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defaultThemeVersion="202300"/>
  <mc:AlternateContent xmlns:mc="http://schemas.openxmlformats.org/markup-compatibility/2006">
    <mc:Choice Requires="x15">
      <x15ac:absPath xmlns:x15ac="http://schemas.microsoft.com/office/spreadsheetml/2010/11/ac" url="S:\DrugPTE\Opioid Settlement\Reporting\2024\Final Report\"/>
    </mc:Choice>
  </mc:AlternateContent>
  <xr:revisionPtr revIDLastSave="0" documentId="13_ncr:1_{2F63F477-2CE8-4CE5-8E27-B7BE38ABAFA8}" xr6:coauthVersionLast="47" xr6:coauthVersionMax="47" xr10:uidLastSave="{00000000-0000-0000-0000-000000000000}"/>
  <bookViews>
    <workbookView xWindow="28680" yWindow="45" windowWidth="24240" windowHeight="13140" activeTab="1" xr2:uid="{56AD5E03-04C7-427B-9B18-0CEBA62425B2}"/>
  </bookViews>
  <sheets>
    <sheet name="Restricted - DMHA" sheetId="1" r:id="rId1"/>
    <sheet name="Restricted Charts" sheetId="2" r:id="rId2"/>
    <sheet name="Unrestricted - DMHA" sheetId="3" r:id="rId3"/>
    <sheet name="Unrestricted - Drug Czar" sheetId="5" r:id="rId4"/>
  </sheets>
  <externalReferences>
    <externalReference r:id="rId5"/>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3" l="1"/>
  <c r="E82" i="2" l="1"/>
  <c r="D82" i="2"/>
  <c r="C82" i="2"/>
  <c r="B82" i="2"/>
  <c r="A82" i="2"/>
  <c r="E81" i="2"/>
  <c r="D81" i="2"/>
  <c r="C81" i="2"/>
  <c r="B81" i="2"/>
  <c r="A81" i="2"/>
  <c r="E80" i="2"/>
  <c r="D80" i="2"/>
  <c r="C80" i="2"/>
  <c r="B80" i="2"/>
  <c r="A80" i="2"/>
  <c r="E79" i="2"/>
  <c r="D79" i="2"/>
  <c r="C79" i="2"/>
  <c r="B79" i="2"/>
  <c r="A79" i="2"/>
  <c r="E78" i="2"/>
  <c r="D78" i="2"/>
  <c r="C78" i="2"/>
  <c r="B78" i="2"/>
  <c r="A78" i="2"/>
  <c r="E77" i="2"/>
  <c r="D77" i="2"/>
  <c r="C77" i="2"/>
  <c r="B77" i="2"/>
  <c r="A77" i="2"/>
  <c r="E76" i="2"/>
  <c r="D76" i="2"/>
  <c r="C76" i="2"/>
  <c r="B76" i="2"/>
  <c r="A76" i="2"/>
  <c r="E75" i="2"/>
  <c r="D75" i="2"/>
  <c r="C75" i="2"/>
  <c r="B75" i="2"/>
  <c r="A75" i="2"/>
  <c r="E74" i="2"/>
  <c r="D74" i="2"/>
  <c r="C74" i="2"/>
  <c r="B74" i="2"/>
  <c r="A74" i="2"/>
  <c r="E73" i="2"/>
  <c r="D73" i="2"/>
  <c r="C73" i="2"/>
  <c r="B73" i="2"/>
  <c r="A73" i="2"/>
  <c r="E72" i="2"/>
  <c r="D72" i="2"/>
  <c r="C72" i="2"/>
  <c r="B72" i="2"/>
  <c r="A72" i="2"/>
  <c r="E71" i="2"/>
  <c r="D71" i="2"/>
  <c r="C71" i="2"/>
  <c r="B71" i="2"/>
  <c r="A71" i="2"/>
  <c r="E70" i="2"/>
  <c r="D70" i="2"/>
  <c r="C70" i="2"/>
  <c r="B70" i="2"/>
  <c r="A70" i="2"/>
  <c r="E69" i="2"/>
  <c r="D69" i="2"/>
  <c r="C69" i="2"/>
  <c r="B69" i="2"/>
  <c r="A69" i="2"/>
  <c r="E68" i="2"/>
  <c r="D68" i="2"/>
  <c r="C68" i="2"/>
  <c r="B68" i="2"/>
  <c r="A68" i="2"/>
  <c r="E67" i="2"/>
  <c r="D67" i="2"/>
  <c r="C67" i="2"/>
  <c r="B67" i="2"/>
  <c r="A67" i="2"/>
  <c r="E66" i="2"/>
  <c r="D66" i="2"/>
  <c r="C66" i="2"/>
  <c r="B66" i="2"/>
  <c r="A66" i="2"/>
  <c r="E65" i="2"/>
  <c r="D65" i="2"/>
  <c r="C65" i="2"/>
  <c r="B65" i="2"/>
  <c r="A65" i="2"/>
  <c r="E64" i="2"/>
  <c r="D64" i="2"/>
  <c r="C64" i="2"/>
  <c r="B64" i="2"/>
  <c r="A64" i="2"/>
  <c r="G63" i="2"/>
  <c r="D63" i="2"/>
  <c r="C63" i="2"/>
  <c r="B63" i="2"/>
  <c r="A63" i="2"/>
  <c r="G62" i="2"/>
  <c r="D62" i="2"/>
  <c r="C62" i="2"/>
  <c r="B62" i="2"/>
  <c r="A62" i="2"/>
  <c r="E61" i="2"/>
  <c r="D61" i="2"/>
  <c r="C61" i="2"/>
  <c r="B61" i="2"/>
  <c r="A61" i="2"/>
  <c r="G60" i="2"/>
  <c r="D60" i="2"/>
  <c r="C60" i="2"/>
  <c r="B60" i="2"/>
  <c r="A60" i="2"/>
  <c r="E59" i="2"/>
  <c r="D59" i="2"/>
  <c r="C59" i="2"/>
  <c r="B59" i="2"/>
  <c r="A59" i="2"/>
  <c r="F58" i="2"/>
  <c r="D58" i="2"/>
  <c r="C58" i="2"/>
  <c r="B58" i="2"/>
  <c r="A58" i="2"/>
  <c r="E57" i="2"/>
  <c r="D57" i="2"/>
  <c r="C57" i="2"/>
  <c r="B57" i="2"/>
  <c r="A57" i="2"/>
  <c r="F56" i="2"/>
  <c r="D56" i="2"/>
  <c r="C56" i="2"/>
  <c r="B56" i="2"/>
  <c r="A56" i="2"/>
  <c r="F55" i="2"/>
  <c r="D55" i="2"/>
  <c r="C55" i="2"/>
  <c r="B55" i="2"/>
  <c r="A55" i="2"/>
  <c r="F54" i="2"/>
  <c r="D54" i="2"/>
  <c r="C54" i="2"/>
  <c r="B54" i="2"/>
  <c r="A54" i="2"/>
  <c r="F53" i="2"/>
  <c r="D53" i="2"/>
  <c r="C53" i="2"/>
  <c r="B53" i="2"/>
  <c r="A53" i="2"/>
  <c r="F52" i="2"/>
  <c r="D52" i="2"/>
  <c r="C52" i="2"/>
  <c r="B52" i="2"/>
  <c r="A52" i="2"/>
  <c r="F51" i="2"/>
  <c r="D51" i="2"/>
  <c r="C51" i="2"/>
  <c r="B51" i="2"/>
  <c r="A51" i="2"/>
  <c r="F50" i="2"/>
  <c r="D50" i="2"/>
  <c r="C50" i="2"/>
  <c r="B50" i="2"/>
  <c r="A50" i="2"/>
  <c r="F49" i="2"/>
  <c r="D49" i="2"/>
  <c r="C49" i="2"/>
  <c r="B49" i="2"/>
  <c r="A49" i="2"/>
  <c r="F48" i="2"/>
  <c r="D48" i="2"/>
  <c r="C48" i="2"/>
  <c r="B48" i="2"/>
  <c r="A48" i="2"/>
  <c r="F47" i="2"/>
  <c r="D47" i="2"/>
  <c r="C47" i="2"/>
  <c r="B47" i="2"/>
  <c r="A47" i="2"/>
  <c r="F46" i="2"/>
  <c r="D46" i="2"/>
  <c r="C46" i="2"/>
  <c r="B46" i="2"/>
  <c r="A46" i="2"/>
  <c r="E45" i="2"/>
  <c r="D45" i="2"/>
  <c r="C45" i="2"/>
  <c r="B45" i="2"/>
  <c r="A45" i="2"/>
  <c r="E44" i="2"/>
  <c r="D44" i="2"/>
  <c r="C44" i="2"/>
  <c r="B44" i="2"/>
  <c r="A44" i="2"/>
  <c r="E43" i="2"/>
  <c r="D43" i="2"/>
  <c r="C43" i="2"/>
  <c r="B43" i="2"/>
  <c r="A43" i="2"/>
  <c r="E42" i="2"/>
  <c r="D42" i="2"/>
  <c r="C42" i="2"/>
  <c r="B42" i="2"/>
  <c r="A42" i="2"/>
  <c r="E41" i="2"/>
  <c r="D41" i="2"/>
  <c r="C41" i="2"/>
  <c r="B41" i="2"/>
  <c r="A41" i="2"/>
  <c r="E40" i="2"/>
  <c r="D40" i="2"/>
  <c r="C40" i="2"/>
  <c r="B40" i="2"/>
  <c r="A40" i="2"/>
  <c r="E39" i="2"/>
  <c r="D39" i="2"/>
  <c r="C39" i="2"/>
  <c r="B39" i="2"/>
  <c r="A39" i="2"/>
  <c r="E38" i="2"/>
  <c r="D38" i="2"/>
  <c r="C38" i="2"/>
  <c r="B38" i="2"/>
  <c r="A38" i="2"/>
  <c r="F37" i="2"/>
  <c r="D37" i="2"/>
  <c r="C37" i="2"/>
  <c r="B37" i="2"/>
  <c r="A37" i="2"/>
  <c r="E36" i="2"/>
  <c r="D36" i="2"/>
  <c r="C36" i="2"/>
  <c r="B36" i="2"/>
  <c r="A36" i="2"/>
  <c r="F35" i="2"/>
  <c r="D35" i="2"/>
  <c r="C35" i="2"/>
  <c r="B35" i="2"/>
  <c r="A35" i="2"/>
  <c r="E34" i="2"/>
  <c r="D34" i="2"/>
  <c r="C34" i="2"/>
  <c r="B34" i="2"/>
  <c r="A34" i="2"/>
  <c r="F33" i="2"/>
  <c r="D33" i="2"/>
  <c r="C33" i="2"/>
  <c r="B33" i="2"/>
  <c r="A33" i="2"/>
  <c r="F32" i="2"/>
  <c r="D32" i="2"/>
  <c r="C32" i="2"/>
  <c r="B32" i="2"/>
  <c r="A32" i="2"/>
  <c r="E31" i="2"/>
  <c r="D31" i="2"/>
  <c r="C31" i="2"/>
  <c r="B31" i="2"/>
  <c r="A31" i="2"/>
  <c r="F30" i="2"/>
  <c r="D30" i="2"/>
  <c r="C30" i="2"/>
  <c r="B30" i="2"/>
  <c r="A30" i="2"/>
  <c r="E29" i="2"/>
  <c r="D29" i="2"/>
  <c r="C29" i="2"/>
  <c r="B29" i="2"/>
  <c r="A29" i="2"/>
  <c r="E28" i="2"/>
  <c r="D28" i="2"/>
  <c r="C28" i="2"/>
  <c r="B28" i="2"/>
  <c r="A28" i="2"/>
  <c r="E27" i="2"/>
  <c r="D27" i="2"/>
  <c r="C27" i="2"/>
  <c r="B27" i="2"/>
  <c r="A27" i="2"/>
  <c r="E26" i="2"/>
  <c r="D26" i="2"/>
  <c r="C26" i="2"/>
  <c r="B26" i="2"/>
  <c r="A26" i="2"/>
  <c r="E25" i="2"/>
  <c r="D25" i="2"/>
  <c r="C25" i="2"/>
  <c r="B25" i="2"/>
  <c r="A25" i="2"/>
  <c r="F24" i="2"/>
  <c r="D24" i="2"/>
  <c r="C24" i="2"/>
  <c r="B24" i="2"/>
  <c r="A24" i="2"/>
  <c r="E23" i="2"/>
  <c r="D23" i="2"/>
  <c r="C23" i="2"/>
  <c r="B23" i="2"/>
  <c r="A23" i="2"/>
  <c r="E22" i="2"/>
  <c r="D22" i="2"/>
  <c r="C22" i="2"/>
  <c r="B22" i="2"/>
  <c r="A22" i="2"/>
  <c r="E21" i="2"/>
  <c r="D21" i="2"/>
  <c r="C21" i="2"/>
  <c r="B21" i="2"/>
  <c r="A21" i="2"/>
  <c r="E20" i="2"/>
  <c r="D20" i="2"/>
  <c r="C20" i="2"/>
  <c r="B20" i="2"/>
  <c r="A20" i="2"/>
  <c r="E19" i="2"/>
  <c r="D19" i="2"/>
  <c r="C19" i="2"/>
  <c r="B19" i="2"/>
  <c r="A19" i="2"/>
  <c r="E18" i="2"/>
  <c r="D18" i="2"/>
  <c r="C18" i="2"/>
  <c r="B18" i="2"/>
  <c r="A18" i="2"/>
  <c r="E17" i="2"/>
  <c r="D17" i="2"/>
  <c r="C17" i="2"/>
  <c r="B17" i="2"/>
  <c r="A17" i="2"/>
  <c r="E16" i="2"/>
  <c r="D16" i="2"/>
  <c r="C16" i="2"/>
  <c r="B16" i="2"/>
  <c r="A16" i="2"/>
  <c r="F15" i="2"/>
  <c r="D15" i="2"/>
  <c r="C15" i="2"/>
  <c r="B15" i="2"/>
  <c r="A15" i="2"/>
  <c r="E14" i="2"/>
  <c r="D14" i="2"/>
  <c r="C14" i="2"/>
  <c r="B14" i="2"/>
  <c r="A14" i="2"/>
  <c r="E13" i="2"/>
  <c r="D13" i="2"/>
  <c r="C13" i="2"/>
  <c r="B13" i="2"/>
  <c r="A13" i="2"/>
  <c r="E12" i="2"/>
  <c r="D12" i="2"/>
  <c r="C12" i="2"/>
  <c r="B12" i="2"/>
  <c r="A12" i="2"/>
  <c r="F11" i="2"/>
  <c r="D11" i="2"/>
  <c r="C11" i="2"/>
  <c r="B11" i="2"/>
  <c r="A11" i="2"/>
  <c r="E10" i="2"/>
  <c r="D10" i="2"/>
  <c r="C10" i="2"/>
  <c r="B10" i="2"/>
  <c r="A10" i="2"/>
  <c r="E9" i="2"/>
  <c r="D9" i="2"/>
  <c r="C9" i="2"/>
  <c r="B9" i="2"/>
  <c r="A9" i="2"/>
  <c r="E8" i="2"/>
  <c r="D8" i="2"/>
  <c r="C8" i="2"/>
  <c r="B8" i="2"/>
  <c r="A8" i="2"/>
  <c r="E7" i="2"/>
  <c r="D7" i="2"/>
  <c r="C7" i="2"/>
  <c r="B7" i="2"/>
  <c r="A7" i="2"/>
  <c r="E6" i="2"/>
  <c r="D6" i="2"/>
  <c r="C6" i="2"/>
  <c r="B6" i="2"/>
  <c r="A6" i="2"/>
  <c r="E5" i="2"/>
  <c r="D5" i="2"/>
  <c r="C5" i="2"/>
  <c r="B5" i="2"/>
  <c r="A5" i="2"/>
  <c r="E4" i="2"/>
  <c r="D4" i="2"/>
  <c r="C4" i="2"/>
  <c r="B4" i="2"/>
  <c r="A4" i="2"/>
  <c r="F3" i="2"/>
  <c r="D3" i="2"/>
  <c r="C3" i="2"/>
  <c r="B3" i="2"/>
  <c r="A3" i="2"/>
  <c r="E2" i="2"/>
  <c r="D2" i="2"/>
  <c r="C2" i="2"/>
  <c r="B2" i="2"/>
  <c r="A2" i="2"/>
  <c r="E85" i="1"/>
  <c r="F83" i="2" l="1"/>
  <c r="E83" i="2"/>
  <c r="B83" i="2"/>
  <c r="G83" i="2"/>
  <c r="D34" i="5" l="1"/>
  <c r="D35" i="5" s="1"/>
  <c r="D37" i="5" s="1"/>
  <c r="B37" i="5"/>
  <c r="D36" i="5"/>
  <c r="D33" i="5"/>
  <c r="D31" i="5"/>
  <c r="E23" i="5"/>
</calcChain>
</file>

<file path=xl/sharedStrings.xml><?xml version="1.0" encoding="utf-8"?>
<sst xmlns="http://schemas.openxmlformats.org/spreadsheetml/2006/main" count="840" uniqueCount="260">
  <si>
    <t>Agency/Division</t>
  </si>
  <si>
    <t>Contract/MOU Period</t>
  </si>
  <si>
    <t>Restricted</t>
  </si>
  <si>
    <t>Organization Name</t>
  </si>
  <si>
    <t>Amount Expended</t>
  </si>
  <si>
    <t>Qualifying Strategy from Exhibit E</t>
  </si>
  <si>
    <t>Exhibit E Category</t>
  </si>
  <si>
    <t>Family and Social Services Administration Division of Mental Health and Addiction</t>
  </si>
  <si>
    <t>07/1/2023-06/30/2025</t>
  </si>
  <si>
    <t>Yes</t>
  </si>
  <si>
    <t>Allen Co (The Lutheran Foundation Inc.)</t>
  </si>
  <si>
    <t>B.B:SUPPORT PEOPLE IN TREATMENT AND RECOVERY</t>
  </si>
  <si>
    <t>B.H: PREVENT OVERDOSE DEATHS AND OTHER HARMS (HARM REDUCTION)</t>
  </si>
  <si>
    <t>Prevention</t>
  </si>
  <si>
    <t>Bridge to Dove Recovery</t>
  </si>
  <si>
    <t>To purchase property for an Indiana Affiliation of Recovery Residences (INARR) Level IV women’s recovery house. Additionally, to cover the cost of interior furnishings for the house.</t>
  </si>
  <si>
    <t>Centerstone of Indiana Inc.</t>
  </si>
  <si>
    <t>To provide start-up funding for an Indiana Affiliation of Recovery Residences (INARR) Level III Centerstone Transitional Housing facility. Additionally, to cover the cost of interior furnishings for the facility.</t>
  </si>
  <si>
    <t>City of Muncie, Muncie Police Dept.</t>
  </si>
  <si>
    <t>To create a Community Prevention, Engagement, and Navigation Division (CPEN) within the department. This division will hire &amp; employ one licensed social worker and one community engagement officer.</t>
  </si>
  <si>
    <t>B.D: ADDRESS THE NEEDS OF CRIMINAL JUSTICE-INVOLVED PERSONS</t>
  </si>
  <si>
    <t>City of Shelbyville</t>
  </si>
  <si>
    <t>To provide funding for uninsured mothers and first responders to access treatment for co-occurring substance use and mental health needs. Funding will also support programming in transition services from the jail into the community.</t>
  </si>
  <si>
    <t>City of Valparaiso</t>
  </si>
  <si>
    <t>To create a Community Recovery Coordinator position to efficiently connect Valparaiso community members with SUD to inpatient recovery services.</t>
  </si>
  <si>
    <t>B.C:CONNECTIONS TO CARE</t>
  </si>
  <si>
    <t>City of Warsaw</t>
  </si>
  <si>
    <t>To support the CARES program, which employs a mental health professional to assist first responders when serving individuals with mental health and substance use needs. The CARES program also provides follow-up and referral services to community members who reach out directly for assistance.</t>
  </si>
  <si>
    <t>Clark County Health Department</t>
  </si>
  <si>
    <t>To support transportation and peer services for individuals in recovery in Clark County.</t>
  </si>
  <si>
    <t>Community Foundation of Pulaski County</t>
  </si>
  <si>
    <t>Dubois County</t>
  </si>
  <si>
    <t>To support transitional and permanent housing for women who are exiting Dove Recovery House. To expand access to recovery housing through rental support at Next Steps Recovery. To expand tele-medicinebased behavioral health support through Memorial Hospital and Healthcare Center. Additionally, to expand interpretation and translation services and supports.</t>
  </si>
  <si>
    <t>Fayette County</t>
  </si>
  <si>
    <t>To hire and employ a Jail Transition Coordinator to connect incarcerated individuals to recovery resources upon release.</t>
  </si>
  <si>
    <t>B.D:ADDRESS THE NEEDS OF CRIMINAL JUSTICE-INVOLVED PERSONS</t>
  </si>
  <si>
    <t>Healthy Communities of Clinton County Inc.</t>
  </si>
  <si>
    <t>To complete a 16-bed addition to the ONE80 Recovery Resources men’s recovery residence, bringing the facility to a total of 32 beds.</t>
  </si>
  <si>
    <t>Huntington County Sheriff's Department</t>
  </si>
  <si>
    <t>To provide evidence-based curriculum to the local jail and community corrections, including Medication Assisted Treatment and utilization of Peer Recovery Coaches.</t>
  </si>
  <si>
    <t>Interfaith Mission, Inc. (Mission25)</t>
  </si>
  <si>
    <t>To construct a new facility for Mission25 recovery housing services</t>
  </si>
  <si>
    <t>Jay County Drug Prevention Coalition, Inc.</t>
  </si>
  <si>
    <t>To provide reliable transportation to places of employment, SUD and mental health treatment, court, and other services. This includes the purchase of a vehicle</t>
  </si>
  <si>
    <t>Jennings County</t>
  </si>
  <si>
    <t>To employ a Program Coordinator who can connect individuals to services across the care continuum.</t>
  </si>
  <si>
    <t>Kosciusko County</t>
  </si>
  <si>
    <t>To purchase a building to serve as a recovery resource center and safe space for individuals in recovery.</t>
  </si>
  <si>
    <t>Marion General Hospital dba Marion Health</t>
  </si>
  <si>
    <t>To increase safety net and wraparound support for individuals and families with SUD and mental health concerns utilizing Marion Health services. Additionally, to support the hiring of a psychologist and two licensed therapists to provide psychological and behavioral wraparound services for adults and youth.</t>
  </si>
  <si>
    <t>Monroe County</t>
  </si>
  <si>
    <t>To purchase a building and vehicle for Indiana Recovery Alliance to continue and expand their harm reduction and syringe service program. Additionally, to provide harm reduction supplies to Monroe County Health Department.</t>
  </si>
  <si>
    <t>B.H:PREVENT OVERDOSE DEATHS AND OTHER HARMS (HARM REDUCTION)</t>
  </si>
  <si>
    <t>One Community One Family Inc</t>
  </si>
  <si>
    <t>To renovate the CARE Resource Center and provide funding for 1Voice’s community center. To provide reliable transportation for individuals in recovery to places of employment, SUD and mental health treatment, court, and other services.</t>
  </si>
  <si>
    <t>Our Lady of the Road Inc</t>
  </si>
  <si>
    <t>To support the Motels 4 Now (M4N) program which provides shelter and wrap-around services to guests.</t>
  </si>
  <si>
    <t>Pathway to Recovery, Inc.</t>
  </si>
  <si>
    <t>To construct the Colts Connection Center, providing recovery housing to 115 residents.</t>
  </si>
  <si>
    <t>Recovery Coalition Inc.</t>
  </si>
  <si>
    <t>Safe Haven Recovery Engagement Center</t>
  </si>
  <si>
    <t>Schneck Memorial Hospital</t>
  </si>
  <si>
    <t>The Artistic Recovery Inc. dba Three20 Recovery</t>
  </si>
  <si>
    <t>To reach areas of high overdose rates through Three20 Recovery Center’s Harm Reduction Street Outreach (HRSO) team.</t>
  </si>
  <si>
    <t>Tippecanoe County Government</t>
  </si>
  <si>
    <t>Volunteers of America of Indiana Inc.</t>
  </si>
  <si>
    <t>To expand an existing Indiana Affiliation of Recovery Residences (INARR) Level II women’s recovery housing facility into a Level III facility. This project includes case management for women to develop a plan for recovery and permanent housing.</t>
  </si>
  <si>
    <t>B.B: SUPPORT PEOPLE IN TREATMENT AND RECOVERY</t>
  </si>
  <si>
    <t>Warren County Circuit Court</t>
  </si>
  <si>
    <t>10/1/2023-6/30/2025</t>
  </si>
  <si>
    <t>Dove Recovery House for Women Inc.</t>
  </si>
  <si>
    <t>Renovate current property to add 15 new beds for women and operate as a Level IV facility</t>
  </si>
  <si>
    <t>10/1/2023-9/30/2024</t>
  </si>
  <si>
    <t>Inspiration Ministries Inc.</t>
  </si>
  <si>
    <t>Purchase and renovate two new properties and renovate current property to add a total of 48 new beds in two Level II facilities and one Level III facility .</t>
  </si>
  <si>
    <t>01/1/2024-12/31/2024</t>
  </si>
  <si>
    <t>Lawrence County Recovery Home LLC</t>
  </si>
  <si>
    <t>Purchase and renovate two new properties with 12 beds each for men and women and operate as a Level IV facility.</t>
  </si>
  <si>
    <t>LIFEhouse Ministries</t>
  </si>
  <si>
    <t>Purchase new property to create 20 beds for women and operate as a Level II facility.</t>
  </si>
  <si>
    <t>Next Step Foundation Inc.</t>
  </si>
  <si>
    <t>Build new property to create 41 beds for pregnant and parenting women and operate as a Level IV facility.</t>
  </si>
  <si>
    <t>Overdose Lifeline Inc</t>
  </si>
  <si>
    <t>Renovate current property to add seven new beds for pregnant and parenting women and operate as a Level III facility</t>
  </si>
  <si>
    <t>Stability First Inc</t>
  </si>
  <si>
    <t>Renovate existing property to add 16 beds for men and operate as a Level III facility</t>
  </si>
  <si>
    <t>11/1/2021-12/31/2024</t>
  </si>
  <si>
    <t>AIDS Ministries/Health Plus IN</t>
  </si>
  <si>
    <t>Implement a Harm Reduction Street Outreach Team with one supervisor and two outreach workers who will provide outreach and resources to members of the community.</t>
  </si>
  <si>
    <t>Indiana Recovery Alliance &amp; Delaware Co</t>
  </si>
  <si>
    <t>Implement a Harm Reduction Street Outreach Team with one supervisor and two outreach workers in each county who will provide outreach and resources to members of the community. Indiana Recovery Alliance is serving as a fiscal passthrough for Delaware County. Indiana Recovery Alliance provides Technical Assistance to eight other Harm Reduction Outreach Teams.</t>
  </si>
  <si>
    <t xml:space="preserve">Never Alone Project </t>
  </si>
  <si>
    <t>Implement a Harm Reduction Street Outreach Team with one supervisor and two outreach workers who will provide outreach and resources to members of the community. Provide Technical Assistance to seven other Harm Reduction Outreach Teams.</t>
  </si>
  <si>
    <t>1/1/2024-12/31/2024</t>
  </si>
  <si>
    <t>Aspire</t>
  </si>
  <si>
    <t>Implement a Harm Reduction Street Outreach Team with two supervisors and four outreach workers who will provide outreach and resources to members of the community.</t>
  </si>
  <si>
    <t>Damien Center</t>
  </si>
  <si>
    <t>Gary Harm Reduction</t>
  </si>
  <si>
    <t>Holding Space Recovery Project</t>
  </si>
  <si>
    <t>Imani Unidad</t>
  </si>
  <si>
    <t>Recovery Café Lafayette/ Gateway to Hope</t>
  </si>
  <si>
    <t>Wabash Valley Recovery Center</t>
  </si>
  <si>
    <t>Implement a Harm Reduction Street Outreach Team with one supervisor and four outreach workers who will provide outreach and resources to members of the community.</t>
  </si>
  <si>
    <t>07/1/2023-6/30/2025</t>
  </si>
  <si>
    <t>The Hope Academy, Inc.</t>
  </si>
  <si>
    <t>Provide Staff Professional Development, Mental Health Services, and Transportation support for Hope Academy students</t>
  </si>
  <si>
    <t>11/1/2023-12/31/2024</t>
  </si>
  <si>
    <t>Glory Girl Productions</t>
  </si>
  <si>
    <t xml:space="preserve">Create a documentary to address issues presented in “The Addict’s Wake” feature length documentary and assist in law enforcement and first responder training settings </t>
  </si>
  <si>
    <t>B.G: PREVENT MISUSE OF OPIOIDS</t>
  </si>
  <si>
    <t>04/1/2024-03/31/2029</t>
  </si>
  <si>
    <t>07/1/2024-6/30/2027</t>
  </si>
  <si>
    <t>Indiana Department of Corrections</t>
  </si>
  <si>
    <t>03/1/2024-02/28/2026</t>
  </si>
  <si>
    <t>BLN Emergency Management</t>
  </si>
  <si>
    <t>BLN EM will design and build a reporting platform for FSSA/DMHA to use in collecting Opioid Settlement annual reporting from over 600 local units (political subdivisions)</t>
  </si>
  <si>
    <t>Other Strategies</t>
  </si>
  <si>
    <t>10/1/2024-09/30/2026</t>
  </si>
  <si>
    <t>1Voice</t>
  </si>
  <si>
    <t>Community Health Foundation</t>
  </si>
  <si>
    <t>Crossroads Community of Adams Co.</t>
  </si>
  <si>
    <t>Indiana Recovery Alliance</t>
  </si>
  <si>
    <t>Jay County Drug Prevention Coalition</t>
  </si>
  <si>
    <t>LifeSpring Health Systems</t>
  </si>
  <si>
    <t>Living in Transition Effectively (LITE)</t>
  </si>
  <si>
    <t>Northeastern Center</t>
  </si>
  <si>
    <t>Parkview Hospital Inc.</t>
  </si>
  <si>
    <t>Project.ME</t>
  </si>
  <si>
    <t>Recovery Café Fort Wayne</t>
  </si>
  <si>
    <t>Recovery Café Lafayette</t>
  </si>
  <si>
    <t>RISE Peer Recovery</t>
  </si>
  <si>
    <t>Safe Haven REC</t>
  </si>
  <si>
    <t>Three20 Recovery</t>
  </si>
  <si>
    <t>Thrive</t>
  </si>
  <si>
    <t>Wabash Valley Recovery</t>
  </si>
  <si>
    <t>YWCA NE</t>
  </si>
  <si>
    <t>Prevention ($)</t>
  </si>
  <si>
    <t>Other Strategies ($)</t>
  </si>
  <si>
    <t>TOTALS</t>
  </si>
  <si>
    <t>Amount Obligated</t>
  </si>
  <si>
    <t xml:space="preserve">Indiana State Opioid Settlement: Restricted Obligations </t>
  </si>
  <si>
    <t>To support the expansion of Certified Peer Support Professionals</t>
  </si>
  <si>
    <t>Expenditure Date</t>
  </si>
  <si>
    <t xml:space="preserve">Organization Name </t>
  </si>
  <si>
    <t>Unrestricted</t>
  </si>
  <si>
    <t>07/1/2023 - 06/30/2024</t>
  </si>
  <si>
    <t xml:space="preserve">To provide transportation to members of regional recovery hubs for SUD treatment and recovery services and appointments.  </t>
  </si>
  <si>
    <t xml:space="preserve">To provide transportation to Hoosiers for SUD treatment and recovery services and appointments.  </t>
  </si>
  <si>
    <t xml:space="preserve">To provide training and technical assistance for best practices for recovery residences.  </t>
  </si>
  <si>
    <t xml:space="preserve">To provide transportation to members of the THRIVE RCO for SUD treatment and recovery services and appointments.  </t>
  </si>
  <si>
    <t>Camp Mariposa</t>
  </si>
  <si>
    <t xml:space="preserve">To provide a year-round addiction prevention and mentoring program for youth affected by substance use disorder of a family member.  </t>
  </si>
  <si>
    <t>Provider contracts</t>
  </si>
  <si>
    <t xml:space="preserve">To provide all levels of care of SUD treatment to Hoosiers through Community Mental Health Centers (CMHCs) and free-standing treatment centers.  </t>
  </si>
  <si>
    <t xml:space="preserve">To provide intensive in-home SUD treatment to Hoosiers.  </t>
  </si>
  <si>
    <t>MBSA Events</t>
  </si>
  <si>
    <t>To provide funding for the biennial Indiana Mental Health and Addiction Conference for all treatment, prevention and recovery providers in the state on emerging trends and best practices.</t>
  </si>
  <si>
    <t>Oxford House</t>
  </si>
  <si>
    <t xml:space="preserve">To increase Oxford House recovery residences statewide to serve more Hoosiers with SUD.  </t>
  </si>
  <si>
    <t xml:space="preserve">To provide peer recovery coaches in regional recovery hubs.  The regional recovery hubs are geographically placed across the state to connect Hoosiers to treatment and recovery services.  </t>
  </si>
  <si>
    <t xml:space="preserve">To provide trauma-informed and crisis intervention through non-uniformed police officers and social workers to individuals with SUD.  </t>
  </si>
  <si>
    <t xml:space="preserve">To provide SUD treatment services to incarcerated females in the Scott County Jail.  </t>
  </si>
  <si>
    <t>*Total Award: $9,100,000</t>
  </si>
  <si>
    <t>State Fiscal Year</t>
  </si>
  <si>
    <t xml:space="preserve">Agency Name </t>
  </si>
  <si>
    <t>Amount (Projected Year-End)</t>
  </si>
  <si>
    <t>Purpose</t>
  </si>
  <si>
    <t>Office of the Governor</t>
  </si>
  <si>
    <t>Division of Mental Health &amp; Addiction</t>
  </si>
  <si>
    <t>Jail based treatment for SUD with Sheriff's Association</t>
  </si>
  <si>
    <t>Sheriff's association technical assistance</t>
  </si>
  <si>
    <t>Volunteers of America</t>
  </si>
  <si>
    <t>Atlas (shatterproof) provider information and treatment webpage</t>
  </si>
  <si>
    <t>DMHA Conference Series</t>
  </si>
  <si>
    <t>HRSO supplies</t>
  </si>
  <si>
    <t>Indiana Department of Health</t>
  </si>
  <si>
    <t>Connect to Cure Program Evaluation</t>
  </si>
  <si>
    <t>IDOH - Toxicology - for use through FY25</t>
  </si>
  <si>
    <t>Salary/Fringe:
- Exec. Dir. for Drug Prevention, Treatment and Enforcement
- Dep. Dir. for Drug Prevention, Treatment and Enforcement
- Communications Coordinator</t>
  </si>
  <si>
    <t>Other Operating Costs</t>
  </si>
  <si>
    <t>07/1/2024 - 06/30/2025</t>
  </si>
  <si>
    <t>MHAI - Bell Seal</t>
  </si>
  <si>
    <t>Certified Peer Support Specialist Expansion Grants</t>
  </si>
  <si>
    <t>Drug Czar; Fund 57876</t>
  </si>
  <si>
    <t>SFY24 Spending By Point Projected Year End</t>
  </si>
  <si>
    <t>SFY25 Spending By Point Projected Year End</t>
  </si>
  <si>
    <t>Appropriation</t>
  </si>
  <si>
    <t xml:space="preserve">Appropriation </t>
  </si>
  <si>
    <t>Prior Year Carry Forward</t>
  </si>
  <si>
    <t>-</t>
  </si>
  <si>
    <t>Point 1 Expenses</t>
  </si>
  <si>
    <t xml:space="preserve">Point 1 Expenses </t>
  </si>
  <si>
    <t>Personal Services</t>
  </si>
  <si>
    <t xml:space="preserve">Personal Services </t>
  </si>
  <si>
    <t>Point 2-9 Expenses</t>
  </si>
  <si>
    <t xml:space="preserve">Point 2-9 Expenses </t>
  </si>
  <si>
    <t>Other Operating</t>
  </si>
  <si>
    <t xml:space="preserve">Other Operating </t>
  </si>
  <si>
    <t>Contract/MOU</t>
  </si>
  <si>
    <t xml:space="preserve">Contract/MOU </t>
  </si>
  <si>
    <t>Projected All Point Spending</t>
  </si>
  <si>
    <t xml:space="preserve">Projected All Point Spending </t>
  </si>
  <si>
    <t>2% Reversion</t>
  </si>
  <si>
    <t>Reversion</t>
  </si>
  <si>
    <t>Year-End Balance / Reversion</t>
  </si>
  <si>
    <t xml:space="preserve">Year - End Balance </t>
  </si>
  <si>
    <t>TOTAL:</t>
  </si>
  <si>
    <t>Purpose of Obligation</t>
  </si>
  <si>
    <t>AWARE Recovery Care</t>
  </si>
  <si>
    <t>Indiana Sheriffs' Association</t>
  </si>
  <si>
    <t>Indiana State Opioid Settlement: Unrestricted Fund Obligations - Fund 57876</t>
  </si>
  <si>
    <t xml:space="preserve">Indiana State Opioid Settlement: Unrestricted Fund Obligations - Fund </t>
  </si>
  <si>
    <t>LaPorte County</t>
  </si>
  <si>
    <t>Mental Health America of Indiana</t>
  </si>
  <si>
    <t>Indiana 211</t>
  </si>
  <si>
    <t>THRIVE RCO</t>
  </si>
  <si>
    <t>To provide SUD services and housing to women and women with children (YWCA). To provide contract oversight and administrative assistance to Allen County awardees (The Lutheran Foundation and Purdue Fort Wayne).</t>
  </si>
  <si>
    <t>Treatment and Recovery</t>
  </si>
  <si>
    <t xml:space="preserve">To reach areas of high overdose rates through Project.ME’s Harm Reduction Street Outreach (HRSO) team. </t>
  </si>
  <si>
    <t>B.B:SUPPORT PEOPLE IN TREATMENT AND RECOVERY; B.D: ADDRESS THE NEEDS OF CRIMINAL JUSTICE-INVOLVED PERSONS</t>
  </si>
  <si>
    <t xml:space="preserve">To support the county’s Community Action Plan by hiring a Prevention Coordinator. </t>
  </si>
  <si>
    <t>B.G. PREVENT MISUSE OF OPIOIDS</t>
  </si>
  <si>
    <t>To support the county’s Community Action Plan by establishing a drug court, and expanding services of Intrepid Phoenix paramedicine.</t>
  </si>
  <si>
    <t>To expand services provided by the House of Ruth, including transportation.</t>
  </si>
  <si>
    <t>To reach areas of high overdose rates through Connection Cafe’s Harm Reduction Street Outreach (HRSO) team.</t>
  </si>
  <si>
    <t>Floyd County dba Floyd County Justice Reinvestment Advisory Council</t>
  </si>
  <si>
    <t>B.B:SUPPORT PEOPLE IN TREATMENT AND RECOVERY; B.C:CONNECTIONS TO CARE</t>
  </si>
  <si>
    <t>To employ Peer Recovery Coaches who will work with the county jail and provide transportation for individuals in recovery.</t>
  </si>
  <si>
    <t>To reach areas of high overdose rates through Safe Haven's Harm Reduction program.</t>
  </si>
  <si>
    <t>To support recovery services, and to provide resources for incarcerated individuals in Jackson County.</t>
  </si>
  <si>
    <t>To reach areas of high overdose rates through Jackson county's Harm Reduction program.</t>
  </si>
  <si>
    <t xml:space="preserve">To implement a software system to connect multiple community partners to assist in following clients through their recovery. Additionally, to provide support to the Outreach Advocacy Center, where community partners collaborate to provide SUD services. </t>
  </si>
  <si>
    <t xml:space="preserve"> To support prevention programming in Tippecanoe County.</t>
  </si>
  <si>
    <t>To provide substance use and opioid education to adolescents, prescribers, service providers, and stakeholders to promote prevention and harm reduction.</t>
  </si>
  <si>
    <t xml:space="preserve">To provide reliable transportation to places of employment, SUD and mental health treatment, court, and other services. </t>
  </si>
  <si>
    <t>Indiana Office of Court Services</t>
  </si>
  <si>
    <t>1. To hire additional staff including Behavioral Health Director, Justic system Data Analysts, and Community Supervision Learning Consultant 
2. To provide training and technical assistance for state and local JRACs 
3. To work with one or more civil legal aid providers to offer no cost civil legal services to persons and families impacted by behavioral health disorders.</t>
  </si>
  <si>
    <t xml:space="preserve">To provide justice system research and evaluation of problem-solving courts, pretrial services agencies, juvenile diversion programs, and other justice programs
</t>
  </si>
  <si>
    <t>B.L. RESEARCH</t>
  </si>
  <si>
    <t xml:space="preserve">1. To provide and expand Medication Assisted Treatment (MAT)
2. To purchase additional updated curriculum for the addiction recovery group. Purchase educational material to expand recovery libraries that are located within the facilities and housing locations. 
</t>
  </si>
  <si>
    <t>Indiana Department of Correction</t>
  </si>
  <si>
    <t>To provide training for new and current employees such as MAT, leadership development, youth-specific substance use education training workshops and peer certification trainings.</t>
  </si>
  <si>
    <t>B.K. TRAINING</t>
  </si>
  <si>
    <t>B.L: RESEARCH</t>
  </si>
  <si>
    <t>B.B. SUPPORT PEOPLE IN TREATMENT AND RECOVERY</t>
  </si>
  <si>
    <t>Treatment and Recovery ($)</t>
  </si>
  <si>
    <t>Treatment and Recovery ($34,465,031.94)</t>
  </si>
  <si>
    <t>Prevention ($3,794,062.08)</t>
  </si>
  <si>
    <t>Other Strategies ($1,895,860.00)</t>
  </si>
  <si>
    <t>Division of Mental Health and Addiction</t>
  </si>
  <si>
    <t>Indiana Office of Technology (IOT) charges for laptops, monitors, IOT support, IOT security for phones for Director of Addiction and Prevention Services, Assistant Director of Addiction and Prevention Services, Opioid Settlement Manager, and Opioid Settelment Coordinator</t>
  </si>
  <si>
    <t>DMHA Opioid Settlement Manager Salary</t>
  </si>
  <si>
    <t>DMHA Opioid Settlement Coordinator Salary</t>
  </si>
  <si>
    <t>DMHA Opioid Settlement Manager Fringe</t>
  </si>
  <si>
    <t>DMHA Opioid Settlement Coordinator Fringe</t>
  </si>
  <si>
    <t>Travel for Opioid Settlement Manager and Opioid Settlment Coordinator to conduct site visits with current contracted vendors and travel for attending the American Association for the Treatment of Opioid Dependence Conference.</t>
  </si>
  <si>
    <t>DMHA Director of Addiction and Prevention Services Salary</t>
  </si>
  <si>
    <t>DMHA Assistant Director of Addiction and Prevention Services Salary</t>
  </si>
  <si>
    <t>DMHA Director of Addiction and Prevention Services Fringe</t>
  </si>
  <si>
    <t>DMHA Assistant Director of Addiction and Prevention Services Fringe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</si>
</sst>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00"/>
  </numFmts>
  <fonts count="22" x14ac:knownFonts="1">
    <font>
      <sz val="11"/>
      <color theme="1"/>
      <name val="Aptos Narrow"/>
      <family val="2"/>
      <scheme val="minor"/>
    </font>
    <font>
      <sz val="11"/>
      <color theme="1"/>
      <name val="Aptos Narrow"/>
      <family val="2"/>
      <scheme val="minor"/>
    </font>
    <font>
      <b/>
      <sz val="15"/>
      <color theme="3"/>
      <name val="Aptos Narrow"/>
      <family val="2"/>
      <scheme val="minor"/>
    </font>
    <font>
      <b/>
      <sz val="11"/>
      <color theme="1"/>
      <name val="Aptos Narrow"/>
      <family val="2"/>
      <scheme val="minor"/>
    </font>
    <font>
      <b/>
      <sz val="15"/>
      <name val="Aptos Narrow"/>
      <family val="2"/>
      <scheme val="minor"/>
    </font>
    <font>
      <b/>
      <sz val="12"/>
      <color theme="1"/>
      <name val="Aptos Narrow"/>
      <family val="2"/>
      <scheme val="minor"/>
    </font>
    <font>
      <sz val="12"/>
      <color theme="1"/>
      <name val="Aptos Narrow"/>
      <family val="2"/>
      <scheme val="minor"/>
    </font>
    <font>
      <i/>
      <sz val="11"/>
      <color theme="1"/>
      <name val="Aptos Narrow"/>
      <family val="2"/>
      <scheme val="minor"/>
    </font>
    <font>
      <sz val="11"/>
      <color theme="1"/>
      <name val="Calibri"/>
      <family val="2"/>
    </font>
    <font>
      <b/>
      <u/>
      <sz val="20"/>
      <color theme="0"/>
      <name val="Calibri"/>
      <family val="2"/>
    </font>
    <font>
      <b/>
      <sz val="15"/>
      <name val="Calibri"/>
      <family val="2"/>
    </font>
    <font>
      <b/>
      <sz val="12"/>
      <color theme="1"/>
      <name val="Calibri"/>
      <family val="2"/>
    </font>
    <font>
      <sz val="12"/>
      <color theme="1"/>
      <name val="Calibri"/>
      <family val="2"/>
    </font>
    <font>
      <sz val="12"/>
      <color rgb="FF444444"/>
      <name val="Calibri"/>
      <family val="2"/>
    </font>
    <font>
      <b/>
      <sz val="18"/>
      <color theme="0"/>
      <name val="Aptos Narrow"/>
      <family val="2"/>
      <scheme val="minor"/>
    </font>
    <font>
      <sz val="10"/>
      <name val="Arial"/>
      <family val="2"/>
    </font>
    <font>
      <i/>
      <sz val="10"/>
      <name val="Arial"/>
      <family val="2"/>
    </font>
    <font>
      <b/>
      <sz val="10"/>
      <name val="Arial"/>
      <family val="2"/>
    </font>
    <font>
      <b/>
      <i/>
      <sz val="10"/>
      <name val="Arial"/>
      <family val="2"/>
    </font>
    <font>
      <b/>
      <i/>
      <sz val="11"/>
      <color theme="1"/>
      <name val="Aptos Narrow"/>
      <family val="2"/>
      <scheme val="minor"/>
    </font>
    <font>
      <sz val="11"/>
      <name val="Aptos Narrow"/>
      <family val="2"/>
      <scheme val="minor"/>
    </font>
    <font>
      <sz val="11"/>
      <name val="Calibri"/>
      <family val="2"/>
      <charset val="1"/>
    </font>
  </fonts>
  <fills count="7">
    <fill>
      <patternFill patternType="none"/>
    </fill>
    <fill>
      <patternFill patternType="gray125"/>
    </fill>
    <fill>
      <patternFill patternType="solid">
        <fgColor rgb="FF01426A"/>
        <bgColor indexed="64"/>
      </patternFill>
    </fill>
    <fill>
      <patternFill patternType="solid">
        <fgColor rgb="FFFFC72C"/>
        <bgColor indexed="64"/>
      </patternFill>
    </fill>
    <fill>
      <patternFill patternType="solid">
        <fgColor rgb="FFFFFF00"/>
        <bgColor indexed="64"/>
      </patternFill>
    </fill>
    <fill>
      <patternFill patternType="solid">
        <fgColor rgb="FFFFC000"/>
        <bgColor indexed="64"/>
      </patternFill>
    </fill>
    <fill>
      <patternFill patternType="solid">
        <fgColor rgb="FFFFFFFF"/>
        <bgColor rgb="FF000000"/>
      </patternFill>
    </fill>
  </fills>
  <borders count="5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diagonal/>
    </border>
    <border>
      <left style="thin">
        <color auto="1"/>
      </left>
      <right/>
      <top/>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auto="1"/>
      </left>
      <right style="thin">
        <color auto="1"/>
      </right>
      <top style="thin">
        <color auto="1"/>
      </top>
      <bottom style="medium">
        <color indexed="64"/>
      </bottom>
      <diagonal/>
    </border>
    <border>
      <left/>
      <right/>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1" applyNumberFormat="0" applyFill="0" applyAlignment="0" applyProtection="0"/>
  </cellStyleXfs>
  <cellXfs count="139">
    <xf numFmtId="0" fontId="0" fillId="0" borderId="0" xfId="0"/>
    <xf numFmtId="0" fontId="0" fillId="0" borderId="0" xfId="0" applyAlignment="1">
      <alignment wrapText="1"/>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0" fillId="0" borderId="8" xfId="0" applyBorder="1" applyAlignment="1">
      <alignment vertical="center" wrapText="1"/>
    </xf>
    <xf numFmtId="44" fontId="0" fillId="0" borderId="8" xfId="1" applyFont="1" applyBorder="1" applyAlignment="1">
      <alignment vertical="center" wrapText="1"/>
    </xf>
    <xf numFmtId="44" fontId="0" fillId="0" borderId="11" xfId="1" applyFont="1" applyBorder="1" applyAlignment="1">
      <alignment vertical="center" wrapText="1"/>
    </xf>
    <xf numFmtId="0" fontId="0" fillId="0" borderId="11" xfId="0" applyBorder="1" applyAlignment="1">
      <alignment vertical="center" wrapText="1"/>
    </xf>
    <xf numFmtId="44" fontId="0" fillId="0" borderId="11" xfId="1" applyFont="1" applyFill="1" applyBorder="1" applyAlignment="1">
      <alignment vertical="center" wrapText="1"/>
    </xf>
    <xf numFmtId="0" fontId="0" fillId="0" borderId="13" xfId="0" applyBorder="1" applyAlignment="1">
      <alignment vertical="center" wrapText="1"/>
    </xf>
    <xf numFmtId="44" fontId="0" fillId="0" borderId="13" xfId="1" applyFont="1" applyFill="1" applyBorder="1" applyAlignment="1">
      <alignment vertical="center" wrapText="1"/>
    </xf>
    <xf numFmtId="0" fontId="4" fillId="3" borderId="18"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0" fillId="0" borderId="11" xfId="0" applyBorder="1" applyAlignment="1">
      <alignment horizontal="center" vertical="center" wrapText="1"/>
    </xf>
    <xf numFmtId="44" fontId="0" fillId="0" borderId="11" xfId="0" applyNumberFormat="1" applyBorder="1" applyAlignment="1">
      <alignment vertical="center" wrapText="1"/>
    </xf>
    <xf numFmtId="44" fontId="0" fillId="0" borderId="0" xfId="0" applyNumberFormat="1"/>
    <xf numFmtId="44" fontId="0" fillId="0" borderId="13" xfId="0" applyNumberFormat="1" applyBorder="1" applyAlignment="1">
      <alignment vertical="center" wrapText="1"/>
    </xf>
    <xf numFmtId="0" fontId="0" fillId="0" borderId="8" xfId="0" applyBorder="1" applyAlignment="1">
      <alignment horizontal="center" vertical="center" wrapText="1"/>
    </xf>
    <xf numFmtId="0" fontId="7" fillId="0" borderId="0" xfId="0" applyFont="1"/>
    <xf numFmtId="0" fontId="8" fillId="0" borderId="0" xfId="0" applyFont="1" applyAlignment="1">
      <alignment wrapText="1"/>
    </xf>
    <xf numFmtId="0" fontId="10" fillId="3" borderId="5"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44" fontId="12" fillId="4" borderId="7" xfId="1" applyFont="1" applyFill="1" applyBorder="1" applyAlignment="1">
      <alignment wrapText="1"/>
    </xf>
    <xf numFmtId="0" fontId="8" fillId="0" borderId="0" xfId="0" applyFont="1" applyAlignment="1">
      <alignment horizontal="center" wrapText="1"/>
    </xf>
    <xf numFmtId="44" fontId="8" fillId="0" borderId="0" xfId="1" applyFont="1" applyAlignment="1">
      <alignment wrapText="1"/>
    </xf>
    <xf numFmtId="0" fontId="12" fillId="0" borderId="8" xfId="0" applyFont="1" applyBorder="1" applyAlignment="1">
      <alignment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44" fontId="12" fillId="0" borderId="8" xfId="1" applyFont="1" applyBorder="1" applyAlignment="1">
      <alignment vertical="center" wrapText="1"/>
    </xf>
    <xf numFmtId="0" fontId="12" fillId="0" borderId="10" xfId="0" applyFont="1" applyBorder="1" applyAlignment="1">
      <alignment vertical="center" wrapText="1"/>
    </xf>
    <xf numFmtId="0" fontId="12" fillId="0" borderId="0" xfId="0" applyFont="1" applyAlignment="1">
      <alignment wrapText="1"/>
    </xf>
    <xf numFmtId="44" fontId="12" fillId="0" borderId="11" xfId="1" applyFont="1" applyBorder="1" applyAlignment="1">
      <alignment vertical="center" wrapText="1"/>
    </xf>
    <xf numFmtId="0" fontId="12" fillId="0" borderId="11" xfId="0" applyFont="1" applyBorder="1" applyAlignment="1">
      <alignment vertical="center" wrapText="1"/>
    </xf>
    <xf numFmtId="44" fontId="12" fillId="0" borderId="11" xfId="1" applyFont="1" applyFill="1" applyBorder="1" applyAlignment="1">
      <alignment vertical="center" wrapText="1"/>
    </xf>
    <xf numFmtId="0" fontId="12" fillId="0" borderId="12" xfId="0" applyFont="1" applyBorder="1" applyAlignment="1">
      <alignment vertical="center" wrapText="1"/>
    </xf>
    <xf numFmtId="0" fontId="13" fillId="0" borderId="0" xfId="0" applyFont="1" applyAlignment="1">
      <alignment vertical="center"/>
    </xf>
    <xf numFmtId="0" fontId="12" fillId="0" borderId="13" xfId="0" applyFont="1" applyBorder="1" applyAlignment="1">
      <alignment vertical="center" wrapText="1"/>
    </xf>
    <xf numFmtId="0" fontId="12" fillId="0" borderId="14" xfId="0" applyFont="1" applyBorder="1" applyAlignment="1">
      <alignment horizontal="center" vertical="center" wrapText="1"/>
    </xf>
    <xf numFmtId="44" fontId="12" fillId="0" borderId="13" xfId="1" applyFont="1" applyFill="1" applyBorder="1" applyAlignment="1">
      <alignment vertical="center" wrapText="1"/>
    </xf>
    <xf numFmtId="0" fontId="12" fillId="0" borderId="11" xfId="0" applyFont="1" applyBorder="1" applyAlignment="1">
      <alignment horizontal="center" vertical="center" wrapText="1"/>
    </xf>
    <xf numFmtId="44" fontId="12" fillId="0" borderId="8" xfId="1" applyFont="1" applyFill="1" applyBorder="1" applyAlignment="1">
      <alignment vertical="center" wrapText="1"/>
    </xf>
    <xf numFmtId="0" fontId="12" fillId="0" borderId="0" xfId="0" applyFont="1" applyAlignment="1">
      <alignment vertical="center" wrapText="1"/>
    </xf>
    <xf numFmtId="0" fontId="4" fillId="3" borderId="17" xfId="2" applyFont="1" applyFill="1" applyBorder="1" applyAlignment="1">
      <alignment horizontal="center" vertical="center" wrapText="1"/>
    </xf>
    <xf numFmtId="0" fontId="0" fillId="0" borderId="30" xfId="0" applyBorder="1" applyAlignment="1">
      <alignment vertical="center" wrapText="1"/>
    </xf>
    <xf numFmtId="0" fontId="0" fillId="0" borderId="32" xfId="0" applyBorder="1" applyAlignment="1">
      <alignment vertical="center" wrapText="1"/>
    </xf>
    <xf numFmtId="0" fontId="0" fillId="0" borderId="32" xfId="0" applyBorder="1" applyAlignment="1">
      <alignment horizontal="center" vertical="center" wrapText="1"/>
    </xf>
    <xf numFmtId="44" fontId="0" fillId="0" borderId="32" xfId="1" applyFont="1" applyBorder="1" applyAlignment="1">
      <alignment vertical="center" wrapText="1"/>
    </xf>
    <xf numFmtId="0" fontId="0" fillId="0" borderId="33" xfId="0" applyBorder="1" applyAlignment="1">
      <alignment vertical="center" wrapText="1"/>
    </xf>
    <xf numFmtId="0" fontId="0" fillId="0" borderId="26" xfId="0" applyBorder="1" applyAlignment="1">
      <alignment vertical="center" wrapText="1"/>
    </xf>
    <xf numFmtId="0" fontId="0" fillId="0" borderId="20" xfId="0" applyBorder="1" applyAlignment="1">
      <alignment vertical="center" wrapText="1"/>
    </xf>
    <xf numFmtId="44" fontId="6" fillId="4" borderId="36" xfId="0" applyNumberFormat="1" applyFont="1" applyFill="1" applyBorder="1"/>
    <xf numFmtId="0" fontId="4" fillId="3" borderId="37" xfId="2" applyFont="1" applyFill="1" applyBorder="1" applyAlignment="1">
      <alignment horizontal="center" vertical="center" wrapText="1"/>
    </xf>
    <xf numFmtId="0" fontId="4" fillId="3" borderId="38" xfId="2" applyFont="1" applyFill="1" applyBorder="1" applyAlignment="1">
      <alignment horizontal="center" vertical="center" wrapText="1"/>
    </xf>
    <xf numFmtId="0" fontId="4" fillId="3" borderId="39" xfId="2" applyFont="1" applyFill="1" applyBorder="1" applyAlignment="1">
      <alignment horizontal="center" vertical="center" wrapText="1"/>
    </xf>
    <xf numFmtId="0" fontId="4" fillId="3" borderId="40" xfId="2" applyFont="1" applyFill="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44" fontId="0" fillId="0" borderId="22" xfId="1" applyFont="1" applyBorder="1" applyAlignment="1">
      <alignment vertical="center" wrapText="1"/>
    </xf>
    <xf numFmtId="44" fontId="0" fillId="4" borderId="36" xfId="0" applyNumberFormat="1" applyFill="1" applyBorder="1"/>
    <xf numFmtId="4" fontId="0" fillId="0" borderId="0" xfId="0" applyNumberFormat="1" applyAlignment="1">
      <alignment horizontal="right" vertical="center"/>
    </xf>
    <xf numFmtId="4" fontId="15" fillId="0" borderId="0" xfId="0" applyNumberFormat="1" applyFont="1" applyAlignment="1">
      <alignment horizontal="right" vertical="center"/>
    </xf>
    <xf numFmtId="0" fontId="17" fillId="0" borderId="42" xfId="0" applyFont="1" applyBorder="1" applyAlignment="1">
      <alignment wrapText="1"/>
    </xf>
    <xf numFmtId="44" fontId="0" fillId="0" borderId="21" xfId="1" applyFont="1" applyBorder="1"/>
    <xf numFmtId="164" fontId="17" fillId="6" borderId="26" xfId="0" applyNumberFormat="1" applyFont="1" applyFill="1" applyBorder="1"/>
    <xf numFmtId="44" fontId="15" fillId="6" borderId="20" xfId="1" applyFont="1" applyFill="1" applyBorder="1" applyAlignment="1">
      <alignment horizontal="right"/>
    </xf>
    <xf numFmtId="0" fontId="15" fillId="0" borderId="27" xfId="0" applyFont="1" applyBorder="1" applyAlignment="1">
      <alignment wrapText="1"/>
    </xf>
    <xf numFmtId="3" fontId="0" fillId="0" borderId="24" xfId="0" applyNumberFormat="1" applyBorder="1"/>
    <xf numFmtId="164" fontId="15" fillId="6" borderId="27" xfId="0" applyNumberFormat="1" applyFont="1" applyFill="1" applyBorder="1"/>
    <xf numFmtId="165" fontId="15" fillId="6" borderId="43" xfId="1" applyNumberFormat="1" applyFont="1" applyFill="1" applyBorder="1" applyAlignment="1">
      <alignment horizontal="right"/>
    </xf>
    <xf numFmtId="44" fontId="0" fillId="0" borderId="24" xfId="1" applyFont="1" applyBorder="1"/>
    <xf numFmtId="44" fontId="15" fillId="6" borderId="24" xfId="1" applyFont="1" applyFill="1" applyBorder="1" applyAlignment="1">
      <alignment horizontal="right"/>
    </xf>
    <xf numFmtId="0" fontId="15" fillId="0" borderId="26" xfId="0" applyFont="1" applyBorder="1" applyAlignment="1">
      <alignment wrapText="1"/>
    </xf>
    <xf numFmtId="44" fontId="0" fillId="0" borderId="20" xfId="1" applyFont="1" applyBorder="1"/>
    <xf numFmtId="164" fontId="15" fillId="6" borderId="26" xfId="0" applyNumberFormat="1" applyFont="1" applyFill="1" applyBorder="1"/>
    <xf numFmtId="44" fontId="15" fillId="0" borderId="20" xfId="1" applyFont="1" applyFill="1" applyBorder="1"/>
    <xf numFmtId="0" fontId="15" fillId="0" borderId="46" xfId="0" applyFont="1" applyBorder="1" applyAlignment="1">
      <alignment wrapText="1"/>
    </xf>
    <xf numFmtId="44" fontId="0" fillId="0" borderId="47" xfId="1" applyFont="1" applyBorder="1"/>
    <xf numFmtId="164" fontId="15" fillId="6" borderId="46" xfId="0" applyNumberFormat="1" applyFont="1" applyFill="1" applyBorder="1"/>
    <xf numFmtId="44" fontId="15" fillId="0" borderId="47" xfId="1" applyFont="1" applyFill="1" applyBorder="1"/>
    <xf numFmtId="0" fontId="15" fillId="0" borderId="42" xfId="0" applyFont="1" applyBorder="1" applyAlignment="1">
      <alignment wrapText="1"/>
    </xf>
    <xf numFmtId="164" fontId="15" fillId="6" borderId="42" xfId="0" applyNumberFormat="1" applyFont="1" applyFill="1" applyBorder="1"/>
    <xf numFmtId="44" fontId="15" fillId="6" borderId="21" xfId="1" applyFont="1" applyFill="1" applyBorder="1" applyAlignment="1">
      <alignment horizontal="right"/>
    </xf>
    <xf numFmtId="0" fontId="15" fillId="0" borderId="48" xfId="0" applyFont="1" applyBorder="1" applyAlignment="1">
      <alignment wrapText="1"/>
    </xf>
    <xf numFmtId="44" fontId="0" fillId="0" borderId="49" xfId="1" applyFont="1" applyBorder="1"/>
    <xf numFmtId="164" fontId="15" fillId="6" borderId="48" xfId="0" applyNumberFormat="1" applyFont="1" applyFill="1" applyBorder="1"/>
    <xf numFmtId="44" fontId="15" fillId="6" borderId="24" xfId="1" applyFont="1" applyFill="1" applyBorder="1" applyAlignment="1">
      <alignment horizontal="center"/>
    </xf>
    <xf numFmtId="164" fontId="18" fillId="0" borderId="5" xfId="0" applyNumberFormat="1" applyFont="1" applyBorder="1"/>
    <xf numFmtId="44" fontId="18" fillId="0" borderId="7" xfId="1" applyFont="1" applyFill="1" applyBorder="1" applyAlignment="1">
      <alignment horizontal="center"/>
    </xf>
    <xf numFmtId="0" fontId="0" fillId="0" borderId="20" xfId="0" applyBorder="1"/>
    <xf numFmtId="0" fontId="15" fillId="0" borderId="20" xfId="0" applyFont="1" applyBorder="1"/>
    <xf numFmtId="0" fontId="0" fillId="0" borderId="27" xfId="0" applyBorder="1" applyAlignment="1">
      <alignment vertical="center" wrapText="1"/>
    </xf>
    <xf numFmtId="0" fontId="0" fillId="0" borderId="42" xfId="0" applyBorder="1" applyAlignment="1">
      <alignment vertical="center" wrapText="1"/>
    </xf>
    <xf numFmtId="0" fontId="0" fillId="0" borderId="21" xfId="0" applyBorder="1"/>
    <xf numFmtId="0" fontId="0" fillId="0" borderId="29" xfId="0" applyBorder="1" applyAlignment="1">
      <alignment vertical="center" wrapText="1"/>
    </xf>
    <xf numFmtId="44" fontId="19" fillId="0" borderId="50" xfId="1" applyFont="1" applyBorder="1"/>
    <xf numFmtId="0" fontId="18" fillId="0" borderId="5" xfId="0" applyFont="1" applyBorder="1" applyAlignment="1">
      <alignment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11" fillId="4" borderId="15" xfId="0" applyFont="1" applyFill="1" applyBorder="1" applyAlignment="1">
      <alignment horizontal="right" wrapText="1"/>
    </xf>
    <xf numFmtId="0" fontId="14" fillId="2" borderId="30" xfId="2" applyFont="1" applyFill="1" applyBorder="1" applyAlignment="1">
      <alignment horizontal="center" vertical="center" wrapText="1"/>
    </xf>
    <xf numFmtId="0" fontId="14" fillId="2" borderId="31" xfId="2" applyFont="1" applyFill="1" applyBorder="1" applyAlignment="1">
      <alignment horizontal="center" vertical="center" wrapText="1"/>
    </xf>
    <xf numFmtId="0" fontId="14" fillId="2" borderId="32" xfId="2" applyFont="1" applyFill="1" applyBorder="1" applyAlignment="1">
      <alignment horizontal="center" vertical="center" wrapText="1"/>
    </xf>
    <xf numFmtId="0" fontId="14" fillId="2" borderId="33"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4" fillId="2" borderId="34" xfId="2" applyFont="1" applyFill="1" applyBorder="1" applyAlignment="1">
      <alignment horizontal="center" vertical="center" wrapText="1"/>
    </xf>
    <xf numFmtId="0" fontId="14" fillId="2" borderId="22" xfId="2" applyFont="1" applyFill="1" applyBorder="1" applyAlignment="1">
      <alignment horizontal="center" vertical="center" wrapText="1"/>
    </xf>
    <xf numFmtId="0" fontId="14" fillId="2" borderId="24" xfId="2" applyFont="1" applyFill="1" applyBorder="1" applyAlignment="1">
      <alignment horizontal="center" vertical="center" wrapText="1"/>
    </xf>
    <xf numFmtId="0" fontId="5" fillId="4" borderId="28" xfId="0" applyFont="1" applyFill="1" applyBorder="1" applyAlignment="1">
      <alignment horizontal="right"/>
    </xf>
    <xf numFmtId="0" fontId="5" fillId="4" borderId="23" xfId="0" applyFont="1" applyFill="1" applyBorder="1" applyAlignment="1">
      <alignment horizontal="right"/>
    </xf>
    <xf numFmtId="0" fontId="5" fillId="4" borderId="35" xfId="0" applyFont="1" applyFill="1" applyBorder="1" applyAlignment="1">
      <alignment horizontal="right"/>
    </xf>
    <xf numFmtId="0" fontId="17" fillId="0" borderId="44" xfId="0" applyFont="1" applyBorder="1" applyAlignment="1">
      <alignment horizontal="left" wrapText="1"/>
    </xf>
    <xf numFmtId="0" fontId="17" fillId="0" borderId="45" xfId="0" applyFont="1" applyBorder="1" applyAlignment="1">
      <alignment horizontal="left" wrapText="1"/>
    </xf>
    <xf numFmtId="164" fontId="17" fillId="6" borderId="44" xfId="0" applyNumberFormat="1" applyFont="1" applyFill="1" applyBorder="1" applyAlignment="1">
      <alignment horizontal="left"/>
    </xf>
    <xf numFmtId="164" fontId="17" fillId="6" borderId="45" xfId="0" applyNumberFormat="1" applyFont="1" applyFill="1" applyBorder="1" applyAlignment="1">
      <alignment horizontal="left"/>
    </xf>
    <xf numFmtId="0" fontId="16" fillId="0" borderId="5" xfId="0" applyFont="1" applyBorder="1" applyAlignment="1">
      <alignment horizontal="center"/>
    </xf>
    <xf numFmtId="0" fontId="16" fillId="0" borderId="7" xfId="0" applyFont="1" applyBorder="1" applyAlignment="1">
      <alignment horizontal="center"/>
    </xf>
    <xf numFmtId="0" fontId="16" fillId="0" borderId="41" xfId="0" applyFont="1" applyBorder="1" applyAlignment="1">
      <alignment horizontal="center"/>
    </xf>
    <xf numFmtId="0" fontId="16" fillId="0" borderId="36" xfId="0" applyFont="1" applyBorder="1" applyAlignment="1">
      <alignment horizontal="center"/>
    </xf>
    <xf numFmtId="0" fontId="0" fillId="0" borderId="24" xfId="0" applyFill="1" applyBorder="1" applyAlignment="1">
      <alignment vertical="center" wrapText="1"/>
    </xf>
    <xf numFmtId="0" fontId="0" fillId="0" borderId="11" xfId="0" applyFill="1" applyBorder="1" applyAlignment="1">
      <alignment vertical="center" wrapText="1"/>
    </xf>
    <xf numFmtId="0" fontId="13" fillId="0" borderId="8" xfId="0" applyFont="1" applyBorder="1" applyAlignment="1">
      <alignment vertical="center"/>
    </xf>
    <xf numFmtId="0" fontId="11" fillId="4" borderId="16" xfId="0" applyFont="1" applyFill="1" applyBorder="1" applyAlignment="1">
      <alignment horizontal="right" wrapText="1"/>
    </xf>
    <xf numFmtId="0" fontId="11" fillId="4" borderId="17" xfId="0" applyFont="1" applyFill="1" applyBorder="1" applyAlignment="1">
      <alignment horizontal="right" wrapText="1"/>
    </xf>
    <xf numFmtId="0" fontId="20" fillId="0" borderId="11" xfId="0" applyFont="1" applyBorder="1" applyAlignment="1">
      <alignment vertical="center" wrapText="1"/>
    </xf>
    <xf numFmtId="0" fontId="21" fillId="0" borderId="11" xfId="0" applyFont="1" applyBorder="1"/>
    <xf numFmtId="0" fontId="20" fillId="0" borderId="13" xfId="0" applyFont="1" applyBorder="1" applyAlignment="1">
      <alignment vertical="center" wrapText="1"/>
    </xf>
    <xf numFmtId="0" fontId="3" fillId="5" borderId="41" xfId="0" applyFont="1" applyFill="1" applyBorder="1"/>
    <xf numFmtId="44" fontId="0" fillId="5" borderId="29" xfId="0" applyNumberFormat="1" applyFill="1" applyBorder="1"/>
    <xf numFmtId="0" fontId="0" fillId="5" borderId="29" xfId="0" applyFill="1" applyBorder="1"/>
    <xf numFmtId="44" fontId="0" fillId="5" borderId="36" xfId="0" applyNumberFormat="1" applyFill="1" applyBorder="1"/>
    <xf numFmtId="0" fontId="20" fillId="0" borderId="0" xfId="0" applyFont="1"/>
    <xf numFmtId="44" fontId="0" fillId="0" borderId="0" xfId="0" applyNumberFormat="1" applyFill="1" applyBorder="1"/>
  </cellXfs>
  <cellStyles count="3">
    <cellStyle name="Currency" xfId="1" builtinId="4"/>
    <cellStyle name="Heading 1" xfId="2" builtinId="16"/>
    <cellStyle name="Normal" xfId="0" builtinId="0"/>
  </cellStyles>
  <dxfs count="50">
    <dxf>
      <numFmt numFmtId="34" formatCode="_(&quot;$&quot;* #,##0.00_);_(&quot;$&quot;* \(#,##0.00\);_(&quot;$&quot;* &quot;-&quot;??_);_(@_)"/>
      <fill>
        <patternFill patternType="none"/>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numFmt numFmtId="34" formatCode="_(&quot;$&quot;* #,##0.00_);_(&quot;$&quot;* \(#,##0.00\);_(&quot;$&quot;* &quot;-&quot;??_);_(@_)"/>
      <fill>
        <patternFill patternType="none"/>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numFmt numFmtId="34" formatCode="_(&quot;$&quot;* #,##0.00_);_(&quot;$&quot;* \(#,##0.00\);_(&quot;$&quot;* &quot;-&quot;??_);_(@_)"/>
      <fill>
        <patternFill patternType="none"/>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ptos Narrow"/>
        <family val="2"/>
        <scheme val="minor"/>
      </font>
      <fill>
        <patternFill patternType="none"/>
      </fill>
      <alignment horizontal="general"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auto="1"/>
        <name val="Aptos Narrow"/>
        <family val="2"/>
        <scheme val="minor"/>
      </font>
      <fill>
        <patternFill patternType="none"/>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Aptos Narrow"/>
        <family val="2"/>
        <scheme val="minor"/>
      </font>
      <numFmt numFmtId="34" formatCode="_(&quot;$&quot;* #,##0.00_);_(&quot;$&quot;* \(#,##0.00\);_(&quot;$&quot;*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1"/>
        <color theme="1"/>
        <name val="Aptos Narrow"/>
        <family val="2"/>
        <scheme val="minor"/>
      </font>
      <fill>
        <patternFill patternType="none"/>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border outline="0">
        <bottom style="medium">
          <color indexed="64"/>
        </bottom>
      </border>
    </dxf>
    <dxf>
      <border outline="0">
        <left style="thin">
          <color auto="1"/>
        </left>
        <right style="medium">
          <color indexed="64"/>
        </right>
        <top style="medium">
          <color indexed="64"/>
        </top>
        <bottom style="medium">
          <color indexed="64"/>
        </bottom>
      </border>
    </dxf>
    <dxf>
      <fill>
        <patternFill patternType="none"/>
      </fill>
      <alignment horizontal="general" vertical="center" textRotation="0" wrapText="1" indent="0" justifyLastLine="0" shrinkToFit="0" readingOrder="0"/>
    </dxf>
    <dxf>
      <font>
        <b/>
        <i val="0"/>
        <strike val="0"/>
        <condense val="0"/>
        <extend val="0"/>
        <outline val="0"/>
        <shadow val="0"/>
        <u val="none"/>
        <vertAlign val="baseline"/>
        <sz val="15"/>
        <color auto="1"/>
        <name val="Aptos Narrow"/>
        <family val="2"/>
        <scheme val="minor"/>
      </font>
      <fill>
        <patternFill patternType="solid">
          <fgColor indexed="64"/>
          <bgColor rgb="FFFFC72C"/>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2"/>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Calibri"/>
        <family val="2"/>
        <scheme val="none"/>
      </font>
      <fill>
        <patternFill patternType="solid">
          <fgColor indexed="64"/>
          <bgColor rgb="FFFFC000"/>
        </patternFill>
      </fill>
      <alignment horizontal="general" vertical="center" textRotation="0" wrapText="1" indent="0" justifyLastLine="0" shrinkToFit="0" readingOrder="0"/>
    </dxf>
    <dxf>
      <font>
        <strike val="0"/>
        <outline val="0"/>
        <shadow val="0"/>
        <u val="none"/>
        <vertAlign val="baseline"/>
        <sz val="15"/>
        <color theme="0"/>
        <name val="Calibri"/>
        <family val="2"/>
        <scheme val="none"/>
      </font>
      <fill>
        <patternFill patternType="solid">
          <fgColor indexed="64"/>
          <bgColor rgb="FF01426A"/>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font>
        <b/>
        <i val="0"/>
        <strike val="0"/>
        <condense val="0"/>
        <extend val="0"/>
        <outline val="0"/>
        <shadow val="0"/>
        <u val="none"/>
        <vertAlign val="baseline"/>
        <sz val="15"/>
        <color auto="1"/>
        <name val="Aptos Narrow"/>
        <family val="2"/>
        <scheme val="minor"/>
      </font>
      <fill>
        <patternFill patternType="solid">
          <fgColor indexed="64"/>
          <bgColor rgb="FFFFC72C"/>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alignment horizontal="general" vertical="center" textRotation="0" wrapText="1"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Aptos Narrow"/>
        <family val="2"/>
        <scheme val="minor"/>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center" textRotation="0" wrapText="1" indent="0" justifyLastLine="0" shrinkToFit="0" readingOrder="0"/>
      <border diagonalUp="0" diagonalDown="0" outline="0">
        <left style="medium">
          <color indexed="64"/>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bottom style="medium">
          <color indexed="64"/>
        </bottom>
      </border>
    </dxf>
    <dxf>
      <font>
        <b/>
        <i val="0"/>
        <strike val="0"/>
        <condense val="0"/>
        <extend val="0"/>
        <outline val="0"/>
        <shadow val="0"/>
        <u val="none"/>
        <vertAlign val="baseline"/>
        <sz val="15"/>
        <color auto="1"/>
        <name val="Aptos Narrow"/>
        <family val="2"/>
        <scheme val="minor"/>
      </font>
      <fill>
        <patternFill patternType="solid">
          <fgColor indexed="64"/>
          <bgColor rgb="FFFFC72C"/>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FFEBB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800">
                <a:solidFill>
                  <a:srgbClr val="01426A"/>
                </a:solidFill>
                <a:latin typeface="Calibri" panose="020F0502020204030204" pitchFamily="34" charset="0"/>
                <a:cs typeface="Calibri" panose="020F0502020204030204" pitchFamily="34" charset="0"/>
              </a:rPr>
              <a:t>State Opioid Settlement Restricted Obligations</a:t>
            </a:r>
          </a:p>
          <a:p>
            <a:pPr>
              <a:defRPr/>
            </a:pPr>
            <a:r>
              <a:rPr lang="en-US" sz="1600" i="1">
                <a:solidFill>
                  <a:srgbClr val="01426A"/>
                </a:solidFill>
              </a:rPr>
              <a:t>Total Obligated by Exhibit E Strategies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explosion val="17"/>
            <c:spPr>
              <a:solidFill>
                <a:srgbClr val="01426A"/>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667-4C3E-9119-51F49D4FB6BC}"/>
              </c:ext>
            </c:extLst>
          </c:dPt>
          <c:dPt>
            <c:idx val="1"/>
            <c:bubble3D val="0"/>
            <c:explosion val="8"/>
            <c:spPr>
              <a:solidFill>
                <a:srgbClr val="FFC72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667-4C3E-9119-51F49D4FB6BC}"/>
              </c:ext>
            </c:extLst>
          </c:dPt>
          <c:dPt>
            <c:idx val="2"/>
            <c:bubble3D val="0"/>
            <c:explosion val="8"/>
            <c:spPr>
              <a:solidFill>
                <a:srgbClr val="F4791B"/>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A667-4C3E-9119-51F49D4FB6BC}"/>
              </c:ext>
            </c:extLst>
          </c:dPt>
          <c:dLbls>
            <c:dLbl>
              <c:idx val="0"/>
              <c:layout>
                <c:manualLayout>
                  <c:x val="-0.11140457672901154"/>
                  <c:y val="-0.16807131983986284"/>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layout>
                    <c:manualLayout>
                      <c:w val="0.12677601293652604"/>
                      <c:h val="9.8764755419272279E-2"/>
                    </c:manualLayout>
                  </c15:layout>
                </c:ext>
                <c:ext xmlns:c16="http://schemas.microsoft.com/office/drawing/2014/chart" uri="{C3380CC4-5D6E-409C-BE32-E72D297353CC}">
                  <c16:uniqueId val="{00000001-A667-4C3E-9119-51F49D4FB6BC}"/>
                </c:ext>
              </c:extLst>
            </c:dLbl>
            <c:dLbl>
              <c:idx val="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3-A667-4C3E-9119-51F49D4FB6BC}"/>
                </c:ext>
              </c:extLst>
            </c:dLbl>
            <c:dLbl>
              <c:idx val="2"/>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extLst>
                <c:ext xmlns:c16="http://schemas.microsoft.com/office/drawing/2014/chart" uri="{C3380CC4-5D6E-409C-BE32-E72D297353CC}">
                  <c16:uniqueId val="{00000005-A667-4C3E-9119-51F49D4FB6B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'[2]Restricted Charts'!$L$4:$L$6</c:f>
              <c:strCache>
                <c:ptCount val="3"/>
                <c:pt idx="0">
                  <c:v>Treatment and Recovery ($34,465,031.94)</c:v>
                </c:pt>
                <c:pt idx="1">
                  <c:v>Prevention ($3,794,062.08)</c:v>
                </c:pt>
                <c:pt idx="2">
                  <c:v>Other Strategies ($1,895,860.00)</c:v>
                </c:pt>
              </c:strCache>
            </c:strRef>
          </c:cat>
          <c:val>
            <c:numRef>
              <c:f>'[2]Restricted Charts'!$M$4:$M$6</c:f>
              <c:numCache>
                <c:formatCode>General</c:formatCode>
                <c:ptCount val="3"/>
                <c:pt idx="0">
                  <c:v>34465031.940000005</c:v>
                </c:pt>
                <c:pt idx="1">
                  <c:v>3794062.08</c:v>
                </c:pt>
                <c:pt idx="2">
                  <c:v>1895860</c:v>
                </c:pt>
              </c:numCache>
            </c:numRef>
          </c:val>
          <c:extLst>
            <c:ext xmlns:c16="http://schemas.microsoft.com/office/drawing/2014/chart" uri="{C3380CC4-5D6E-409C-BE32-E72D297353CC}">
              <c16:uniqueId val="{00000006-A667-4C3E-9119-51F49D4FB6BC}"/>
            </c:ext>
          </c:extLst>
        </c:ser>
        <c:dLbls>
          <c:showLegendKey val="0"/>
          <c:showVal val="0"/>
          <c:showCatName val="0"/>
          <c:showSerName val="0"/>
          <c:showPercent val="1"/>
          <c:showBubbleSize val="0"/>
          <c:showLeaderLines val="1"/>
        </c:dLbls>
        <c:firstSliceAng val="0"/>
      </c:pieChart>
      <c:spPr>
        <a:noFill/>
        <a:ln>
          <a:noFill/>
        </a:ln>
        <a:effectLst/>
      </c:spPr>
    </c:plotArea>
    <c:legend>
      <c:legendPos val="r"/>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Entry>
      <c:layout>
        <c:manualLayout>
          <c:xMode val="edge"/>
          <c:yMode val="edge"/>
          <c:x val="0.64805901868245797"/>
          <c:y val="0.27276905158671239"/>
          <c:w val="0.30237616932498829"/>
          <c:h val="0.64203421148310069"/>
        </c:manualLayout>
      </c:layout>
      <c:overlay val="0"/>
      <c:spPr>
        <a:solidFill>
          <a:srgbClr val="FFFFFF">
            <a:alpha val="25098"/>
          </a:srgbClr>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rgbClr val="FFEBB3"/>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2623038</xdr:colOff>
      <xdr:row>1</xdr:row>
      <xdr:rowOff>0</xdr:rowOff>
    </xdr:from>
    <xdr:to>
      <xdr:col>17</xdr:col>
      <xdr:colOff>373672</xdr:colOff>
      <xdr:row>15</xdr:row>
      <xdr:rowOff>304800</xdr:rowOff>
    </xdr:to>
    <xdr:graphicFrame macro="">
      <xdr:nvGraphicFramePr>
        <xdr:cNvPr id="6" name="Chart 5">
          <a:extLst>
            <a:ext uri="{FF2B5EF4-FFF2-40B4-BE49-F238E27FC236}">
              <a16:creationId xmlns:a16="http://schemas.microsoft.com/office/drawing/2014/main" id="{402D671D-501B-46ED-8433-24B9EA6B57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DrugPTE\Opioid%20Settlement\Reporting\2024\Charts\State%20-%20Unrestricted%20Expenditures.xlsx" TargetMode="External"/><Relationship Id="rId1" Type="http://schemas.openxmlformats.org/officeDocument/2006/relationships/externalLinkPath" Target="/DrugPTE/Opioid%20Settlement/Reporting/2024/Charts/State%20-%20Unrestricted%20Expenditur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heThomas\AppData\Local\Microsoft\Windows\INetCache\Content.Outlook\U9HSQ3O2\Copy%20of%20Attachment%20C%20-%20State%20of%20Indiana%20Report.xlsx" TargetMode="External"/><Relationship Id="rId1" Type="http://schemas.openxmlformats.org/officeDocument/2006/relationships/externalLinkPath" Target="file:///C:\Users\SheThomas\AppData\Local\Microsoft\Windows\INetCache\Content.Outlook\U9HSQ3O2\Copy%20of%20Attachment%20C%20-%20State%20of%20Indiana%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nrestricted Expenditures"/>
      <sheetName val="Unrestricted Charts"/>
    </sheetNames>
    <sheetDataSet>
      <sheetData sheetId="0" refreshError="1"/>
      <sheetData sheetId="1">
        <row r="1">
          <cell r="B1" t="str">
            <v>Total Funds</v>
          </cell>
        </row>
        <row r="2">
          <cell r="A2" t="str">
            <v>Provider contracts</v>
          </cell>
          <cell r="B2">
            <v>1338628</v>
          </cell>
        </row>
        <row r="3">
          <cell r="A3" t="str">
            <v>AWARE</v>
          </cell>
          <cell r="B3">
            <v>750000</v>
          </cell>
        </row>
        <row r="4">
          <cell r="A4" t="str">
            <v>MHAI-Regional Recovery Hubs</v>
          </cell>
          <cell r="B4">
            <v>691417</v>
          </cell>
        </row>
        <row r="5">
          <cell r="A5" t="str">
            <v>Staff Salaries</v>
          </cell>
          <cell r="B5">
            <v>500000</v>
          </cell>
        </row>
        <row r="6">
          <cell r="A6" t="str">
            <v>Oxford House</v>
          </cell>
          <cell r="B6">
            <v>300000</v>
          </cell>
        </row>
        <row r="7">
          <cell r="A7" t="str">
            <v>LYFT-MHAI</v>
          </cell>
          <cell r="B7">
            <v>150000</v>
          </cell>
        </row>
        <row r="8">
          <cell r="A8" t="str">
            <v>LaPorte</v>
          </cell>
          <cell r="B8">
            <v>81140</v>
          </cell>
        </row>
        <row r="9">
          <cell r="A9" t="str">
            <v>LYFT-THRIVE</v>
          </cell>
          <cell r="B9">
            <v>80004</v>
          </cell>
        </row>
        <row r="10">
          <cell r="A10" t="str">
            <v>Maribeth Smith and Associates</v>
          </cell>
          <cell r="B10">
            <v>95000</v>
          </cell>
        </row>
        <row r="11">
          <cell r="A11" t="str">
            <v>MHAI-INARR</v>
          </cell>
          <cell r="B11">
            <v>66000</v>
          </cell>
        </row>
        <row r="12">
          <cell r="A12" t="str">
            <v>LYFT-211</v>
          </cell>
          <cell r="B12">
            <v>60000</v>
          </cell>
        </row>
        <row r="13">
          <cell r="A13" t="str">
            <v>Camp Mariposa</v>
          </cell>
          <cell r="B13">
            <v>46955.5</v>
          </cell>
        </row>
        <row r="14">
          <cell r="A14" t="str">
            <v>Verida-LYFT-211</v>
          </cell>
          <cell r="B14">
            <v>25000</v>
          </cell>
        </row>
        <row r="15">
          <cell r="A15" t="str">
            <v>ISA</v>
          </cell>
          <cell r="B15">
            <v>12292.59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tricted Obligations"/>
      <sheetName val="Restricted Charts"/>
      <sheetName val="Unrestricted - DMHA"/>
      <sheetName val="Unrestricted Charts"/>
      <sheetName val="Unrestricted - Drug Czar"/>
    </sheetNames>
    <sheetDataSet>
      <sheetData sheetId="0" refreshError="1">
        <row r="4">
          <cell r="D4" t="str">
            <v>Allen Co (The Lutheran Foundation Inc.)</v>
          </cell>
          <cell r="E4">
            <v>2292048</v>
          </cell>
          <cell r="G4" t="str">
            <v>B.B:SUPPORT PEOPLE IN TREATMENT AND RECOVERY</v>
          </cell>
          <cell r="H4" t="str">
            <v>Treatment and Recovery</v>
          </cell>
        </row>
        <row r="5">
          <cell r="D5" t="str">
            <v>Allen Co (The Lutheran Foundation Inc.)</v>
          </cell>
          <cell r="E5">
            <v>371676.08</v>
          </cell>
          <cell r="G5" t="str">
            <v>B.H: PREVENT OVERDOSE DEATHS AND OTHER HARMS (HARM REDUCTION)</v>
          </cell>
          <cell r="H5" t="str">
            <v>Prevention</v>
          </cell>
        </row>
        <row r="6">
          <cell r="D6" t="str">
            <v>Bridge to Dove Recovery</v>
          </cell>
          <cell r="E6">
            <v>324000</v>
          </cell>
          <cell r="G6" t="str">
            <v>B.B:SUPPORT PEOPLE IN TREATMENT AND RECOVERY</v>
          </cell>
          <cell r="H6" t="str">
            <v>Treatment and Recovery</v>
          </cell>
        </row>
        <row r="7">
          <cell r="D7" t="str">
            <v>Centerstone of Indiana Inc.</v>
          </cell>
          <cell r="E7">
            <v>262000</v>
          </cell>
          <cell r="G7" t="str">
            <v>B.B:SUPPORT PEOPLE IN TREATMENT AND RECOVERY</v>
          </cell>
          <cell r="H7" t="str">
            <v>Treatment and Recovery</v>
          </cell>
        </row>
        <row r="8">
          <cell r="D8" t="str">
            <v>City of Muncie, Muncie Police Dept.</v>
          </cell>
          <cell r="E8">
            <v>518900</v>
          </cell>
          <cell r="G8" t="str">
            <v>B.D: ADDRESS THE NEEDS OF CRIMINAL JUSTICE-INVOLVED PERSONS</v>
          </cell>
          <cell r="H8" t="str">
            <v>Treatment and Recovery</v>
          </cell>
        </row>
        <row r="9">
          <cell r="D9" t="str">
            <v>City of Shelbyville</v>
          </cell>
          <cell r="E9">
            <v>406898</v>
          </cell>
          <cell r="G9" t="str">
            <v>B.B:SUPPORT PEOPLE IN TREATMENT AND RECOVERY; B.D: ADDRESS THE NEEDS OF CRIMINAL JUSTICE-INVOLVED PERSONS</v>
          </cell>
          <cell r="H9" t="str">
            <v>Treatment and Recovery</v>
          </cell>
        </row>
        <row r="10">
          <cell r="D10" t="str">
            <v>City of Valparaiso</v>
          </cell>
          <cell r="E10">
            <v>211335.07</v>
          </cell>
          <cell r="G10" t="str">
            <v>B.C:CONNECTIONS TO CARE</v>
          </cell>
          <cell r="H10" t="str">
            <v>Treatment and Recovery</v>
          </cell>
        </row>
        <row r="11">
          <cell r="D11" t="str">
            <v>City of Warsaw</v>
          </cell>
          <cell r="E11">
            <v>376231</v>
          </cell>
          <cell r="G11" t="str">
            <v>B.D: ADDRESS THE NEEDS OF CRIMINAL JUSTICE-INVOLVED PERSONS</v>
          </cell>
          <cell r="H11" t="str">
            <v>Treatment and Recovery</v>
          </cell>
        </row>
        <row r="12">
          <cell r="D12" t="str">
            <v>Clark County Health Department</v>
          </cell>
          <cell r="E12">
            <v>442263</v>
          </cell>
          <cell r="G12" t="str">
            <v>B.B:SUPPORT PEOPLE IN TREATMENT AND RECOVERY</v>
          </cell>
          <cell r="H12" t="str">
            <v>Treatment and Recovery</v>
          </cell>
        </row>
        <row r="13">
          <cell r="D13" t="str">
            <v>Community Foundation of Pulaski County</v>
          </cell>
          <cell r="E13">
            <v>104400</v>
          </cell>
          <cell r="G13" t="str">
            <v>B.G. PREVENT MISUSE OF OPIOIDS</v>
          </cell>
          <cell r="H13" t="str">
            <v>Prevention</v>
          </cell>
        </row>
        <row r="14">
          <cell r="D14" t="str">
            <v>Community Foundation of Pulaski County</v>
          </cell>
          <cell r="E14">
            <v>298400</v>
          </cell>
          <cell r="G14" t="str">
            <v>B.B:SUPPORT PEOPLE IN TREATMENT AND RECOVERY</v>
          </cell>
          <cell r="H14" t="str">
            <v>Treatment and Recovery</v>
          </cell>
        </row>
        <row r="15">
          <cell r="D15" t="str">
            <v>Dubois County</v>
          </cell>
          <cell r="E15">
            <v>435220</v>
          </cell>
          <cell r="G15" t="str">
            <v>B.B:SUPPORT PEOPLE IN TREATMENT AND RECOVERY</v>
          </cell>
          <cell r="H15" t="str">
            <v>Treatment and Recovery</v>
          </cell>
        </row>
        <row r="16">
          <cell r="D16" t="str">
            <v>Fayette County</v>
          </cell>
          <cell r="E16">
            <v>563989</v>
          </cell>
          <cell r="G16" t="str">
            <v>B.B:SUPPORT PEOPLE IN TREATMENT AND RECOVERY</v>
          </cell>
          <cell r="H16" t="str">
            <v>Treatment and Recovery</v>
          </cell>
        </row>
        <row r="17">
          <cell r="D17" t="str">
            <v>Fayette County</v>
          </cell>
          <cell r="E17">
            <v>326011</v>
          </cell>
          <cell r="G17" t="str">
            <v>B.H: PREVENT OVERDOSE DEATHS AND OTHER HARMS (HARM REDUCTION)</v>
          </cell>
          <cell r="H17" t="str">
            <v>Prevention</v>
          </cell>
        </row>
        <row r="18">
          <cell r="D18" t="str">
            <v>Floyd County dba Floyd County Justice Reinvestment Advisory Council</v>
          </cell>
          <cell r="E18">
            <v>180150</v>
          </cell>
          <cell r="G18" t="str">
            <v>B.D:ADDRESS THE NEEDS OF CRIMINAL JUSTICE-INVOLVED PERSONS</v>
          </cell>
          <cell r="H18" t="str">
            <v>Treatment and Recovery</v>
          </cell>
        </row>
        <row r="19">
          <cell r="D19" t="str">
            <v>Healthy Communities of Clinton County Inc.</v>
          </cell>
          <cell r="E19">
            <v>452000</v>
          </cell>
          <cell r="G19" t="str">
            <v>B.B:SUPPORT PEOPLE IN TREATMENT AND RECOVERY</v>
          </cell>
          <cell r="H19" t="str">
            <v>Treatment and Recovery</v>
          </cell>
        </row>
        <row r="20">
          <cell r="D20" t="str">
            <v>Huntington County Sheriff's Department</v>
          </cell>
          <cell r="E20">
            <v>301574</v>
          </cell>
          <cell r="G20" t="str">
            <v>B.D:ADDRESS THE NEEDS OF CRIMINAL JUSTICE-INVOLVED PERSONS</v>
          </cell>
          <cell r="H20" t="str">
            <v>Treatment and Recovery</v>
          </cell>
        </row>
        <row r="21">
          <cell r="D21" t="str">
            <v>Interfaith Mission, Inc. (Mission25)</v>
          </cell>
          <cell r="E21">
            <v>3224000</v>
          </cell>
          <cell r="G21" t="str">
            <v>B.B:SUPPORT PEOPLE IN TREATMENT AND RECOVERY</v>
          </cell>
          <cell r="H21" t="str">
            <v>Treatment and Recovery</v>
          </cell>
        </row>
        <row r="22">
          <cell r="D22" t="str">
            <v>Jay County Drug Prevention Coalition, Inc.</v>
          </cell>
          <cell r="E22">
            <v>190033</v>
          </cell>
          <cell r="G22" t="str">
            <v>B.B:SUPPORT PEOPLE IN TREATMENT AND RECOVERY</v>
          </cell>
          <cell r="H22" t="str">
            <v>Treatment and Recovery</v>
          </cell>
        </row>
        <row r="23">
          <cell r="D23" t="str">
            <v>Jennings County</v>
          </cell>
          <cell r="E23">
            <v>84863</v>
          </cell>
          <cell r="G23" t="str">
            <v>B.C:CONNECTIONS TO CARE</v>
          </cell>
          <cell r="H23" t="str">
            <v>Treatment and Recovery</v>
          </cell>
        </row>
        <row r="24">
          <cell r="D24" t="str">
            <v>Kosciusko County</v>
          </cell>
          <cell r="E24">
            <v>226500</v>
          </cell>
          <cell r="G24" t="str">
            <v>B.C:CONNECTIONS TO CARE</v>
          </cell>
          <cell r="H24" t="str">
            <v>Treatment and Recovery</v>
          </cell>
        </row>
        <row r="25">
          <cell r="D25" t="str">
            <v>Marion General Hospital dba Marion Health</v>
          </cell>
          <cell r="E25">
            <v>224000</v>
          </cell>
          <cell r="G25" t="str">
            <v>B.B:SUPPORT PEOPLE IN TREATMENT AND RECOVERY</v>
          </cell>
          <cell r="H25" t="str">
            <v>Treatment and Recovery</v>
          </cell>
        </row>
        <row r="26">
          <cell r="D26" t="str">
            <v>Monroe County</v>
          </cell>
          <cell r="E26">
            <v>576000</v>
          </cell>
          <cell r="G26" t="str">
            <v>B.H:PREVENT OVERDOSE DEATHS AND OTHER HARMS (HARM REDUCTION)</v>
          </cell>
          <cell r="H26" t="str">
            <v>Prevention</v>
          </cell>
        </row>
        <row r="27">
          <cell r="D27" t="str">
            <v>One Community One Family Inc</v>
          </cell>
          <cell r="E27">
            <v>500000</v>
          </cell>
          <cell r="G27" t="str">
            <v>B.B:SUPPORT PEOPLE IN TREATMENT AND RECOVERY; B.C:CONNECTIONS TO CARE</v>
          </cell>
          <cell r="H27" t="str">
            <v>Treatment and Recovery</v>
          </cell>
        </row>
        <row r="28">
          <cell r="D28" t="str">
            <v>Our Lady of the Road Inc</v>
          </cell>
          <cell r="E28">
            <v>2562700</v>
          </cell>
          <cell r="G28" t="str">
            <v>B.B:SUPPORT PEOPLE IN TREATMENT AND RECOVERY</v>
          </cell>
          <cell r="H28" t="str">
            <v>Treatment and Recovery</v>
          </cell>
        </row>
        <row r="29">
          <cell r="D29" t="str">
            <v>Pathway to Recovery, Inc.</v>
          </cell>
          <cell r="E29">
            <v>1024000</v>
          </cell>
          <cell r="G29" t="str">
            <v>B.B:SUPPORT PEOPLE IN TREATMENT AND RECOVERY</v>
          </cell>
          <cell r="H29" t="str">
            <v>Treatment and Recovery</v>
          </cell>
        </row>
        <row r="30">
          <cell r="D30" t="str">
            <v>Recovery Coalition Inc.</v>
          </cell>
          <cell r="E30">
            <v>326500</v>
          </cell>
          <cell r="G30" t="str">
            <v>B.B:SUPPORT PEOPLE IN TREATMENT AND RECOVERY</v>
          </cell>
          <cell r="H30" t="str">
            <v>Treatment and Recovery</v>
          </cell>
        </row>
        <row r="31">
          <cell r="D31" t="str">
            <v>Safe Haven Recovery Engagement Center</v>
          </cell>
          <cell r="E31">
            <v>240750</v>
          </cell>
          <cell r="G31" t="str">
            <v>B.D:ADDRESS THE NEEDS OF CRIMINAL JUSTICE-INVOLVED PERSONS</v>
          </cell>
          <cell r="H31" t="str">
            <v>Treatment and Recovery</v>
          </cell>
        </row>
        <row r="32">
          <cell r="D32" t="str">
            <v>Safe Haven Recovery Engagement Center</v>
          </cell>
          <cell r="E32">
            <v>32120</v>
          </cell>
          <cell r="G32" t="str">
            <v>B.H:PREVENT OVERDOSE DEATHS AND OTHER HARMS (HARM REDUCTION)</v>
          </cell>
          <cell r="H32" t="str">
            <v>Prevention</v>
          </cell>
        </row>
        <row r="33">
          <cell r="D33" t="str">
            <v>Schneck Memorial Hospital</v>
          </cell>
          <cell r="E33">
            <v>398000</v>
          </cell>
          <cell r="G33" t="str">
            <v>B.D:ADDRESS THE NEEDS OF CRIMINAL JUSTICE-INVOLVED PERSONS</v>
          </cell>
          <cell r="H33" t="str">
            <v>Treatment and Recovery</v>
          </cell>
        </row>
        <row r="34">
          <cell r="D34" t="str">
            <v>Schneck Memorial Hospital</v>
          </cell>
          <cell r="E34">
            <v>202000</v>
          </cell>
          <cell r="G34" t="str">
            <v>B.H:PREVENT OVERDOSE DEATHS AND OTHER HARMS (HARM REDUCTION)</v>
          </cell>
          <cell r="H34" t="str">
            <v>Prevention</v>
          </cell>
        </row>
        <row r="35">
          <cell r="D35" t="str">
            <v>The Artistic Recovery Inc. dba Three20 Recovery</v>
          </cell>
          <cell r="E35">
            <v>304000</v>
          </cell>
          <cell r="G35" t="str">
            <v>B.H:PREVENT OVERDOSE DEATHS AND OTHER HARMS (HARM REDUCTION)</v>
          </cell>
          <cell r="H35" t="str">
            <v>Prevention</v>
          </cell>
        </row>
        <row r="36">
          <cell r="D36" t="str">
            <v>Tippecanoe County Government</v>
          </cell>
          <cell r="E36">
            <v>233000</v>
          </cell>
          <cell r="G36" t="str">
            <v>B.B:SUPPORT PEOPLE IN TREATMENT AND RECOVERY</v>
          </cell>
          <cell r="H36" t="str">
            <v>Treatment and Recovery</v>
          </cell>
        </row>
        <row r="37">
          <cell r="D37" t="str">
            <v>Tippecanoe County Government</v>
          </cell>
          <cell r="E37">
            <v>317000</v>
          </cell>
          <cell r="G37" t="str">
            <v>B.H:PREVENT OVERDOSE DEATHS AND OTHER HARMS (HARM REDUCTION)</v>
          </cell>
          <cell r="H37" t="str">
            <v>Prevention</v>
          </cell>
        </row>
        <row r="38">
          <cell r="D38" t="str">
            <v>Volunteers of America of Indiana Inc.</v>
          </cell>
          <cell r="E38">
            <v>132280</v>
          </cell>
          <cell r="G38" t="str">
            <v>B.B: SUPPORT PEOPLE IN TREATMENT AND RECOVERY</v>
          </cell>
          <cell r="H38" t="str">
            <v>Treatment and Recovery</v>
          </cell>
        </row>
        <row r="39">
          <cell r="D39" t="str">
            <v>Warren County Circuit Court</v>
          </cell>
          <cell r="E39">
            <v>21400</v>
          </cell>
          <cell r="G39" t="str">
            <v>B.G. PREVENT MISUSE OF OPIOIDS</v>
          </cell>
          <cell r="H39" t="str">
            <v>Prevention</v>
          </cell>
        </row>
        <row r="40">
          <cell r="D40" t="str">
            <v>Warren County Circuit Court</v>
          </cell>
          <cell r="E40">
            <v>143578</v>
          </cell>
          <cell r="G40" t="str">
            <v>B.B: SUPPORT PEOPLE IN TREATMENT AND RECOVERY</v>
          </cell>
          <cell r="H40" t="str">
            <v>Treatment and Recovery</v>
          </cell>
        </row>
        <row r="41">
          <cell r="D41" t="str">
            <v>Dove Recovery House for Women Inc.</v>
          </cell>
          <cell r="E41">
            <v>520000</v>
          </cell>
          <cell r="G41" t="str">
            <v>B.B: SUPPORT PEOPLE IN TREATMENT AND RECOVERY</v>
          </cell>
          <cell r="H41" t="str">
            <v>Treatment and Recovery</v>
          </cell>
        </row>
        <row r="42">
          <cell r="D42" t="str">
            <v>Inspiration Ministries Inc.</v>
          </cell>
          <cell r="E42">
            <v>760000</v>
          </cell>
          <cell r="G42" t="str">
            <v>B.B: SUPPORT PEOPLE IN TREATMENT AND RECOVERY</v>
          </cell>
          <cell r="H42" t="str">
            <v>Treatment and Recovery</v>
          </cell>
        </row>
        <row r="43">
          <cell r="D43" t="str">
            <v>Lawrence County Recovery Home LLC</v>
          </cell>
          <cell r="E43">
            <v>760000</v>
          </cell>
          <cell r="G43" t="str">
            <v>B.B: SUPPORT PEOPLE IN TREATMENT AND RECOVERY</v>
          </cell>
          <cell r="H43" t="str">
            <v>Treatment and Recovery</v>
          </cell>
        </row>
        <row r="44">
          <cell r="D44" t="str">
            <v>LIFEhouse Ministries</v>
          </cell>
          <cell r="E44">
            <v>685700</v>
          </cell>
          <cell r="G44" t="str">
            <v>B.B: SUPPORT PEOPLE IN TREATMENT AND RECOVERY</v>
          </cell>
          <cell r="H44" t="str">
            <v>Treatment and Recovery</v>
          </cell>
        </row>
        <row r="45">
          <cell r="D45" t="str">
            <v>Next Step Foundation Inc.</v>
          </cell>
          <cell r="E45">
            <v>760000</v>
          </cell>
          <cell r="G45" t="str">
            <v>B.B: SUPPORT PEOPLE IN TREATMENT AND RECOVERY</v>
          </cell>
          <cell r="H45" t="str">
            <v>Treatment and Recovery</v>
          </cell>
        </row>
        <row r="46">
          <cell r="D46" t="str">
            <v>Overdose Lifeline Inc</v>
          </cell>
          <cell r="E46">
            <v>169600</v>
          </cell>
          <cell r="G46" t="str">
            <v>B.B: SUPPORT PEOPLE IN TREATMENT AND RECOVERY</v>
          </cell>
          <cell r="H46" t="str">
            <v>Treatment and Recovery</v>
          </cell>
        </row>
        <row r="47">
          <cell r="D47" t="str">
            <v>Stability First Inc</v>
          </cell>
          <cell r="E47">
            <v>554000</v>
          </cell>
          <cell r="G47" t="str">
            <v>B.B: SUPPORT PEOPLE IN TREATMENT AND RECOVERY</v>
          </cell>
          <cell r="H47" t="str">
            <v>Treatment and Recovery</v>
          </cell>
        </row>
        <row r="48">
          <cell r="D48" t="str">
            <v>AIDS Ministries/Health Plus IN</v>
          </cell>
          <cell r="E48">
            <v>115233</v>
          </cell>
          <cell r="G48" t="str">
            <v>B.H: PREVENT OVERDOSE DEATHS AND OTHER HARMS (HARM REDUCTION)</v>
          </cell>
          <cell r="H48" t="str">
            <v>Prevention</v>
          </cell>
        </row>
        <row r="49">
          <cell r="D49" t="str">
            <v>Indiana Recovery Alliance &amp; Delaware Co</v>
          </cell>
          <cell r="E49">
            <v>233850</v>
          </cell>
          <cell r="G49" t="str">
            <v>B.H: PREVENT OVERDOSE DEATHS AND OTHER HARMS (HARM REDUCTION)</v>
          </cell>
          <cell r="H49" t="str">
            <v>Prevention</v>
          </cell>
        </row>
        <row r="50">
          <cell r="D50" t="str">
            <v xml:space="preserve">Never Alone Project </v>
          </cell>
          <cell r="E50">
            <v>159450</v>
          </cell>
          <cell r="G50" t="str">
            <v>B.H: PREVENT OVERDOSE DEATHS AND OTHER HARMS (HARM REDUCTION)</v>
          </cell>
          <cell r="H50" t="str">
            <v>Prevention</v>
          </cell>
        </row>
        <row r="51">
          <cell r="D51" t="str">
            <v>Aspire</v>
          </cell>
          <cell r="E51">
            <v>184100</v>
          </cell>
          <cell r="G51" t="str">
            <v>B.H: PREVENT OVERDOSE DEATHS AND OTHER HARMS (HARM REDUCTION)</v>
          </cell>
          <cell r="H51" t="str">
            <v>Prevention</v>
          </cell>
        </row>
        <row r="52">
          <cell r="D52" t="str">
            <v>Damien Center</v>
          </cell>
          <cell r="E52">
            <v>98300</v>
          </cell>
          <cell r="G52" t="str">
            <v>B.H: PREVENT OVERDOSE DEATHS AND OTHER HARMS (HARM REDUCTION)</v>
          </cell>
          <cell r="H52" t="str">
            <v>Prevention</v>
          </cell>
        </row>
        <row r="53">
          <cell r="D53" t="str">
            <v>Gary Harm Reduction</v>
          </cell>
          <cell r="E53">
            <v>104300</v>
          </cell>
          <cell r="G53" t="str">
            <v>B.H: PREVENT OVERDOSE DEATHS AND OTHER HARMS (HARM REDUCTION)</v>
          </cell>
          <cell r="H53" t="str">
            <v>Prevention</v>
          </cell>
        </row>
        <row r="54">
          <cell r="D54" t="str">
            <v>Healthy Communities of Clinton County Inc.</v>
          </cell>
          <cell r="E54">
            <v>98300</v>
          </cell>
          <cell r="G54" t="str">
            <v>B.H: PREVENT OVERDOSE DEATHS AND OTHER HARMS (HARM REDUCTION)</v>
          </cell>
          <cell r="H54" t="str">
            <v>Prevention</v>
          </cell>
        </row>
        <row r="55">
          <cell r="D55" t="str">
            <v>Holding Space Recovery Project</v>
          </cell>
          <cell r="E55">
            <v>98300</v>
          </cell>
          <cell r="G55" t="str">
            <v>B.H: PREVENT OVERDOSE DEATHS AND OTHER HARMS (HARM REDUCTION)</v>
          </cell>
          <cell r="H55" t="str">
            <v>Prevention</v>
          </cell>
        </row>
        <row r="56">
          <cell r="D56" t="str">
            <v>Imani Unidad</v>
          </cell>
          <cell r="E56">
            <v>100300</v>
          </cell>
          <cell r="G56" t="str">
            <v>B.H: PREVENT OVERDOSE DEATHS AND OTHER HARMS (HARM REDUCTION)</v>
          </cell>
          <cell r="H56" t="str">
            <v>Prevention</v>
          </cell>
        </row>
        <row r="57">
          <cell r="D57" t="str">
            <v>Recovery Café Lafayette/ Gateway to Hope</v>
          </cell>
          <cell r="E57">
            <v>98300</v>
          </cell>
          <cell r="G57" t="str">
            <v>B.H: PREVENT OVERDOSE DEATHS AND OTHER HARMS (HARM REDUCTION)</v>
          </cell>
          <cell r="H57" t="str">
            <v>Prevention</v>
          </cell>
        </row>
        <row r="58">
          <cell r="D58" t="str">
            <v>Wabash Valley Recovery Center</v>
          </cell>
          <cell r="E58">
            <v>164522</v>
          </cell>
          <cell r="G58" t="str">
            <v>B.H: PREVENT OVERDOSE DEATHS AND OTHER HARMS (HARM REDUCTION)</v>
          </cell>
          <cell r="H58" t="str">
            <v>Prevention</v>
          </cell>
        </row>
        <row r="59">
          <cell r="D59" t="str">
            <v>The Hope Academy, Inc.</v>
          </cell>
          <cell r="E59">
            <v>330000</v>
          </cell>
          <cell r="G59" t="str">
            <v>B.B: SUPPORT PEOPLE IN TREATMENT AND RECOVERY</v>
          </cell>
          <cell r="H59" t="str">
            <v>Treatment and Recovery</v>
          </cell>
        </row>
        <row r="60">
          <cell r="D60" t="str">
            <v>Glory Girl Productions</v>
          </cell>
          <cell r="E60">
            <v>84500</v>
          </cell>
          <cell r="G60" t="str">
            <v>B.G: PREVENT MISUSE OF OPIOIDS</v>
          </cell>
          <cell r="H60" t="str">
            <v>Prevention</v>
          </cell>
        </row>
        <row r="61">
          <cell r="D61" t="str">
            <v>Indiana Office of Court Services</v>
          </cell>
          <cell r="E61">
            <v>4250000</v>
          </cell>
          <cell r="G61" t="str">
            <v>B.D: ADDRESS THE NEEDS OF CRIMINAL JUSTICE-INVOLVED PERSONS</v>
          </cell>
          <cell r="H61" t="str">
            <v>Treatment and Recovery</v>
          </cell>
        </row>
        <row r="62">
          <cell r="D62" t="str">
            <v>Indiana Office of Court Services</v>
          </cell>
          <cell r="E62">
            <v>750000</v>
          </cell>
          <cell r="G62" t="str">
            <v>B.L. RESEARCH</v>
          </cell>
          <cell r="H62" t="str">
            <v>Other Strategies</v>
          </cell>
        </row>
        <row r="63">
          <cell r="D63" t="str">
            <v>Indiana Department of Corrections</v>
          </cell>
          <cell r="E63">
            <v>4295110.8499999996</v>
          </cell>
          <cell r="G63" t="str">
            <v>B.D: ADDRESS THE NEEDS OF CRIMINAL JUSTICE-INVOLVED PERSONS</v>
          </cell>
          <cell r="H63" t="str">
            <v>Treatment and Recovery</v>
          </cell>
        </row>
        <row r="64">
          <cell r="D64" t="str">
            <v>Indiana Department of Correction</v>
          </cell>
          <cell r="E64">
            <v>376960</v>
          </cell>
          <cell r="G64" t="str">
            <v>B.K. TRAINING</v>
          </cell>
          <cell r="H64" t="str">
            <v>Other Strategies</v>
          </cell>
        </row>
        <row r="65">
          <cell r="D65" t="str">
            <v>BLN Emergency Management</v>
          </cell>
          <cell r="E65">
            <v>768900</v>
          </cell>
          <cell r="G65" t="str">
            <v>B.L: RESEARCH</v>
          </cell>
          <cell r="H65" t="str">
            <v>Other Strategies</v>
          </cell>
        </row>
        <row r="66">
          <cell r="D66" t="str">
            <v>1Voice</v>
          </cell>
          <cell r="E66">
            <v>262080</v>
          </cell>
          <cell r="G66" t="str">
            <v>B.B. SUPPORT PEOPLE IN TREATMENT AND RECOVERY</v>
          </cell>
          <cell r="H66" t="str">
            <v>Treatment and Recovery</v>
          </cell>
        </row>
        <row r="67">
          <cell r="D67" t="str">
            <v>Community Health Foundation</v>
          </cell>
          <cell r="E67">
            <v>707247.47</v>
          </cell>
          <cell r="G67" t="str">
            <v>B.B. SUPPORT PEOPLE IN TREATMENT AND RECOVERY</v>
          </cell>
          <cell r="H67" t="str">
            <v>Treatment and Recovery</v>
          </cell>
        </row>
        <row r="68">
          <cell r="D68" t="str">
            <v>Crossroads Community of Adams Co.</v>
          </cell>
          <cell r="E68">
            <v>171380</v>
          </cell>
          <cell r="G68" t="str">
            <v>B.B. SUPPORT PEOPLE IN TREATMENT AND RECOVERY</v>
          </cell>
          <cell r="H68" t="str">
            <v>Treatment and Recovery</v>
          </cell>
        </row>
        <row r="69">
          <cell r="D69" t="str">
            <v>Imani Unidad</v>
          </cell>
          <cell r="E69">
            <v>184000</v>
          </cell>
          <cell r="G69" t="str">
            <v>B.B. SUPPORT PEOPLE IN TREATMENT AND RECOVERY</v>
          </cell>
          <cell r="H69" t="str">
            <v>Treatment and Recovery</v>
          </cell>
        </row>
        <row r="70">
          <cell r="D70" t="str">
            <v>Indiana Recovery Alliance</v>
          </cell>
          <cell r="E70">
            <v>86000</v>
          </cell>
          <cell r="G70" t="str">
            <v>B.B. SUPPORT PEOPLE IN TREATMENT AND RECOVERY</v>
          </cell>
          <cell r="H70" t="str">
            <v>Treatment and Recovery</v>
          </cell>
        </row>
        <row r="71">
          <cell r="D71" t="str">
            <v>Jay County Drug Prevention Coalition</v>
          </cell>
          <cell r="E71">
            <v>181545.60000000001</v>
          </cell>
          <cell r="G71" t="str">
            <v>B.B. SUPPORT PEOPLE IN TREATMENT AND RECOVERY</v>
          </cell>
          <cell r="H71" t="str">
            <v>Treatment and Recovery</v>
          </cell>
        </row>
        <row r="72">
          <cell r="D72" t="str">
            <v>LifeSpring Health Systems</v>
          </cell>
          <cell r="E72">
            <v>205504</v>
          </cell>
          <cell r="G72" t="str">
            <v>B.B. SUPPORT PEOPLE IN TREATMENT AND RECOVERY</v>
          </cell>
          <cell r="H72" t="str">
            <v>Treatment and Recovery</v>
          </cell>
        </row>
        <row r="73">
          <cell r="D73" t="str">
            <v>Living in Transition Effectively (LITE)</v>
          </cell>
          <cell r="E73">
            <v>105000</v>
          </cell>
          <cell r="G73" t="str">
            <v>B.B. SUPPORT PEOPLE IN TREATMENT AND RECOVERY</v>
          </cell>
          <cell r="H73" t="str">
            <v>Treatment and Recovery</v>
          </cell>
        </row>
        <row r="74">
          <cell r="D74" t="str">
            <v>Northeastern Center</v>
          </cell>
          <cell r="E74">
            <v>170892</v>
          </cell>
          <cell r="G74" t="str">
            <v>B.B. SUPPORT PEOPLE IN TREATMENT AND RECOVERY</v>
          </cell>
          <cell r="H74" t="str">
            <v>Treatment and Recovery</v>
          </cell>
        </row>
        <row r="75">
          <cell r="D75" t="str">
            <v>Parkview Hospital Inc.</v>
          </cell>
          <cell r="E75">
            <v>428299.29</v>
          </cell>
          <cell r="G75" t="str">
            <v>B.B. SUPPORT PEOPLE IN TREATMENT AND RECOVERY</v>
          </cell>
          <cell r="H75" t="str">
            <v>Treatment and Recovery</v>
          </cell>
        </row>
        <row r="76">
          <cell r="D76" t="str">
            <v>Project.ME</v>
          </cell>
          <cell r="E76">
            <v>277440</v>
          </cell>
          <cell r="G76" t="str">
            <v>B.B. SUPPORT PEOPLE IN TREATMENT AND RECOVERY</v>
          </cell>
          <cell r="H76" t="str">
            <v>Treatment and Recovery</v>
          </cell>
        </row>
        <row r="77">
          <cell r="D77" t="str">
            <v>Recovery Café Fort Wayne</v>
          </cell>
          <cell r="E77">
            <v>190384</v>
          </cell>
          <cell r="G77" t="str">
            <v>B.B. SUPPORT PEOPLE IN TREATMENT AND RECOVERY</v>
          </cell>
          <cell r="H77" t="str">
            <v>Treatment and Recovery</v>
          </cell>
        </row>
        <row r="78">
          <cell r="D78" t="str">
            <v>Recovery Café Lafayette</v>
          </cell>
          <cell r="E78">
            <v>180800</v>
          </cell>
          <cell r="G78" t="str">
            <v>B.B. SUPPORT PEOPLE IN TREATMENT AND RECOVERY</v>
          </cell>
          <cell r="H78" t="str">
            <v>Treatment and Recovery</v>
          </cell>
        </row>
        <row r="79">
          <cell r="D79" t="str">
            <v>RISE Peer Recovery</v>
          </cell>
          <cell r="E79">
            <v>378400</v>
          </cell>
          <cell r="G79" t="str">
            <v>B.B. SUPPORT PEOPLE IN TREATMENT AND RECOVERY</v>
          </cell>
          <cell r="H79" t="str">
            <v>Treatment and Recovery</v>
          </cell>
        </row>
        <row r="80">
          <cell r="D80" t="str">
            <v>Safe Haven REC</v>
          </cell>
          <cell r="E80">
            <v>317716</v>
          </cell>
          <cell r="G80" t="str">
            <v>B.B. SUPPORT PEOPLE IN TREATMENT AND RECOVERY</v>
          </cell>
          <cell r="H80" t="str">
            <v>Treatment and Recovery</v>
          </cell>
        </row>
        <row r="81">
          <cell r="D81" t="str">
            <v>Three20 Recovery</v>
          </cell>
          <cell r="E81">
            <v>166400</v>
          </cell>
          <cell r="G81" t="str">
            <v>B.B. SUPPORT PEOPLE IN TREATMENT AND RECOVERY</v>
          </cell>
          <cell r="H81" t="str">
            <v>Treatment and Recovery</v>
          </cell>
        </row>
        <row r="82">
          <cell r="D82" t="str">
            <v>Thrive</v>
          </cell>
          <cell r="E82">
            <v>287601.59999999998</v>
          </cell>
          <cell r="G82" t="str">
            <v>B.B. SUPPORT PEOPLE IN TREATMENT AND RECOVERY</v>
          </cell>
          <cell r="H82" t="str">
            <v>Treatment and Recovery</v>
          </cell>
        </row>
        <row r="83">
          <cell r="D83" t="str">
            <v>Wabash Valley Recovery</v>
          </cell>
          <cell r="E83">
            <v>291824</v>
          </cell>
          <cell r="G83" t="str">
            <v>B.B. SUPPORT PEOPLE IN TREATMENT AND RECOVERY</v>
          </cell>
          <cell r="H83" t="str">
            <v>Treatment and Recovery</v>
          </cell>
        </row>
        <row r="84">
          <cell r="D84" t="str">
            <v>YWCA NE</v>
          </cell>
          <cell r="E84">
            <v>212895.06</v>
          </cell>
          <cell r="G84" t="str">
            <v>B.B. SUPPORT PEOPLE IN TREATMENT AND RECOVERY</v>
          </cell>
          <cell r="H84" t="str">
            <v>Treatment and Recovery</v>
          </cell>
        </row>
      </sheetData>
      <sheetData sheetId="1" refreshError="1">
        <row r="4">
          <cell r="L4" t="str">
            <v>Treatment and Recovery ($34,465,031.94)</v>
          </cell>
          <cell r="M4">
            <v>34465031.940000005</v>
          </cell>
        </row>
        <row r="5">
          <cell r="L5" t="str">
            <v>Prevention ($3,794,062.08)</v>
          </cell>
          <cell r="M5">
            <v>3794062.08</v>
          </cell>
        </row>
        <row r="6">
          <cell r="L6" t="str">
            <v>Other Strategies ($1,895,860.00)</v>
          </cell>
          <cell r="M6">
            <v>1895860</v>
          </cell>
        </row>
      </sheetData>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C04464-BD30-4A32-B762-A2183C240EF8}" name="Table154" displayName="Table154" ref="A3:H84" totalsRowShown="0" headerRowDxfId="29" dataDxfId="28" headerRowBorderDxfId="26" tableBorderDxfId="27" headerRowCellStyle="Heading 1">
  <autoFilter ref="A3:H84" xr:uid="{C2C04464-BD30-4A32-B762-A2183C240EF8}"/>
  <tableColumns count="8">
    <tableColumn id="6" xr3:uid="{8A79BFC4-0CFD-46A8-9E42-8585256F3B4D}" name="Agency/Division" dataDxfId="25"/>
    <tableColumn id="24" xr3:uid="{B703C745-F5A1-40F6-889F-F082A42FFDE2}" name="Contract/MOU Period" dataDxfId="24"/>
    <tableColumn id="25" xr3:uid="{DC503FEA-C2F3-4629-9079-56BE1BE85DE0}" name="Restricted" dataDxfId="23"/>
    <tableColumn id="27" xr3:uid="{0EE56C2B-DC5A-4BCF-92E7-8159350BF5D2}" name="Organization Name" dataDxfId="22"/>
    <tableColumn id="35" xr3:uid="{44CCE9BD-EA05-4B9A-AF34-8D812994C69E}" name="Amount Obligated" dataDxfId="21" dataCellStyle="Currency"/>
    <tableColumn id="36" xr3:uid="{44737707-6E03-4F02-B9C9-5F2DC01E2712}" name="Purpose of Obligation" dataDxfId="20"/>
    <tableColumn id="37" xr3:uid="{6DCFBA93-C1BA-4E3A-AA24-F1C691888761}" name="Qualifying Strategy from Exhibit E" dataDxfId="19"/>
    <tableColumn id="38" xr3:uid="{BCFF310A-35C3-4D80-9613-B7EEA4956868}" name="Exhibit E Category" dataDxfId="18"/>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44489E0-EFEE-44B1-98FC-E1588E6DDE32}" name="Table56" displayName="Table56" ref="A1:G82" totalsRowShown="0" headerRowDxfId="17" dataDxfId="16" headerRowBorderDxfId="14" tableBorderDxfId="15" headerRowCellStyle="Heading 1">
  <autoFilter ref="A1:G82" xr:uid="{A44489E0-EFEE-44B1-98FC-E1588E6DDE32}"/>
  <sortState xmlns:xlrd2="http://schemas.microsoft.com/office/spreadsheetml/2017/richdata2" ref="A2:G82">
    <sortCondition ref="A1:A82"/>
  </sortState>
  <tableColumns count="7">
    <tableColumn id="1" xr3:uid="{4A4B0DF8-BB1A-492C-9B28-A024D889D8D3}" name="Organization Name" dataDxfId="12" totalsRowDxfId="13">
      <calculatedColumnFormula>'[2]Restricted Obligations'!D4</calculatedColumnFormula>
    </tableColumn>
    <tableColumn id="2" xr3:uid="{A4419C72-22B8-4F26-A2D3-10A52571C049}" name="Amount Expended" dataDxfId="10" totalsRowDxfId="11" dataCellStyle="Currency">
      <calculatedColumnFormula>'[2]Restricted Obligations'!E4</calculatedColumnFormula>
    </tableColumn>
    <tableColumn id="3" xr3:uid="{317E4F45-2EC7-48AD-85F2-2A4A3EF16229}" name="Qualifying Strategy from Exhibit E" dataDxfId="8" totalsRowDxfId="9">
      <calculatedColumnFormula>'[2]Restricted Obligations'!G4</calculatedColumnFormula>
    </tableColumn>
    <tableColumn id="4" xr3:uid="{32B7E0F1-A9DE-43A6-8703-36977641822F}" name="Exhibit E Category" dataDxfId="6" totalsRowDxfId="7">
      <calculatedColumnFormula>'[2]Restricted Obligations'!H4</calculatedColumnFormula>
    </tableColumn>
    <tableColumn id="8" xr3:uid="{ADFFA504-4684-466A-B762-DA9BFB6D22BC}" name="Treatment and Recovery ($)" dataDxfId="4" totalsRowDxfId="5"/>
    <tableColumn id="9" xr3:uid="{7DBEC99B-B99B-477F-931C-A16CF902E733}" name="Prevention ($)" dataDxfId="2" totalsRowDxfId="3"/>
    <tableColumn id="10" xr3:uid="{563A898C-60AD-485C-8511-7F57126EE749}" name="Other Strategies ($)" dataDxfId="0" totalsRowDxfId="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3D02A1-BAB7-44C8-A0D0-81C3EB8C4858}" name="Table2" displayName="Table2" ref="A3:F26" totalsRowShown="0" headerRowDxfId="49" headerRowBorderDxfId="48" tableBorderDxfId="47" totalsRowBorderDxfId="46" headerRowCellStyle="Heading 1">
  <autoFilter ref="A3:F26" xr:uid="{7C3D02A1-BAB7-44C8-A0D0-81C3EB8C4858}"/>
  <tableColumns count="6">
    <tableColumn id="1" xr3:uid="{246E8CF1-9979-4690-ACC6-F673F6ED164E}" name="Agency/Division" dataDxfId="45"/>
    <tableColumn id="6" xr3:uid="{35E21B11-14EF-4A62-9E1F-F3680B06907A}" name="Expenditure Date" dataDxfId="44"/>
    <tableColumn id="2" xr3:uid="{A1BE1552-F6E0-479C-9FC2-5EBDFAD2F066}" name="Organization Name " dataDxfId="43"/>
    <tableColumn id="3" xr3:uid="{A51FB330-B741-4FE3-88D9-46E47743F0D4}" name="Unrestricted" dataDxfId="42"/>
    <tableColumn id="4" xr3:uid="{77EEDEB3-57F5-4B36-81C3-5D02FE8A61CD}" name="Amount Obligated" dataDxfId="41" dataCellStyle="Currency"/>
    <tableColumn id="5" xr3:uid="{D32FD1AF-3DB4-4A71-8430-2441760E9519}" name="Purpose" dataDxfId="40"/>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B893C74-704B-4971-9CF6-35391386C8C3}" name="Table27" displayName="Table27" ref="A3:F22" totalsRowShown="0" headerRowDxfId="39" headerRowBorderDxfId="38" tableBorderDxfId="37" totalsRowBorderDxfId="36" headerRowCellStyle="Heading 1">
  <autoFilter ref="A3:F22" xr:uid="{8B893C74-704B-4971-9CF6-35391386C8C3}"/>
  <tableColumns count="6">
    <tableColumn id="1" xr3:uid="{6B15DAEB-99FF-424B-B8AC-E28BB5E0227A}" name="Agency/Division" dataDxfId="35"/>
    <tableColumn id="6" xr3:uid="{6B10AB85-1DA0-4A16-9B34-A52D9ACD5EB6}" name="State Fiscal Year" dataDxfId="34"/>
    <tableColumn id="2" xr3:uid="{2B93F028-49CB-4A7D-8C97-DFC7158F6055}" name="Agency Name " dataDxfId="33"/>
    <tableColumn id="3" xr3:uid="{6ABB2AEB-207F-4D04-91AC-D541456D4A4C}" name="Unrestricted" dataDxfId="32"/>
    <tableColumn id="4" xr3:uid="{F70F72DF-6B70-4C83-9E54-25E1F93E906D}" name="Amount (Projected Year-End)" dataDxfId="31" dataCellStyle="Currency"/>
    <tableColumn id="5" xr3:uid="{D795060C-5D1E-4737-8ABA-AD2A3A408BB7}" name="Purpose" dataDxfId="3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333A3-016A-4B8C-957C-B54D5BEAD9F4}">
  <sheetPr>
    <pageSetUpPr fitToPage="1"/>
  </sheetPr>
  <dimension ref="A1:H85"/>
  <sheetViews>
    <sheetView workbookViewId="0">
      <pane xSplit="5" ySplit="2" topLeftCell="H3" activePane="bottomRight" state="frozen"/>
      <selection pane="topRight" activeCell="F1" sqref="F1"/>
      <selection pane="bottomLeft" activeCell="A3" sqref="A3"/>
      <selection pane="bottomRight" activeCell="I3" sqref="I3:K85"/>
    </sheetView>
  </sheetViews>
  <sheetFormatPr defaultColWidth="8.85546875" defaultRowHeight="15" x14ac:dyDescent="0.25"/>
  <cols>
    <col min="1" max="1" width="39.140625" style="21" bestFit="1" customWidth="1"/>
    <col min="2" max="2" width="33" style="26" bestFit="1" customWidth="1"/>
    <col min="3" max="3" width="18.5703125" style="21" bestFit="1" customWidth="1"/>
    <col min="4" max="4" width="41.28515625" style="21" customWidth="1"/>
    <col min="5" max="5" width="28.7109375" style="27" bestFit="1" customWidth="1"/>
    <col min="6" max="6" width="89.5703125" style="21" customWidth="1"/>
    <col min="7" max="7" width="71.5703125" style="21" bestFit="1" customWidth="1"/>
    <col min="8" max="8" width="28.28515625" style="21" bestFit="1" customWidth="1"/>
    <col min="9" max="9" width="22" style="21" customWidth="1"/>
    <col min="10" max="10" width="4.28515625" style="21" customWidth="1"/>
    <col min="11" max="16384" width="8.85546875" style="21"/>
  </cols>
  <sheetData>
    <row r="1" spans="1:8" ht="30" customHeight="1" x14ac:dyDescent="0.25">
      <c r="A1" s="99" t="s">
        <v>140</v>
      </c>
      <c r="B1" s="100"/>
      <c r="C1" s="100"/>
      <c r="D1" s="100"/>
      <c r="E1" s="100"/>
      <c r="F1" s="100"/>
      <c r="G1" s="100"/>
      <c r="H1" s="101"/>
    </row>
    <row r="2" spans="1:8" ht="30" customHeight="1" thickBot="1" x14ac:dyDescent="0.3">
      <c r="A2" s="102"/>
      <c r="B2" s="103"/>
      <c r="C2" s="103"/>
      <c r="D2" s="103"/>
      <c r="E2" s="103"/>
      <c r="F2" s="103"/>
      <c r="G2" s="103"/>
      <c r="H2" s="104"/>
    </row>
    <row r="3" spans="1:8" ht="20.25" thickBot="1" x14ac:dyDescent="0.3">
      <c r="A3" s="22" t="s">
        <v>0</v>
      </c>
      <c r="B3" s="23" t="s">
        <v>1</v>
      </c>
      <c r="C3" s="23" t="s">
        <v>2</v>
      </c>
      <c r="D3" s="23" t="s">
        <v>3</v>
      </c>
      <c r="E3" s="23" t="s">
        <v>139</v>
      </c>
      <c r="F3" s="23" t="s">
        <v>207</v>
      </c>
      <c r="G3" s="23" t="s">
        <v>5</v>
      </c>
      <c r="H3" s="24" t="s">
        <v>6</v>
      </c>
    </row>
    <row r="4" spans="1:8" s="33" customFormat="1" ht="47.25" x14ac:dyDescent="0.25">
      <c r="A4" s="28" t="s">
        <v>7</v>
      </c>
      <c r="B4" s="29" t="s">
        <v>8</v>
      </c>
      <c r="C4" s="30" t="s">
        <v>9</v>
      </c>
      <c r="D4" s="28" t="s">
        <v>10</v>
      </c>
      <c r="E4" s="31">
        <v>2292048</v>
      </c>
      <c r="F4" s="28" t="s">
        <v>216</v>
      </c>
      <c r="G4" s="28" t="s">
        <v>11</v>
      </c>
      <c r="H4" s="32" t="s">
        <v>217</v>
      </c>
    </row>
    <row r="5" spans="1:8" s="33" customFormat="1" ht="47.25" x14ac:dyDescent="0.25">
      <c r="A5" s="28" t="s">
        <v>7</v>
      </c>
      <c r="B5" s="29" t="s">
        <v>8</v>
      </c>
      <c r="C5" s="30" t="s">
        <v>9</v>
      </c>
      <c r="D5" s="28" t="s">
        <v>10</v>
      </c>
      <c r="E5" s="34">
        <v>371676.08</v>
      </c>
      <c r="F5" s="28" t="s">
        <v>218</v>
      </c>
      <c r="G5" s="28" t="s">
        <v>12</v>
      </c>
      <c r="H5" s="32" t="s">
        <v>13</v>
      </c>
    </row>
    <row r="6" spans="1:8" s="33" customFormat="1" ht="47.25" x14ac:dyDescent="0.25">
      <c r="A6" s="35" t="s">
        <v>7</v>
      </c>
      <c r="B6" s="29" t="s">
        <v>8</v>
      </c>
      <c r="C6" s="30" t="s">
        <v>9</v>
      </c>
      <c r="D6" s="35" t="s">
        <v>14</v>
      </c>
      <c r="E6" s="36">
        <v>324000</v>
      </c>
      <c r="F6" s="35" t="s">
        <v>15</v>
      </c>
      <c r="G6" s="35" t="s">
        <v>11</v>
      </c>
      <c r="H6" s="32" t="s">
        <v>217</v>
      </c>
    </row>
    <row r="7" spans="1:8" s="33" customFormat="1" ht="47.25" x14ac:dyDescent="0.25">
      <c r="A7" s="35" t="s">
        <v>7</v>
      </c>
      <c r="B7" s="29" t="s">
        <v>8</v>
      </c>
      <c r="C7" s="30" t="s">
        <v>9</v>
      </c>
      <c r="D7" s="35" t="s">
        <v>16</v>
      </c>
      <c r="E7" s="36">
        <v>262000</v>
      </c>
      <c r="F7" s="35" t="s">
        <v>17</v>
      </c>
      <c r="G7" s="35" t="s">
        <v>11</v>
      </c>
      <c r="H7" s="32" t="s">
        <v>217</v>
      </c>
    </row>
    <row r="8" spans="1:8" s="33" customFormat="1" ht="47.25" x14ac:dyDescent="0.25">
      <c r="A8" s="35" t="s">
        <v>7</v>
      </c>
      <c r="B8" s="29" t="s">
        <v>8</v>
      </c>
      <c r="C8" s="30" t="s">
        <v>9</v>
      </c>
      <c r="D8" s="35" t="s">
        <v>18</v>
      </c>
      <c r="E8" s="36">
        <v>518900</v>
      </c>
      <c r="F8" s="35" t="s">
        <v>19</v>
      </c>
      <c r="G8" s="35" t="s">
        <v>20</v>
      </c>
      <c r="H8" s="32" t="s">
        <v>217</v>
      </c>
    </row>
    <row r="9" spans="1:8" s="33" customFormat="1" ht="47.25" x14ac:dyDescent="0.25">
      <c r="A9" s="35" t="s">
        <v>7</v>
      </c>
      <c r="B9" s="29" t="s">
        <v>8</v>
      </c>
      <c r="C9" s="30" t="s">
        <v>9</v>
      </c>
      <c r="D9" s="35" t="s">
        <v>21</v>
      </c>
      <c r="E9" s="36">
        <v>406898</v>
      </c>
      <c r="F9" s="35" t="s">
        <v>22</v>
      </c>
      <c r="G9" s="35" t="s">
        <v>219</v>
      </c>
      <c r="H9" s="32" t="s">
        <v>217</v>
      </c>
    </row>
    <row r="10" spans="1:8" s="33" customFormat="1" ht="47.25" x14ac:dyDescent="0.25">
      <c r="A10" s="35" t="s">
        <v>7</v>
      </c>
      <c r="B10" s="29" t="s">
        <v>8</v>
      </c>
      <c r="C10" s="30" t="s">
        <v>9</v>
      </c>
      <c r="D10" s="35" t="s">
        <v>23</v>
      </c>
      <c r="E10" s="36">
        <v>211335.07</v>
      </c>
      <c r="F10" s="35" t="s">
        <v>24</v>
      </c>
      <c r="G10" s="35" t="s">
        <v>25</v>
      </c>
      <c r="H10" s="32" t="s">
        <v>217</v>
      </c>
    </row>
    <row r="11" spans="1:8" s="33" customFormat="1" ht="63" x14ac:dyDescent="0.25">
      <c r="A11" s="35" t="s">
        <v>7</v>
      </c>
      <c r="B11" s="29" t="s">
        <v>8</v>
      </c>
      <c r="C11" s="30" t="s">
        <v>9</v>
      </c>
      <c r="D11" s="35" t="s">
        <v>26</v>
      </c>
      <c r="E11" s="36">
        <v>376231</v>
      </c>
      <c r="F11" s="35" t="s">
        <v>27</v>
      </c>
      <c r="G11" s="35" t="s">
        <v>20</v>
      </c>
      <c r="H11" s="32" t="s">
        <v>217</v>
      </c>
    </row>
    <row r="12" spans="1:8" s="33" customFormat="1" ht="47.25" x14ac:dyDescent="0.25">
      <c r="A12" s="35" t="s">
        <v>7</v>
      </c>
      <c r="B12" s="29" t="s">
        <v>8</v>
      </c>
      <c r="C12" s="30" t="s">
        <v>9</v>
      </c>
      <c r="D12" s="35" t="s">
        <v>28</v>
      </c>
      <c r="E12" s="36">
        <v>442263</v>
      </c>
      <c r="F12" s="35" t="s">
        <v>29</v>
      </c>
      <c r="G12" s="35" t="s">
        <v>11</v>
      </c>
      <c r="H12" s="32" t="s">
        <v>217</v>
      </c>
    </row>
    <row r="13" spans="1:8" s="33" customFormat="1" ht="47.25" x14ac:dyDescent="0.25">
      <c r="A13" s="35" t="s">
        <v>7</v>
      </c>
      <c r="B13" s="29" t="s">
        <v>8</v>
      </c>
      <c r="C13" s="30" t="s">
        <v>9</v>
      </c>
      <c r="D13" s="35" t="s">
        <v>30</v>
      </c>
      <c r="E13" s="36">
        <v>104400</v>
      </c>
      <c r="F13" s="35" t="s">
        <v>220</v>
      </c>
      <c r="G13" s="35" t="s">
        <v>221</v>
      </c>
      <c r="H13" s="32" t="s">
        <v>13</v>
      </c>
    </row>
    <row r="14" spans="1:8" s="33" customFormat="1" ht="47.25" x14ac:dyDescent="0.25">
      <c r="A14" s="35" t="s">
        <v>7</v>
      </c>
      <c r="B14" s="29" t="s">
        <v>8</v>
      </c>
      <c r="C14" s="30" t="s">
        <v>9</v>
      </c>
      <c r="D14" s="35" t="s">
        <v>30</v>
      </c>
      <c r="E14" s="36">
        <v>298400</v>
      </c>
      <c r="F14" s="35" t="s">
        <v>222</v>
      </c>
      <c r="G14" s="35" t="s">
        <v>11</v>
      </c>
      <c r="H14" s="32" t="s">
        <v>217</v>
      </c>
    </row>
    <row r="15" spans="1:8" s="33" customFormat="1" ht="78.75" x14ac:dyDescent="0.25">
      <c r="A15" s="35" t="s">
        <v>7</v>
      </c>
      <c r="B15" s="29" t="s">
        <v>8</v>
      </c>
      <c r="C15" s="30" t="s">
        <v>9</v>
      </c>
      <c r="D15" s="35" t="s">
        <v>31</v>
      </c>
      <c r="E15" s="36">
        <v>435220</v>
      </c>
      <c r="F15" s="35" t="s">
        <v>32</v>
      </c>
      <c r="G15" s="35" t="s">
        <v>11</v>
      </c>
      <c r="H15" s="32" t="s">
        <v>217</v>
      </c>
    </row>
    <row r="16" spans="1:8" s="33" customFormat="1" ht="47.25" x14ac:dyDescent="0.25">
      <c r="A16" s="35" t="s">
        <v>7</v>
      </c>
      <c r="B16" s="29" t="s">
        <v>8</v>
      </c>
      <c r="C16" s="30" t="s">
        <v>9</v>
      </c>
      <c r="D16" s="35" t="s">
        <v>33</v>
      </c>
      <c r="E16" s="34">
        <v>563989</v>
      </c>
      <c r="F16" s="35" t="s">
        <v>223</v>
      </c>
      <c r="G16" s="28" t="s">
        <v>11</v>
      </c>
      <c r="H16" s="32" t="s">
        <v>217</v>
      </c>
    </row>
    <row r="17" spans="1:8" s="33" customFormat="1" ht="47.25" x14ac:dyDescent="0.25">
      <c r="A17" s="35" t="s">
        <v>7</v>
      </c>
      <c r="B17" s="29" t="s">
        <v>8</v>
      </c>
      <c r="C17" s="30" t="s">
        <v>9</v>
      </c>
      <c r="D17" s="35" t="s">
        <v>33</v>
      </c>
      <c r="E17" s="34">
        <v>326011</v>
      </c>
      <c r="F17" s="35" t="s">
        <v>224</v>
      </c>
      <c r="G17" s="28" t="s">
        <v>12</v>
      </c>
      <c r="H17" s="32" t="s">
        <v>13</v>
      </c>
    </row>
    <row r="18" spans="1:8" s="33" customFormat="1" ht="47.25" x14ac:dyDescent="0.25">
      <c r="A18" s="35" t="s">
        <v>7</v>
      </c>
      <c r="B18" s="29" t="s">
        <v>8</v>
      </c>
      <c r="C18" s="30" t="s">
        <v>9</v>
      </c>
      <c r="D18" s="35" t="s">
        <v>225</v>
      </c>
      <c r="E18" s="36">
        <v>180150</v>
      </c>
      <c r="F18" s="35" t="s">
        <v>34</v>
      </c>
      <c r="G18" s="35" t="s">
        <v>35</v>
      </c>
      <c r="H18" s="32" t="s">
        <v>217</v>
      </c>
    </row>
    <row r="19" spans="1:8" s="33" customFormat="1" ht="47.25" x14ac:dyDescent="0.25">
      <c r="A19" s="35" t="s">
        <v>7</v>
      </c>
      <c r="B19" s="29" t="s">
        <v>8</v>
      </c>
      <c r="C19" s="30" t="s">
        <v>9</v>
      </c>
      <c r="D19" s="35" t="s">
        <v>36</v>
      </c>
      <c r="E19" s="36">
        <v>452000</v>
      </c>
      <c r="F19" s="35" t="s">
        <v>37</v>
      </c>
      <c r="G19" s="28" t="s">
        <v>11</v>
      </c>
      <c r="H19" s="32" t="s">
        <v>217</v>
      </c>
    </row>
    <row r="20" spans="1:8" s="33" customFormat="1" ht="47.25" x14ac:dyDescent="0.25">
      <c r="A20" s="35" t="s">
        <v>7</v>
      </c>
      <c r="B20" s="29" t="s">
        <v>8</v>
      </c>
      <c r="C20" s="30" t="s">
        <v>9</v>
      </c>
      <c r="D20" s="35" t="s">
        <v>38</v>
      </c>
      <c r="E20" s="36">
        <v>301574</v>
      </c>
      <c r="F20" s="35" t="s">
        <v>39</v>
      </c>
      <c r="G20" s="28" t="s">
        <v>35</v>
      </c>
      <c r="H20" s="32" t="s">
        <v>217</v>
      </c>
    </row>
    <row r="21" spans="1:8" s="33" customFormat="1" ht="47.25" x14ac:dyDescent="0.25">
      <c r="A21" s="35" t="s">
        <v>7</v>
      </c>
      <c r="B21" s="29" t="s">
        <v>8</v>
      </c>
      <c r="C21" s="30" t="s">
        <v>9</v>
      </c>
      <c r="D21" s="35" t="s">
        <v>40</v>
      </c>
      <c r="E21" s="36">
        <v>3224000</v>
      </c>
      <c r="F21" s="35" t="s">
        <v>41</v>
      </c>
      <c r="G21" s="35" t="s">
        <v>11</v>
      </c>
      <c r="H21" s="32" t="s">
        <v>217</v>
      </c>
    </row>
    <row r="22" spans="1:8" s="33" customFormat="1" ht="47.25" x14ac:dyDescent="0.25">
      <c r="A22" s="35" t="s">
        <v>7</v>
      </c>
      <c r="B22" s="29" t="s">
        <v>8</v>
      </c>
      <c r="C22" s="30" t="s">
        <v>9</v>
      </c>
      <c r="D22" s="35" t="s">
        <v>42</v>
      </c>
      <c r="E22" s="36">
        <v>190033</v>
      </c>
      <c r="F22" s="35" t="s">
        <v>43</v>
      </c>
      <c r="G22" s="35" t="s">
        <v>11</v>
      </c>
      <c r="H22" s="32" t="s">
        <v>217</v>
      </c>
    </row>
    <row r="23" spans="1:8" s="33" customFormat="1" ht="47.25" x14ac:dyDescent="0.25">
      <c r="A23" s="35" t="s">
        <v>7</v>
      </c>
      <c r="B23" s="29" t="s">
        <v>8</v>
      </c>
      <c r="C23" s="30" t="s">
        <v>9</v>
      </c>
      <c r="D23" s="35" t="s">
        <v>44</v>
      </c>
      <c r="E23" s="36">
        <v>84863</v>
      </c>
      <c r="F23" s="35" t="s">
        <v>45</v>
      </c>
      <c r="G23" s="35" t="s">
        <v>25</v>
      </c>
      <c r="H23" s="32" t="s">
        <v>217</v>
      </c>
    </row>
    <row r="24" spans="1:8" s="33" customFormat="1" ht="47.25" x14ac:dyDescent="0.25">
      <c r="A24" s="35" t="s">
        <v>7</v>
      </c>
      <c r="B24" s="29" t="s">
        <v>8</v>
      </c>
      <c r="C24" s="30" t="s">
        <v>9</v>
      </c>
      <c r="D24" s="35" t="s">
        <v>46</v>
      </c>
      <c r="E24" s="36">
        <v>226500</v>
      </c>
      <c r="F24" s="35" t="s">
        <v>47</v>
      </c>
      <c r="G24" s="35" t="s">
        <v>25</v>
      </c>
      <c r="H24" s="32" t="s">
        <v>217</v>
      </c>
    </row>
    <row r="25" spans="1:8" s="33" customFormat="1" ht="63" x14ac:dyDescent="0.25">
      <c r="A25" s="35" t="s">
        <v>7</v>
      </c>
      <c r="B25" s="29" t="s">
        <v>8</v>
      </c>
      <c r="C25" s="30" t="s">
        <v>9</v>
      </c>
      <c r="D25" s="35" t="s">
        <v>48</v>
      </c>
      <c r="E25" s="36">
        <v>224000</v>
      </c>
      <c r="F25" s="35" t="s">
        <v>49</v>
      </c>
      <c r="G25" s="35" t="s">
        <v>11</v>
      </c>
      <c r="H25" s="32" t="s">
        <v>217</v>
      </c>
    </row>
    <row r="26" spans="1:8" s="33" customFormat="1" ht="47.25" x14ac:dyDescent="0.25">
      <c r="A26" s="35" t="s">
        <v>7</v>
      </c>
      <c r="B26" s="29" t="s">
        <v>8</v>
      </c>
      <c r="C26" s="30" t="s">
        <v>9</v>
      </c>
      <c r="D26" s="35" t="s">
        <v>50</v>
      </c>
      <c r="E26" s="36">
        <v>576000</v>
      </c>
      <c r="F26" s="35" t="s">
        <v>51</v>
      </c>
      <c r="G26" s="35" t="s">
        <v>52</v>
      </c>
      <c r="H26" s="37" t="s">
        <v>13</v>
      </c>
    </row>
    <row r="27" spans="1:8" s="33" customFormat="1" ht="47.25" x14ac:dyDescent="0.25">
      <c r="A27" s="35" t="s">
        <v>7</v>
      </c>
      <c r="B27" s="29" t="s">
        <v>8</v>
      </c>
      <c r="C27" s="30" t="s">
        <v>9</v>
      </c>
      <c r="D27" s="35" t="s">
        <v>53</v>
      </c>
      <c r="E27" s="36">
        <v>500000</v>
      </c>
      <c r="F27" s="35" t="s">
        <v>54</v>
      </c>
      <c r="G27" s="35" t="s">
        <v>226</v>
      </c>
      <c r="H27" s="32" t="s">
        <v>217</v>
      </c>
    </row>
    <row r="28" spans="1:8" s="33" customFormat="1" ht="47.25" x14ac:dyDescent="0.25">
      <c r="A28" s="35" t="s">
        <v>7</v>
      </c>
      <c r="B28" s="29" t="s">
        <v>8</v>
      </c>
      <c r="C28" s="30" t="s">
        <v>9</v>
      </c>
      <c r="D28" s="35" t="s">
        <v>55</v>
      </c>
      <c r="E28" s="36">
        <v>2562700</v>
      </c>
      <c r="F28" s="35" t="s">
        <v>56</v>
      </c>
      <c r="G28" s="35" t="s">
        <v>11</v>
      </c>
      <c r="H28" s="32" t="s">
        <v>217</v>
      </c>
    </row>
    <row r="29" spans="1:8" s="33" customFormat="1" ht="47.25" x14ac:dyDescent="0.25">
      <c r="A29" s="35" t="s">
        <v>7</v>
      </c>
      <c r="B29" s="29" t="s">
        <v>8</v>
      </c>
      <c r="C29" s="30" t="s">
        <v>9</v>
      </c>
      <c r="D29" s="35" t="s">
        <v>57</v>
      </c>
      <c r="E29" s="36">
        <v>1024000</v>
      </c>
      <c r="F29" s="35" t="s">
        <v>58</v>
      </c>
      <c r="G29" s="35" t="s">
        <v>11</v>
      </c>
      <c r="H29" s="32" t="s">
        <v>217</v>
      </c>
    </row>
    <row r="30" spans="1:8" s="33" customFormat="1" ht="47.25" x14ac:dyDescent="0.25">
      <c r="A30" s="35" t="s">
        <v>7</v>
      </c>
      <c r="B30" s="29" t="s">
        <v>8</v>
      </c>
      <c r="C30" s="30" t="s">
        <v>9</v>
      </c>
      <c r="D30" s="35" t="s">
        <v>59</v>
      </c>
      <c r="E30" s="36">
        <v>326500</v>
      </c>
      <c r="F30" s="35" t="s">
        <v>47</v>
      </c>
      <c r="G30" s="35" t="s">
        <v>11</v>
      </c>
      <c r="H30" s="32" t="s">
        <v>217</v>
      </c>
    </row>
    <row r="31" spans="1:8" s="33" customFormat="1" ht="47.25" x14ac:dyDescent="0.25">
      <c r="A31" s="35" t="s">
        <v>7</v>
      </c>
      <c r="B31" s="29" t="s">
        <v>8</v>
      </c>
      <c r="C31" s="30" t="s">
        <v>9</v>
      </c>
      <c r="D31" s="35" t="s">
        <v>60</v>
      </c>
      <c r="E31" s="34">
        <v>240750</v>
      </c>
      <c r="F31" s="35" t="s">
        <v>227</v>
      </c>
      <c r="G31" s="35" t="s">
        <v>35</v>
      </c>
      <c r="H31" s="32" t="s">
        <v>217</v>
      </c>
    </row>
    <row r="32" spans="1:8" s="33" customFormat="1" ht="47.25" x14ac:dyDescent="0.25">
      <c r="A32" s="35" t="s">
        <v>7</v>
      </c>
      <c r="B32" s="29" t="s">
        <v>8</v>
      </c>
      <c r="C32" s="30" t="s">
        <v>9</v>
      </c>
      <c r="D32" s="35" t="s">
        <v>60</v>
      </c>
      <c r="E32" s="34">
        <v>32120</v>
      </c>
      <c r="F32" s="35" t="s">
        <v>228</v>
      </c>
      <c r="G32" s="38" t="s">
        <v>52</v>
      </c>
      <c r="H32" s="37" t="s">
        <v>13</v>
      </c>
    </row>
    <row r="33" spans="1:8" s="33" customFormat="1" ht="47.25" x14ac:dyDescent="0.25">
      <c r="A33" s="35" t="s">
        <v>7</v>
      </c>
      <c r="B33" s="29" t="s">
        <v>8</v>
      </c>
      <c r="C33" s="30" t="s">
        <v>9</v>
      </c>
      <c r="D33" s="35" t="s">
        <v>61</v>
      </c>
      <c r="E33" s="34">
        <v>398000</v>
      </c>
      <c r="F33" s="35" t="s">
        <v>229</v>
      </c>
      <c r="G33" s="35" t="s">
        <v>35</v>
      </c>
      <c r="H33" s="32" t="s">
        <v>217</v>
      </c>
    </row>
    <row r="34" spans="1:8" s="33" customFormat="1" ht="47.25" x14ac:dyDescent="0.25">
      <c r="A34" s="35" t="s">
        <v>7</v>
      </c>
      <c r="B34" s="29" t="s">
        <v>8</v>
      </c>
      <c r="C34" s="30" t="s">
        <v>9</v>
      </c>
      <c r="D34" s="35" t="s">
        <v>61</v>
      </c>
      <c r="E34" s="34">
        <v>202000</v>
      </c>
      <c r="F34" s="35" t="s">
        <v>230</v>
      </c>
      <c r="G34" s="127" t="s">
        <v>52</v>
      </c>
      <c r="H34" s="37" t="s">
        <v>13</v>
      </c>
    </row>
    <row r="35" spans="1:8" s="33" customFormat="1" ht="47.25" x14ac:dyDescent="0.25">
      <c r="A35" s="35" t="s">
        <v>7</v>
      </c>
      <c r="B35" s="29" t="s">
        <v>8</v>
      </c>
      <c r="C35" s="30" t="s">
        <v>9</v>
      </c>
      <c r="D35" s="35" t="s">
        <v>62</v>
      </c>
      <c r="E35" s="36">
        <v>304000</v>
      </c>
      <c r="F35" s="35" t="s">
        <v>63</v>
      </c>
      <c r="G35" s="35" t="s">
        <v>52</v>
      </c>
      <c r="H35" s="37" t="s">
        <v>13</v>
      </c>
    </row>
    <row r="36" spans="1:8" s="33" customFormat="1" ht="47.25" x14ac:dyDescent="0.25">
      <c r="A36" s="39" t="s">
        <v>7</v>
      </c>
      <c r="B36" s="29" t="s">
        <v>8</v>
      </c>
      <c r="C36" s="40" t="s">
        <v>9</v>
      </c>
      <c r="D36" s="39" t="s">
        <v>64</v>
      </c>
      <c r="E36" s="41">
        <v>233000</v>
      </c>
      <c r="F36" s="39" t="s">
        <v>231</v>
      </c>
      <c r="G36" s="39" t="s">
        <v>11</v>
      </c>
      <c r="H36" s="32" t="s">
        <v>217</v>
      </c>
    </row>
    <row r="37" spans="1:8" s="33" customFormat="1" ht="47.25" x14ac:dyDescent="0.25">
      <c r="A37" s="35" t="s">
        <v>7</v>
      </c>
      <c r="B37" s="29" t="s">
        <v>8</v>
      </c>
      <c r="C37" s="42" t="s">
        <v>9</v>
      </c>
      <c r="D37" s="35" t="s">
        <v>64</v>
      </c>
      <c r="E37" s="36">
        <v>317000</v>
      </c>
      <c r="F37" s="35" t="s">
        <v>232</v>
      </c>
      <c r="G37" s="28" t="s">
        <v>52</v>
      </c>
      <c r="H37" s="35" t="s">
        <v>13</v>
      </c>
    </row>
    <row r="38" spans="1:8" s="33" customFormat="1" ht="47.25" x14ac:dyDescent="0.25">
      <c r="A38" s="35" t="s">
        <v>7</v>
      </c>
      <c r="B38" s="29" t="s">
        <v>8</v>
      </c>
      <c r="C38" s="42" t="s">
        <v>9</v>
      </c>
      <c r="D38" s="35" t="s">
        <v>65</v>
      </c>
      <c r="E38" s="36">
        <v>132280</v>
      </c>
      <c r="F38" s="35" t="s">
        <v>66</v>
      </c>
      <c r="G38" s="35" t="s">
        <v>67</v>
      </c>
      <c r="H38" s="32" t="s">
        <v>217</v>
      </c>
    </row>
    <row r="39" spans="1:8" s="33" customFormat="1" ht="47.25" x14ac:dyDescent="0.25">
      <c r="A39" s="28" t="s">
        <v>7</v>
      </c>
      <c r="B39" s="29" t="s">
        <v>8</v>
      </c>
      <c r="C39" s="30" t="s">
        <v>9</v>
      </c>
      <c r="D39" s="28" t="s">
        <v>68</v>
      </c>
      <c r="E39" s="43">
        <v>21400</v>
      </c>
      <c r="F39" s="28" t="s">
        <v>233</v>
      </c>
      <c r="G39" s="28" t="s">
        <v>221</v>
      </c>
      <c r="H39" s="32" t="s">
        <v>13</v>
      </c>
    </row>
    <row r="40" spans="1:8" s="33" customFormat="1" ht="47.25" x14ac:dyDescent="0.25">
      <c r="A40" s="28" t="s">
        <v>7</v>
      </c>
      <c r="B40" s="29" t="s">
        <v>8</v>
      </c>
      <c r="C40" s="30" t="s">
        <v>9</v>
      </c>
      <c r="D40" s="28" t="s">
        <v>68</v>
      </c>
      <c r="E40" s="43">
        <v>143578</v>
      </c>
      <c r="F40" s="28" t="s">
        <v>234</v>
      </c>
      <c r="G40" s="28" t="s">
        <v>67</v>
      </c>
      <c r="H40" s="32" t="s">
        <v>217</v>
      </c>
    </row>
    <row r="41" spans="1:8" s="33" customFormat="1" ht="47.25" x14ac:dyDescent="0.25">
      <c r="A41" s="35" t="s">
        <v>7</v>
      </c>
      <c r="B41" s="29" t="s">
        <v>69</v>
      </c>
      <c r="C41" s="30" t="s">
        <v>9</v>
      </c>
      <c r="D41" s="35" t="s">
        <v>70</v>
      </c>
      <c r="E41" s="36">
        <v>520000</v>
      </c>
      <c r="F41" s="35" t="s">
        <v>71</v>
      </c>
      <c r="G41" s="28" t="s">
        <v>67</v>
      </c>
      <c r="H41" s="32" t="s">
        <v>217</v>
      </c>
    </row>
    <row r="42" spans="1:8" s="33" customFormat="1" ht="47.25" x14ac:dyDescent="0.25">
      <c r="A42" s="35" t="s">
        <v>7</v>
      </c>
      <c r="B42" s="29" t="s">
        <v>72</v>
      </c>
      <c r="C42" s="30" t="s">
        <v>9</v>
      </c>
      <c r="D42" s="35" t="s">
        <v>73</v>
      </c>
      <c r="E42" s="36">
        <v>760000</v>
      </c>
      <c r="F42" s="35" t="s">
        <v>74</v>
      </c>
      <c r="G42" s="35" t="s">
        <v>67</v>
      </c>
      <c r="H42" s="32" t="s">
        <v>217</v>
      </c>
    </row>
    <row r="43" spans="1:8" s="33" customFormat="1" ht="47.25" x14ac:dyDescent="0.25">
      <c r="A43" s="35" t="s">
        <v>7</v>
      </c>
      <c r="B43" s="29" t="s">
        <v>75</v>
      </c>
      <c r="C43" s="30" t="s">
        <v>9</v>
      </c>
      <c r="D43" s="35" t="s">
        <v>76</v>
      </c>
      <c r="E43" s="36">
        <v>760000</v>
      </c>
      <c r="F43" s="35" t="s">
        <v>77</v>
      </c>
      <c r="G43" s="35" t="s">
        <v>67</v>
      </c>
      <c r="H43" s="32" t="s">
        <v>217</v>
      </c>
    </row>
    <row r="44" spans="1:8" s="33" customFormat="1" ht="47.25" x14ac:dyDescent="0.25">
      <c r="A44" s="35" t="s">
        <v>7</v>
      </c>
      <c r="B44" s="29" t="s">
        <v>69</v>
      </c>
      <c r="C44" s="30" t="s">
        <v>9</v>
      </c>
      <c r="D44" s="35" t="s">
        <v>78</v>
      </c>
      <c r="E44" s="36">
        <v>685700</v>
      </c>
      <c r="F44" s="35" t="s">
        <v>79</v>
      </c>
      <c r="G44" s="35" t="s">
        <v>67</v>
      </c>
      <c r="H44" s="32" t="s">
        <v>217</v>
      </c>
    </row>
    <row r="45" spans="1:8" s="33" customFormat="1" ht="47.25" x14ac:dyDescent="0.25">
      <c r="A45" s="35" t="s">
        <v>7</v>
      </c>
      <c r="B45" s="29" t="s">
        <v>69</v>
      </c>
      <c r="C45" s="30" t="s">
        <v>9</v>
      </c>
      <c r="D45" s="35" t="s">
        <v>80</v>
      </c>
      <c r="E45" s="36">
        <v>760000</v>
      </c>
      <c r="F45" s="35" t="s">
        <v>81</v>
      </c>
      <c r="G45" s="35" t="s">
        <v>67</v>
      </c>
      <c r="H45" s="32" t="s">
        <v>217</v>
      </c>
    </row>
    <row r="46" spans="1:8" s="33" customFormat="1" ht="47.25" x14ac:dyDescent="0.25">
      <c r="A46" s="35" t="s">
        <v>7</v>
      </c>
      <c r="B46" s="29" t="s">
        <v>72</v>
      </c>
      <c r="C46" s="30" t="s">
        <v>9</v>
      </c>
      <c r="D46" s="35" t="s">
        <v>82</v>
      </c>
      <c r="E46" s="36">
        <v>169600</v>
      </c>
      <c r="F46" s="35" t="s">
        <v>83</v>
      </c>
      <c r="G46" s="35" t="s">
        <v>67</v>
      </c>
      <c r="H46" s="32" t="s">
        <v>217</v>
      </c>
    </row>
    <row r="47" spans="1:8" s="33" customFormat="1" ht="47.25" x14ac:dyDescent="0.25">
      <c r="A47" s="35" t="s">
        <v>7</v>
      </c>
      <c r="B47" s="29" t="s">
        <v>69</v>
      </c>
      <c r="C47" s="30" t="s">
        <v>9</v>
      </c>
      <c r="D47" s="35" t="s">
        <v>84</v>
      </c>
      <c r="E47" s="36">
        <v>554000</v>
      </c>
      <c r="F47" s="35" t="s">
        <v>85</v>
      </c>
      <c r="G47" s="28" t="s">
        <v>67</v>
      </c>
      <c r="H47" s="32" t="s">
        <v>217</v>
      </c>
    </row>
    <row r="48" spans="1:8" s="33" customFormat="1" ht="47.25" x14ac:dyDescent="0.25">
      <c r="A48" s="35" t="s">
        <v>7</v>
      </c>
      <c r="B48" s="29" t="s">
        <v>86</v>
      </c>
      <c r="C48" s="30" t="s">
        <v>9</v>
      </c>
      <c r="D48" s="35" t="s">
        <v>87</v>
      </c>
      <c r="E48" s="36">
        <v>115233</v>
      </c>
      <c r="F48" s="35" t="s">
        <v>88</v>
      </c>
      <c r="G48" s="28" t="s">
        <v>12</v>
      </c>
      <c r="H48" s="37" t="s">
        <v>13</v>
      </c>
    </row>
    <row r="49" spans="1:8" s="33" customFormat="1" ht="78.75" x14ac:dyDescent="0.25">
      <c r="A49" s="35" t="s">
        <v>7</v>
      </c>
      <c r="B49" s="29" t="s">
        <v>86</v>
      </c>
      <c r="C49" s="30" t="s">
        <v>9</v>
      </c>
      <c r="D49" s="35" t="s">
        <v>89</v>
      </c>
      <c r="E49" s="36">
        <v>233850</v>
      </c>
      <c r="F49" s="35" t="s">
        <v>90</v>
      </c>
      <c r="G49" s="35" t="s">
        <v>12</v>
      </c>
      <c r="H49" s="37" t="s">
        <v>13</v>
      </c>
    </row>
    <row r="50" spans="1:8" s="33" customFormat="1" ht="47.25" x14ac:dyDescent="0.25">
      <c r="A50" s="35" t="s">
        <v>7</v>
      </c>
      <c r="B50" s="29" t="s">
        <v>86</v>
      </c>
      <c r="C50" s="30" t="s">
        <v>9</v>
      </c>
      <c r="D50" s="35" t="s">
        <v>91</v>
      </c>
      <c r="E50" s="34">
        <v>159450</v>
      </c>
      <c r="F50" s="35" t="s">
        <v>92</v>
      </c>
      <c r="G50" s="35" t="s">
        <v>12</v>
      </c>
      <c r="H50" s="37" t="s">
        <v>13</v>
      </c>
    </row>
    <row r="51" spans="1:8" s="33" customFormat="1" ht="47.25" x14ac:dyDescent="0.25">
      <c r="A51" s="35" t="s">
        <v>7</v>
      </c>
      <c r="B51" s="29" t="s">
        <v>93</v>
      </c>
      <c r="C51" s="30" t="s">
        <v>9</v>
      </c>
      <c r="D51" s="35" t="s">
        <v>94</v>
      </c>
      <c r="E51" s="36">
        <v>184100</v>
      </c>
      <c r="F51" s="44" t="s">
        <v>95</v>
      </c>
      <c r="G51" s="35" t="s">
        <v>12</v>
      </c>
      <c r="H51" s="37" t="s">
        <v>13</v>
      </c>
    </row>
    <row r="52" spans="1:8" s="33" customFormat="1" ht="47.25" x14ac:dyDescent="0.25">
      <c r="A52" s="35" t="s">
        <v>7</v>
      </c>
      <c r="B52" s="29" t="s">
        <v>75</v>
      </c>
      <c r="C52" s="30" t="s">
        <v>9</v>
      </c>
      <c r="D52" s="35" t="s">
        <v>96</v>
      </c>
      <c r="E52" s="36">
        <v>98300</v>
      </c>
      <c r="F52" s="35" t="s">
        <v>88</v>
      </c>
      <c r="G52" s="35" t="s">
        <v>12</v>
      </c>
      <c r="H52" s="37" t="s">
        <v>13</v>
      </c>
    </row>
    <row r="53" spans="1:8" s="33" customFormat="1" ht="47.25" x14ac:dyDescent="0.25">
      <c r="A53" s="35" t="s">
        <v>7</v>
      </c>
      <c r="B53" s="29" t="s">
        <v>75</v>
      </c>
      <c r="C53" s="30" t="s">
        <v>9</v>
      </c>
      <c r="D53" s="35" t="s">
        <v>97</v>
      </c>
      <c r="E53" s="36">
        <v>104300</v>
      </c>
      <c r="F53" s="35" t="s">
        <v>88</v>
      </c>
      <c r="G53" s="28" t="s">
        <v>12</v>
      </c>
      <c r="H53" s="37" t="s">
        <v>13</v>
      </c>
    </row>
    <row r="54" spans="1:8" s="33" customFormat="1" ht="47.25" x14ac:dyDescent="0.25">
      <c r="A54" s="35" t="s">
        <v>7</v>
      </c>
      <c r="B54" s="29" t="s">
        <v>75</v>
      </c>
      <c r="C54" s="30" t="s">
        <v>9</v>
      </c>
      <c r="D54" s="35" t="s">
        <v>36</v>
      </c>
      <c r="E54" s="36">
        <v>98300</v>
      </c>
      <c r="F54" s="35" t="s">
        <v>88</v>
      </c>
      <c r="G54" s="35" t="s">
        <v>12</v>
      </c>
      <c r="H54" s="37" t="s">
        <v>13</v>
      </c>
    </row>
    <row r="55" spans="1:8" s="33" customFormat="1" ht="47.25" x14ac:dyDescent="0.25">
      <c r="A55" s="35" t="s">
        <v>7</v>
      </c>
      <c r="B55" s="29" t="s">
        <v>75</v>
      </c>
      <c r="C55" s="30" t="s">
        <v>9</v>
      </c>
      <c r="D55" s="35" t="s">
        <v>98</v>
      </c>
      <c r="E55" s="36">
        <v>98300</v>
      </c>
      <c r="F55" s="35" t="s">
        <v>88</v>
      </c>
      <c r="G55" s="35" t="s">
        <v>12</v>
      </c>
      <c r="H55" s="37" t="s">
        <v>13</v>
      </c>
    </row>
    <row r="56" spans="1:8" s="33" customFormat="1" ht="47.25" x14ac:dyDescent="0.25">
      <c r="A56" s="35" t="s">
        <v>7</v>
      </c>
      <c r="B56" s="29" t="s">
        <v>75</v>
      </c>
      <c r="C56" s="30" t="s">
        <v>9</v>
      </c>
      <c r="D56" s="35" t="s">
        <v>99</v>
      </c>
      <c r="E56" s="36">
        <v>100300</v>
      </c>
      <c r="F56" s="35" t="s">
        <v>88</v>
      </c>
      <c r="G56" s="35" t="s">
        <v>12</v>
      </c>
      <c r="H56" s="37" t="s">
        <v>13</v>
      </c>
    </row>
    <row r="57" spans="1:8" s="33" customFormat="1" ht="47.25" x14ac:dyDescent="0.25">
      <c r="A57" s="35" t="s">
        <v>7</v>
      </c>
      <c r="B57" s="29" t="s">
        <v>75</v>
      </c>
      <c r="C57" s="30" t="s">
        <v>9</v>
      </c>
      <c r="D57" s="35" t="s">
        <v>100</v>
      </c>
      <c r="E57" s="36">
        <v>98300</v>
      </c>
      <c r="F57" s="35" t="s">
        <v>88</v>
      </c>
      <c r="G57" s="35" t="s">
        <v>12</v>
      </c>
      <c r="H57" s="37" t="s">
        <v>13</v>
      </c>
    </row>
    <row r="58" spans="1:8" s="33" customFormat="1" ht="47.25" x14ac:dyDescent="0.25">
      <c r="A58" s="35" t="s">
        <v>7</v>
      </c>
      <c r="B58" s="29" t="s">
        <v>75</v>
      </c>
      <c r="C58" s="30" t="s">
        <v>9</v>
      </c>
      <c r="D58" s="35" t="s">
        <v>101</v>
      </c>
      <c r="E58" s="36">
        <v>164522</v>
      </c>
      <c r="F58" s="35" t="s">
        <v>102</v>
      </c>
      <c r="G58" s="35" t="s">
        <v>12</v>
      </c>
      <c r="H58" s="37" t="s">
        <v>13</v>
      </c>
    </row>
    <row r="59" spans="1:8" s="33" customFormat="1" ht="47.25" x14ac:dyDescent="0.25">
      <c r="A59" s="35" t="s">
        <v>7</v>
      </c>
      <c r="B59" s="29" t="s">
        <v>103</v>
      </c>
      <c r="C59" s="30" t="s">
        <v>9</v>
      </c>
      <c r="D59" s="35" t="s">
        <v>104</v>
      </c>
      <c r="E59" s="36">
        <v>330000</v>
      </c>
      <c r="F59" s="35" t="s">
        <v>105</v>
      </c>
      <c r="G59" s="28" t="s">
        <v>67</v>
      </c>
      <c r="H59" s="32" t="s">
        <v>217</v>
      </c>
    </row>
    <row r="60" spans="1:8" s="33" customFormat="1" ht="47.25" x14ac:dyDescent="0.25">
      <c r="A60" s="35" t="s">
        <v>7</v>
      </c>
      <c r="B60" s="29" t="s">
        <v>106</v>
      </c>
      <c r="C60" s="30" t="s">
        <v>9</v>
      </c>
      <c r="D60" s="35" t="s">
        <v>107</v>
      </c>
      <c r="E60" s="36">
        <v>84500</v>
      </c>
      <c r="F60" s="35" t="s">
        <v>108</v>
      </c>
      <c r="G60" s="35" t="s">
        <v>109</v>
      </c>
      <c r="H60" s="37" t="s">
        <v>13</v>
      </c>
    </row>
    <row r="61" spans="1:8" s="33" customFormat="1" ht="78.75" x14ac:dyDescent="0.25">
      <c r="A61" s="35" t="s">
        <v>7</v>
      </c>
      <c r="B61" s="29" t="s">
        <v>110</v>
      </c>
      <c r="C61" s="30" t="s">
        <v>9</v>
      </c>
      <c r="D61" s="35" t="s">
        <v>235</v>
      </c>
      <c r="E61" s="36">
        <v>4250000</v>
      </c>
      <c r="F61" s="35" t="s">
        <v>236</v>
      </c>
      <c r="G61" s="28" t="s">
        <v>20</v>
      </c>
      <c r="H61" s="32" t="s">
        <v>217</v>
      </c>
    </row>
    <row r="62" spans="1:8" s="33" customFormat="1" ht="47.25" x14ac:dyDescent="0.25">
      <c r="A62" s="35" t="s">
        <v>7</v>
      </c>
      <c r="B62" s="29" t="s">
        <v>110</v>
      </c>
      <c r="C62" s="30" t="s">
        <v>9</v>
      </c>
      <c r="D62" s="35" t="s">
        <v>235</v>
      </c>
      <c r="E62" s="36">
        <v>750000</v>
      </c>
      <c r="F62" s="35" t="s">
        <v>237</v>
      </c>
      <c r="G62" s="28" t="s">
        <v>238</v>
      </c>
      <c r="H62" s="32" t="s">
        <v>116</v>
      </c>
    </row>
    <row r="63" spans="1:8" s="33" customFormat="1" ht="78.75" x14ac:dyDescent="0.25">
      <c r="A63" s="35" t="s">
        <v>7</v>
      </c>
      <c r="B63" s="29" t="s">
        <v>111</v>
      </c>
      <c r="C63" s="30" t="s">
        <v>9</v>
      </c>
      <c r="D63" s="35" t="s">
        <v>112</v>
      </c>
      <c r="E63" s="36">
        <v>4295110.8499999996</v>
      </c>
      <c r="F63" s="35" t="s">
        <v>239</v>
      </c>
      <c r="G63" s="28" t="s">
        <v>20</v>
      </c>
      <c r="H63" s="32" t="s">
        <v>217</v>
      </c>
    </row>
    <row r="64" spans="1:8" s="33" customFormat="1" ht="47.25" x14ac:dyDescent="0.25">
      <c r="A64" s="35" t="s">
        <v>7</v>
      </c>
      <c r="B64" s="29" t="s">
        <v>111</v>
      </c>
      <c r="C64" s="30" t="s">
        <v>9</v>
      </c>
      <c r="D64" s="35" t="s">
        <v>240</v>
      </c>
      <c r="E64" s="36">
        <v>376960</v>
      </c>
      <c r="F64" s="35" t="s">
        <v>241</v>
      </c>
      <c r="G64" s="35" t="s">
        <v>242</v>
      </c>
      <c r="H64" s="32" t="s">
        <v>116</v>
      </c>
    </row>
    <row r="65" spans="1:8" s="33" customFormat="1" ht="47.25" x14ac:dyDescent="0.25">
      <c r="A65" s="35" t="s">
        <v>7</v>
      </c>
      <c r="B65" s="29" t="s">
        <v>113</v>
      </c>
      <c r="C65" s="30" t="s">
        <v>9</v>
      </c>
      <c r="D65" s="35" t="s">
        <v>114</v>
      </c>
      <c r="E65" s="36">
        <v>768900</v>
      </c>
      <c r="F65" s="35" t="s">
        <v>115</v>
      </c>
      <c r="G65" s="35" t="s">
        <v>243</v>
      </c>
      <c r="H65" s="37" t="s">
        <v>116</v>
      </c>
    </row>
    <row r="66" spans="1:8" s="33" customFormat="1" ht="47.25" x14ac:dyDescent="0.25">
      <c r="A66" s="35" t="s">
        <v>7</v>
      </c>
      <c r="B66" s="29" t="s">
        <v>117</v>
      </c>
      <c r="C66" s="30" t="s">
        <v>9</v>
      </c>
      <c r="D66" s="35" t="s">
        <v>118</v>
      </c>
      <c r="E66" s="36">
        <v>262080</v>
      </c>
      <c r="F66" s="35" t="s">
        <v>141</v>
      </c>
      <c r="G66" s="28" t="s">
        <v>244</v>
      </c>
      <c r="H66" s="32" t="s">
        <v>217</v>
      </c>
    </row>
    <row r="67" spans="1:8" s="33" customFormat="1" ht="47.25" x14ac:dyDescent="0.25">
      <c r="A67" s="35" t="s">
        <v>7</v>
      </c>
      <c r="B67" s="29" t="s">
        <v>117</v>
      </c>
      <c r="C67" s="30" t="s">
        <v>9</v>
      </c>
      <c r="D67" s="35" t="s">
        <v>119</v>
      </c>
      <c r="E67" s="34">
        <v>707247.47</v>
      </c>
      <c r="F67" s="35" t="s">
        <v>141</v>
      </c>
      <c r="G67" s="28" t="s">
        <v>244</v>
      </c>
      <c r="H67" s="32" t="s">
        <v>217</v>
      </c>
    </row>
    <row r="68" spans="1:8" s="33" customFormat="1" ht="47.25" x14ac:dyDescent="0.25">
      <c r="A68" s="35" t="s">
        <v>7</v>
      </c>
      <c r="B68" s="29" t="s">
        <v>117</v>
      </c>
      <c r="C68" s="30" t="s">
        <v>9</v>
      </c>
      <c r="D68" s="35" t="s">
        <v>120</v>
      </c>
      <c r="E68" s="36">
        <v>171380</v>
      </c>
      <c r="F68" s="35" t="s">
        <v>141</v>
      </c>
      <c r="G68" s="35" t="s">
        <v>244</v>
      </c>
      <c r="H68" s="32" t="s">
        <v>217</v>
      </c>
    </row>
    <row r="69" spans="1:8" s="33" customFormat="1" ht="47.25" x14ac:dyDescent="0.25">
      <c r="A69" s="35" t="s">
        <v>7</v>
      </c>
      <c r="B69" s="29" t="s">
        <v>117</v>
      </c>
      <c r="C69" s="30" t="s">
        <v>9</v>
      </c>
      <c r="D69" s="35" t="s">
        <v>99</v>
      </c>
      <c r="E69" s="36">
        <v>184000</v>
      </c>
      <c r="F69" s="35" t="s">
        <v>141</v>
      </c>
      <c r="G69" s="35" t="s">
        <v>244</v>
      </c>
      <c r="H69" s="32" t="s">
        <v>217</v>
      </c>
    </row>
    <row r="70" spans="1:8" s="33" customFormat="1" ht="47.25" x14ac:dyDescent="0.25">
      <c r="A70" s="35" t="s">
        <v>7</v>
      </c>
      <c r="B70" s="29" t="s">
        <v>117</v>
      </c>
      <c r="C70" s="30" t="s">
        <v>9</v>
      </c>
      <c r="D70" s="35" t="s">
        <v>121</v>
      </c>
      <c r="E70" s="36">
        <v>86000</v>
      </c>
      <c r="F70" s="35" t="s">
        <v>141</v>
      </c>
      <c r="G70" s="35" t="s">
        <v>244</v>
      </c>
      <c r="H70" s="32" t="s">
        <v>217</v>
      </c>
    </row>
    <row r="71" spans="1:8" s="33" customFormat="1" ht="47.25" x14ac:dyDescent="0.25">
      <c r="A71" s="35" t="s">
        <v>7</v>
      </c>
      <c r="B71" s="29" t="s">
        <v>117</v>
      </c>
      <c r="C71" s="30" t="s">
        <v>9</v>
      </c>
      <c r="D71" s="35" t="s">
        <v>122</v>
      </c>
      <c r="E71" s="36">
        <v>181545.60000000001</v>
      </c>
      <c r="F71" s="35" t="s">
        <v>141</v>
      </c>
      <c r="G71" s="35" t="s">
        <v>244</v>
      </c>
      <c r="H71" s="32" t="s">
        <v>217</v>
      </c>
    </row>
    <row r="72" spans="1:8" s="33" customFormat="1" ht="47.25" x14ac:dyDescent="0.25">
      <c r="A72" s="35" t="s">
        <v>7</v>
      </c>
      <c r="B72" s="29" t="s">
        <v>117</v>
      </c>
      <c r="C72" s="30" t="s">
        <v>9</v>
      </c>
      <c r="D72" s="35" t="s">
        <v>123</v>
      </c>
      <c r="E72" s="36">
        <v>205504</v>
      </c>
      <c r="F72" s="35" t="s">
        <v>141</v>
      </c>
      <c r="G72" s="35" t="s">
        <v>244</v>
      </c>
      <c r="H72" s="32" t="s">
        <v>217</v>
      </c>
    </row>
    <row r="73" spans="1:8" s="33" customFormat="1" ht="47.25" x14ac:dyDescent="0.25">
      <c r="A73" s="35" t="s">
        <v>7</v>
      </c>
      <c r="B73" s="29" t="s">
        <v>117</v>
      </c>
      <c r="C73" s="30" t="s">
        <v>9</v>
      </c>
      <c r="D73" s="35" t="s">
        <v>124</v>
      </c>
      <c r="E73" s="36">
        <v>105000</v>
      </c>
      <c r="F73" s="35" t="s">
        <v>141</v>
      </c>
      <c r="G73" s="35" t="s">
        <v>244</v>
      </c>
      <c r="H73" s="32" t="s">
        <v>217</v>
      </c>
    </row>
    <row r="74" spans="1:8" s="33" customFormat="1" ht="47.25" x14ac:dyDescent="0.25">
      <c r="A74" s="35" t="s">
        <v>7</v>
      </c>
      <c r="B74" s="29" t="s">
        <v>117</v>
      </c>
      <c r="C74" s="30" t="s">
        <v>9</v>
      </c>
      <c r="D74" s="35" t="s">
        <v>125</v>
      </c>
      <c r="E74" s="36">
        <v>170892</v>
      </c>
      <c r="F74" s="35" t="s">
        <v>141</v>
      </c>
      <c r="G74" s="35" t="s">
        <v>244</v>
      </c>
      <c r="H74" s="32" t="s">
        <v>217</v>
      </c>
    </row>
    <row r="75" spans="1:8" s="33" customFormat="1" ht="47.25" x14ac:dyDescent="0.25">
      <c r="A75" s="35" t="s">
        <v>7</v>
      </c>
      <c r="B75" s="29" t="s">
        <v>117</v>
      </c>
      <c r="C75" s="30" t="s">
        <v>9</v>
      </c>
      <c r="D75" s="35" t="s">
        <v>126</v>
      </c>
      <c r="E75" s="36">
        <v>428299.29</v>
      </c>
      <c r="F75" s="35" t="s">
        <v>141</v>
      </c>
      <c r="G75" s="28" t="s">
        <v>244</v>
      </c>
      <c r="H75" s="32" t="s">
        <v>217</v>
      </c>
    </row>
    <row r="76" spans="1:8" s="33" customFormat="1" ht="47.25" x14ac:dyDescent="0.25">
      <c r="A76" s="35" t="s">
        <v>7</v>
      </c>
      <c r="B76" s="29" t="s">
        <v>117</v>
      </c>
      <c r="C76" s="30" t="s">
        <v>9</v>
      </c>
      <c r="D76" s="35" t="s">
        <v>127</v>
      </c>
      <c r="E76" s="36">
        <v>277440</v>
      </c>
      <c r="F76" s="35" t="s">
        <v>141</v>
      </c>
      <c r="G76" s="28" t="s">
        <v>244</v>
      </c>
      <c r="H76" s="32" t="s">
        <v>217</v>
      </c>
    </row>
    <row r="77" spans="1:8" s="33" customFormat="1" ht="47.25" x14ac:dyDescent="0.25">
      <c r="A77" s="35" t="s">
        <v>7</v>
      </c>
      <c r="B77" s="29" t="s">
        <v>117</v>
      </c>
      <c r="C77" s="30" t="s">
        <v>9</v>
      </c>
      <c r="D77" s="35" t="s">
        <v>128</v>
      </c>
      <c r="E77" s="36">
        <v>190384</v>
      </c>
      <c r="F77" s="35" t="s">
        <v>141</v>
      </c>
      <c r="G77" s="35" t="s">
        <v>244</v>
      </c>
      <c r="H77" s="32" t="s">
        <v>217</v>
      </c>
    </row>
    <row r="78" spans="1:8" s="33" customFormat="1" ht="47.25" x14ac:dyDescent="0.25">
      <c r="A78" s="35" t="s">
        <v>7</v>
      </c>
      <c r="B78" s="29" t="s">
        <v>117</v>
      </c>
      <c r="C78" s="30" t="s">
        <v>9</v>
      </c>
      <c r="D78" s="35" t="s">
        <v>129</v>
      </c>
      <c r="E78" s="36">
        <v>180800</v>
      </c>
      <c r="F78" s="35" t="s">
        <v>141</v>
      </c>
      <c r="G78" s="35" t="s">
        <v>244</v>
      </c>
      <c r="H78" s="32" t="s">
        <v>217</v>
      </c>
    </row>
    <row r="79" spans="1:8" s="33" customFormat="1" ht="47.25" x14ac:dyDescent="0.25">
      <c r="A79" s="35" t="s">
        <v>7</v>
      </c>
      <c r="B79" s="29" t="s">
        <v>117</v>
      </c>
      <c r="C79" s="30" t="s">
        <v>9</v>
      </c>
      <c r="D79" s="35" t="s">
        <v>130</v>
      </c>
      <c r="E79" s="36">
        <v>378400</v>
      </c>
      <c r="F79" s="35" t="s">
        <v>141</v>
      </c>
      <c r="G79" s="35" t="s">
        <v>244</v>
      </c>
      <c r="H79" s="32" t="s">
        <v>217</v>
      </c>
    </row>
    <row r="80" spans="1:8" s="33" customFormat="1" ht="47.25" x14ac:dyDescent="0.25">
      <c r="A80" s="35" t="s">
        <v>7</v>
      </c>
      <c r="B80" s="29" t="s">
        <v>117</v>
      </c>
      <c r="C80" s="30" t="s">
        <v>9</v>
      </c>
      <c r="D80" s="35" t="s">
        <v>131</v>
      </c>
      <c r="E80" s="36">
        <v>317716</v>
      </c>
      <c r="F80" s="35" t="s">
        <v>141</v>
      </c>
      <c r="G80" s="28" t="s">
        <v>244</v>
      </c>
      <c r="H80" s="32" t="s">
        <v>217</v>
      </c>
    </row>
    <row r="81" spans="1:8" s="33" customFormat="1" ht="47.25" x14ac:dyDescent="0.25">
      <c r="A81" s="35" t="s">
        <v>7</v>
      </c>
      <c r="B81" s="29" t="s">
        <v>117</v>
      </c>
      <c r="C81" s="30" t="s">
        <v>9</v>
      </c>
      <c r="D81" s="35" t="s">
        <v>132</v>
      </c>
      <c r="E81" s="36">
        <v>166400</v>
      </c>
      <c r="F81" s="35" t="s">
        <v>141</v>
      </c>
      <c r="G81" s="35" t="s">
        <v>244</v>
      </c>
      <c r="H81" s="32" t="s">
        <v>217</v>
      </c>
    </row>
    <row r="82" spans="1:8" ht="47.25" x14ac:dyDescent="0.25">
      <c r="A82" s="35" t="s">
        <v>7</v>
      </c>
      <c r="B82" s="42" t="s">
        <v>117</v>
      </c>
      <c r="C82" s="42" t="s">
        <v>9</v>
      </c>
      <c r="D82" s="35" t="s">
        <v>133</v>
      </c>
      <c r="E82" s="36">
        <v>287601.59999999998</v>
      </c>
      <c r="F82" s="35" t="s">
        <v>141</v>
      </c>
      <c r="G82" s="35" t="s">
        <v>244</v>
      </c>
      <c r="H82" s="35" t="s">
        <v>217</v>
      </c>
    </row>
    <row r="83" spans="1:8" ht="47.25" x14ac:dyDescent="0.25">
      <c r="A83" s="35" t="s">
        <v>7</v>
      </c>
      <c r="B83" s="42" t="s">
        <v>117</v>
      </c>
      <c r="C83" s="42" t="s">
        <v>9</v>
      </c>
      <c r="D83" s="35" t="s">
        <v>134</v>
      </c>
      <c r="E83" s="36">
        <v>291824</v>
      </c>
      <c r="F83" s="35" t="s">
        <v>141</v>
      </c>
      <c r="G83" s="35" t="s">
        <v>244</v>
      </c>
      <c r="H83" s="35" t="s">
        <v>217</v>
      </c>
    </row>
    <row r="84" spans="1:8" ht="48" thickBot="1" x14ac:dyDescent="0.3">
      <c r="A84" s="39" t="s">
        <v>7</v>
      </c>
      <c r="B84" s="29" t="s">
        <v>117</v>
      </c>
      <c r="C84" s="40" t="s">
        <v>9</v>
      </c>
      <c r="D84" s="39" t="s">
        <v>135</v>
      </c>
      <c r="E84" s="41">
        <v>212895.06</v>
      </c>
      <c r="F84" s="35" t="s">
        <v>141</v>
      </c>
      <c r="G84" s="28" t="s">
        <v>244</v>
      </c>
      <c r="H84" s="32" t="s">
        <v>217</v>
      </c>
    </row>
    <row r="85" spans="1:8" ht="16.5" thickBot="1" x14ac:dyDescent="0.3">
      <c r="A85" s="105" t="s">
        <v>206</v>
      </c>
      <c r="B85" s="128"/>
      <c r="C85" s="128"/>
      <c r="D85" s="129"/>
      <c r="E85" s="25">
        <f>SUM(E4:E84)</f>
        <v>40154954.020000003</v>
      </c>
      <c r="F85" s="33"/>
      <c r="G85" s="33"/>
      <c r="H85" s="33"/>
    </row>
  </sheetData>
  <mergeCells count="2">
    <mergeCell ref="A1:H2"/>
    <mergeCell ref="A85:D85"/>
  </mergeCells>
  <pageMargins left="0.7" right="0.7" top="0.75" bottom="0.75" header="0.3" footer="0.3"/>
  <pageSetup scale="3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87C77-D2E7-41CD-9310-7D21BF37BF6B}">
  <dimension ref="A1:J87"/>
  <sheetViews>
    <sheetView tabSelected="1" zoomScale="130" zoomScaleNormal="130" workbookViewId="0">
      <pane ySplit="1" topLeftCell="A2" activePane="bottomLeft" state="frozen"/>
      <selection activeCell="C1" sqref="C1"/>
      <selection pane="bottomLeft" activeCell="C6" sqref="C6"/>
    </sheetView>
  </sheetViews>
  <sheetFormatPr defaultRowHeight="15" x14ac:dyDescent="0.25"/>
  <cols>
    <col min="1" max="1" width="55.5703125" bestFit="1" customWidth="1"/>
    <col min="2" max="2" width="17.7109375" bestFit="1" customWidth="1"/>
    <col min="3" max="3" width="66.7109375" bestFit="1" customWidth="1"/>
    <col min="4" max="4" width="24" customWidth="1"/>
    <col min="5" max="5" width="22.28515625" bestFit="1" customWidth="1"/>
    <col min="6" max="6" width="18.28515625" bestFit="1" customWidth="1"/>
    <col min="7" max="7" width="19.5703125" customWidth="1"/>
    <col min="8" max="8" width="5.42578125" customWidth="1"/>
    <col min="9" max="9" width="39.42578125" bestFit="1" customWidth="1"/>
    <col min="10" max="10" width="16.140625" bestFit="1" customWidth="1"/>
  </cols>
  <sheetData>
    <row r="1" spans="1:10" s="1" customFormat="1" ht="39" x14ac:dyDescent="0.25">
      <c r="A1" s="12" t="s">
        <v>3</v>
      </c>
      <c r="B1" s="13" t="s">
        <v>4</v>
      </c>
      <c r="C1" s="13" t="s">
        <v>5</v>
      </c>
      <c r="D1" s="14" t="s">
        <v>6</v>
      </c>
      <c r="E1" s="13" t="s">
        <v>245</v>
      </c>
      <c r="F1" s="13" t="s">
        <v>136</v>
      </c>
      <c r="G1" s="13" t="s">
        <v>137</v>
      </c>
    </row>
    <row r="2" spans="1:10" x14ac:dyDescent="0.25">
      <c r="A2" s="8" t="str">
        <f>'[2]Restricted Obligations'!D4</f>
        <v>Allen Co (The Lutheran Foundation Inc.)</v>
      </c>
      <c r="B2" s="9">
        <f>'[2]Restricted Obligations'!E4</f>
        <v>2292048</v>
      </c>
      <c r="C2" s="130" t="str">
        <f>'[2]Restricted Obligations'!G4</f>
        <v>B.B:SUPPORT PEOPLE IN TREATMENT AND RECOVERY</v>
      </c>
      <c r="D2" s="8" t="str">
        <f>'[2]Restricted Obligations'!H4</f>
        <v>Treatment and Recovery</v>
      </c>
      <c r="E2" s="9">
        <f>'[2]Restricted Obligations'!E4</f>
        <v>2292048</v>
      </c>
      <c r="F2" s="16">
        <v>0</v>
      </c>
      <c r="G2" s="16">
        <v>0</v>
      </c>
      <c r="I2" s="137" t="s">
        <v>246</v>
      </c>
    </row>
    <row r="3" spans="1:10" x14ac:dyDescent="0.25">
      <c r="A3" s="8" t="str">
        <f>'[2]Restricted Obligations'!D5</f>
        <v>Allen Co (The Lutheran Foundation Inc.)</v>
      </c>
      <c r="B3" s="9">
        <f>'[2]Restricted Obligations'!E5</f>
        <v>371676.08</v>
      </c>
      <c r="C3" s="130" t="str">
        <f>'[2]Restricted Obligations'!G5</f>
        <v>B.H: PREVENT OVERDOSE DEATHS AND OTHER HARMS (HARM REDUCTION)</v>
      </c>
      <c r="D3" s="8" t="str">
        <f>'[2]Restricted Obligations'!H5</f>
        <v>Prevention</v>
      </c>
      <c r="E3" s="9">
        <v>0</v>
      </c>
      <c r="F3" s="16">
        <f>'[2]Restricted Obligations'!E5</f>
        <v>371676.08</v>
      </c>
      <c r="G3" s="16">
        <v>0</v>
      </c>
      <c r="I3" s="137" t="s">
        <v>247</v>
      </c>
    </row>
    <row r="4" spans="1:10" x14ac:dyDescent="0.25">
      <c r="A4" s="8" t="str">
        <f>'[2]Restricted Obligations'!D6</f>
        <v>Bridge to Dove Recovery</v>
      </c>
      <c r="B4" s="9">
        <f>'[2]Restricted Obligations'!E6</f>
        <v>324000</v>
      </c>
      <c r="C4" s="130" t="str">
        <f>'[2]Restricted Obligations'!G6</f>
        <v>B.B:SUPPORT PEOPLE IN TREATMENT AND RECOVERY</v>
      </c>
      <c r="D4" s="8" t="str">
        <f>'[2]Restricted Obligations'!H6</f>
        <v>Treatment and Recovery</v>
      </c>
      <c r="E4" s="7">
        <f>'[2]Restricted Obligations'!E6</f>
        <v>324000</v>
      </c>
      <c r="F4" s="9">
        <v>0</v>
      </c>
      <c r="G4" s="16">
        <v>0</v>
      </c>
      <c r="I4" s="137" t="s">
        <v>248</v>
      </c>
    </row>
    <row r="5" spans="1:10" x14ac:dyDescent="0.25">
      <c r="A5" s="8" t="str">
        <f>'[2]Restricted Obligations'!D7</f>
        <v>Centerstone of Indiana Inc.</v>
      </c>
      <c r="B5" s="9">
        <f>'[2]Restricted Obligations'!E7</f>
        <v>262000</v>
      </c>
      <c r="C5" s="131" t="str">
        <f>'[2]Restricted Obligations'!G7</f>
        <v>B.B:SUPPORT PEOPLE IN TREATMENT AND RECOVERY</v>
      </c>
      <c r="D5" s="8" t="str">
        <f>'[2]Restricted Obligations'!H7</f>
        <v>Treatment and Recovery</v>
      </c>
      <c r="E5" s="9">
        <f>'[2]Restricted Obligations'!E7</f>
        <v>262000</v>
      </c>
      <c r="F5" s="16">
        <v>0</v>
      </c>
      <c r="G5" s="16">
        <v>0</v>
      </c>
      <c r="J5" s="138"/>
    </row>
    <row r="6" spans="1:10" x14ac:dyDescent="0.25">
      <c r="A6" s="8" t="str">
        <f>'[2]Restricted Obligations'!D8</f>
        <v>City of Muncie, Muncie Police Dept.</v>
      </c>
      <c r="B6" s="9">
        <f>'[2]Restricted Obligations'!E8</f>
        <v>518900</v>
      </c>
      <c r="C6" s="130" t="str">
        <f>'[2]Restricted Obligations'!G8</f>
        <v>B.D: ADDRESS THE NEEDS OF CRIMINAL JUSTICE-INVOLVED PERSONS</v>
      </c>
      <c r="D6" s="8" t="str">
        <f>'[2]Restricted Obligations'!H8</f>
        <v>Treatment and Recovery</v>
      </c>
      <c r="E6" s="16">
        <f>'[2]Restricted Obligations'!E8</f>
        <v>518900</v>
      </c>
      <c r="F6" s="16">
        <v>0</v>
      </c>
      <c r="G6" s="16">
        <v>0</v>
      </c>
    </row>
    <row r="7" spans="1:10" ht="30" x14ac:dyDescent="0.25">
      <c r="A7" s="8" t="str">
        <f>'[2]Restricted Obligations'!D9</f>
        <v>City of Shelbyville</v>
      </c>
      <c r="B7" s="9">
        <f>'[2]Restricted Obligations'!E9</f>
        <v>406898</v>
      </c>
      <c r="C7" s="130" t="str">
        <f>'[2]Restricted Obligations'!G9</f>
        <v>B.B:SUPPORT PEOPLE IN TREATMENT AND RECOVERY; B.D: ADDRESS THE NEEDS OF CRIMINAL JUSTICE-INVOLVED PERSONS</v>
      </c>
      <c r="D7" s="8" t="str">
        <f>'[2]Restricted Obligations'!H9</f>
        <v>Treatment and Recovery</v>
      </c>
      <c r="E7" s="9">
        <f>'[2]Restricted Obligations'!E9</f>
        <v>406898</v>
      </c>
      <c r="F7" s="16">
        <v>0</v>
      </c>
      <c r="G7" s="16">
        <v>0</v>
      </c>
    </row>
    <row r="8" spans="1:10" x14ac:dyDescent="0.25">
      <c r="A8" s="8" t="str">
        <f>'[2]Restricted Obligations'!D10</f>
        <v>City of Valparaiso</v>
      </c>
      <c r="B8" s="9">
        <f>'[2]Restricted Obligations'!E10</f>
        <v>211335.07</v>
      </c>
      <c r="C8" s="130" t="str">
        <f>'[2]Restricted Obligations'!G10</f>
        <v>B.C:CONNECTIONS TO CARE</v>
      </c>
      <c r="D8" s="8" t="str">
        <f>'[2]Restricted Obligations'!H10</f>
        <v>Treatment and Recovery</v>
      </c>
      <c r="E8" s="9">
        <f>'[2]Restricted Obligations'!E10</f>
        <v>211335.07</v>
      </c>
      <c r="F8" s="16">
        <v>0</v>
      </c>
      <c r="G8" s="16">
        <v>0</v>
      </c>
    </row>
    <row r="9" spans="1:10" x14ac:dyDescent="0.25">
      <c r="A9" s="8" t="str">
        <f>'[2]Restricted Obligations'!D11</f>
        <v>City of Warsaw</v>
      </c>
      <c r="B9" s="9">
        <f>'[2]Restricted Obligations'!E11</f>
        <v>376231</v>
      </c>
      <c r="C9" s="130" t="str">
        <f>'[2]Restricted Obligations'!G11</f>
        <v>B.D: ADDRESS THE NEEDS OF CRIMINAL JUSTICE-INVOLVED PERSONS</v>
      </c>
      <c r="D9" s="8" t="str">
        <f>'[2]Restricted Obligations'!H11</f>
        <v>Treatment and Recovery</v>
      </c>
      <c r="E9" s="9">
        <f>'[2]Restricted Obligations'!E11</f>
        <v>376231</v>
      </c>
      <c r="F9" s="16">
        <v>0</v>
      </c>
      <c r="G9" s="16">
        <v>0</v>
      </c>
    </row>
    <row r="10" spans="1:10" x14ac:dyDescent="0.25">
      <c r="A10" s="8" t="str">
        <f>'[2]Restricted Obligations'!D12</f>
        <v>Clark County Health Department</v>
      </c>
      <c r="B10" s="9">
        <f>'[2]Restricted Obligations'!E12</f>
        <v>442263</v>
      </c>
      <c r="C10" s="130" t="str">
        <f>'[2]Restricted Obligations'!G12</f>
        <v>B.B:SUPPORT PEOPLE IN TREATMENT AND RECOVERY</v>
      </c>
      <c r="D10" s="8" t="str">
        <f>'[2]Restricted Obligations'!H12</f>
        <v>Treatment and Recovery</v>
      </c>
      <c r="E10" s="9">
        <f>'[2]Restricted Obligations'!E12</f>
        <v>442263</v>
      </c>
      <c r="F10" s="16">
        <v>0</v>
      </c>
      <c r="G10" s="16">
        <v>0</v>
      </c>
    </row>
    <row r="11" spans="1:10" x14ac:dyDescent="0.25">
      <c r="A11" s="8" t="str">
        <f>'[2]Restricted Obligations'!D13</f>
        <v>Community Foundation of Pulaski County</v>
      </c>
      <c r="B11" s="9">
        <f>'[2]Restricted Obligations'!E13</f>
        <v>104400</v>
      </c>
      <c r="C11" s="130" t="str">
        <f>'[2]Restricted Obligations'!G13</f>
        <v>B.G. PREVENT MISUSE OF OPIOIDS</v>
      </c>
      <c r="D11" s="8" t="str">
        <f>'[2]Restricted Obligations'!H13</f>
        <v>Prevention</v>
      </c>
      <c r="E11" s="16">
        <v>0</v>
      </c>
      <c r="F11" s="9">
        <f>'[2]Restricted Obligations'!E13</f>
        <v>104400</v>
      </c>
      <c r="G11" s="16">
        <v>0</v>
      </c>
    </row>
    <row r="12" spans="1:10" x14ac:dyDescent="0.25">
      <c r="A12" s="8" t="str">
        <f>'[2]Restricted Obligations'!D14</f>
        <v>Community Foundation of Pulaski County</v>
      </c>
      <c r="B12" s="9">
        <f>'[2]Restricted Obligations'!E14</f>
        <v>298400</v>
      </c>
      <c r="C12" s="130" t="str">
        <f>'[2]Restricted Obligations'!G14</f>
        <v>B.B:SUPPORT PEOPLE IN TREATMENT AND RECOVERY</v>
      </c>
      <c r="D12" s="8" t="str">
        <f>'[2]Restricted Obligations'!H14</f>
        <v>Treatment and Recovery</v>
      </c>
      <c r="E12" s="9">
        <f>'[2]Restricted Obligations'!E14</f>
        <v>298400</v>
      </c>
      <c r="F12" s="16">
        <v>0</v>
      </c>
      <c r="G12" s="16">
        <v>0</v>
      </c>
    </row>
    <row r="13" spans="1:10" x14ac:dyDescent="0.25">
      <c r="A13" s="8" t="str">
        <f>'[2]Restricted Obligations'!D15</f>
        <v>Dubois County</v>
      </c>
      <c r="B13" s="9">
        <f>'[2]Restricted Obligations'!E15</f>
        <v>435220</v>
      </c>
      <c r="C13" s="130" t="str">
        <f>'[2]Restricted Obligations'!G15</f>
        <v>B.B:SUPPORT PEOPLE IN TREATMENT AND RECOVERY</v>
      </c>
      <c r="D13" s="8" t="str">
        <f>'[2]Restricted Obligations'!H15</f>
        <v>Treatment and Recovery</v>
      </c>
      <c r="E13" s="9">
        <f>'[2]Restricted Obligations'!E15</f>
        <v>435220</v>
      </c>
      <c r="F13" s="16">
        <v>0</v>
      </c>
      <c r="G13" s="16">
        <v>0</v>
      </c>
    </row>
    <row r="14" spans="1:10" x14ac:dyDescent="0.25">
      <c r="A14" s="8" t="str">
        <f>'[2]Restricted Obligations'!D16</f>
        <v>Fayette County</v>
      </c>
      <c r="B14" s="9">
        <f>'[2]Restricted Obligations'!E16</f>
        <v>563989</v>
      </c>
      <c r="C14" s="130" t="str">
        <f>'[2]Restricted Obligations'!G16</f>
        <v>B.B:SUPPORT PEOPLE IN TREATMENT AND RECOVERY</v>
      </c>
      <c r="D14" s="8" t="str">
        <f>'[2]Restricted Obligations'!H16</f>
        <v>Treatment and Recovery</v>
      </c>
      <c r="E14" s="9">
        <f>'[2]Restricted Obligations'!E16</f>
        <v>563989</v>
      </c>
      <c r="F14" s="16">
        <v>0</v>
      </c>
      <c r="G14" s="16">
        <v>0</v>
      </c>
    </row>
    <row r="15" spans="1:10" x14ac:dyDescent="0.25">
      <c r="A15" s="8" t="str">
        <f>'[2]Restricted Obligations'!D17</f>
        <v>Fayette County</v>
      </c>
      <c r="B15" s="9">
        <f>'[2]Restricted Obligations'!E17</f>
        <v>326011</v>
      </c>
      <c r="C15" s="130" t="str">
        <f>'[2]Restricted Obligations'!G17</f>
        <v>B.H: PREVENT OVERDOSE DEATHS AND OTHER HARMS (HARM REDUCTION)</v>
      </c>
      <c r="D15" s="8" t="str">
        <f>'[2]Restricted Obligations'!H17</f>
        <v>Prevention</v>
      </c>
      <c r="E15" s="9">
        <v>0</v>
      </c>
      <c r="F15" s="16">
        <f>'[2]Restricted Obligations'!E17</f>
        <v>326011</v>
      </c>
      <c r="G15" s="16">
        <v>0</v>
      </c>
    </row>
    <row r="16" spans="1:10" ht="30" x14ac:dyDescent="0.25">
      <c r="A16" s="8" t="str">
        <f>'[2]Restricted Obligations'!D18</f>
        <v>Floyd County dba Floyd County Justice Reinvestment Advisory Council</v>
      </c>
      <c r="B16" s="9">
        <f>'[2]Restricted Obligations'!E18</f>
        <v>180150</v>
      </c>
      <c r="C16" s="130" t="str">
        <f>'[2]Restricted Obligations'!G18</f>
        <v>B.D:ADDRESS THE NEEDS OF CRIMINAL JUSTICE-INVOLVED PERSONS</v>
      </c>
      <c r="D16" s="8" t="str">
        <f>'[2]Restricted Obligations'!H18</f>
        <v>Treatment and Recovery</v>
      </c>
      <c r="E16" s="9">
        <f>'[2]Restricted Obligations'!E18</f>
        <v>180150</v>
      </c>
      <c r="F16" s="16">
        <v>0</v>
      </c>
      <c r="G16" s="16">
        <v>0</v>
      </c>
    </row>
    <row r="17" spans="1:7" x14ac:dyDescent="0.25">
      <c r="A17" s="8" t="str">
        <f>'[2]Restricted Obligations'!D19</f>
        <v>Healthy Communities of Clinton County Inc.</v>
      </c>
      <c r="B17" s="9">
        <f>'[2]Restricted Obligations'!E19</f>
        <v>452000</v>
      </c>
      <c r="C17" s="130" t="str">
        <f>'[2]Restricted Obligations'!G19</f>
        <v>B.B:SUPPORT PEOPLE IN TREATMENT AND RECOVERY</v>
      </c>
      <c r="D17" s="8" t="str">
        <f>'[2]Restricted Obligations'!H19</f>
        <v>Treatment and Recovery</v>
      </c>
      <c r="E17" s="9">
        <f>'[2]Restricted Obligations'!E19</f>
        <v>452000</v>
      </c>
      <c r="F17" s="16">
        <v>0</v>
      </c>
      <c r="G17" s="16">
        <v>0</v>
      </c>
    </row>
    <row r="18" spans="1:7" x14ac:dyDescent="0.25">
      <c r="A18" s="8" t="str">
        <f>'[2]Restricted Obligations'!D20</f>
        <v>Huntington County Sheriff's Department</v>
      </c>
      <c r="B18" s="9">
        <f>'[2]Restricted Obligations'!E20</f>
        <v>301574</v>
      </c>
      <c r="C18" s="130" t="str">
        <f>'[2]Restricted Obligations'!G20</f>
        <v>B.D:ADDRESS THE NEEDS OF CRIMINAL JUSTICE-INVOLVED PERSONS</v>
      </c>
      <c r="D18" s="8" t="str">
        <f>'[2]Restricted Obligations'!H20</f>
        <v>Treatment and Recovery</v>
      </c>
      <c r="E18" s="9">
        <f>'[2]Restricted Obligations'!E20</f>
        <v>301574</v>
      </c>
      <c r="F18" s="16">
        <v>0</v>
      </c>
      <c r="G18" s="16">
        <v>0</v>
      </c>
    </row>
    <row r="19" spans="1:7" x14ac:dyDescent="0.25">
      <c r="A19" s="8" t="str">
        <f>'[2]Restricted Obligations'!D21</f>
        <v>Interfaith Mission, Inc. (Mission25)</v>
      </c>
      <c r="B19" s="9">
        <f>'[2]Restricted Obligations'!E21</f>
        <v>3224000</v>
      </c>
      <c r="C19" s="130" t="str">
        <f>'[2]Restricted Obligations'!G21</f>
        <v>B.B:SUPPORT PEOPLE IN TREATMENT AND RECOVERY</v>
      </c>
      <c r="D19" s="8" t="str">
        <f>'[2]Restricted Obligations'!H21</f>
        <v>Treatment and Recovery</v>
      </c>
      <c r="E19" s="16">
        <f>'[2]Restricted Obligations'!E21</f>
        <v>3224000</v>
      </c>
      <c r="F19" s="16">
        <v>0</v>
      </c>
      <c r="G19" s="16">
        <v>0</v>
      </c>
    </row>
    <row r="20" spans="1:7" x14ac:dyDescent="0.25">
      <c r="A20" s="8" t="str">
        <f>'[2]Restricted Obligations'!D22</f>
        <v>Jay County Drug Prevention Coalition, Inc.</v>
      </c>
      <c r="B20" s="9">
        <f>'[2]Restricted Obligations'!E22</f>
        <v>190033</v>
      </c>
      <c r="C20" s="130" t="str">
        <f>'[2]Restricted Obligations'!G22</f>
        <v>B.B:SUPPORT PEOPLE IN TREATMENT AND RECOVERY</v>
      </c>
      <c r="D20" s="8" t="str">
        <f>'[2]Restricted Obligations'!H22</f>
        <v>Treatment and Recovery</v>
      </c>
      <c r="E20" s="9">
        <f>'[2]Restricted Obligations'!E22</f>
        <v>190033</v>
      </c>
      <c r="F20" s="16">
        <v>0</v>
      </c>
      <c r="G20" s="16">
        <v>0</v>
      </c>
    </row>
    <row r="21" spans="1:7" x14ac:dyDescent="0.25">
      <c r="A21" s="8" t="str">
        <f>'[2]Restricted Obligations'!D23</f>
        <v>Jennings County</v>
      </c>
      <c r="B21" s="9">
        <f>'[2]Restricted Obligations'!E23</f>
        <v>84863</v>
      </c>
      <c r="C21" s="130" t="str">
        <f>'[2]Restricted Obligations'!G23</f>
        <v>B.C:CONNECTIONS TO CARE</v>
      </c>
      <c r="D21" s="8" t="str">
        <f>'[2]Restricted Obligations'!H23</f>
        <v>Treatment and Recovery</v>
      </c>
      <c r="E21" s="9">
        <f>'[2]Restricted Obligations'!E23</f>
        <v>84863</v>
      </c>
      <c r="F21" s="9">
        <v>0</v>
      </c>
      <c r="G21" s="16">
        <v>0</v>
      </c>
    </row>
    <row r="22" spans="1:7" x14ac:dyDescent="0.25">
      <c r="A22" s="8" t="str">
        <f>'[2]Restricted Obligations'!D24</f>
        <v>Kosciusko County</v>
      </c>
      <c r="B22" s="9">
        <f>'[2]Restricted Obligations'!E24</f>
        <v>226500</v>
      </c>
      <c r="C22" s="131" t="str">
        <f>'[2]Restricted Obligations'!G24</f>
        <v>B.C:CONNECTIONS TO CARE</v>
      </c>
      <c r="D22" s="8" t="str">
        <f>'[2]Restricted Obligations'!H24</f>
        <v>Treatment and Recovery</v>
      </c>
      <c r="E22" s="9">
        <f>'[2]Restricted Obligations'!E24</f>
        <v>226500</v>
      </c>
      <c r="F22" s="9">
        <v>0</v>
      </c>
      <c r="G22" s="16">
        <v>0</v>
      </c>
    </row>
    <row r="23" spans="1:7" x14ac:dyDescent="0.25">
      <c r="A23" s="8" t="str">
        <f>'[2]Restricted Obligations'!D25</f>
        <v>Marion General Hospital dba Marion Health</v>
      </c>
      <c r="B23" s="9">
        <f>'[2]Restricted Obligations'!E25</f>
        <v>224000</v>
      </c>
      <c r="C23" s="130" t="str">
        <f>'[2]Restricted Obligations'!G25</f>
        <v>B.B:SUPPORT PEOPLE IN TREATMENT AND RECOVERY</v>
      </c>
      <c r="D23" s="8" t="str">
        <f>'[2]Restricted Obligations'!H25</f>
        <v>Treatment and Recovery</v>
      </c>
      <c r="E23" s="16">
        <f>'[2]Restricted Obligations'!E25</f>
        <v>224000</v>
      </c>
      <c r="F23" s="16">
        <v>0</v>
      </c>
      <c r="G23" s="16">
        <v>0</v>
      </c>
    </row>
    <row r="24" spans="1:7" x14ac:dyDescent="0.25">
      <c r="A24" s="8" t="str">
        <f>'[2]Restricted Obligations'!D26</f>
        <v>Monroe County</v>
      </c>
      <c r="B24" s="9">
        <f>'[2]Restricted Obligations'!E26</f>
        <v>576000</v>
      </c>
      <c r="C24" s="130" t="str">
        <f>'[2]Restricted Obligations'!G26</f>
        <v>B.H:PREVENT OVERDOSE DEATHS AND OTHER HARMS (HARM REDUCTION)</v>
      </c>
      <c r="D24" s="8" t="str">
        <f>'[2]Restricted Obligations'!H26</f>
        <v>Prevention</v>
      </c>
      <c r="E24" s="16">
        <v>0</v>
      </c>
      <c r="F24" s="9">
        <f>'[2]Restricted Obligations'!E26</f>
        <v>576000</v>
      </c>
      <c r="G24" s="16">
        <v>0</v>
      </c>
    </row>
    <row r="25" spans="1:7" ht="30" x14ac:dyDescent="0.25">
      <c r="A25" s="8" t="str">
        <f>'[2]Restricted Obligations'!D27</f>
        <v>One Community One Family Inc</v>
      </c>
      <c r="B25" s="9">
        <f>'[2]Restricted Obligations'!E27</f>
        <v>500000</v>
      </c>
      <c r="C25" s="130" t="str">
        <f>'[2]Restricted Obligations'!G27</f>
        <v>B.B:SUPPORT PEOPLE IN TREATMENT AND RECOVERY; B.C:CONNECTIONS TO CARE</v>
      </c>
      <c r="D25" s="8" t="str">
        <f>'[2]Restricted Obligations'!H27</f>
        <v>Treatment and Recovery</v>
      </c>
      <c r="E25" s="9">
        <f>'[2]Restricted Obligations'!E27</f>
        <v>500000</v>
      </c>
      <c r="F25" s="16">
        <v>0</v>
      </c>
      <c r="G25" s="16">
        <v>0</v>
      </c>
    </row>
    <row r="26" spans="1:7" x14ac:dyDescent="0.25">
      <c r="A26" s="8" t="str">
        <f>'[2]Restricted Obligations'!D28</f>
        <v>Our Lady of the Road Inc</v>
      </c>
      <c r="B26" s="9">
        <f>'[2]Restricted Obligations'!E28</f>
        <v>2562700</v>
      </c>
      <c r="C26" s="130" t="str">
        <f>'[2]Restricted Obligations'!G28</f>
        <v>B.B:SUPPORT PEOPLE IN TREATMENT AND RECOVERY</v>
      </c>
      <c r="D26" s="8" t="str">
        <f>'[2]Restricted Obligations'!H28</f>
        <v>Treatment and Recovery</v>
      </c>
      <c r="E26" s="16">
        <f>'[2]Restricted Obligations'!E28</f>
        <v>2562700</v>
      </c>
      <c r="F26" s="16">
        <v>0</v>
      </c>
      <c r="G26" s="16">
        <v>0</v>
      </c>
    </row>
    <row r="27" spans="1:7" x14ac:dyDescent="0.25">
      <c r="A27" s="8" t="str">
        <f>'[2]Restricted Obligations'!D29</f>
        <v>Pathway to Recovery, Inc.</v>
      </c>
      <c r="B27" s="9">
        <f>'[2]Restricted Obligations'!E29</f>
        <v>1024000</v>
      </c>
      <c r="C27" s="130" t="str">
        <f>'[2]Restricted Obligations'!G29</f>
        <v>B.B:SUPPORT PEOPLE IN TREATMENT AND RECOVERY</v>
      </c>
      <c r="D27" s="8" t="str">
        <f>'[2]Restricted Obligations'!H29</f>
        <v>Treatment and Recovery</v>
      </c>
      <c r="E27" s="9">
        <f>'[2]Restricted Obligations'!E29</f>
        <v>1024000</v>
      </c>
      <c r="F27" s="16">
        <v>0</v>
      </c>
      <c r="G27" s="16">
        <v>0</v>
      </c>
    </row>
    <row r="28" spans="1:7" x14ac:dyDescent="0.25">
      <c r="A28" s="8" t="str">
        <f>'[2]Restricted Obligations'!D30</f>
        <v>Recovery Coalition Inc.</v>
      </c>
      <c r="B28" s="9">
        <f>'[2]Restricted Obligations'!E30</f>
        <v>326500</v>
      </c>
      <c r="C28" s="130" t="str">
        <f>'[2]Restricted Obligations'!G30</f>
        <v>B.B:SUPPORT PEOPLE IN TREATMENT AND RECOVERY</v>
      </c>
      <c r="D28" s="8" t="str">
        <f>'[2]Restricted Obligations'!H30</f>
        <v>Treatment and Recovery</v>
      </c>
      <c r="E28" s="16">
        <f>'[2]Restricted Obligations'!E30</f>
        <v>326500</v>
      </c>
      <c r="F28" s="16">
        <v>0</v>
      </c>
      <c r="G28" s="16">
        <v>0</v>
      </c>
    </row>
    <row r="29" spans="1:7" x14ac:dyDescent="0.25">
      <c r="A29" s="8" t="str">
        <f>'[2]Restricted Obligations'!D31</f>
        <v>Safe Haven Recovery Engagement Center</v>
      </c>
      <c r="B29" s="9">
        <f>'[2]Restricted Obligations'!E31</f>
        <v>240750</v>
      </c>
      <c r="C29" s="130" t="str">
        <f>'[2]Restricted Obligations'!G31</f>
        <v>B.D:ADDRESS THE NEEDS OF CRIMINAL JUSTICE-INVOLVED PERSONS</v>
      </c>
      <c r="D29" s="8" t="str">
        <f>'[2]Restricted Obligations'!H31</f>
        <v>Treatment and Recovery</v>
      </c>
      <c r="E29" s="16">
        <f>'[2]Restricted Obligations'!E31</f>
        <v>240750</v>
      </c>
      <c r="F29" s="16">
        <v>0</v>
      </c>
      <c r="G29" s="16">
        <v>0</v>
      </c>
    </row>
    <row r="30" spans="1:7" x14ac:dyDescent="0.25">
      <c r="A30" s="8" t="str">
        <f>'[2]Restricted Obligations'!D32</f>
        <v>Safe Haven Recovery Engagement Center</v>
      </c>
      <c r="B30" s="9">
        <f>'[2]Restricted Obligations'!E32</f>
        <v>32120</v>
      </c>
      <c r="C30" s="130" t="str">
        <f>'[2]Restricted Obligations'!G32</f>
        <v>B.H:PREVENT OVERDOSE DEATHS AND OTHER HARMS (HARM REDUCTION)</v>
      </c>
      <c r="D30" s="8" t="str">
        <f>'[2]Restricted Obligations'!H32</f>
        <v>Prevention</v>
      </c>
      <c r="E30" s="16">
        <v>0</v>
      </c>
      <c r="F30" s="9">
        <f>'[2]Restricted Obligations'!E32</f>
        <v>32120</v>
      </c>
      <c r="G30" s="16">
        <v>0</v>
      </c>
    </row>
    <row r="31" spans="1:7" x14ac:dyDescent="0.25">
      <c r="A31" s="8" t="str">
        <f>'[2]Restricted Obligations'!D33</f>
        <v>Schneck Memorial Hospital</v>
      </c>
      <c r="B31" s="9">
        <f>'[2]Restricted Obligations'!E33</f>
        <v>398000</v>
      </c>
      <c r="C31" s="130" t="str">
        <f>'[2]Restricted Obligations'!G33</f>
        <v>B.D:ADDRESS THE NEEDS OF CRIMINAL JUSTICE-INVOLVED PERSONS</v>
      </c>
      <c r="D31" s="8" t="str">
        <f>'[2]Restricted Obligations'!H33</f>
        <v>Treatment and Recovery</v>
      </c>
      <c r="E31" s="16">
        <f>'[2]Restricted Obligations'!E33</f>
        <v>398000</v>
      </c>
      <c r="F31" s="16">
        <v>0</v>
      </c>
      <c r="G31" s="16">
        <v>0</v>
      </c>
    </row>
    <row r="32" spans="1:7" x14ac:dyDescent="0.25">
      <c r="A32" s="8" t="str">
        <f>'[2]Restricted Obligations'!D34</f>
        <v>Schneck Memorial Hospital</v>
      </c>
      <c r="B32" s="9">
        <f>'[2]Restricted Obligations'!E34</f>
        <v>202000</v>
      </c>
      <c r="C32" s="130" t="str">
        <f>'[2]Restricted Obligations'!G34</f>
        <v>B.H:PREVENT OVERDOSE DEATHS AND OTHER HARMS (HARM REDUCTION)</v>
      </c>
      <c r="D32" s="8" t="str">
        <f>'[2]Restricted Obligations'!H34</f>
        <v>Prevention</v>
      </c>
      <c r="E32" s="16">
        <v>0</v>
      </c>
      <c r="F32" s="9">
        <f>'[2]Restricted Obligations'!E34</f>
        <v>202000</v>
      </c>
      <c r="G32" s="16">
        <v>0</v>
      </c>
    </row>
    <row r="33" spans="1:7" x14ac:dyDescent="0.25">
      <c r="A33" s="8" t="str">
        <f>'[2]Restricted Obligations'!D35</f>
        <v>The Artistic Recovery Inc. dba Three20 Recovery</v>
      </c>
      <c r="B33" s="9">
        <f>'[2]Restricted Obligations'!E35</f>
        <v>304000</v>
      </c>
      <c r="C33" s="130" t="str">
        <f>'[2]Restricted Obligations'!G35</f>
        <v>B.H:PREVENT OVERDOSE DEATHS AND OTHER HARMS (HARM REDUCTION)</v>
      </c>
      <c r="D33" s="8" t="str">
        <f>'[2]Restricted Obligations'!H35</f>
        <v>Prevention</v>
      </c>
      <c r="E33" s="16">
        <v>0</v>
      </c>
      <c r="F33" s="9">
        <f>'[2]Restricted Obligations'!E35</f>
        <v>304000</v>
      </c>
      <c r="G33" s="16">
        <v>0</v>
      </c>
    </row>
    <row r="34" spans="1:7" x14ac:dyDescent="0.25">
      <c r="A34" s="8" t="str">
        <f>'[2]Restricted Obligations'!D36</f>
        <v>Tippecanoe County Government</v>
      </c>
      <c r="B34" s="9">
        <f>'[2]Restricted Obligations'!E36</f>
        <v>233000</v>
      </c>
      <c r="C34" s="130" t="str">
        <f>'[2]Restricted Obligations'!G36</f>
        <v>B.B:SUPPORT PEOPLE IN TREATMENT AND RECOVERY</v>
      </c>
      <c r="D34" s="8" t="str">
        <f>'[2]Restricted Obligations'!H36</f>
        <v>Treatment and Recovery</v>
      </c>
      <c r="E34" s="16">
        <f>'[2]Restricted Obligations'!E36</f>
        <v>233000</v>
      </c>
      <c r="F34" s="16">
        <v>0</v>
      </c>
      <c r="G34" s="16">
        <v>0</v>
      </c>
    </row>
    <row r="35" spans="1:7" x14ac:dyDescent="0.25">
      <c r="A35" s="8" t="str">
        <f>'[2]Restricted Obligations'!D37</f>
        <v>Tippecanoe County Government</v>
      </c>
      <c r="B35" s="9">
        <f>'[2]Restricted Obligations'!E37</f>
        <v>317000</v>
      </c>
      <c r="C35" s="130" t="str">
        <f>'[2]Restricted Obligations'!G37</f>
        <v>B.H:PREVENT OVERDOSE DEATHS AND OTHER HARMS (HARM REDUCTION)</v>
      </c>
      <c r="D35" s="8" t="str">
        <f>'[2]Restricted Obligations'!H37</f>
        <v>Prevention</v>
      </c>
      <c r="E35" s="16">
        <v>0</v>
      </c>
      <c r="F35" s="9">
        <f>'[2]Restricted Obligations'!E37</f>
        <v>317000</v>
      </c>
      <c r="G35" s="16">
        <v>0</v>
      </c>
    </row>
    <row r="36" spans="1:7" x14ac:dyDescent="0.25">
      <c r="A36" s="8" t="str">
        <f>'[2]Restricted Obligations'!D38</f>
        <v>Volunteers of America of Indiana Inc.</v>
      </c>
      <c r="B36" s="9">
        <f>'[2]Restricted Obligations'!E38</f>
        <v>132280</v>
      </c>
      <c r="C36" s="130" t="str">
        <f>'[2]Restricted Obligations'!G38</f>
        <v>B.B: SUPPORT PEOPLE IN TREATMENT AND RECOVERY</v>
      </c>
      <c r="D36" s="8" t="str">
        <f>'[2]Restricted Obligations'!H38</f>
        <v>Treatment and Recovery</v>
      </c>
      <c r="E36" s="16">
        <f>'[2]Restricted Obligations'!E38</f>
        <v>132280</v>
      </c>
      <c r="F36" s="16">
        <v>0</v>
      </c>
      <c r="G36" s="16">
        <v>0</v>
      </c>
    </row>
    <row r="37" spans="1:7" x14ac:dyDescent="0.25">
      <c r="A37" s="8" t="str">
        <f>'[2]Restricted Obligations'!D39</f>
        <v>Warren County Circuit Court</v>
      </c>
      <c r="B37" s="9">
        <f>'[2]Restricted Obligations'!E39</f>
        <v>21400</v>
      </c>
      <c r="C37" s="130" t="str">
        <f>'[2]Restricted Obligations'!G39</f>
        <v>B.G. PREVENT MISUSE OF OPIOIDS</v>
      </c>
      <c r="D37" s="8" t="str">
        <f>'[2]Restricted Obligations'!H39</f>
        <v>Prevention</v>
      </c>
      <c r="E37" s="16">
        <v>0</v>
      </c>
      <c r="F37" s="9">
        <f>'[2]Restricted Obligations'!E39</f>
        <v>21400</v>
      </c>
      <c r="G37" s="16">
        <v>0</v>
      </c>
    </row>
    <row r="38" spans="1:7" x14ac:dyDescent="0.25">
      <c r="A38" s="8" t="str">
        <f>'[2]Restricted Obligations'!D40</f>
        <v>Warren County Circuit Court</v>
      </c>
      <c r="B38" s="9">
        <f>'[2]Restricted Obligations'!E40</f>
        <v>143578</v>
      </c>
      <c r="C38" s="130" t="str">
        <f>'[2]Restricted Obligations'!G40</f>
        <v>B.B: SUPPORT PEOPLE IN TREATMENT AND RECOVERY</v>
      </c>
      <c r="D38" s="8" t="str">
        <f>'[2]Restricted Obligations'!H40</f>
        <v>Treatment and Recovery</v>
      </c>
      <c r="E38" s="9">
        <f>'[2]Restricted Obligations'!E40</f>
        <v>143578</v>
      </c>
      <c r="F38" s="16">
        <v>0</v>
      </c>
      <c r="G38" s="16">
        <v>0</v>
      </c>
    </row>
    <row r="39" spans="1:7" x14ac:dyDescent="0.25">
      <c r="A39" s="8" t="str">
        <f>'[2]Restricted Obligations'!D41</f>
        <v>Dove Recovery House for Women Inc.</v>
      </c>
      <c r="B39" s="9">
        <f>'[2]Restricted Obligations'!E41</f>
        <v>520000</v>
      </c>
      <c r="C39" s="130" t="str">
        <f>'[2]Restricted Obligations'!G41</f>
        <v>B.B: SUPPORT PEOPLE IN TREATMENT AND RECOVERY</v>
      </c>
      <c r="D39" s="8" t="str">
        <f>'[2]Restricted Obligations'!H41</f>
        <v>Treatment and Recovery</v>
      </c>
      <c r="E39" s="9">
        <f>'[2]Restricted Obligations'!E41</f>
        <v>520000</v>
      </c>
      <c r="F39" s="16">
        <v>0</v>
      </c>
      <c r="G39" s="16">
        <v>0</v>
      </c>
    </row>
    <row r="40" spans="1:7" x14ac:dyDescent="0.25">
      <c r="A40" s="8" t="str">
        <f>'[2]Restricted Obligations'!D42</f>
        <v>Inspiration Ministries Inc.</v>
      </c>
      <c r="B40" s="9">
        <f>'[2]Restricted Obligations'!E42</f>
        <v>760000</v>
      </c>
      <c r="C40" s="130" t="str">
        <f>'[2]Restricted Obligations'!G42</f>
        <v>B.B: SUPPORT PEOPLE IN TREATMENT AND RECOVERY</v>
      </c>
      <c r="D40" s="8" t="str">
        <f>'[2]Restricted Obligations'!H42</f>
        <v>Treatment and Recovery</v>
      </c>
      <c r="E40" s="9">
        <f>'[2]Restricted Obligations'!E42</f>
        <v>760000</v>
      </c>
      <c r="F40" s="16">
        <v>0</v>
      </c>
      <c r="G40" s="16">
        <v>0</v>
      </c>
    </row>
    <row r="41" spans="1:7" x14ac:dyDescent="0.25">
      <c r="A41" s="8" t="str">
        <f>'[2]Restricted Obligations'!D43</f>
        <v>Lawrence County Recovery Home LLC</v>
      </c>
      <c r="B41" s="9">
        <f>'[2]Restricted Obligations'!E43</f>
        <v>760000</v>
      </c>
      <c r="C41" s="130" t="str">
        <f>'[2]Restricted Obligations'!G43</f>
        <v>B.B: SUPPORT PEOPLE IN TREATMENT AND RECOVERY</v>
      </c>
      <c r="D41" s="8" t="str">
        <f>'[2]Restricted Obligations'!H43</f>
        <v>Treatment and Recovery</v>
      </c>
      <c r="E41" s="9">
        <f>'[2]Restricted Obligations'!E43</f>
        <v>760000</v>
      </c>
      <c r="F41" s="16">
        <v>0</v>
      </c>
      <c r="G41" s="16">
        <v>0</v>
      </c>
    </row>
    <row r="42" spans="1:7" x14ac:dyDescent="0.25">
      <c r="A42" s="8" t="str">
        <f>'[2]Restricted Obligations'!D44</f>
        <v>LIFEhouse Ministries</v>
      </c>
      <c r="B42" s="9">
        <f>'[2]Restricted Obligations'!E44</f>
        <v>685700</v>
      </c>
      <c r="C42" s="130" t="str">
        <f>'[2]Restricted Obligations'!G44</f>
        <v>B.B: SUPPORT PEOPLE IN TREATMENT AND RECOVERY</v>
      </c>
      <c r="D42" s="8" t="str">
        <f>'[2]Restricted Obligations'!H44</f>
        <v>Treatment and Recovery</v>
      </c>
      <c r="E42" s="9">
        <f>'[2]Restricted Obligations'!E44</f>
        <v>685700</v>
      </c>
      <c r="F42" s="16">
        <v>0</v>
      </c>
      <c r="G42" s="16">
        <v>0</v>
      </c>
    </row>
    <row r="43" spans="1:7" x14ac:dyDescent="0.25">
      <c r="A43" s="8" t="str">
        <f>'[2]Restricted Obligations'!D45</f>
        <v>Next Step Foundation Inc.</v>
      </c>
      <c r="B43" s="9">
        <f>'[2]Restricted Obligations'!E45</f>
        <v>760000</v>
      </c>
      <c r="C43" s="130" t="str">
        <f>'[2]Restricted Obligations'!G45</f>
        <v>B.B: SUPPORT PEOPLE IN TREATMENT AND RECOVERY</v>
      </c>
      <c r="D43" s="8" t="str">
        <f>'[2]Restricted Obligations'!H45</f>
        <v>Treatment and Recovery</v>
      </c>
      <c r="E43" s="9">
        <f>'[2]Restricted Obligations'!E45</f>
        <v>760000</v>
      </c>
      <c r="F43" s="16">
        <v>0</v>
      </c>
      <c r="G43" s="16">
        <v>0</v>
      </c>
    </row>
    <row r="44" spans="1:7" x14ac:dyDescent="0.25">
      <c r="A44" s="8" t="str">
        <f>'[2]Restricted Obligations'!D46</f>
        <v>Overdose Lifeline Inc</v>
      </c>
      <c r="B44" s="9">
        <f>'[2]Restricted Obligations'!E46</f>
        <v>169600</v>
      </c>
      <c r="C44" s="130" t="str">
        <f>'[2]Restricted Obligations'!G46</f>
        <v>B.B: SUPPORT PEOPLE IN TREATMENT AND RECOVERY</v>
      </c>
      <c r="D44" s="8" t="str">
        <f>'[2]Restricted Obligations'!H46</f>
        <v>Treatment and Recovery</v>
      </c>
      <c r="E44" s="9">
        <f>'[2]Restricted Obligations'!E46</f>
        <v>169600</v>
      </c>
      <c r="F44" s="16">
        <v>0</v>
      </c>
      <c r="G44" s="16">
        <v>0</v>
      </c>
    </row>
    <row r="45" spans="1:7" x14ac:dyDescent="0.25">
      <c r="A45" s="8" t="str">
        <f>'[2]Restricted Obligations'!D47</f>
        <v>Stability First Inc</v>
      </c>
      <c r="B45" s="9">
        <f>'[2]Restricted Obligations'!E47</f>
        <v>554000</v>
      </c>
      <c r="C45" s="130" t="str">
        <f>'[2]Restricted Obligations'!G47</f>
        <v>B.B: SUPPORT PEOPLE IN TREATMENT AND RECOVERY</v>
      </c>
      <c r="D45" s="8" t="str">
        <f>'[2]Restricted Obligations'!H47</f>
        <v>Treatment and Recovery</v>
      </c>
      <c r="E45" s="9">
        <f>'[2]Restricted Obligations'!E47</f>
        <v>554000</v>
      </c>
      <c r="F45" s="16">
        <v>0</v>
      </c>
      <c r="G45" s="16">
        <v>0</v>
      </c>
    </row>
    <row r="46" spans="1:7" x14ac:dyDescent="0.25">
      <c r="A46" s="8" t="str">
        <f>'[2]Restricted Obligations'!D48</f>
        <v>AIDS Ministries/Health Plus IN</v>
      </c>
      <c r="B46" s="9">
        <f>'[2]Restricted Obligations'!E48</f>
        <v>115233</v>
      </c>
      <c r="C46" s="130" t="str">
        <f>'[2]Restricted Obligations'!G48</f>
        <v>B.H: PREVENT OVERDOSE DEATHS AND OTHER HARMS (HARM REDUCTION)</v>
      </c>
      <c r="D46" s="8" t="str">
        <f>'[2]Restricted Obligations'!H48</f>
        <v>Prevention</v>
      </c>
      <c r="E46" s="16">
        <v>0</v>
      </c>
      <c r="F46" s="9">
        <f>'[2]Restricted Obligations'!E48</f>
        <v>115233</v>
      </c>
      <c r="G46" s="16">
        <v>0</v>
      </c>
    </row>
    <row r="47" spans="1:7" x14ac:dyDescent="0.25">
      <c r="A47" s="8" t="str">
        <f>'[2]Restricted Obligations'!D49</f>
        <v>Indiana Recovery Alliance &amp; Delaware Co</v>
      </c>
      <c r="B47" s="9">
        <f>'[2]Restricted Obligations'!E49</f>
        <v>233850</v>
      </c>
      <c r="C47" s="130" t="str">
        <f>'[2]Restricted Obligations'!G49</f>
        <v>B.H: PREVENT OVERDOSE DEATHS AND OTHER HARMS (HARM REDUCTION)</v>
      </c>
      <c r="D47" s="8" t="str">
        <f>'[2]Restricted Obligations'!H49</f>
        <v>Prevention</v>
      </c>
      <c r="E47" s="16">
        <v>0</v>
      </c>
      <c r="F47" s="16">
        <f>'[2]Restricted Obligations'!E49</f>
        <v>233850</v>
      </c>
      <c r="G47" s="16">
        <v>0</v>
      </c>
    </row>
    <row r="48" spans="1:7" x14ac:dyDescent="0.25">
      <c r="A48" s="8" t="str">
        <f>'[2]Restricted Obligations'!D50</f>
        <v xml:space="preserve">Never Alone Project </v>
      </c>
      <c r="B48" s="9">
        <f>'[2]Restricted Obligations'!E50</f>
        <v>159450</v>
      </c>
      <c r="C48" s="130" t="str">
        <f>'[2]Restricted Obligations'!G50</f>
        <v>B.H: PREVENT OVERDOSE DEATHS AND OTHER HARMS (HARM REDUCTION)</v>
      </c>
      <c r="D48" s="8" t="str">
        <f>'[2]Restricted Obligations'!H50</f>
        <v>Prevention</v>
      </c>
      <c r="E48" s="9">
        <v>0</v>
      </c>
      <c r="F48" s="16">
        <f>'[2]Restricted Obligations'!E50</f>
        <v>159450</v>
      </c>
      <c r="G48" s="16">
        <v>0</v>
      </c>
    </row>
    <row r="49" spans="1:7" x14ac:dyDescent="0.25">
      <c r="A49" s="8" t="str">
        <f>'[2]Restricted Obligations'!D51</f>
        <v>Aspire</v>
      </c>
      <c r="B49" s="9">
        <f>'[2]Restricted Obligations'!E51</f>
        <v>184100</v>
      </c>
      <c r="C49" s="130" t="str">
        <f>'[2]Restricted Obligations'!G51</f>
        <v>B.H: PREVENT OVERDOSE DEATHS AND OTHER HARMS (HARM REDUCTION)</v>
      </c>
      <c r="D49" s="8" t="str">
        <f>'[2]Restricted Obligations'!H51</f>
        <v>Prevention</v>
      </c>
      <c r="E49" s="9">
        <v>0</v>
      </c>
      <c r="F49" s="16">
        <f>'[2]Restricted Obligations'!E51</f>
        <v>184100</v>
      </c>
      <c r="G49" s="16">
        <v>0</v>
      </c>
    </row>
    <row r="50" spans="1:7" x14ac:dyDescent="0.25">
      <c r="A50" s="8" t="str">
        <f>'[2]Restricted Obligations'!D52</f>
        <v>Damien Center</v>
      </c>
      <c r="B50" s="9">
        <f>'[2]Restricted Obligations'!E52</f>
        <v>98300</v>
      </c>
      <c r="C50" s="130" t="str">
        <f>'[2]Restricted Obligations'!G52</f>
        <v>B.H: PREVENT OVERDOSE DEATHS AND OTHER HARMS (HARM REDUCTION)</v>
      </c>
      <c r="D50" s="8" t="str">
        <f>'[2]Restricted Obligations'!H52</f>
        <v>Prevention</v>
      </c>
      <c r="E50" s="16">
        <v>0</v>
      </c>
      <c r="F50" s="9">
        <f>'[2]Restricted Obligations'!E52</f>
        <v>98300</v>
      </c>
      <c r="G50" s="16">
        <v>0</v>
      </c>
    </row>
    <row r="51" spans="1:7" x14ac:dyDescent="0.25">
      <c r="A51" s="8" t="str">
        <f>'[2]Restricted Obligations'!D53</f>
        <v>Gary Harm Reduction</v>
      </c>
      <c r="B51" s="9">
        <f>'[2]Restricted Obligations'!E53</f>
        <v>104300</v>
      </c>
      <c r="C51" s="130" t="str">
        <f>'[2]Restricted Obligations'!G53</f>
        <v>B.H: PREVENT OVERDOSE DEATHS AND OTHER HARMS (HARM REDUCTION)</v>
      </c>
      <c r="D51" s="8" t="str">
        <f>'[2]Restricted Obligations'!H53</f>
        <v>Prevention</v>
      </c>
      <c r="E51" s="16">
        <v>0</v>
      </c>
      <c r="F51" s="9">
        <f>'[2]Restricted Obligations'!E53</f>
        <v>104300</v>
      </c>
      <c r="G51" s="16">
        <v>0</v>
      </c>
    </row>
    <row r="52" spans="1:7" x14ac:dyDescent="0.25">
      <c r="A52" s="8" t="str">
        <f>'[2]Restricted Obligations'!D54</f>
        <v>Healthy Communities of Clinton County Inc.</v>
      </c>
      <c r="B52" s="9">
        <f>'[2]Restricted Obligations'!E54</f>
        <v>98300</v>
      </c>
      <c r="C52" s="130" t="str">
        <f>'[2]Restricted Obligations'!G54</f>
        <v>B.H: PREVENT OVERDOSE DEATHS AND OTHER HARMS (HARM REDUCTION)</v>
      </c>
      <c r="D52" s="8" t="str">
        <f>'[2]Restricted Obligations'!H54</f>
        <v>Prevention</v>
      </c>
      <c r="E52" s="16">
        <v>0</v>
      </c>
      <c r="F52" s="9">
        <f>'[2]Restricted Obligations'!E54</f>
        <v>98300</v>
      </c>
      <c r="G52" s="16">
        <v>0</v>
      </c>
    </row>
    <row r="53" spans="1:7" x14ac:dyDescent="0.25">
      <c r="A53" s="8" t="str">
        <f>'[2]Restricted Obligations'!D55</f>
        <v>Holding Space Recovery Project</v>
      </c>
      <c r="B53" s="9">
        <f>'[2]Restricted Obligations'!E55</f>
        <v>98300</v>
      </c>
      <c r="C53" s="130" t="str">
        <f>'[2]Restricted Obligations'!G55</f>
        <v>B.H: PREVENT OVERDOSE DEATHS AND OTHER HARMS (HARM REDUCTION)</v>
      </c>
      <c r="D53" s="8" t="str">
        <f>'[2]Restricted Obligations'!H55</f>
        <v>Prevention</v>
      </c>
      <c r="E53" s="9">
        <v>0</v>
      </c>
      <c r="F53" s="16">
        <f>'[2]Restricted Obligations'!E55</f>
        <v>98300</v>
      </c>
      <c r="G53" s="16">
        <v>0</v>
      </c>
    </row>
    <row r="54" spans="1:7" x14ac:dyDescent="0.25">
      <c r="A54" s="8" t="str">
        <f>'[2]Restricted Obligations'!D56</f>
        <v>Imani Unidad</v>
      </c>
      <c r="B54" s="9">
        <f>'[2]Restricted Obligations'!E56</f>
        <v>100300</v>
      </c>
      <c r="C54" s="130" t="str">
        <f>'[2]Restricted Obligations'!G56</f>
        <v>B.H: PREVENT OVERDOSE DEATHS AND OTHER HARMS (HARM REDUCTION)</v>
      </c>
      <c r="D54" s="8" t="str">
        <f>'[2]Restricted Obligations'!H56</f>
        <v>Prevention</v>
      </c>
      <c r="E54" s="16">
        <v>0</v>
      </c>
      <c r="F54" s="9">
        <f>'[2]Restricted Obligations'!E56</f>
        <v>100300</v>
      </c>
      <c r="G54" s="16">
        <v>0</v>
      </c>
    </row>
    <row r="55" spans="1:7" x14ac:dyDescent="0.25">
      <c r="A55" s="8" t="str">
        <f>'[2]Restricted Obligations'!D57</f>
        <v>Recovery Café Lafayette/ Gateway to Hope</v>
      </c>
      <c r="B55" s="9">
        <f>'[2]Restricted Obligations'!E57</f>
        <v>98300</v>
      </c>
      <c r="C55" s="130" t="str">
        <f>'[2]Restricted Obligations'!G57</f>
        <v>B.H: PREVENT OVERDOSE DEATHS AND OTHER HARMS (HARM REDUCTION)</v>
      </c>
      <c r="D55" s="8" t="str">
        <f>'[2]Restricted Obligations'!H57</f>
        <v>Prevention</v>
      </c>
      <c r="E55" s="16">
        <v>0</v>
      </c>
      <c r="F55" s="9">
        <f>'[2]Restricted Obligations'!E57</f>
        <v>98300</v>
      </c>
      <c r="G55" s="16">
        <v>0</v>
      </c>
    </row>
    <row r="56" spans="1:7" x14ac:dyDescent="0.25">
      <c r="A56" s="8" t="str">
        <f>'[2]Restricted Obligations'!D58</f>
        <v>Wabash Valley Recovery Center</v>
      </c>
      <c r="B56" s="9">
        <f>'[2]Restricted Obligations'!E58</f>
        <v>164522</v>
      </c>
      <c r="C56" s="130" t="str">
        <f>'[2]Restricted Obligations'!G58</f>
        <v>B.H: PREVENT OVERDOSE DEATHS AND OTHER HARMS (HARM REDUCTION)</v>
      </c>
      <c r="D56" s="8" t="str">
        <f>'[2]Restricted Obligations'!H58</f>
        <v>Prevention</v>
      </c>
      <c r="E56" s="16">
        <v>0</v>
      </c>
      <c r="F56" s="9">
        <f>'[2]Restricted Obligations'!E58</f>
        <v>164522</v>
      </c>
      <c r="G56" s="16">
        <v>0</v>
      </c>
    </row>
    <row r="57" spans="1:7" x14ac:dyDescent="0.25">
      <c r="A57" s="8" t="str">
        <f>'[2]Restricted Obligations'!D59</f>
        <v>The Hope Academy, Inc.</v>
      </c>
      <c r="B57" s="9">
        <f>'[2]Restricted Obligations'!E59</f>
        <v>330000</v>
      </c>
      <c r="C57" s="130" t="str">
        <f>'[2]Restricted Obligations'!G59</f>
        <v>B.B: SUPPORT PEOPLE IN TREATMENT AND RECOVERY</v>
      </c>
      <c r="D57" s="8" t="str">
        <f>'[2]Restricted Obligations'!H59</f>
        <v>Treatment and Recovery</v>
      </c>
      <c r="E57" s="9">
        <f>'[2]Restricted Obligations'!E59</f>
        <v>330000</v>
      </c>
      <c r="F57" s="16">
        <v>0</v>
      </c>
      <c r="G57" s="16">
        <v>0</v>
      </c>
    </row>
    <row r="58" spans="1:7" x14ac:dyDescent="0.25">
      <c r="A58" s="8" t="str">
        <f>'[2]Restricted Obligations'!D60</f>
        <v>Glory Girl Productions</v>
      </c>
      <c r="B58" s="9">
        <f>'[2]Restricted Obligations'!E60</f>
        <v>84500</v>
      </c>
      <c r="C58" s="130" t="str">
        <f>'[2]Restricted Obligations'!G60</f>
        <v>B.G: PREVENT MISUSE OF OPIOIDS</v>
      </c>
      <c r="D58" s="8" t="str">
        <f>'[2]Restricted Obligations'!H60</f>
        <v>Prevention</v>
      </c>
      <c r="E58" s="16">
        <v>0</v>
      </c>
      <c r="F58" s="9">
        <f>'[2]Restricted Obligations'!E60</f>
        <v>84500</v>
      </c>
      <c r="G58" s="16">
        <v>0</v>
      </c>
    </row>
    <row r="59" spans="1:7" x14ac:dyDescent="0.25">
      <c r="A59" s="8" t="str">
        <f>'[2]Restricted Obligations'!D61</f>
        <v>Indiana Office of Court Services</v>
      </c>
      <c r="B59" s="9">
        <f>'[2]Restricted Obligations'!E61</f>
        <v>4250000</v>
      </c>
      <c r="C59" s="130" t="str">
        <f>'[2]Restricted Obligations'!G61</f>
        <v>B.D: ADDRESS THE NEEDS OF CRIMINAL JUSTICE-INVOLVED PERSONS</v>
      </c>
      <c r="D59" s="8" t="str">
        <f>'[2]Restricted Obligations'!H61</f>
        <v>Treatment and Recovery</v>
      </c>
      <c r="E59" s="9">
        <f>'[2]Restricted Obligations'!E61</f>
        <v>4250000</v>
      </c>
      <c r="F59" s="16">
        <v>0</v>
      </c>
      <c r="G59" s="16">
        <v>0</v>
      </c>
    </row>
    <row r="60" spans="1:7" x14ac:dyDescent="0.25">
      <c r="A60" s="8" t="str">
        <f>'[2]Restricted Obligations'!D62</f>
        <v>Indiana Office of Court Services</v>
      </c>
      <c r="B60" s="9">
        <f>'[2]Restricted Obligations'!E62</f>
        <v>750000</v>
      </c>
      <c r="C60" s="130" t="str">
        <f>'[2]Restricted Obligations'!G62</f>
        <v>B.L. RESEARCH</v>
      </c>
      <c r="D60" s="8" t="str">
        <f>'[2]Restricted Obligations'!H62</f>
        <v>Other Strategies</v>
      </c>
      <c r="E60" s="16">
        <v>0</v>
      </c>
      <c r="F60" s="16">
        <v>0</v>
      </c>
      <c r="G60" s="9">
        <f>'[2]Restricted Obligations'!E62</f>
        <v>750000</v>
      </c>
    </row>
    <row r="61" spans="1:7" x14ac:dyDescent="0.25">
      <c r="A61" s="8" t="str">
        <f>'[2]Restricted Obligations'!D63</f>
        <v>Indiana Department of Corrections</v>
      </c>
      <c r="B61" s="9">
        <f>'[2]Restricted Obligations'!E63</f>
        <v>4295110.8499999996</v>
      </c>
      <c r="C61" s="130" t="str">
        <f>'[2]Restricted Obligations'!G63</f>
        <v>B.D: ADDRESS THE NEEDS OF CRIMINAL JUSTICE-INVOLVED PERSONS</v>
      </c>
      <c r="D61" s="8" t="str">
        <f>'[2]Restricted Obligations'!H63</f>
        <v>Treatment and Recovery</v>
      </c>
      <c r="E61" s="9">
        <f>'[2]Restricted Obligations'!E63</f>
        <v>4295110.8499999996</v>
      </c>
      <c r="F61" s="16">
        <v>0</v>
      </c>
      <c r="G61" s="16">
        <v>0</v>
      </c>
    </row>
    <row r="62" spans="1:7" x14ac:dyDescent="0.25">
      <c r="A62" s="8" t="str">
        <f>'[2]Restricted Obligations'!D64</f>
        <v>Indiana Department of Correction</v>
      </c>
      <c r="B62" s="9">
        <f>'[2]Restricted Obligations'!E64</f>
        <v>376960</v>
      </c>
      <c r="C62" s="130" t="str">
        <f>'[2]Restricted Obligations'!G64</f>
        <v>B.K. TRAINING</v>
      </c>
      <c r="D62" s="8" t="str">
        <f>'[2]Restricted Obligations'!H64</f>
        <v>Other Strategies</v>
      </c>
      <c r="E62" s="9">
        <v>0</v>
      </c>
      <c r="F62" s="16">
        <v>0</v>
      </c>
      <c r="G62" s="16">
        <f>'[2]Restricted Obligations'!E64</f>
        <v>376960</v>
      </c>
    </row>
    <row r="63" spans="1:7" x14ac:dyDescent="0.25">
      <c r="A63" s="8" t="str">
        <f>'[2]Restricted Obligations'!D65</f>
        <v>BLN Emergency Management</v>
      </c>
      <c r="B63" s="9">
        <f>'[2]Restricted Obligations'!E65</f>
        <v>768900</v>
      </c>
      <c r="C63" s="130" t="str">
        <f>'[2]Restricted Obligations'!G65</f>
        <v>B.L: RESEARCH</v>
      </c>
      <c r="D63" s="8" t="str">
        <f>'[2]Restricted Obligations'!H65</f>
        <v>Other Strategies</v>
      </c>
      <c r="E63" s="16">
        <v>0</v>
      </c>
      <c r="F63" s="16">
        <v>0</v>
      </c>
      <c r="G63" s="9">
        <f>'[2]Restricted Obligations'!E65</f>
        <v>768900</v>
      </c>
    </row>
    <row r="64" spans="1:7" x14ac:dyDescent="0.25">
      <c r="A64" s="8" t="str">
        <f>'[2]Restricted Obligations'!D66</f>
        <v>1Voice</v>
      </c>
      <c r="B64" s="9">
        <f>'[2]Restricted Obligations'!E66</f>
        <v>262080</v>
      </c>
      <c r="C64" s="130" t="str">
        <f>'[2]Restricted Obligations'!G66</f>
        <v>B.B. SUPPORT PEOPLE IN TREATMENT AND RECOVERY</v>
      </c>
      <c r="D64" s="8" t="str">
        <f>'[2]Restricted Obligations'!H66</f>
        <v>Treatment and Recovery</v>
      </c>
      <c r="E64" s="9">
        <f>'[2]Restricted Obligations'!E66</f>
        <v>262080</v>
      </c>
      <c r="F64" s="16">
        <v>0</v>
      </c>
      <c r="G64" s="16">
        <v>0</v>
      </c>
    </row>
    <row r="65" spans="1:8" x14ac:dyDescent="0.25">
      <c r="A65" s="8" t="str">
        <f>'[2]Restricted Obligations'!D67</f>
        <v>Community Health Foundation</v>
      </c>
      <c r="B65" s="9">
        <f>'[2]Restricted Obligations'!E67</f>
        <v>707247.47</v>
      </c>
      <c r="C65" s="130" t="str">
        <f>'[2]Restricted Obligations'!G67</f>
        <v>B.B. SUPPORT PEOPLE IN TREATMENT AND RECOVERY</v>
      </c>
      <c r="D65" s="8" t="str">
        <f>'[2]Restricted Obligations'!H67</f>
        <v>Treatment and Recovery</v>
      </c>
      <c r="E65" s="9">
        <f>'[2]Restricted Obligations'!E67</f>
        <v>707247.47</v>
      </c>
      <c r="F65" s="9">
        <v>0</v>
      </c>
      <c r="G65" s="16">
        <v>0</v>
      </c>
    </row>
    <row r="66" spans="1:8" x14ac:dyDescent="0.25">
      <c r="A66" s="8" t="str">
        <f>'[2]Restricted Obligations'!D68</f>
        <v>Crossroads Community of Adams Co.</v>
      </c>
      <c r="B66" s="9">
        <f>'[2]Restricted Obligations'!E68</f>
        <v>171380</v>
      </c>
      <c r="C66" s="131" t="str">
        <f>'[2]Restricted Obligations'!G68</f>
        <v>B.B. SUPPORT PEOPLE IN TREATMENT AND RECOVERY</v>
      </c>
      <c r="D66" s="8" t="str">
        <f>'[2]Restricted Obligations'!H68</f>
        <v>Treatment and Recovery</v>
      </c>
      <c r="E66" s="9">
        <f>'[2]Restricted Obligations'!E68</f>
        <v>171380</v>
      </c>
      <c r="F66" s="9">
        <v>0</v>
      </c>
      <c r="G66" s="16">
        <v>0</v>
      </c>
    </row>
    <row r="67" spans="1:8" x14ac:dyDescent="0.25">
      <c r="A67" s="8" t="str">
        <f>'[2]Restricted Obligations'!D69</f>
        <v>Imani Unidad</v>
      </c>
      <c r="B67" s="9">
        <f>'[2]Restricted Obligations'!E69</f>
        <v>184000</v>
      </c>
      <c r="C67" s="130" t="str">
        <f>'[2]Restricted Obligations'!G69</f>
        <v>B.B. SUPPORT PEOPLE IN TREATMENT AND RECOVERY</v>
      </c>
      <c r="D67" s="8" t="str">
        <f>'[2]Restricted Obligations'!H69</f>
        <v>Treatment and Recovery</v>
      </c>
      <c r="E67" s="9">
        <f>'[2]Restricted Obligations'!E69</f>
        <v>184000</v>
      </c>
      <c r="F67" s="16">
        <v>0</v>
      </c>
      <c r="G67" s="16">
        <v>0</v>
      </c>
    </row>
    <row r="68" spans="1:8" x14ac:dyDescent="0.25">
      <c r="A68" s="8" t="str">
        <f>'[2]Restricted Obligations'!D70</f>
        <v>Indiana Recovery Alliance</v>
      </c>
      <c r="B68" s="9">
        <f>'[2]Restricted Obligations'!E70</f>
        <v>86000</v>
      </c>
      <c r="C68" s="131" t="str">
        <f>'[2]Restricted Obligations'!G70</f>
        <v>B.B. SUPPORT PEOPLE IN TREATMENT AND RECOVERY</v>
      </c>
      <c r="D68" s="8" t="str">
        <f>'[2]Restricted Obligations'!H70</f>
        <v>Treatment and Recovery</v>
      </c>
      <c r="E68" s="9">
        <f>'[2]Restricted Obligations'!E70</f>
        <v>86000</v>
      </c>
      <c r="F68" s="9">
        <v>0</v>
      </c>
      <c r="G68" s="16">
        <v>0</v>
      </c>
    </row>
    <row r="69" spans="1:8" x14ac:dyDescent="0.25">
      <c r="A69" s="8" t="str">
        <f>'[2]Restricted Obligations'!D71</f>
        <v>Jay County Drug Prevention Coalition</v>
      </c>
      <c r="B69" s="9">
        <f>'[2]Restricted Obligations'!E71</f>
        <v>181545.60000000001</v>
      </c>
      <c r="C69" s="130" t="str">
        <f>'[2]Restricted Obligations'!G71</f>
        <v>B.B. SUPPORT PEOPLE IN TREATMENT AND RECOVERY</v>
      </c>
      <c r="D69" s="8" t="str">
        <f>'[2]Restricted Obligations'!H71</f>
        <v>Treatment and Recovery</v>
      </c>
      <c r="E69" s="16">
        <f>'[2]Restricted Obligations'!E71</f>
        <v>181545.60000000001</v>
      </c>
      <c r="F69" s="16">
        <v>0</v>
      </c>
      <c r="G69" s="16">
        <v>0</v>
      </c>
    </row>
    <row r="70" spans="1:8" x14ac:dyDescent="0.25">
      <c r="A70" s="8" t="str">
        <f>'[2]Restricted Obligations'!D72</f>
        <v>LifeSpring Health Systems</v>
      </c>
      <c r="B70" s="9">
        <f>'[2]Restricted Obligations'!E72</f>
        <v>205504</v>
      </c>
      <c r="C70" s="130" t="str">
        <f>'[2]Restricted Obligations'!G72</f>
        <v>B.B. SUPPORT PEOPLE IN TREATMENT AND RECOVERY</v>
      </c>
      <c r="D70" s="8" t="str">
        <f>'[2]Restricted Obligations'!H72</f>
        <v>Treatment and Recovery</v>
      </c>
      <c r="E70" s="16">
        <f>'[2]Restricted Obligations'!E72</f>
        <v>205504</v>
      </c>
      <c r="F70" s="9">
        <v>0</v>
      </c>
      <c r="G70" s="16">
        <v>0</v>
      </c>
    </row>
    <row r="71" spans="1:8" x14ac:dyDescent="0.25">
      <c r="A71" s="8" t="str">
        <f>'[2]Restricted Obligations'!D73</f>
        <v>Living in Transition Effectively (LITE)</v>
      </c>
      <c r="B71" s="9">
        <f>'[2]Restricted Obligations'!E73</f>
        <v>105000</v>
      </c>
      <c r="C71" s="130" t="str">
        <f>'[2]Restricted Obligations'!G73</f>
        <v>B.B. SUPPORT PEOPLE IN TREATMENT AND RECOVERY</v>
      </c>
      <c r="D71" s="8" t="str">
        <f>'[2]Restricted Obligations'!H73</f>
        <v>Treatment and Recovery</v>
      </c>
      <c r="E71" s="9">
        <f>'[2]Restricted Obligations'!E73</f>
        <v>105000</v>
      </c>
      <c r="F71" s="16">
        <v>0</v>
      </c>
      <c r="G71" s="16">
        <v>0</v>
      </c>
    </row>
    <row r="72" spans="1:8" x14ac:dyDescent="0.25">
      <c r="A72" s="8" t="str">
        <f>'[2]Restricted Obligations'!D74</f>
        <v>Northeastern Center</v>
      </c>
      <c r="B72" s="9">
        <f>'[2]Restricted Obligations'!E74</f>
        <v>170892</v>
      </c>
      <c r="C72" s="130" t="str">
        <f>'[2]Restricted Obligations'!G74</f>
        <v>B.B. SUPPORT PEOPLE IN TREATMENT AND RECOVERY</v>
      </c>
      <c r="D72" s="8" t="str">
        <f>'[2]Restricted Obligations'!H74</f>
        <v>Treatment and Recovery</v>
      </c>
      <c r="E72" s="9">
        <f>'[2]Restricted Obligations'!E74</f>
        <v>170892</v>
      </c>
      <c r="F72" s="16">
        <v>0</v>
      </c>
      <c r="G72" s="16">
        <v>0</v>
      </c>
    </row>
    <row r="73" spans="1:8" x14ac:dyDescent="0.25">
      <c r="A73" s="8" t="str">
        <f>'[2]Restricted Obligations'!D75</f>
        <v>Parkview Hospital Inc.</v>
      </c>
      <c r="B73" s="9">
        <f>'[2]Restricted Obligations'!E75</f>
        <v>428299.29</v>
      </c>
      <c r="C73" s="130" t="str">
        <f>'[2]Restricted Obligations'!G75</f>
        <v>B.B. SUPPORT PEOPLE IN TREATMENT AND RECOVERY</v>
      </c>
      <c r="D73" s="8" t="str">
        <f>'[2]Restricted Obligations'!H75</f>
        <v>Treatment and Recovery</v>
      </c>
      <c r="E73" s="9">
        <f>'[2]Restricted Obligations'!E75</f>
        <v>428299.29</v>
      </c>
      <c r="F73" s="16">
        <v>0</v>
      </c>
      <c r="G73" s="16">
        <v>0</v>
      </c>
    </row>
    <row r="74" spans="1:8" x14ac:dyDescent="0.25">
      <c r="A74" s="8" t="str">
        <f>'[2]Restricted Obligations'!D76</f>
        <v>Project.ME</v>
      </c>
      <c r="B74" s="9">
        <f>'[2]Restricted Obligations'!E76</f>
        <v>277440</v>
      </c>
      <c r="C74" s="130" t="str">
        <f>'[2]Restricted Obligations'!G76</f>
        <v>B.B. SUPPORT PEOPLE IN TREATMENT AND RECOVERY</v>
      </c>
      <c r="D74" s="8" t="str">
        <f>'[2]Restricted Obligations'!H76</f>
        <v>Treatment and Recovery</v>
      </c>
      <c r="E74" s="9">
        <f>'[2]Restricted Obligations'!E76</f>
        <v>277440</v>
      </c>
      <c r="F74" s="9">
        <v>0</v>
      </c>
      <c r="G74" s="16">
        <v>0</v>
      </c>
    </row>
    <row r="75" spans="1:8" x14ac:dyDescent="0.25">
      <c r="A75" s="8" t="str">
        <f>'[2]Restricted Obligations'!D77</f>
        <v>Recovery Café Fort Wayne</v>
      </c>
      <c r="B75" s="9">
        <f>'[2]Restricted Obligations'!E77</f>
        <v>190384</v>
      </c>
      <c r="C75" s="131" t="str">
        <f>'[2]Restricted Obligations'!G77</f>
        <v>B.B. SUPPORT PEOPLE IN TREATMENT AND RECOVERY</v>
      </c>
      <c r="D75" s="8" t="str">
        <f>'[2]Restricted Obligations'!H77</f>
        <v>Treatment and Recovery</v>
      </c>
      <c r="E75" s="9">
        <f>'[2]Restricted Obligations'!E77</f>
        <v>190384</v>
      </c>
      <c r="F75" s="9">
        <v>0</v>
      </c>
      <c r="G75" s="16">
        <v>0</v>
      </c>
    </row>
    <row r="76" spans="1:8" x14ac:dyDescent="0.25">
      <c r="A76" s="8" t="str">
        <f>'[2]Restricted Obligations'!D78</f>
        <v>Recovery Café Lafayette</v>
      </c>
      <c r="B76" s="9">
        <f>'[2]Restricted Obligations'!E78</f>
        <v>180800</v>
      </c>
      <c r="C76" s="130" t="str">
        <f>'[2]Restricted Obligations'!G78</f>
        <v>B.B. SUPPORT PEOPLE IN TREATMENT AND RECOVERY</v>
      </c>
      <c r="D76" s="8" t="str">
        <f>'[2]Restricted Obligations'!H78</f>
        <v>Treatment and Recovery</v>
      </c>
      <c r="E76" s="16">
        <f>'[2]Restricted Obligations'!E78</f>
        <v>180800</v>
      </c>
      <c r="F76" s="16">
        <v>0</v>
      </c>
      <c r="G76" s="16">
        <v>0</v>
      </c>
    </row>
    <row r="77" spans="1:8" x14ac:dyDescent="0.25">
      <c r="A77" s="8" t="str">
        <f>'[2]Restricted Obligations'!D79</f>
        <v>RISE Peer Recovery</v>
      </c>
      <c r="B77" s="9">
        <f>'[2]Restricted Obligations'!E79</f>
        <v>378400</v>
      </c>
      <c r="C77" s="130" t="str">
        <f>'[2]Restricted Obligations'!G79</f>
        <v>B.B. SUPPORT PEOPLE IN TREATMENT AND RECOVERY</v>
      </c>
      <c r="D77" s="8" t="str">
        <f>'[2]Restricted Obligations'!H79</f>
        <v>Treatment and Recovery</v>
      </c>
      <c r="E77" s="9">
        <f>'[2]Restricted Obligations'!E79</f>
        <v>378400</v>
      </c>
      <c r="F77" s="16">
        <v>0</v>
      </c>
      <c r="G77" s="16">
        <v>0</v>
      </c>
    </row>
    <row r="78" spans="1:8" x14ac:dyDescent="0.25">
      <c r="A78" s="8" t="str">
        <f>'[2]Restricted Obligations'!D80</f>
        <v>Safe Haven REC</v>
      </c>
      <c r="B78" s="9">
        <f>'[2]Restricted Obligations'!E80</f>
        <v>317716</v>
      </c>
      <c r="C78" s="130" t="str">
        <f>'[2]Restricted Obligations'!G80</f>
        <v>B.B. SUPPORT PEOPLE IN TREATMENT AND RECOVERY</v>
      </c>
      <c r="D78" s="8" t="str">
        <f>'[2]Restricted Obligations'!H80</f>
        <v>Treatment and Recovery</v>
      </c>
      <c r="E78" s="9">
        <f>'[2]Restricted Obligations'!E80</f>
        <v>317716</v>
      </c>
      <c r="F78" s="16">
        <v>0</v>
      </c>
      <c r="G78" s="16">
        <v>0</v>
      </c>
    </row>
    <row r="79" spans="1:8" x14ac:dyDescent="0.25">
      <c r="A79" s="8" t="str">
        <f>'[2]Restricted Obligations'!D81</f>
        <v>Three20 Recovery</v>
      </c>
      <c r="B79" s="9">
        <f>'[2]Restricted Obligations'!E81</f>
        <v>166400</v>
      </c>
      <c r="C79" s="130" t="str">
        <f>'[2]Restricted Obligations'!G81</f>
        <v>B.B. SUPPORT PEOPLE IN TREATMENT AND RECOVERY</v>
      </c>
      <c r="D79" s="8" t="str">
        <f>'[2]Restricted Obligations'!H81</f>
        <v>Treatment and Recovery</v>
      </c>
      <c r="E79" s="16">
        <f>'[2]Restricted Obligations'!E81</f>
        <v>166400</v>
      </c>
      <c r="F79" s="16">
        <v>0</v>
      </c>
      <c r="G79" s="16">
        <v>0</v>
      </c>
      <c r="H79" s="17"/>
    </row>
    <row r="80" spans="1:8" x14ac:dyDescent="0.25">
      <c r="A80" s="8" t="str">
        <f>'[2]Restricted Obligations'!D82</f>
        <v>Thrive</v>
      </c>
      <c r="B80" s="9">
        <f>'[2]Restricted Obligations'!E82</f>
        <v>287601.59999999998</v>
      </c>
      <c r="C80" s="130" t="str">
        <f>'[2]Restricted Obligations'!G82</f>
        <v>B.B. SUPPORT PEOPLE IN TREATMENT AND RECOVERY</v>
      </c>
      <c r="D80" s="8" t="str">
        <f>'[2]Restricted Obligations'!H82</f>
        <v>Treatment and Recovery</v>
      </c>
      <c r="E80" s="16">
        <f>'[2]Restricted Obligations'!E82</f>
        <v>287601.59999999998</v>
      </c>
      <c r="F80" s="16">
        <v>0</v>
      </c>
      <c r="G80" s="16">
        <v>0</v>
      </c>
    </row>
    <row r="81" spans="1:7" x14ac:dyDescent="0.25">
      <c r="A81" s="8" t="str">
        <f>'[2]Restricted Obligations'!D83</f>
        <v>Wabash Valley Recovery</v>
      </c>
      <c r="B81" s="11">
        <f>'[2]Restricted Obligations'!E83</f>
        <v>291824</v>
      </c>
      <c r="C81" s="130" t="str">
        <f>'[2]Restricted Obligations'!G83</f>
        <v>B.B. SUPPORT PEOPLE IN TREATMENT AND RECOVERY</v>
      </c>
      <c r="D81" s="8" t="str">
        <f>'[2]Restricted Obligations'!H83</f>
        <v>Treatment and Recovery</v>
      </c>
      <c r="E81" s="9">
        <f>'[2]Restricted Obligations'!E83</f>
        <v>291824</v>
      </c>
      <c r="F81" s="16">
        <v>0</v>
      </c>
      <c r="G81" s="16">
        <v>0</v>
      </c>
    </row>
    <row r="82" spans="1:7" x14ac:dyDescent="0.25">
      <c r="A82" s="10" t="str">
        <f>'[2]Restricted Obligations'!D84</f>
        <v>YWCA NE</v>
      </c>
      <c r="B82" s="18">
        <f>'[2]Restricted Obligations'!E84</f>
        <v>212895.06</v>
      </c>
      <c r="C82" s="132" t="str">
        <f>'[2]Restricted Obligations'!G84</f>
        <v>B.B. SUPPORT PEOPLE IN TREATMENT AND RECOVERY</v>
      </c>
      <c r="D82" s="8" t="str">
        <f>'[2]Restricted Obligations'!H84</f>
        <v>Treatment and Recovery</v>
      </c>
      <c r="E82" s="9">
        <f>'[2]Restricted Obligations'!E84</f>
        <v>212895.06</v>
      </c>
      <c r="F82" s="16">
        <v>0</v>
      </c>
      <c r="G82" s="16">
        <v>0</v>
      </c>
    </row>
    <row r="83" spans="1:7" ht="15.75" thickBot="1" x14ac:dyDescent="0.3">
      <c r="A83" s="133" t="s">
        <v>138</v>
      </c>
      <c r="B83" s="134">
        <f>SUM(Table56[Amount Expended])</f>
        <v>40154954.020000003</v>
      </c>
      <c r="C83" s="135"/>
      <c r="D83" s="135"/>
      <c r="E83" s="134">
        <f>SUM(Table56[Treatment and Recovery ($)])</f>
        <v>34465031.940000005</v>
      </c>
      <c r="F83" s="134">
        <f>SUM(Table56[Prevention ($)])</f>
        <v>3794062.08</v>
      </c>
      <c r="G83" s="136">
        <f>SUM(Table56[Other Strategies ($)])</f>
        <v>1895860</v>
      </c>
    </row>
    <row r="84" spans="1:7" x14ac:dyDescent="0.25">
      <c r="E84" s="20"/>
    </row>
    <row r="85" spans="1:7" x14ac:dyDescent="0.25">
      <c r="E85" s="17"/>
      <c r="F85" s="17"/>
      <c r="G85" s="17"/>
    </row>
    <row r="87" spans="1:7" x14ac:dyDescent="0.25">
      <c r="E87" s="17"/>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3A9EB-44F2-4035-A724-A6D780848C6A}">
  <dimension ref="A1:F29"/>
  <sheetViews>
    <sheetView topLeftCell="A20" workbookViewId="0">
      <selection activeCell="F25" sqref="F25"/>
    </sheetView>
  </sheetViews>
  <sheetFormatPr defaultRowHeight="15" x14ac:dyDescent="0.25"/>
  <cols>
    <col min="1" max="1" width="32.42578125" customWidth="1"/>
    <col min="2" max="2" width="23.42578125" bestFit="1" customWidth="1"/>
    <col min="3" max="3" width="26.7109375" bestFit="1" customWidth="1"/>
    <col min="4" max="4" width="18.28515625" bestFit="1" customWidth="1"/>
    <col min="5" max="5" width="24.42578125" bestFit="1" customWidth="1"/>
    <col min="6" max="6" width="57.42578125" customWidth="1"/>
  </cols>
  <sheetData>
    <row r="1" spans="1:6" x14ac:dyDescent="0.25">
      <c r="A1" s="106" t="s">
        <v>211</v>
      </c>
      <c r="B1" s="107"/>
      <c r="C1" s="108"/>
      <c r="D1" s="108"/>
      <c r="E1" s="108"/>
      <c r="F1" s="109"/>
    </row>
    <row r="2" spans="1:6" ht="15.75" thickBot="1" x14ac:dyDescent="0.3">
      <c r="A2" s="110"/>
      <c r="B2" s="111"/>
      <c r="C2" s="112"/>
      <c r="D2" s="112"/>
      <c r="E2" s="112"/>
      <c r="F2" s="113"/>
    </row>
    <row r="3" spans="1:6" ht="20.25" thickBot="1" x14ac:dyDescent="0.3">
      <c r="A3" s="2" t="s">
        <v>0</v>
      </c>
      <c r="B3" s="45" t="s">
        <v>142</v>
      </c>
      <c r="C3" s="3" t="s">
        <v>143</v>
      </c>
      <c r="D3" s="3" t="s">
        <v>144</v>
      </c>
      <c r="E3" s="3" t="s">
        <v>139</v>
      </c>
      <c r="F3" s="4" t="s">
        <v>166</v>
      </c>
    </row>
    <row r="4" spans="1:6" ht="45" x14ac:dyDescent="0.25">
      <c r="A4" s="46" t="s">
        <v>7</v>
      </c>
      <c r="B4" s="47" t="s">
        <v>145</v>
      </c>
      <c r="C4" s="47" t="s">
        <v>213</v>
      </c>
      <c r="D4" s="48" t="s">
        <v>9</v>
      </c>
      <c r="E4" s="49">
        <v>150000</v>
      </c>
      <c r="F4" s="50" t="s">
        <v>146</v>
      </c>
    </row>
    <row r="5" spans="1:6" ht="45" x14ac:dyDescent="0.25">
      <c r="A5" s="51" t="s">
        <v>7</v>
      </c>
      <c r="B5" s="8" t="s">
        <v>145</v>
      </c>
      <c r="C5" s="8" t="s">
        <v>214</v>
      </c>
      <c r="D5" s="15" t="s">
        <v>9</v>
      </c>
      <c r="E5" s="7">
        <v>60000</v>
      </c>
      <c r="F5" s="52" t="s">
        <v>147</v>
      </c>
    </row>
    <row r="6" spans="1:6" ht="45" x14ac:dyDescent="0.25">
      <c r="A6" s="51" t="s">
        <v>7</v>
      </c>
      <c r="B6" s="8" t="s">
        <v>145</v>
      </c>
      <c r="C6" s="8" t="s">
        <v>213</v>
      </c>
      <c r="D6" s="15" t="s">
        <v>9</v>
      </c>
      <c r="E6" s="7">
        <v>66000</v>
      </c>
      <c r="F6" s="52" t="s">
        <v>148</v>
      </c>
    </row>
    <row r="7" spans="1:6" ht="45" x14ac:dyDescent="0.25">
      <c r="A7" s="51" t="s">
        <v>7</v>
      </c>
      <c r="B7" s="8" t="s">
        <v>145</v>
      </c>
      <c r="C7" s="8" t="s">
        <v>215</v>
      </c>
      <c r="D7" s="15" t="s">
        <v>9</v>
      </c>
      <c r="E7" s="7">
        <v>80004</v>
      </c>
      <c r="F7" s="52" t="s">
        <v>149</v>
      </c>
    </row>
    <row r="8" spans="1:6" ht="45" x14ac:dyDescent="0.25">
      <c r="A8" s="51" t="s">
        <v>7</v>
      </c>
      <c r="B8" s="8" t="s">
        <v>145</v>
      </c>
      <c r="C8" s="8" t="s">
        <v>150</v>
      </c>
      <c r="D8" s="15" t="s">
        <v>9</v>
      </c>
      <c r="E8" s="7">
        <v>46955.5</v>
      </c>
      <c r="F8" s="52" t="s">
        <v>151</v>
      </c>
    </row>
    <row r="9" spans="1:6" ht="45" x14ac:dyDescent="0.25">
      <c r="A9" s="51" t="s">
        <v>7</v>
      </c>
      <c r="B9" s="8" t="s">
        <v>145</v>
      </c>
      <c r="C9" s="8" t="s">
        <v>152</v>
      </c>
      <c r="D9" s="15" t="s">
        <v>9</v>
      </c>
      <c r="E9" s="7">
        <v>1338628</v>
      </c>
      <c r="F9" s="52" t="s">
        <v>153</v>
      </c>
    </row>
    <row r="10" spans="1:6" ht="45" x14ac:dyDescent="0.25">
      <c r="A10" s="51" t="s">
        <v>7</v>
      </c>
      <c r="B10" s="8" t="s">
        <v>145</v>
      </c>
      <c r="C10" s="8" t="s">
        <v>208</v>
      </c>
      <c r="D10" s="15" t="s">
        <v>9</v>
      </c>
      <c r="E10" s="7">
        <v>750000</v>
      </c>
      <c r="F10" s="52" t="s">
        <v>154</v>
      </c>
    </row>
    <row r="11" spans="1:6" ht="60" x14ac:dyDescent="0.25">
      <c r="A11" s="51" t="s">
        <v>7</v>
      </c>
      <c r="B11" s="8" t="s">
        <v>145</v>
      </c>
      <c r="C11" s="8" t="s">
        <v>155</v>
      </c>
      <c r="D11" s="15" t="s">
        <v>9</v>
      </c>
      <c r="E11" s="7">
        <v>95000</v>
      </c>
      <c r="F11" s="52" t="s">
        <v>156</v>
      </c>
    </row>
    <row r="12" spans="1:6" ht="45" x14ac:dyDescent="0.25">
      <c r="A12" s="51" t="s">
        <v>7</v>
      </c>
      <c r="B12" s="8" t="s">
        <v>145</v>
      </c>
      <c r="C12" s="8" t="s">
        <v>157</v>
      </c>
      <c r="D12" s="15" t="s">
        <v>9</v>
      </c>
      <c r="E12" s="7">
        <v>300000</v>
      </c>
      <c r="F12" s="52" t="s">
        <v>158</v>
      </c>
    </row>
    <row r="13" spans="1:6" ht="45" x14ac:dyDescent="0.25">
      <c r="A13" s="51" t="s">
        <v>7</v>
      </c>
      <c r="B13" s="8" t="s">
        <v>145</v>
      </c>
      <c r="C13" s="8" t="s">
        <v>214</v>
      </c>
      <c r="D13" s="15" t="s">
        <v>9</v>
      </c>
      <c r="E13" s="7">
        <v>25000</v>
      </c>
      <c r="F13" s="52" t="s">
        <v>147</v>
      </c>
    </row>
    <row r="14" spans="1:6" ht="60" x14ac:dyDescent="0.25">
      <c r="A14" s="51" t="s">
        <v>7</v>
      </c>
      <c r="B14" s="8" t="s">
        <v>145</v>
      </c>
      <c r="C14" s="8" t="s">
        <v>213</v>
      </c>
      <c r="D14" s="15" t="s">
        <v>9</v>
      </c>
      <c r="E14" s="7">
        <v>691417</v>
      </c>
      <c r="F14" s="52" t="s">
        <v>159</v>
      </c>
    </row>
    <row r="15" spans="1:6" ht="45" x14ac:dyDescent="0.25">
      <c r="A15" s="51" t="s">
        <v>7</v>
      </c>
      <c r="B15" s="8" t="s">
        <v>145</v>
      </c>
      <c r="C15" s="126" t="s">
        <v>212</v>
      </c>
      <c r="D15" s="15" t="s">
        <v>9</v>
      </c>
      <c r="E15" s="7">
        <v>81140</v>
      </c>
      <c r="F15" s="52" t="s">
        <v>160</v>
      </c>
    </row>
    <row r="16" spans="1:6" ht="45" x14ac:dyDescent="0.25">
      <c r="A16" s="51" t="s">
        <v>7</v>
      </c>
      <c r="B16" s="8" t="s">
        <v>145</v>
      </c>
      <c r="C16" s="8" t="s">
        <v>209</v>
      </c>
      <c r="D16" s="15" t="s">
        <v>9</v>
      </c>
      <c r="E16" s="7">
        <v>12292.59</v>
      </c>
      <c r="F16" s="52" t="s">
        <v>161</v>
      </c>
    </row>
    <row r="17" spans="1:6" ht="60" x14ac:dyDescent="0.25">
      <c r="A17" s="8" t="s">
        <v>7</v>
      </c>
      <c r="B17" s="8" t="s">
        <v>145</v>
      </c>
      <c r="C17" s="8" t="s">
        <v>249</v>
      </c>
      <c r="D17" s="15" t="s">
        <v>9</v>
      </c>
      <c r="E17" s="9">
        <v>5682.94</v>
      </c>
      <c r="F17" s="8" t="s">
        <v>255</v>
      </c>
    </row>
    <row r="18" spans="1:6" ht="75" x14ac:dyDescent="0.25">
      <c r="A18" s="8" t="s">
        <v>7</v>
      </c>
      <c r="B18" s="8" t="s">
        <v>145</v>
      </c>
      <c r="C18" s="8" t="s">
        <v>249</v>
      </c>
      <c r="D18" s="15" t="s">
        <v>9</v>
      </c>
      <c r="E18" s="9">
        <v>1162</v>
      </c>
      <c r="F18" s="8" t="s">
        <v>250</v>
      </c>
    </row>
    <row r="19" spans="1:6" ht="45" x14ac:dyDescent="0.25">
      <c r="A19" s="8" t="s">
        <v>7</v>
      </c>
      <c r="B19" s="8" t="s">
        <v>145</v>
      </c>
      <c r="C19" s="8" t="s">
        <v>249</v>
      </c>
      <c r="D19" s="15" t="s">
        <v>9</v>
      </c>
      <c r="E19" s="9">
        <v>52537.54</v>
      </c>
      <c r="F19" s="8" t="s">
        <v>256</v>
      </c>
    </row>
    <row r="20" spans="1:6" ht="45" x14ac:dyDescent="0.25">
      <c r="A20" s="8" t="s">
        <v>7</v>
      </c>
      <c r="B20" s="8" t="s">
        <v>145</v>
      </c>
      <c r="C20" s="8" t="s">
        <v>249</v>
      </c>
      <c r="D20" s="15" t="s">
        <v>9</v>
      </c>
      <c r="E20" s="9">
        <v>31635.3</v>
      </c>
      <c r="F20" s="8" t="s">
        <v>257</v>
      </c>
    </row>
    <row r="21" spans="1:6" ht="45" x14ac:dyDescent="0.25">
      <c r="A21" s="8" t="s">
        <v>7</v>
      </c>
      <c r="B21" s="8" t="s">
        <v>145</v>
      </c>
      <c r="C21" s="8" t="s">
        <v>249</v>
      </c>
      <c r="D21" s="15" t="s">
        <v>9</v>
      </c>
      <c r="E21" s="9">
        <v>55892.84</v>
      </c>
      <c r="F21" s="8" t="s">
        <v>251</v>
      </c>
    </row>
    <row r="22" spans="1:6" ht="45" x14ac:dyDescent="0.25">
      <c r="A22" s="8" t="s">
        <v>7</v>
      </c>
      <c r="B22" s="8" t="s">
        <v>145</v>
      </c>
      <c r="C22" s="8" t="s">
        <v>249</v>
      </c>
      <c r="D22" s="15" t="s">
        <v>9</v>
      </c>
      <c r="E22" s="9">
        <v>34002.080000000002</v>
      </c>
      <c r="F22" s="8" t="s">
        <v>252</v>
      </c>
    </row>
    <row r="23" spans="1:6" ht="45" x14ac:dyDescent="0.25">
      <c r="A23" s="8" t="s">
        <v>7</v>
      </c>
      <c r="B23" s="8" t="s">
        <v>145</v>
      </c>
      <c r="C23" s="8" t="s">
        <v>249</v>
      </c>
      <c r="D23" s="15" t="s">
        <v>9</v>
      </c>
      <c r="E23" s="9">
        <v>22298.84</v>
      </c>
      <c r="F23" s="8" t="s">
        <v>258</v>
      </c>
    </row>
    <row r="24" spans="1:6" ht="45" x14ac:dyDescent="0.25">
      <c r="A24" s="8" t="s">
        <v>7</v>
      </c>
      <c r="B24" s="8" t="s">
        <v>145</v>
      </c>
      <c r="C24" s="8" t="s">
        <v>249</v>
      </c>
      <c r="D24" s="15" t="s">
        <v>9</v>
      </c>
      <c r="E24" s="9">
        <v>24519.33</v>
      </c>
      <c r="F24" s="8" t="s">
        <v>259</v>
      </c>
    </row>
    <row r="25" spans="1:6" ht="45" x14ac:dyDescent="0.25">
      <c r="A25" s="8" t="s">
        <v>7</v>
      </c>
      <c r="B25" s="8" t="s">
        <v>145</v>
      </c>
      <c r="C25" s="8" t="s">
        <v>249</v>
      </c>
      <c r="D25" s="15" t="s">
        <v>9</v>
      </c>
      <c r="E25" s="9">
        <v>27737.83</v>
      </c>
      <c r="F25" s="8" t="s">
        <v>253</v>
      </c>
    </row>
    <row r="26" spans="1:6" ht="45" x14ac:dyDescent="0.25">
      <c r="A26" s="8" t="s">
        <v>7</v>
      </c>
      <c r="B26" s="8" t="s">
        <v>145</v>
      </c>
      <c r="C26" s="8" t="s">
        <v>249</v>
      </c>
      <c r="D26" s="15" t="s">
        <v>9</v>
      </c>
      <c r="E26" s="9">
        <v>15664.85</v>
      </c>
      <c r="F26" s="8" t="s">
        <v>254</v>
      </c>
    </row>
    <row r="27" spans="1:6" ht="16.5" thickBot="1" x14ac:dyDescent="0.3">
      <c r="A27" s="114" t="s">
        <v>206</v>
      </c>
      <c r="B27" s="115"/>
      <c r="C27" s="115"/>
      <c r="D27" s="116"/>
      <c r="E27" s="53">
        <f>SUM(Table2[Amount Obligated])</f>
        <v>3967570.6399999997</v>
      </c>
    </row>
    <row r="29" spans="1:6" x14ac:dyDescent="0.25">
      <c r="A29" s="20" t="s">
        <v>162</v>
      </c>
      <c r="B29" s="20"/>
    </row>
  </sheetData>
  <mergeCells count="2">
    <mergeCell ref="A1:F2"/>
    <mergeCell ref="A27:D27"/>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C7A45-B6AD-4FE7-9C37-4CEDA346F613}">
  <dimension ref="A1:F82"/>
  <sheetViews>
    <sheetView workbookViewId="0">
      <selection activeCell="H9" sqref="H9"/>
    </sheetView>
  </sheetViews>
  <sheetFormatPr defaultRowHeight="15" x14ac:dyDescent="0.25"/>
  <cols>
    <col min="1" max="1" width="32.42578125" style="1" customWidth="1"/>
    <col min="2" max="2" width="25.85546875" style="1" bestFit="1" customWidth="1"/>
    <col min="3" max="3" width="33" customWidth="1"/>
    <col min="4" max="4" width="20.85546875" bestFit="1" customWidth="1"/>
    <col min="5" max="5" width="24.42578125" bestFit="1" customWidth="1"/>
    <col min="6" max="6" width="57.42578125" customWidth="1"/>
  </cols>
  <sheetData>
    <row r="1" spans="1:6" x14ac:dyDescent="0.25">
      <c r="A1" s="106" t="s">
        <v>210</v>
      </c>
      <c r="B1" s="107"/>
      <c r="C1" s="108"/>
      <c r="D1" s="108"/>
      <c r="E1" s="108"/>
      <c r="F1" s="109"/>
    </row>
    <row r="2" spans="1:6" ht="15.75" thickBot="1" x14ac:dyDescent="0.3">
      <c r="A2" s="110"/>
      <c r="B2" s="111"/>
      <c r="C2" s="112"/>
      <c r="D2" s="112"/>
      <c r="E2" s="112"/>
      <c r="F2" s="113"/>
    </row>
    <row r="3" spans="1:6" ht="39" x14ac:dyDescent="0.25">
      <c r="A3" s="54" t="s">
        <v>0</v>
      </c>
      <c r="B3" s="55" t="s">
        <v>163</v>
      </c>
      <c r="C3" s="56" t="s">
        <v>164</v>
      </c>
      <c r="D3" s="56" t="s">
        <v>144</v>
      </c>
      <c r="E3" s="56" t="s">
        <v>165</v>
      </c>
      <c r="F3" s="57" t="s">
        <v>166</v>
      </c>
    </row>
    <row r="4" spans="1:6" ht="30" x14ac:dyDescent="0.25">
      <c r="A4" s="51" t="s">
        <v>167</v>
      </c>
      <c r="B4" s="8" t="s">
        <v>145</v>
      </c>
      <c r="C4" s="8" t="s">
        <v>168</v>
      </c>
      <c r="D4" s="15" t="s">
        <v>9</v>
      </c>
      <c r="E4" s="7">
        <v>1400000</v>
      </c>
      <c r="F4" s="91" t="s">
        <v>169</v>
      </c>
    </row>
    <row r="5" spans="1:6" ht="30" x14ac:dyDescent="0.25">
      <c r="A5" s="51" t="s">
        <v>167</v>
      </c>
      <c r="B5" s="8" t="s">
        <v>145</v>
      </c>
      <c r="C5" s="8" t="s">
        <v>168</v>
      </c>
      <c r="D5" s="15" t="s">
        <v>9</v>
      </c>
      <c r="E5" s="7">
        <v>29000</v>
      </c>
      <c r="F5" s="91" t="s">
        <v>170</v>
      </c>
    </row>
    <row r="6" spans="1:6" ht="30" x14ac:dyDescent="0.25">
      <c r="A6" s="51" t="s">
        <v>167</v>
      </c>
      <c r="B6" s="8" t="s">
        <v>145</v>
      </c>
      <c r="C6" s="8" t="s">
        <v>168</v>
      </c>
      <c r="D6" s="15" t="s">
        <v>9</v>
      </c>
      <c r="E6" s="7">
        <v>275000</v>
      </c>
      <c r="F6" s="91" t="s">
        <v>171</v>
      </c>
    </row>
    <row r="7" spans="1:6" ht="30" x14ac:dyDescent="0.25">
      <c r="A7" s="51" t="s">
        <v>167</v>
      </c>
      <c r="B7" s="8" t="s">
        <v>145</v>
      </c>
      <c r="C7" s="8" t="s">
        <v>168</v>
      </c>
      <c r="D7" s="15" t="s">
        <v>9</v>
      </c>
      <c r="E7" s="7">
        <v>253160</v>
      </c>
      <c r="F7" s="91" t="s">
        <v>172</v>
      </c>
    </row>
    <row r="8" spans="1:6" ht="30" x14ac:dyDescent="0.25">
      <c r="A8" s="51" t="s">
        <v>167</v>
      </c>
      <c r="B8" s="8" t="s">
        <v>145</v>
      </c>
      <c r="C8" s="8" t="s">
        <v>168</v>
      </c>
      <c r="D8" s="15" t="s">
        <v>9</v>
      </c>
      <c r="E8" s="7">
        <v>200000</v>
      </c>
      <c r="F8" s="91" t="s">
        <v>173</v>
      </c>
    </row>
    <row r="9" spans="1:6" ht="30" x14ac:dyDescent="0.25">
      <c r="A9" s="51" t="s">
        <v>167</v>
      </c>
      <c r="B9" s="8" t="s">
        <v>145</v>
      </c>
      <c r="C9" s="8" t="s">
        <v>168</v>
      </c>
      <c r="D9" s="15" t="s">
        <v>9</v>
      </c>
      <c r="E9" s="7">
        <v>96000</v>
      </c>
      <c r="F9" s="92" t="s">
        <v>174</v>
      </c>
    </row>
    <row r="10" spans="1:6" x14ac:dyDescent="0.25">
      <c r="A10" s="51" t="s">
        <v>167</v>
      </c>
      <c r="B10" s="8" t="s">
        <v>145</v>
      </c>
      <c r="C10" s="8" t="s">
        <v>175</v>
      </c>
      <c r="D10" s="15" t="s">
        <v>9</v>
      </c>
      <c r="E10" s="7">
        <v>28280</v>
      </c>
      <c r="F10" s="92" t="s">
        <v>176</v>
      </c>
    </row>
    <row r="11" spans="1:6" x14ac:dyDescent="0.25">
      <c r="A11" s="51" t="s">
        <v>167</v>
      </c>
      <c r="B11" s="8" t="s">
        <v>145</v>
      </c>
      <c r="C11" s="8" t="s">
        <v>175</v>
      </c>
      <c r="D11" s="15" t="s">
        <v>9</v>
      </c>
      <c r="E11" s="7">
        <v>1000000</v>
      </c>
      <c r="F11" s="92" t="s">
        <v>177</v>
      </c>
    </row>
    <row r="12" spans="1:6" ht="60" x14ac:dyDescent="0.25">
      <c r="A12" s="51" t="s">
        <v>167</v>
      </c>
      <c r="B12" s="8" t="s">
        <v>145</v>
      </c>
      <c r="C12" s="8" t="s">
        <v>167</v>
      </c>
      <c r="D12" s="15" t="s">
        <v>9</v>
      </c>
      <c r="E12" s="7">
        <v>333762</v>
      </c>
      <c r="F12" s="52" t="s">
        <v>178</v>
      </c>
    </row>
    <row r="13" spans="1:6" ht="15.75" thickBot="1" x14ac:dyDescent="0.3">
      <c r="A13" s="93" t="s">
        <v>167</v>
      </c>
      <c r="B13" s="58" t="s">
        <v>145</v>
      </c>
      <c r="C13" s="58" t="s">
        <v>167</v>
      </c>
      <c r="D13" s="59" t="s">
        <v>9</v>
      </c>
      <c r="E13" s="60">
        <v>13450</v>
      </c>
      <c r="F13" s="125" t="s">
        <v>179</v>
      </c>
    </row>
    <row r="14" spans="1:6" ht="30" x14ac:dyDescent="0.25">
      <c r="A14" s="94" t="s">
        <v>167</v>
      </c>
      <c r="B14" s="5" t="s">
        <v>180</v>
      </c>
      <c r="C14" s="5" t="s">
        <v>168</v>
      </c>
      <c r="D14" s="19" t="s">
        <v>9</v>
      </c>
      <c r="E14" s="6">
        <v>1500000</v>
      </c>
      <c r="F14" s="95" t="s">
        <v>169</v>
      </c>
    </row>
    <row r="15" spans="1:6" ht="30" x14ac:dyDescent="0.25">
      <c r="A15" s="51" t="s">
        <v>167</v>
      </c>
      <c r="B15" s="5" t="s">
        <v>180</v>
      </c>
      <c r="C15" s="8" t="s">
        <v>168</v>
      </c>
      <c r="D15" s="15" t="s">
        <v>9</v>
      </c>
      <c r="E15" s="7">
        <v>59000</v>
      </c>
      <c r="F15" s="91" t="s">
        <v>170</v>
      </c>
    </row>
    <row r="16" spans="1:6" ht="30" x14ac:dyDescent="0.25">
      <c r="A16" s="51" t="s">
        <v>167</v>
      </c>
      <c r="B16" s="5" t="s">
        <v>180</v>
      </c>
      <c r="C16" s="8" t="s">
        <v>168</v>
      </c>
      <c r="D16" s="15" t="s">
        <v>9</v>
      </c>
      <c r="E16" s="7">
        <v>10000</v>
      </c>
      <c r="F16" s="92" t="s">
        <v>171</v>
      </c>
    </row>
    <row r="17" spans="1:6" ht="30" x14ac:dyDescent="0.25">
      <c r="A17" s="51" t="s">
        <v>167</v>
      </c>
      <c r="B17" s="5" t="s">
        <v>180</v>
      </c>
      <c r="C17" s="8" t="s">
        <v>168</v>
      </c>
      <c r="D17" s="15" t="s">
        <v>9</v>
      </c>
      <c r="E17" s="7">
        <v>243925</v>
      </c>
      <c r="F17" s="91" t="s">
        <v>172</v>
      </c>
    </row>
    <row r="18" spans="1:6" ht="30" x14ac:dyDescent="0.25">
      <c r="A18" s="51" t="s">
        <v>167</v>
      </c>
      <c r="B18" s="5" t="s">
        <v>180</v>
      </c>
      <c r="C18" s="8" t="s">
        <v>168</v>
      </c>
      <c r="D18" s="15" t="s">
        <v>9</v>
      </c>
      <c r="E18" s="7">
        <v>15000</v>
      </c>
      <c r="F18" s="91" t="s">
        <v>173</v>
      </c>
    </row>
    <row r="19" spans="1:6" ht="30" x14ac:dyDescent="0.25">
      <c r="A19" s="51" t="s">
        <v>167</v>
      </c>
      <c r="B19" s="5" t="s">
        <v>180</v>
      </c>
      <c r="C19" s="8" t="s">
        <v>168</v>
      </c>
      <c r="D19" s="15" t="s">
        <v>9</v>
      </c>
      <c r="E19" s="7">
        <v>50000</v>
      </c>
      <c r="F19" s="91" t="s">
        <v>181</v>
      </c>
    </row>
    <row r="20" spans="1:6" ht="30" x14ac:dyDescent="0.25">
      <c r="A20" s="51" t="s">
        <v>167</v>
      </c>
      <c r="B20" s="5" t="s">
        <v>180</v>
      </c>
      <c r="C20" s="8" t="s">
        <v>168</v>
      </c>
      <c r="D20" s="15" t="s">
        <v>9</v>
      </c>
      <c r="E20" s="7">
        <v>508718.53</v>
      </c>
      <c r="F20" s="92" t="s">
        <v>182</v>
      </c>
    </row>
    <row r="21" spans="1:6" ht="60" x14ac:dyDescent="0.25">
      <c r="A21" s="51" t="s">
        <v>167</v>
      </c>
      <c r="B21" s="5" t="s">
        <v>180</v>
      </c>
      <c r="C21" s="8" t="s">
        <v>167</v>
      </c>
      <c r="D21" s="15" t="s">
        <v>9</v>
      </c>
      <c r="E21" s="9">
        <v>367295</v>
      </c>
      <c r="F21" s="52" t="s">
        <v>178</v>
      </c>
    </row>
    <row r="22" spans="1:6" ht="15.75" thickBot="1" x14ac:dyDescent="0.3">
      <c r="A22" s="93" t="s">
        <v>167</v>
      </c>
      <c r="B22" s="96" t="s">
        <v>180</v>
      </c>
      <c r="C22" s="58" t="s">
        <v>167</v>
      </c>
      <c r="D22" s="59" t="s">
        <v>9</v>
      </c>
      <c r="E22" s="60">
        <v>15888.94</v>
      </c>
      <c r="F22" s="125" t="s">
        <v>179</v>
      </c>
    </row>
    <row r="23" spans="1:6" ht="16.5" thickBot="1" x14ac:dyDescent="0.3">
      <c r="A23" s="114" t="s">
        <v>206</v>
      </c>
      <c r="B23" s="115"/>
      <c r="C23" s="115"/>
      <c r="D23" s="116"/>
      <c r="E23" s="61">
        <f>SUM(Table27[Amount (Projected Year-End)])</f>
        <v>6398479.4700000007</v>
      </c>
    </row>
    <row r="24" spans="1:6" x14ac:dyDescent="0.25">
      <c r="A24" s="20"/>
      <c r="B24"/>
      <c r="F24" s="62"/>
    </row>
    <row r="25" spans="1:6" ht="15.75" thickBot="1" x14ac:dyDescent="0.3">
      <c r="A25" s="20"/>
      <c r="B25"/>
      <c r="E25" s="17"/>
      <c r="F25" s="63"/>
    </row>
    <row r="26" spans="1:6" ht="15.75" thickBot="1" x14ac:dyDescent="0.3">
      <c r="A26" s="121" t="s">
        <v>183</v>
      </c>
      <c r="B26" s="122"/>
      <c r="C26" s="121" t="s">
        <v>183</v>
      </c>
      <c r="D26" s="122"/>
    </row>
    <row r="27" spans="1:6" ht="15.75" thickBot="1" x14ac:dyDescent="0.3">
      <c r="A27" s="123" t="s">
        <v>184</v>
      </c>
      <c r="B27" s="124"/>
      <c r="C27" s="123" t="s">
        <v>185</v>
      </c>
      <c r="D27" s="124"/>
    </row>
    <row r="28" spans="1:6" x14ac:dyDescent="0.25">
      <c r="A28" s="64" t="s">
        <v>186</v>
      </c>
      <c r="B28" s="65">
        <v>5000000</v>
      </c>
      <c r="C28" s="66" t="s">
        <v>187</v>
      </c>
      <c r="D28" s="67">
        <v>5000000</v>
      </c>
      <c r="F28" s="62"/>
    </row>
    <row r="29" spans="1:6" ht="15.75" thickBot="1" x14ac:dyDescent="0.3">
      <c r="A29" s="68" t="s">
        <v>188</v>
      </c>
      <c r="B29" s="69"/>
      <c r="C29" s="70" t="s">
        <v>188</v>
      </c>
      <c r="D29" s="71" t="s">
        <v>189</v>
      </c>
      <c r="F29" s="62"/>
    </row>
    <row r="30" spans="1:6" x14ac:dyDescent="0.25">
      <c r="A30" s="117" t="s">
        <v>190</v>
      </c>
      <c r="B30" s="118"/>
      <c r="C30" s="119" t="s">
        <v>191</v>
      </c>
      <c r="D30" s="120"/>
      <c r="F30" s="63"/>
    </row>
    <row r="31" spans="1:6" ht="15.75" thickBot="1" x14ac:dyDescent="0.3">
      <c r="A31" s="68" t="s">
        <v>192</v>
      </c>
      <c r="B31" s="72">
        <v>333762</v>
      </c>
      <c r="C31" s="70" t="s">
        <v>193</v>
      </c>
      <c r="D31" s="73">
        <f>E21</f>
        <v>367295</v>
      </c>
    </row>
    <row r="32" spans="1:6" x14ac:dyDescent="0.25">
      <c r="A32" s="117" t="s">
        <v>194</v>
      </c>
      <c r="B32" s="118"/>
      <c r="C32" s="119" t="s">
        <v>195</v>
      </c>
      <c r="D32" s="120"/>
    </row>
    <row r="33" spans="1:4" x14ac:dyDescent="0.25">
      <c r="A33" s="74" t="s">
        <v>196</v>
      </c>
      <c r="B33" s="75">
        <v>13450</v>
      </c>
      <c r="C33" s="76" t="s">
        <v>197</v>
      </c>
      <c r="D33" s="77">
        <f>E22</f>
        <v>15888.94</v>
      </c>
    </row>
    <row r="34" spans="1:4" ht="15.75" thickBot="1" x14ac:dyDescent="0.3">
      <c r="A34" s="78" t="s">
        <v>198</v>
      </c>
      <c r="B34" s="79">
        <v>3281440</v>
      </c>
      <c r="C34" s="80" t="s">
        <v>199</v>
      </c>
      <c r="D34" s="81">
        <f>SUM(E14:E20)</f>
        <v>2386643.5300000003</v>
      </c>
    </row>
    <row r="35" spans="1:4" ht="15.75" thickTop="1" x14ac:dyDescent="0.25">
      <c r="A35" s="82" t="s">
        <v>200</v>
      </c>
      <c r="B35" s="65">
        <v>3628652</v>
      </c>
      <c r="C35" s="83" t="s">
        <v>201</v>
      </c>
      <c r="D35" s="84">
        <f>D34+D33+D31</f>
        <v>2769827.47</v>
      </c>
    </row>
    <row r="36" spans="1:4" ht="15.75" thickBot="1" x14ac:dyDescent="0.3">
      <c r="A36" s="85" t="s">
        <v>202</v>
      </c>
      <c r="B36" s="86">
        <v>100000</v>
      </c>
      <c r="C36" s="87" t="s">
        <v>203</v>
      </c>
      <c r="D36" s="88">
        <f>5000000*2%</f>
        <v>100000</v>
      </c>
    </row>
    <row r="37" spans="1:4" ht="15.75" thickBot="1" x14ac:dyDescent="0.3">
      <c r="A37" s="98" t="s">
        <v>204</v>
      </c>
      <c r="B37" s="97">
        <f>B28-B35-B36</f>
        <v>1271348</v>
      </c>
      <c r="C37" s="89" t="s">
        <v>205</v>
      </c>
      <c r="D37" s="90">
        <f>D28-D35-D36</f>
        <v>2130172.5299999998</v>
      </c>
    </row>
    <row r="38" spans="1:4" x14ac:dyDescent="0.25">
      <c r="A38"/>
      <c r="B38"/>
    </row>
    <row r="39" spans="1:4" x14ac:dyDescent="0.25">
      <c r="A39"/>
      <c r="B39"/>
    </row>
    <row r="40" spans="1:4" x14ac:dyDescent="0.25">
      <c r="A40"/>
      <c r="B40"/>
    </row>
    <row r="41" spans="1:4" x14ac:dyDescent="0.25">
      <c r="A41"/>
      <c r="B41"/>
    </row>
    <row r="42" spans="1:4" x14ac:dyDescent="0.25">
      <c r="A42"/>
      <c r="B42"/>
    </row>
    <row r="43" spans="1:4" x14ac:dyDescent="0.25">
      <c r="A43"/>
      <c r="B43"/>
    </row>
    <row r="44" spans="1:4" x14ac:dyDescent="0.25">
      <c r="A44"/>
      <c r="B44"/>
    </row>
    <row r="45" spans="1:4" x14ac:dyDescent="0.25">
      <c r="A45"/>
      <c r="B45"/>
    </row>
    <row r="46" spans="1:4" x14ac:dyDescent="0.25">
      <c r="A46"/>
      <c r="B46"/>
    </row>
    <row r="47" spans="1:4" x14ac:dyDescent="0.25">
      <c r="A47"/>
      <c r="B47"/>
    </row>
    <row r="48" spans="1:4"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sheetData>
  <mergeCells count="10">
    <mergeCell ref="A30:B30"/>
    <mergeCell ref="C30:D30"/>
    <mergeCell ref="A32:B32"/>
    <mergeCell ref="C32:D32"/>
    <mergeCell ref="A1:F2"/>
    <mergeCell ref="A23:D23"/>
    <mergeCell ref="A26:B26"/>
    <mergeCell ref="C26:D26"/>
    <mergeCell ref="A27:B27"/>
    <mergeCell ref="C27:D27"/>
  </mergeCells>
  <pageMargins left="0.7" right="0.7" top="0.75" bottom="0.75" header="0.3" footer="0.3"/>
  <ignoredErrors>
    <ignoredError sqref="D34" formulaRange="1"/>
  </ignoredErrors>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Restricted - DMHA</vt:lpstr>
      <vt:lpstr>Restricted Charts</vt:lpstr>
      <vt:lpstr>Unrestricted - DMHA</vt:lpstr>
      <vt:lpstr>Unrestricted - Drug Czar</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Truelove, Emily</dc:creator>
  <cp:lastModifiedBy>Thomas, Shelby</cp:lastModifiedBy>
  <cp:lastPrinted>2024-09-30T14:22:55Z</cp:lastPrinted>
  <dcterms:created xsi:type="dcterms:W3CDTF">2024-09-17T15:34:31Z</dcterms:created>
  <dcterms:modified xsi:type="dcterms:W3CDTF">2024-09-30T20:06:14Z</dcterms:modified>
</cp:coreProperties>
</file>