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xr:revisionPtr revIDLastSave="0" documentId="13_ncr:1_{0A8A5B54-6180-4066-A7B2-51FC4A389FCC}" xr6:coauthVersionLast="47" xr6:coauthVersionMax="47" xr10:uidLastSave="{00000000-0000-0000-0000-000000000000}"/>
  <bookViews>
    <workbookView xWindow="-120" yWindow="-120" windowWidth="29040" windowHeight="15840" tabRatio="724" xr2:uid="{00000000-000D-0000-FFFF-FFFF00000000}"/>
  </bookViews>
  <sheets>
    <sheet name="AES" sheetId="8" r:id="rId1"/>
    <sheet name="AES with LIHEAP" sheetId="9" r:id="rId2"/>
    <sheet name="CEI LIHEAP" sheetId="6" r:id="rId3"/>
    <sheet name="CEI North" sheetId="1" r:id="rId4"/>
    <sheet name="CEI South" sheetId="4" r:id="rId5"/>
    <sheet name="Duke Energy" sheetId="10" r:id="rId6"/>
    <sheet name="NIPSCO" sheetId="7" r:id="rId7"/>
    <sheet name="I&amp;M Aug 2024" sheetId="21" r:id="rId8"/>
    <sheet name="I&amp;M Jul 2024" sheetId="20" r:id="rId9"/>
    <sheet name="I&amp;M Jun 2024" sheetId="19" r:id="rId10"/>
    <sheet name="I&amp;M May 2024" sheetId="18" r:id="rId11"/>
    <sheet name="I&amp;M Apr 2024" sheetId="17" r:id="rId12"/>
    <sheet name="I&amp;M Mar 2024" sheetId="16" r:id="rId13"/>
    <sheet name="I&amp;M Feb 2024" sheetId="15" r:id="rId14"/>
    <sheet name="I&amp;M Jan 2024" sheetId="14" r:id="rId15"/>
    <sheet name="I&amp;M December" sheetId="11" r:id="rId16"/>
    <sheet name="I&amp;M January" sheetId="12" r:id="rId17"/>
    <sheet name="I&amp;M February" sheetId="13" r:id="rId18"/>
  </sheets>
  <externalReferences>
    <externalReference r:id="rId19"/>
  </externalReferences>
  <definedNames>
    <definedName name="_xlnm.Print_Area" localSheetId="11">'I&amp;M Apr 2024'!$A$1:$G$23</definedName>
    <definedName name="_xlnm.Print_Area" localSheetId="7">'I&amp;M Aug 2024'!$A$1:$G$23</definedName>
    <definedName name="_xlnm.Print_Area" localSheetId="15">'I&amp;M December'!$A$1:$G$23</definedName>
    <definedName name="_xlnm.Print_Area" localSheetId="13">'I&amp;M Feb 2024'!$A$1:$G$23</definedName>
    <definedName name="_xlnm.Print_Area" localSheetId="17">'I&amp;M February'!$A$1:$G$23</definedName>
    <definedName name="_xlnm.Print_Area" localSheetId="14">'I&amp;M Jan 2024'!$A$1:$G$23</definedName>
    <definedName name="_xlnm.Print_Area" localSheetId="16">'I&amp;M January'!$A$1:$G$23</definedName>
    <definedName name="_xlnm.Print_Area" localSheetId="8">'I&amp;M Jul 2024'!$A$1:$G$23</definedName>
    <definedName name="_xlnm.Print_Area" localSheetId="9">'I&amp;M Jun 2024'!$A$1:$G$23</definedName>
    <definedName name="_xlnm.Print_Area" localSheetId="12">'I&amp;M Mar 2024'!$A$1:$G$23</definedName>
    <definedName name="_xlnm.Print_Area" localSheetId="10">'I&amp;M May 2024'!$A$1:$G$23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9" l="1"/>
  <c r="E24" i="9"/>
  <c r="E23" i="9"/>
  <c r="E25" i="8"/>
  <c r="E24" i="8"/>
  <c r="E23" i="8"/>
  <c r="H25" i="4"/>
  <c r="G25" i="1"/>
  <c r="H24" i="4" l="1"/>
  <c r="G24" i="1"/>
  <c r="G23" i="1" l="1"/>
  <c r="H23" i="4"/>
  <c r="H22" i="4" l="1"/>
  <c r="G22" i="1"/>
  <c r="G21" i="1" l="1"/>
  <c r="H21" i="4"/>
  <c r="G20" i="1" l="1"/>
  <c r="H20" i="4"/>
  <c r="H16" i="4" l="1"/>
  <c r="G16" i="1"/>
  <c r="G14" i="1" l="1"/>
  <c r="H14" i="4"/>
  <c r="G13" i="1" l="1"/>
  <c r="H13" i="4"/>
  <c r="H12" i="4" l="1"/>
  <c r="G12" i="1"/>
  <c r="G11" i="1" l="1"/>
  <c r="H11" i="4" l="1"/>
  <c r="G10" i="1" l="1"/>
  <c r="H10" i="4"/>
  <c r="H9" i="4" l="1"/>
  <c r="G9" i="1"/>
  <c r="H8" i="4" l="1"/>
  <c r="G8" i="1"/>
  <c r="G7" i="1" l="1"/>
  <c r="H7" i="4"/>
  <c r="H6" i="4" l="1"/>
  <c r="G6" i="1"/>
  <c r="H5" i="4" l="1"/>
  <c r="G5" i="1"/>
  <c r="B5" i="6"/>
  <c r="B5" i="4"/>
  <c r="B5" i="1"/>
  <c r="H4" i="4" l="1"/>
  <c r="G4" i="1"/>
</calcChain>
</file>

<file path=xl/sharedStrings.xml><?xml version="1.0" encoding="utf-8"?>
<sst xmlns="http://schemas.openxmlformats.org/spreadsheetml/2006/main" count="293" uniqueCount="127">
  <si>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</si>
  <si>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</si>
  <si>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</si>
  <si>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</si>
  <si>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</si>
  <si>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</si>
  <si>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</si>
  <si>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</si>
  <si>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</si>
  <si>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</si>
  <si>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</si>
  <si>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</si>
  <si>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</si>
  <si>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</si>
  <si>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</si>
  <si>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</si>
  <si>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</si>
  <si>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</si>
  <si>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</si>
  <si>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</si>
  <si>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</si>
  <si>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</si>
  <si>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</si>
  <si>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</si>
  <si>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</si>
  <si>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</si>
  <si>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</si>
  <si>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</si>
  <si>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</si>
  <si>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</si>
  <si>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</si>
  <si>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</si>
  <si>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t>Total Centerpoint Energy Indiana LIHEAP Account Data as of 6/30/2024</t>
  </si>
  <si>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</si>
  <si>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</si>
  <si>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</si>
  <si>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t>20,071</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</si>
  <si>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</si>
  <si>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</si>
  <si>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</si>
  <si>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</si>
  <si>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</si>
  <si>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</si>
  <si>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</si>
  <si>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</si>
  <si>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</si>
  <si>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</si>
  <si>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</si>
  <si>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</si>
  <si>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</si>
  <si>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</si>
  <si>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</si>
  <si>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</si>
  <si>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</si>
  <si>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</si>
  <si>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</si>
  <si>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</si>
  <si>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</si>
  <si>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</si>
  <si>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</si>
  <si>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</si>
  <si>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</si>
  <si>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</si>
  <si>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</si>
  <si>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</si>
  <si>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</si>
  <si>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</si>
  <si>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</si>
  <si>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</si>
  <si>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</si>
  <si>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</si>
  <si>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</si>
  <si>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</si>
  <si>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</si>
  <si>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</si>
  <si>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</si>
  <si>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</si>
  <si>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*428,718</t>
  </si>
  <si>
    <t>*429,657</t>
  </si>
  <si>
    <t>**29,241</t>
  </si>
  <si>
    <t>*430,232</t>
  </si>
  <si>
    <t>**66,306</t>
  </si>
  <si>
    <t>*431,519</t>
  </si>
  <si>
    <t>*432,094</t>
  </si>
  <si>
    <t>*432,686</t>
  </si>
  <si>
    <t>Note: Since November, disconnection notices and disconnections have been temporarily suspended due to the ongoing effort to stabilize the billing system. This has resulted in the increase in arreage over time.</t>
  </si>
  <si>
    <t>*The variation in account numbers from the previous submission is a result from including multiple installations of an account.</t>
  </si>
  <si>
    <t>**The variation in account numbers from the previous submission is a result from accounts existing in multiple arreage buckets.</t>
  </si>
  <si>
    <t>AES Indiana Residential with LIHEAP Account Data</t>
  </si>
  <si>
    <t>Number of Accounts (9)</t>
  </si>
  <si>
    <t>Accounts with 30 Day Arrears (10)</t>
  </si>
  <si>
    <t>30 Day Arrears Amount (11)</t>
  </si>
  <si>
    <t>*2,848</t>
  </si>
  <si>
    <t>*7,855</t>
  </si>
  <si>
    <t>**$2,125,881</t>
  </si>
  <si>
    <t>*The variation in account numbers from the previous submission is a result from accounts existing in multiple arreage buckets.</t>
  </si>
  <si>
    <t>**The variation in dollar amount now captures the full amount of 30+ arreage.</t>
  </si>
  <si>
    <t>Duke Energy Indiana Residential &amp; Low Income Eligible Customer Report</t>
  </si>
  <si>
    <t>General Residential Customers</t>
  </si>
  <si>
    <t>Mar 2024</t>
  </si>
  <si>
    <t>Apr 2024</t>
  </si>
  <si>
    <t>May 2024</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</si>
  <si>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</si>
  <si>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</si>
  <si>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</si>
  <si>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</si>
  <si>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</si>
  <si>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Dollar value of unpaid accounts - 60 or greater days (2)</t>
  </si>
  <si>
    <t>Number of Payment Agreements (deferred payment arrangements)</t>
  </si>
  <si>
    <t>Dollar value of unpaid Payment Agreements (deferred payment arrangements) accounts</t>
  </si>
  <si>
    <t xml:space="preserve">Indiana Energy Assistance Program (IEAP) Customers </t>
  </si>
  <si>
    <t xml:space="preserve">Total Number of Accounts (1) </t>
  </si>
  <si>
    <t>Dollar value of unpaid accounts - 60 or greater days</t>
  </si>
  <si>
    <r>
      <rPr>
        <vertAlign val="superscript"/>
        <sz val="11"/>
        <rFont val="Calibri"/>
        <family val="2"/>
        <scheme val="minor"/>
      </rPr>
      <t xml:space="preserve">(1) </t>
    </r>
    <r>
      <rPr>
        <sz val="11"/>
        <rFont val="Calibri"/>
        <family val="2"/>
        <scheme val="minor"/>
      </rPr>
      <t xml:space="preserve">LIHEAP – Total Number of Customers are LIHEAP customers with a pledge document date between the start and end date of reported month </t>
    </r>
  </si>
  <si>
    <r>
      <rPr>
        <sz val="8"/>
        <color theme="1"/>
        <rFont val="Calibri"/>
        <family val="2"/>
        <scheme val="minor"/>
      </rPr>
      <t xml:space="preserve">(2) </t>
    </r>
    <r>
      <rPr>
        <sz val="11"/>
        <color theme="1"/>
        <rFont val="Calibri"/>
        <family val="2"/>
        <scheme val="minor"/>
      </rPr>
      <t>July 2023-Febuary 2024 inadvertently overstated the 60 or greater days dollar value due to a reporting issue. This only impacted the dollar value and not the number of accounts.</t>
    </r>
  </si>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</sst>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0"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sz val="8"/>
      <color theme="1"/>
      <name val="Calibri"/>
      <family val="2"/>
      <scheme val="minor"/>
    </font>
    <font>
      <b/>
      <sz val="12"/>
      <color theme="1"/>
      <name val="Arial"/>
      <family val="2"/>
    </font>
    <font>
      <sz val="11"/>
      <name val="Arial"/>
      <family val="2"/>
    </font>
    <font>
      <sz val="12"/>
      <name val="Arial"/>
      <family val="2"/>
    </font>
    <font>
      <sz val="12"/>
      <color theme="1"/>
      <name val="Arial"/>
      <family val="2"/>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94">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165" fontId="0" fillId="0" borderId="0" xfId="6" applyNumberFormat="1" applyFont="1" applyFill="1" applyBorder="1" applyAlignment="1">
      <alignment horizontal="center"/>
    </xf>
    <xf numFmtId="3" fontId="0" fillId="3" borderId="2" xfId="0" quotePrefix="1" applyNumberFormat="1" applyFill="1" applyBorder="1" applyAlignment="1">
      <alignment horizontal="center"/>
    </xf>
    <xf numFmtId="3" fontId="0" fillId="0" borderId="2" xfId="0" quotePrefix="1" applyNumberFormat="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0" fillId="6" borderId="0" xfId="0" applyFill="1"/>
    <xf numFmtId="0" fontId="0" fillId="0" borderId="0" xfId="0" applyAlignment="1">
      <alignment wrapText="1"/>
    </xf>
    <xf numFmtId="9" fontId="0" fillId="0" borderId="0" xfId="8" applyFont="1"/>
    <xf numFmtId="0" fontId="10" fillId="5" borderId="4" xfId="0" applyFont="1" applyFill="1" applyBorder="1" applyAlignment="1">
      <alignment horizontal="left" vertical="top" wrapText="1"/>
    </xf>
    <xf numFmtId="0" fontId="0" fillId="0" borderId="0" xfId="0" applyAlignment="1">
      <alignment horizontal="left" vertical="top" wrapText="1"/>
    </xf>
    <xf numFmtId="0" fontId="0" fillId="5" borderId="4" xfId="0" applyFill="1" applyBorder="1" applyAlignment="1">
      <alignment horizontal="left" vertical="top" wrapText="1"/>
    </xf>
    <xf numFmtId="0" fontId="11" fillId="5" borderId="4" xfId="0" applyFont="1" applyFill="1" applyBorder="1" applyAlignment="1">
      <alignment horizontal="left" vertical="top" wrapText="1"/>
    </xf>
    <xf numFmtId="49" fontId="12" fillId="0" borderId="4" xfId="0" applyNumberFormat="1" applyFont="1" applyBorder="1" applyAlignment="1">
      <alignment horizontal="center"/>
    </xf>
    <xf numFmtId="166" fontId="0" fillId="5" borderId="4" xfId="7" applyNumberFormat="1" applyFont="1" applyFill="1" applyBorder="1"/>
    <xf numFmtId="166" fontId="0" fillId="0" borderId="4" xfId="7" applyNumberFormat="1" applyFont="1" applyFill="1" applyBorder="1"/>
    <xf numFmtId="3" fontId="0" fillId="0" borderId="4" xfId="0" applyNumberFormat="1" applyBorder="1"/>
    <xf numFmtId="166" fontId="0" fillId="0" borderId="4" xfId="7" applyNumberFormat="1" applyFont="1" applyFill="1" applyBorder="1" applyAlignment="1">
      <alignment vertical="center"/>
    </xf>
    <xf numFmtId="164" fontId="0" fillId="0" borderId="4" xfId="7" applyNumberFormat="1" applyFont="1" applyFill="1" applyBorder="1" applyAlignment="1">
      <alignment vertical="center"/>
    </xf>
    <xf numFmtId="164" fontId="0" fillId="0" borderId="4" xfId="0" applyNumberFormat="1" applyBorder="1" applyAlignment="1">
      <alignment vertical="center"/>
    </xf>
    <xf numFmtId="164" fontId="0" fillId="5" borderId="4" xfId="7" applyNumberFormat="1" applyFont="1" applyFill="1" applyBorder="1"/>
    <xf numFmtId="164" fontId="0" fillId="5" borderId="4" xfId="0" applyNumberFormat="1" applyFill="1" applyBorder="1"/>
    <xf numFmtId="0" fontId="0" fillId="5" borderId="4" xfId="0" applyFill="1" applyBorder="1"/>
    <xf numFmtId="0" fontId="13" fillId="0" borderId="0" xfId="0" applyFont="1" applyAlignment="1">
      <alignment horizontal="left" wrapText="1"/>
    </xf>
    <xf numFmtId="0" fontId="16" fillId="6" borderId="4" xfId="0" applyFont="1" applyFill="1" applyBorder="1" applyAlignment="1">
      <alignment horizontal="center" vertical="center"/>
    </xf>
    <xf numFmtId="0" fontId="17" fillId="7" borderId="4" xfId="0" applyFont="1" applyFill="1" applyBorder="1" applyAlignment="1">
      <alignment horizontal="center" vertical="center"/>
    </xf>
    <xf numFmtId="3" fontId="19" fillId="0" borderId="4" xfId="0" applyNumberFormat="1" applyFont="1" applyBorder="1" applyAlignment="1">
      <alignment horizontal="center"/>
    </xf>
    <xf numFmtId="0" fontId="18" fillId="7" borderId="4" xfId="0" applyFont="1" applyFill="1" applyBorder="1" applyAlignment="1">
      <alignment vertical="center"/>
    </xf>
    <xf numFmtId="0" fontId="0" fillId="7" borderId="4" xfId="0" applyFill="1" applyBorder="1"/>
    <xf numFmtId="0" fontId="17" fillId="0" borderId="4" xfId="0" applyFont="1" applyBorder="1" applyAlignment="1">
      <alignment horizontal="center" vertical="center"/>
    </xf>
    <xf numFmtId="6" fontId="19" fillId="0" borderId="4" xfId="0" applyNumberFormat="1" applyFont="1" applyBorder="1" applyAlignment="1">
      <alignment horizontal="center"/>
    </xf>
    <xf numFmtId="3" fontId="19" fillId="0" borderId="4" xfId="7" applyNumberFormat="1" applyFont="1" applyBorder="1" applyAlignment="1">
      <alignment horizontal="center"/>
    </xf>
    <xf numFmtId="0" fontId="19" fillId="0" borderId="4" xfId="0" applyFont="1" applyBorder="1" applyAlignment="1">
      <alignment horizontal="center"/>
    </xf>
    <xf numFmtId="8" fontId="19" fillId="0" borderId="4" xfId="0" applyNumberFormat="1" applyFont="1" applyBorder="1" applyAlignment="1">
      <alignment horizontal="center"/>
    </xf>
    <xf numFmtId="166" fontId="0" fillId="0" borderId="0" xfId="7" applyNumberFormat="1" applyFont="1"/>
    <xf numFmtId="166" fontId="0" fillId="0" borderId="0" xfId="0" applyNumberFormat="1"/>
    <xf numFmtId="3" fontId="3" fillId="2" borderId="0" xfId="0" applyNumberFormat="1" applyFont="1" applyFill="1" applyAlignment="1">
      <alignment horizontal="center" wrapText="1"/>
    </xf>
    <xf numFmtId="0" fontId="0" fillId="0" borderId="0" xfId="0"/>
    <xf numFmtId="0" fontId="18" fillId="7" borderId="4"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center"/>
    </xf>
    <xf numFmtId="0" fontId="0" fillId="6" borderId="4" xfId="0" applyFill="1" applyBorder="1" applyAlignment="1">
      <alignment horizontal="center" vertical="center"/>
    </xf>
    <xf numFmtId="0" fontId="18" fillId="0" borderId="4" xfId="0" applyFont="1" applyBorder="1" applyAlignment="1">
      <alignment horizontal="left"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3" fontId="3" fillId="2" borderId="7" xfId="0" applyNumberFormat="1" applyFont="1" applyFill="1" applyBorder="1" applyAlignment="1">
      <alignment horizontal="center" wrapText="1"/>
    </xf>
    <xf numFmtId="3" fontId="19" fillId="0" borderId="4" xfId="7" applyNumberFormat="1" applyFont="1" applyFill="1" applyBorder="1" applyAlignment="1">
      <alignment horizontal="center"/>
    </xf>
    <xf numFmtId="0" fontId="0" fillId="0" borderId="4" xfId="0" applyBorder="1"/>
    <xf numFmtId="0" fontId="18" fillId="0" borderId="4" xfId="0" applyFont="1" applyBorder="1" applyAlignment="1">
      <alignment vertical="center"/>
    </xf>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5053A1FA-2E42-4E12-AF18-CA5BBD2AB3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0FC6DAB4-F90B-430D-8FA6-FFE3DC5AA53D}"/>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August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CFE5CD36-E849-4D7D-8833-2BB9D84C32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59900" y="101600"/>
          <a:ext cx="180340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FE7E3272-BDF4-4200-82D5-E8B66AEDE393}"/>
            </a:ext>
          </a:extLst>
        </xdr:cNvPr>
        <xdr:cNvSpPr txBox="1"/>
      </xdr:nvSpPr>
      <xdr:spPr>
        <a:xfrm>
          <a:off x="82550" y="190500"/>
          <a:ext cx="42989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61B6EAD1-5EE4-46B3-BC1D-178B81FE3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59900" y="101600"/>
          <a:ext cx="180340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9342AADE-B4D3-404A-8896-6937BDFEF1A4}"/>
            </a:ext>
          </a:extLst>
        </xdr:cNvPr>
        <xdr:cNvSpPr txBox="1"/>
      </xdr:nvSpPr>
      <xdr:spPr>
        <a:xfrm>
          <a:off x="82550" y="190500"/>
          <a:ext cx="42989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232DF18C-A343-4047-8EB6-3F6B84601F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B3C7FA06-1EBB-4D49-B33F-53F1C910DA41}"/>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July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D5E76ECE-C468-4FED-A18F-0BFCF2BCEA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1EA0797A-5041-47F5-9F20-0BB34B538DE5}"/>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June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2D1A0649-52E3-45A4-B997-ADBEAF064E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0567B6BA-DC41-4AAB-9693-3A4B1B4CC928}"/>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5E42002B-D4B1-49AB-A96B-BADD29FA9B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AA140111-7991-4565-B897-6293AB3A1134}"/>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April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878F610-82EE-456F-B562-68CE3E9F92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29D84BEF-F369-470E-A893-F8B003BF79D7}"/>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March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81D390F2-9EAF-4F9C-BD2B-5689A14253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206C0496-29F1-4BB1-A168-2E1944B2EC39}"/>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803E0AC-7C32-4F91-84FB-156734883B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932242B7-2566-4663-B14F-92E40405AF4F}"/>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EABE3D78-1022-4C5E-9783-9B46EE4C15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59900" y="101600"/>
          <a:ext cx="180340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43326A80-32E3-4E28-A34C-17C313C5FB44}"/>
            </a:ext>
          </a:extLst>
        </xdr:cNvPr>
        <xdr:cNvSpPr txBox="1"/>
      </xdr:nvSpPr>
      <xdr:spPr>
        <a:xfrm>
          <a:off x="82550" y="190500"/>
          <a:ext cx="42989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2023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2AB9-35A0-4E51-A886-C70663F7879D}">
  <dimension ref="A1:Q29"/>
  <sheetViews>
    <sheetView tabSelected="1" zoomScaleNormal="100" workbookViewId="0">
      <pane ySplit="2" topLeftCell="A12" activePane="bottomLeft" state="frozen"/>
      <selection activeCell="B18" sqref="B18:F18"/>
      <selection pane="bottomLeft" activeCell="C26" sqref="C26"/>
    </sheetView>
  </sheetViews>
  <sheetFormatPr defaultRowHeight="15" x14ac:dyDescent="0.25"/>
  <cols>
    <col min="1" max="1" width="5.42578125" bestFit="1" customWidth="1"/>
    <col min="2" max="2" width="7" bestFit="1" customWidth="1"/>
    <col min="3" max="3" width="11.7109375" style="5" customWidth="1"/>
    <col min="4" max="4" width="11.7109375" style="6" customWidth="1"/>
    <col min="5" max="5" width="11.7109375" customWidth="1"/>
    <col min="6" max="6" width="11.7109375" style="6" customWidth="1"/>
    <col min="7" max="7" width="11.7109375" customWidth="1"/>
    <col min="8" max="8" width="10.7109375" hidden="1" customWidth="1"/>
    <col min="9" max="9" width="14.5703125" bestFit="1" customWidth="1"/>
    <col min="10" max="10" width="14.140625" bestFit="1" customWidth="1"/>
    <col min="11" max="11" width="14" customWidth="1"/>
    <col min="13" max="17" width="30" customWidth="1"/>
  </cols>
  <sheetData>
    <row r="1" spans="1:15" ht="18.75" customHeight="1" x14ac:dyDescent="0.3">
      <c r="A1" s="80" t="s">
        <v>67</v>
      </c>
      <c r="B1" s="80"/>
      <c r="C1" s="80"/>
      <c r="D1" s="80"/>
      <c r="E1" s="80"/>
      <c r="F1" s="80"/>
      <c r="G1" s="80"/>
      <c r="H1" s="80"/>
      <c r="I1" s="80"/>
      <c r="J1" s="80"/>
      <c r="K1" s="80"/>
    </row>
    <row r="2" spans="1:15" ht="105" x14ac:dyDescent="0.25">
      <c r="A2" s="1" t="s">
        <v>9</v>
      </c>
      <c r="B2" s="1" t="s">
        <v>10</v>
      </c>
      <c r="C2" s="2" t="s">
        <v>68</v>
      </c>
      <c r="D2" s="3" t="s">
        <v>69</v>
      </c>
      <c r="E2" s="3" t="s">
        <v>70</v>
      </c>
      <c r="F2" s="3" t="s">
        <v>71</v>
      </c>
      <c r="G2" s="3" t="s">
        <v>72</v>
      </c>
      <c r="H2" s="3" t="s">
        <v>73</v>
      </c>
      <c r="I2" s="3" t="s">
        <v>74</v>
      </c>
      <c r="J2" s="3" t="s">
        <v>75</v>
      </c>
      <c r="K2" s="3" t="s">
        <v>76</v>
      </c>
    </row>
    <row r="3" spans="1:15" x14ac:dyDescent="0.25">
      <c r="A3">
        <v>2022</v>
      </c>
      <c r="B3" s="45">
        <v>9</v>
      </c>
      <c r="C3" s="46">
        <v>420149</v>
      </c>
      <c r="D3" s="46">
        <v>38756</v>
      </c>
      <c r="E3" s="47">
        <v>3930584.69</v>
      </c>
      <c r="F3" s="46">
        <v>17312</v>
      </c>
      <c r="G3" s="47">
        <v>7117300.5199999996</v>
      </c>
      <c r="H3" s="48"/>
      <c r="I3" s="46">
        <v>5937</v>
      </c>
      <c r="J3" s="46">
        <v>5066</v>
      </c>
      <c r="K3" s="46">
        <v>65727</v>
      </c>
    </row>
    <row r="4" spans="1:15" x14ac:dyDescent="0.25">
      <c r="A4">
        <v>2022</v>
      </c>
      <c r="B4" s="21">
        <v>10</v>
      </c>
      <c r="C4" s="22">
        <v>420415</v>
      </c>
      <c r="D4" s="22">
        <v>36855</v>
      </c>
      <c r="E4" s="49">
        <v>3583330</v>
      </c>
      <c r="F4" s="22">
        <v>17310</v>
      </c>
      <c r="G4" s="49">
        <v>6421490</v>
      </c>
      <c r="H4" s="21"/>
      <c r="I4" s="22">
        <v>6156</v>
      </c>
      <c r="J4" s="22">
        <v>5212</v>
      </c>
      <c r="K4" s="22">
        <v>66735</v>
      </c>
    </row>
    <row r="5" spans="1:15" x14ac:dyDescent="0.25">
      <c r="A5">
        <v>2022</v>
      </c>
      <c r="B5" s="48">
        <v>11</v>
      </c>
      <c r="C5" s="46">
        <v>419087</v>
      </c>
      <c r="D5" s="46">
        <v>44603</v>
      </c>
      <c r="E5" s="47">
        <v>4746527</v>
      </c>
      <c r="F5" s="46">
        <v>17417</v>
      </c>
      <c r="G5" s="47">
        <v>6404987</v>
      </c>
      <c r="H5" s="48"/>
      <c r="I5" s="46">
        <v>6204</v>
      </c>
      <c r="J5" s="46">
        <v>5366</v>
      </c>
      <c r="K5" s="46">
        <v>64733</v>
      </c>
    </row>
    <row r="6" spans="1:15" x14ac:dyDescent="0.25">
      <c r="A6">
        <v>2022</v>
      </c>
      <c r="B6" s="21">
        <v>12</v>
      </c>
      <c r="C6" s="22">
        <v>419012</v>
      </c>
      <c r="D6" s="22">
        <v>43076</v>
      </c>
      <c r="E6" s="49">
        <v>3897222</v>
      </c>
      <c r="F6" s="22">
        <v>17236</v>
      </c>
      <c r="G6" s="49">
        <v>7186907</v>
      </c>
      <c r="H6" s="21"/>
      <c r="I6" s="22">
        <v>5123</v>
      </c>
      <c r="J6" s="22">
        <v>4556</v>
      </c>
      <c r="K6" s="22">
        <v>61578</v>
      </c>
    </row>
    <row r="7" spans="1:15" x14ac:dyDescent="0.25">
      <c r="A7">
        <v>2023</v>
      </c>
      <c r="B7" s="48">
        <v>1</v>
      </c>
      <c r="C7" s="46">
        <v>419045</v>
      </c>
      <c r="D7" s="46">
        <v>38257</v>
      </c>
      <c r="E7" s="47">
        <v>3517308</v>
      </c>
      <c r="F7" s="46">
        <v>17381</v>
      </c>
      <c r="G7" s="47">
        <v>8096243</v>
      </c>
      <c r="H7" s="48"/>
      <c r="I7" s="46">
        <v>5160</v>
      </c>
      <c r="J7" s="46">
        <v>4332</v>
      </c>
      <c r="K7" s="46">
        <v>61494</v>
      </c>
    </row>
    <row r="8" spans="1:15" x14ac:dyDescent="0.25">
      <c r="A8">
        <v>2023</v>
      </c>
      <c r="B8" s="21">
        <v>2</v>
      </c>
      <c r="C8" s="22">
        <v>419377</v>
      </c>
      <c r="D8" s="22">
        <v>39950</v>
      </c>
      <c r="E8" s="49">
        <v>5124898</v>
      </c>
      <c r="F8" s="22">
        <v>18087</v>
      </c>
      <c r="G8" s="49">
        <v>8997531</v>
      </c>
      <c r="H8" s="21"/>
      <c r="I8" s="22">
        <v>5208</v>
      </c>
      <c r="J8" s="22">
        <v>4218</v>
      </c>
      <c r="K8" s="22">
        <v>64717</v>
      </c>
    </row>
    <row r="9" spans="1:15" x14ac:dyDescent="0.25">
      <c r="A9">
        <v>2023</v>
      </c>
      <c r="B9" s="48">
        <v>3</v>
      </c>
      <c r="C9" s="46">
        <v>419225</v>
      </c>
      <c r="D9" s="46">
        <v>44916</v>
      </c>
      <c r="E9" s="47">
        <v>6493248</v>
      </c>
      <c r="F9" s="46">
        <v>18875</v>
      </c>
      <c r="G9" s="47">
        <v>9488606</v>
      </c>
      <c r="H9" s="48"/>
      <c r="I9" s="46">
        <v>6910</v>
      </c>
      <c r="J9" s="46">
        <v>5894</v>
      </c>
      <c r="K9" s="46">
        <v>65643</v>
      </c>
    </row>
    <row r="10" spans="1:15" x14ac:dyDescent="0.25">
      <c r="A10">
        <v>2023</v>
      </c>
      <c r="B10" s="21">
        <v>4</v>
      </c>
      <c r="C10" s="22">
        <v>420016</v>
      </c>
      <c r="D10" s="22">
        <v>46978</v>
      </c>
      <c r="E10" s="49">
        <v>6673877</v>
      </c>
      <c r="F10" s="22">
        <v>18923</v>
      </c>
      <c r="G10" s="49">
        <v>9728816</v>
      </c>
      <c r="H10" s="21"/>
      <c r="I10" s="22">
        <v>6111</v>
      </c>
      <c r="J10" s="22">
        <v>5119</v>
      </c>
      <c r="K10" s="22">
        <v>63574</v>
      </c>
    </row>
    <row r="11" spans="1:15" x14ac:dyDescent="0.25">
      <c r="A11">
        <v>2023</v>
      </c>
      <c r="B11" s="48">
        <v>5</v>
      </c>
      <c r="C11" s="46">
        <v>421196</v>
      </c>
      <c r="D11" s="46">
        <v>46402</v>
      </c>
      <c r="E11" s="47">
        <v>5923597</v>
      </c>
      <c r="F11" s="46">
        <v>19124</v>
      </c>
      <c r="G11" s="47">
        <v>9127958</v>
      </c>
      <c r="H11" s="48"/>
      <c r="I11" s="46">
        <v>6650</v>
      </c>
      <c r="J11" s="46">
        <v>5444</v>
      </c>
      <c r="K11" s="46">
        <v>69533</v>
      </c>
    </row>
    <row r="12" spans="1:15" x14ac:dyDescent="0.25">
      <c r="A12">
        <v>2023</v>
      </c>
      <c r="B12" s="21">
        <v>6</v>
      </c>
      <c r="C12" s="22">
        <v>420504</v>
      </c>
      <c r="D12" s="22">
        <v>44310</v>
      </c>
      <c r="E12" s="49">
        <v>5195227</v>
      </c>
      <c r="F12" s="22">
        <v>19373</v>
      </c>
      <c r="G12" s="49">
        <v>8409704</v>
      </c>
      <c r="H12" s="21"/>
      <c r="I12" s="22">
        <v>7284</v>
      </c>
      <c r="J12" s="22">
        <v>6417</v>
      </c>
      <c r="K12" s="22">
        <v>64894</v>
      </c>
    </row>
    <row r="13" spans="1:15" x14ac:dyDescent="0.25">
      <c r="A13">
        <v>2023</v>
      </c>
      <c r="B13" s="48">
        <v>7</v>
      </c>
      <c r="C13" s="46">
        <v>421406</v>
      </c>
      <c r="D13" s="46">
        <v>41292</v>
      </c>
      <c r="E13" s="47">
        <v>4093547</v>
      </c>
      <c r="F13" s="46">
        <v>18581</v>
      </c>
      <c r="G13" s="47">
        <v>7565216</v>
      </c>
      <c r="H13" s="50"/>
      <c r="I13" s="46">
        <v>5017</v>
      </c>
      <c r="J13" s="46">
        <v>4168</v>
      </c>
      <c r="K13" s="46">
        <v>67645</v>
      </c>
    </row>
    <row r="14" spans="1:15" x14ac:dyDescent="0.25">
      <c r="A14">
        <v>2023</v>
      </c>
      <c r="B14" s="21">
        <v>8</v>
      </c>
      <c r="C14" s="22">
        <v>420604</v>
      </c>
      <c r="D14" s="22">
        <v>34548</v>
      </c>
      <c r="E14" s="49">
        <v>3035647</v>
      </c>
      <c r="F14" s="22">
        <v>17623</v>
      </c>
      <c r="G14" s="49">
        <v>6866352</v>
      </c>
      <c r="H14" s="21"/>
      <c r="I14" s="22">
        <v>6508</v>
      </c>
      <c r="J14" s="22">
        <v>5443</v>
      </c>
      <c r="K14" s="22">
        <v>70012</v>
      </c>
    </row>
    <row r="15" spans="1:15" x14ac:dyDescent="0.25">
      <c r="A15">
        <v>2023</v>
      </c>
      <c r="B15" s="48">
        <v>9</v>
      </c>
      <c r="C15" s="46">
        <v>421198</v>
      </c>
      <c r="D15" s="46">
        <v>35402</v>
      </c>
      <c r="E15" s="47">
        <v>3240631</v>
      </c>
      <c r="F15" s="46">
        <v>17393</v>
      </c>
      <c r="G15" s="47">
        <v>6402209</v>
      </c>
      <c r="H15" s="48"/>
      <c r="I15" s="46">
        <v>5980</v>
      </c>
      <c r="J15" s="46">
        <v>5029</v>
      </c>
      <c r="K15" s="46">
        <v>70146</v>
      </c>
    </row>
    <row r="16" spans="1:15" x14ac:dyDescent="0.25">
      <c r="A16">
        <v>2023</v>
      </c>
      <c r="B16" s="21">
        <v>10</v>
      </c>
      <c r="C16" s="22">
        <v>425675</v>
      </c>
      <c r="D16" s="22">
        <v>44935</v>
      </c>
      <c r="E16" s="49">
        <v>4773946</v>
      </c>
      <c r="F16" s="22">
        <v>11616</v>
      </c>
      <c r="G16" s="49">
        <v>3575151</v>
      </c>
      <c r="H16" s="21"/>
      <c r="I16" s="22">
        <v>201</v>
      </c>
      <c r="J16" s="22">
        <v>217</v>
      </c>
      <c r="K16" s="22">
        <v>77899</v>
      </c>
      <c r="L16" s="51"/>
      <c r="M16" s="51"/>
      <c r="N16" s="51"/>
      <c r="O16" s="51"/>
    </row>
    <row r="17" spans="1:17" x14ac:dyDescent="0.25">
      <c r="A17">
        <v>2023</v>
      </c>
      <c r="B17" s="48">
        <v>11</v>
      </c>
      <c r="C17" s="46" t="s">
        <v>77</v>
      </c>
      <c r="D17" s="46">
        <v>6049</v>
      </c>
      <c r="E17" s="47">
        <v>164721.72</v>
      </c>
      <c r="F17" s="46">
        <v>12647</v>
      </c>
      <c r="G17" s="47">
        <v>4399979.8099999996</v>
      </c>
      <c r="H17" s="48"/>
      <c r="I17" s="46">
        <v>0</v>
      </c>
      <c r="J17" s="46">
        <v>0</v>
      </c>
      <c r="K17" s="46">
        <v>0</v>
      </c>
    </row>
    <row r="18" spans="1:17" x14ac:dyDescent="0.25">
      <c r="A18">
        <v>2023</v>
      </c>
      <c r="B18" s="21">
        <v>12</v>
      </c>
      <c r="C18" s="22" t="s">
        <v>78</v>
      </c>
      <c r="D18" s="22" t="s">
        <v>79</v>
      </c>
      <c r="E18" s="49">
        <v>3024938.5499999868</v>
      </c>
      <c r="F18" s="22">
        <v>16846</v>
      </c>
      <c r="G18" s="49">
        <v>7194340.0800000001</v>
      </c>
      <c r="H18" s="21"/>
      <c r="I18" s="22">
        <v>0</v>
      </c>
      <c r="J18" s="22">
        <v>0</v>
      </c>
      <c r="K18" s="22">
        <v>0</v>
      </c>
      <c r="L18" s="52"/>
      <c r="M18" s="52"/>
      <c r="N18" s="52"/>
    </row>
    <row r="19" spans="1:17" x14ac:dyDescent="0.25">
      <c r="A19">
        <v>2024</v>
      </c>
      <c r="B19" s="48">
        <v>1</v>
      </c>
      <c r="C19" s="46" t="s">
        <v>80</v>
      </c>
      <c r="D19" s="46" t="s">
        <v>81</v>
      </c>
      <c r="E19" s="47">
        <v>8563817.8300000001</v>
      </c>
      <c r="F19" s="46">
        <v>17328</v>
      </c>
      <c r="G19" s="47">
        <v>8695779.6600000001</v>
      </c>
      <c r="H19" s="48"/>
      <c r="I19" s="46">
        <v>0</v>
      </c>
      <c r="J19" s="46">
        <v>0</v>
      </c>
      <c r="K19" s="46">
        <v>0</v>
      </c>
      <c r="L19" s="52"/>
      <c r="M19" s="52"/>
      <c r="N19" s="52"/>
    </row>
    <row r="20" spans="1:17" x14ac:dyDescent="0.25">
      <c r="A20">
        <v>2024</v>
      </c>
      <c r="B20" s="21">
        <v>2</v>
      </c>
      <c r="C20" s="22" t="s">
        <v>82</v>
      </c>
      <c r="D20" s="22">
        <v>70758</v>
      </c>
      <c r="E20" s="49">
        <v>9784370.8899999764</v>
      </c>
      <c r="F20" s="22">
        <v>19281</v>
      </c>
      <c r="G20" s="49">
        <v>10316648.75</v>
      </c>
      <c r="H20" s="21"/>
      <c r="I20" s="22">
        <v>0</v>
      </c>
      <c r="J20" s="22">
        <v>0</v>
      </c>
      <c r="K20" s="22">
        <v>0</v>
      </c>
      <c r="L20" s="52"/>
      <c r="M20" s="52"/>
      <c r="N20" s="52"/>
    </row>
    <row r="21" spans="1:17" x14ac:dyDescent="0.25">
      <c r="A21">
        <v>2024</v>
      </c>
      <c r="B21" s="48">
        <v>3</v>
      </c>
      <c r="C21" s="46" t="s">
        <v>83</v>
      </c>
      <c r="D21" s="46">
        <v>78630</v>
      </c>
      <c r="E21" s="47">
        <v>11718163.27</v>
      </c>
      <c r="F21" s="46">
        <v>21211</v>
      </c>
      <c r="G21" s="47">
        <v>11308857.09</v>
      </c>
      <c r="H21" s="48"/>
      <c r="I21" s="46">
        <v>0</v>
      </c>
      <c r="J21" s="46">
        <v>0</v>
      </c>
      <c r="K21" s="46">
        <v>0</v>
      </c>
      <c r="L21" s="52"/>
      <c r="M21" s="52"/>
      <c r="N21" s="52"/>
    </row>
    <row r="22" spans="1:17" x14ac:dyDescent="0.25">
      <c r="A22">
        <v>2024</v>
      </c>
      <c r="B22" s="21">
        <v>4</v>
      </c>
      <c r="C22" s="22" t="s">
        <v>84</v>
      </c>
      <c r="D22" s="22">
        <v>91200</v>
      </c>
      <c r="E22" s="49">
        <v>16161717.51</v>
      </c>
      <c r="F22" s="22">
        <v>22567</v>
      </c>
      <c r="G22" s="49">
        <v>12494012.33</v>
      </c>
      <c r="H22" s="21"/>
      <c r="I22" s="22">
        <v>0</v>
      </c>
      <c r="J22" s="22">
        <v>0</v>
      </c>
      <c r="K22" s="22">
        <v>0</v>
      </c>
      <c r="L22" s="52"/>
      <c r="M22" s="52"/>
      <c r="N22" s="52"/>
    </row>
    <row r="23" spans="1:17" x14ac:dyDescent="0.25">
      <c r="A23">
        <v>2024</v>
      </c>
      <c r="B23" s="48">
        <v>5</v>
      </c>
      <c r="C23" s="46">
        <v>433077</v>
      </c>
      <c r="D23" s="46">
        <v>90687</v>
      </c>
      <c r="E23" s="47">
        <f>6462027.24+15887710.41</f>
        <v>22349737.649999999</v>
      </c>
      <c r="F23" s="46">
        <v>23216</v>
      </c>
      <c r="G23" s="47">
        <v>13106464</v>
      </c>
      <c r="H23" s="48"/>
      <c r="I23" s="46">
        <v>0</v>
      </c>
      <c r="J23" s="46">
        <v>0</v>
      </c>
      <c r="K23" s="46">
        <v>0</v>
      </c>
      <c r="L23" s="78"/>
      <c r="M23" s="78"/>
      <c r="N23" s="78"/>
      <c r="O23" s="79"/>
      <c r="P23" s="79"/>
      <c r="Q23" s="79"/>
    </row>
    <row r="24" spans="1:17" x14ac:dyDescent="0.25">
      <c r="A24">
        <v>2024</v>
      </c>
      <c r="B24" s="21">
        <v>6</v>
      </c>
      <c r="C24" s="22">
        <v>433435</v>
      </c>
      <c r="D24" s="22">
        <v>92314</v>
      </c>
      <c r="E24" s="49">
        <f>20545120.57+6967862.53</f>
        <v>27512983.100000001</v>
      </c>
      <c r="F24" s="22">
        <v>23836</v>
      </c>
      <c r="G24" s="49">
        <v>14035974</v>
      </c>
      <c r="H24" s="21"/>
      <c r="I24" s="22">
        <v>0</v>
      </c>
      <c r="J24" s="22">
        <v>0</v>
      </c>
      <c r="K24" s="22">
        <v>0</v>
      </c>
      <c r="L24" s="78"/>
      <c r="M24" s="78"/>
      <c r="N24" s="78"/>
      <c r="O24" s="79"/>
      <c r="P24" s="79"/>
      <c r="Q24" s="79"/>
    </row>
    <row r="25" spans="1:17" x14ac:dyDescent="0.25">
      <c r="A25">
        <v>2024</v>
      </c>
      <c r="B25" s="48">
        <v>7</v>
      </c>
      <c r="C25" s="46">
        <v>433624</v>
      </c>
      <c r="D25" s="46">
        <v>94637</v>
      </c>
      <c r="E25" s="47">
        <f>6285979.06+25353581.23</f>
        <v>31639560.289999999</v>
      </c>
      <c r="F25" s="46">
        <v>24573</v>
      </c>
      <c r="G25" s="47">
        <v>15964617</v>
      </c>
      <c r="H25" s="48"/>
      <c r="I25" s="46">
        <v>0</v>
      </c>
      <c r="J25" s="46">
        <v>0</v>
      </c>
      <c r="K25" s="46">
        <v>0</v>
      </c>
      <c r="L25" s="78"/>
      <c r="M25" s="78"/>
      <c r="N25" s="78"/>
      <c r="O25" s="79"/>
      <c r="P25" s="79"/>
      <c r="Q25" s="79"/>
    </row>
    <row r="26" spans="1:17" x14ac:dyDescent="0.25">
      <c r="I26" s="6"/>
      <c r="J26" s="6"/>
      <c r="K26" s="6"/>
    </row>
    <row r="27" spans="1:17" x14ac:dyDescent="0.25">
      <c r="C27" t="s">
        <v>85</v>
      </c>
      <c r="I27" s="6"/>
      <c r="J27" s="6"/>
      <c r="K27" s="6"/>
    </row>
    <row r="28" spans="1:17" x14ac:dyDescent="0.25">
      <c r="C28" s="6" t="s">
        <v>86</v>
      </c>
    </row>
    <row r="29" spans="1:17" x14ac:dyDescent="0.25">
      <c r="C29" s="6" t="s">
        <v>87</v>
      </c>
    </row>
  </sheetData>
  <mergeCells count="1">
    <mergeCell ref="A1: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BED7-0C73-4F77-81E4-A05756C89587}">
  <dimension ref="A1:G23"/>
  <sheetViews>
    <sheetView zoomScale="90" zoomScaleNormal="90" zoomScaleSheetLayoutView="80" workbookViewId="0">
      <selection activeCell="B23" sqref="B23:F23"/>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5"/>
      <c r="B11" s="85"/>
      <c r="C11" s="85"/>
      <c r="D11" s="85"/>
      <c r="E11" s="85"/>
      <c r="F11" s="85"/>
      <c r="G11" s="68" t="s">
        <v>115</v>
      </c>
    </row>
    <row r="12" spans="1:7" ht="24.95" customHeight="1" x14ac:dyDescent="0.25">
      <c r="A12" s="69">
        <v>1</v>
      </c>
      <c r="B12" s="82" t="s">
        <v>116</v>
      </c>
      <c r="C12" s="82"/>
      <c r="D12" s="82"/>
      <c r="E12" s="82"/>
      <c r="F12" s="82"/>
      <c r="G12" s="70">
        <v>465676</v>
      </c>
    </row>
    <row r="13" spans="1:7" ht="24.95" customHeight="1" x14ac:dyDescent="0.25">
      <c r="A13" s="69">
        <v>2</v>
      </c>
      <c r="B13" s="71" t="s">
        <v>117</v>
      </c>
      <c r="C13" s="72"/>
      <c r="D13" s="72"/>
      <c r="E13" s="72"/>
      <c r="F13" s="72"/>
      <c r="G13" s="70">
        <v>12896</v>
      </c>
    </row>
    <row r="14" spans="1:7" ht="24.95" customHeight="1" x14ac:dyDescent="0.25">
      <c r="A14" s="73"/>
      <c r="B14" s="86" t="s">
        <v>118</v>
      </c>
      <c r="C14" s="86"/>
      <c r="D14" s="86"/>
      <c r="E14" s="86"/>
      <c r="F14" s="86"/>
      <c r="G14" s="74">
        <v>2083790.74</v>
      </c>
    </row>
    <row r="15" spans="1:7" ht="24.95" customHeight="1" x14ac:dyDescent="0.25">
      <c r="A15" s="69">
        <v>3</v>
      </c>
      <c r="B15" s="82" t="s">
        <v>119</v>
      </c>
      <c r="C15" s="82"/>
      <c r="D15" s="82"/>
      <c r="E15" s="82"/>
      <c r="F15" s="82"/>
      <c r="G15" s="70">
        <v>2452</v>
      </c>
    </row>
    <row r="16" spans="1:7" ht="24.95" customHeight="1" x14ac:dyDescent="0.25">
      <c r="A16" s="73"/>
      <c r="B16" s="86" t="s">
        <v>118</v>
      </c>
      <c r="C16" s="86"/>
      <c r="D16" s="86"/>
      <c r="E16" s="86"/>
      <c r="F16" s="86"/>
      <c r="G16" s="74">
        <v>1134172.94</v>
      </c>
    </row>
    <row r="17" spans="1:7" ht="24.95" customHeight="1" x14ac:dyDescent="0.25">
      <c r="A17" s="69">
        <v>4</v>
      </c>
      <c r="B17" s="71" t="s">
        <v>120</v>
      </c>
      <c r="C17" s="72"/>
      <c r="D17" s="72"/>
      <c r="E17" s="72"/>
      <c r="F17" s="72"/>
      <c r="G17" s="70">
        <v>4239</v>
      </c>
    </row>
    <row r="18" spans="1:7" ht="24.95" customHeight="1" x14ac:dyDescent="0.25">
      <c r="A18" s="69">
        <v>5</v>
      </c>
      <c r="B18" s="82" t="s">
        <v>121</v>
      </c>
      <c r="C18" s="82"/>
      <c r="D18" s="82"/>
      <c r="E18" s="82"/>
      <c r="F18" s="82"/>
      <c r="G18" s="70">
        <v>3727</v>
      </c>
    </row>
    <row r="19" spans="1:7" ht="24.95" customHeight="1" x14ac:dyDescent="0.25">
      <c r="A19" s="69">
        <v>6</v>
      </c>
      <c r="B19" s="82" t="s">
        <v>122</v>
      </c>
      <c r="C19" s="82"/>
      <c r="D19" s="82"/>
      <c r="E19" s="82"/>
      <c r="F19" s="82"/>
      <c r="G19" s="70">
        <v>43549</v>
      </c>
    </row>
    <row r="20" spans="1:7" ht="24.95" customHeight="1" x14ac:dyDescent="0.25">
      <c r="A20" s="69">
        <v>7</v>
      </c>
      <c r="B20" s="71" t="s">
        <v>123</v>
      </c>
      <c r="C20" s="72"/>
      <c r="D20" s="72"/>
      <c r="E20" s="72"/>
      <c r="F20" s="72"/>
      <c r="G20" s="70">
        <v>317</v>
      </c>
    </row>
    <row r="21" spans="1:7" ht="24.95" customHeight="1" x14ac:dyDescent="0.25">
      <c r="A21" s="87"/>
      <c r="B21" s="86" t="s">
        <v>124</v>
      </c>
      <c r="C21" s="86"/>
      <c r="D21" s="86"/>
      <c r="E21" s="86"/>
      <c r="F21" s="86"/>
      <c r="G21" s="91">
        <v>55</v>
      </c>
    </row>
    <row r="22" spans="1:7" ht="24.95" customHeight="1" x14ac:dyDescent="0.25">
      <c r="A22" s="88"/>
      <c r="B22" s="86" t="s">
        <v>125</v>
      </c>
      <c r="C22" s="86"/>
      <c r="D22" s="86"/>
      <c r="E22" s="86"/>
      <c r="F22" s="86"/>
      <c r="G22" s="76">
        <v>10</v>
      </c>
    </row>
    <row r="23" spans="1:7" ht="24.95" customHeight="1" x14ac:dyDescent="0.25">
      <c r="A23" s="89"/>
      <c r="B23" s="86" t="s">
        <v>126</v>
      </c>
      <c r="C23" s="86"/>
      <c r="D23" s="86"/>
      <c r="E23" s="86"/>
      <c r="F23" s="86"/>
      <c r="G23" s="74">
        <v>12252</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68F3-EDAE-4082-9103-58358113C804}">
  <dimension ref="A1:G23"/>
  <sheetViews>
    <sheetView topLeftCell="A12" zoomScale="90" zoomScaleNormal="90" zoomScaleSheetLayoutView="80" workbookViewId="0">
      <selection activeCell="B23" sqref="B23:F23"/>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5"/>
      <c r="B11" s="85"/>
      <c r="C11" s="85"/>
      <c r="D11" s="85"/>
      <c r="E11" s="85"/>
      <c r="F11" s="85"/>
      <c r="G11" s="68" t="s">
        <v>115</v>
      </c>
    </row>
    <row r="12" spans="1:7" ht="24.95" customHeight="1" x14ac:dyDescent="0.25">
      <c r="A12" s="69">
        <v>1</v>
      </c>
      <c r="B12" s="82" t="s">
        <v>116</v>
      </c>
      <c r="C12" s="82"/>
      <c r="D12" s="82"/>
      <c r="E12" s="82"/>
      <c r="F12" s="82"/>
      <c r="G12" s="70">
        <v>377249</v>
      </c>
    </row>
    <row r="13" spans="1:7" ht="24.95" customHeight="1" x14ac:dyDescent="0.25">
      <c r="A13" s="69">
        <v>2</v>
      </c>
      <c r="B13" s="71" t="s">
        <v>117</v>
      </c>
      <c r="C13" s="72"/>
      <c r="D13" s="72"/>
      <c r="E13" s="72"/>
      <c r="F13" s="72"/>
      <c r="G13" s="70">
        <v>12024</v>
      </c>
    </row>
    <row r="14" spans="1:7" ht="24.95" customHeight="1" x14ac:dyDescent="0.25">
      <c r="A14" s="73"/>
      <c r="B14" s="86" t="s">
        <v>118</v>
      </c>
      <c r="C14" s="86"/>
      <c r="D14" s="86"/>
      <c r="E14" s="86"/>
      <c r="F14" s="86"/>
      <c r="G14" s="74">
        <v>2019938</v>
      </c>
    </row>
    <row r="15" spans="1:7" ht="24.95" customHeight="1" x14ac:dyDescent="0.25">
      <c r="A15" s="69">
        <v>3</v>
      </c>
      <c r="B15" s="82" t="s">
        <v>119</v>
      </c>
      <c r="C15" s="82"/>
      <c r="D15" s="82"/>
      <c r="E15" s="82"/>
      <c r="F15" s="82"/>
      <c r="G15" s="70">
        <v>2712</v>
      </c>
    </row>
    <row r="16" spans="1:7" ht="24.95" customHeight="1" x14ac:dyDescent="0.25">
      <c r="A16" s="73"/>
      <c r="B16" s="86" t="s">
        <v>118</v>
      </c>
      <c r="C16" s="86"/>
      <c r="D16" s="86"/>
      <c r="E16" s="86"/>
      <c r="F16" s="86"/>
      <c r="G16" s="74">
        <v>1349626.3</v>
      </c>
    </row>
    <row r="17" spans="1:7" ht="24.95" customHeight="1" x14ac:dyDescent="0.25">
      <c r="A17" s="69">
        <v>4</v>
      </c>
      <c r="B17" s="71" t="s">
        <v>120</v>
      </c>
      <c r="C17" s="72"/>
      <c r="D17" s="72"/>
      <c r="E17" s="72"/>
      <c r="F17" s="72"/>
      <c r="G17" s="70">
        <v>5671</v>
      </c>
    </row>
    <row r="18" spans="1:7" ht="24.95" customHeight="1" x14ac:dyDescent="0.25">
      <c r="A18" s="69">
        <v>5</v>
      </c>
      <c r="B18" s="82" t="s">
        <v>121</v>
      </c>
      <c r="C18" s="82"/>
      <c r="D18" s="82"/>
      <c r="E18" s="82"/>
      <c r="F18" s="82"/>
      <c r="G18" s="70">
        <v>5060</v>
      </c>
    </row>
    <row r="19" spans="1:7" ht="24.95" customHeight="1" x14ac:dyDescent="0.25">
      <c r="A19" s="69">
        <v>6</v>
      </c>
      <c r="B19" s="82" t="s">
        <v>122</v>
      </c>
      <c r="C19" s="82"/>
      <c r="D19" s="82"/>
      <c r="E19" s="82"/>
      <c r="F19" s="82"/>
      <c r="G19" s="70">
        <v>30589</v>
      </c>
    </row>
    <row r="20" spans="1:7" ht="24.95" customHeight="1" x14ac:dyDescent="0.25">
      <c r="A20" s="69">
        <v>7</v>
      </c>
      <c r="B20" s="71" t="s">
        <v>123</v>
      </c>
      <c r="C20" s="72"/>
      <c r="D20" s="72"/>
      <c r="E20" s="72"/>
      <c r="F20" s="72"/>
      <c r="G20" s="70">
        <v>2288</v>
      </c>
    </row>
    <row r="21" spans="1:7" ht="24.95" customHeight="1" x14ac:dyDescent="0.25">
      <c r="A21" s="87"/>
      <c r="B21" s="86" t="s">
        <v>124</v>
      </c>
      <c r="C21" s="86"/>
      <c r="D21" s="86"/>
      <c r="E21" s="86"/>
      <c r="F21" s="86"/>
      <c r="G21" s="91">
        <v>621</v>
      </c>
    </row>
    <row r="22" spans="1:7" ht="24.95" customHeight="1" x14ac:dyDescent="0.25">
      <c r="A22" s="88"/>
      <c r="B22" s="86" t="s">
        <v>125</v>
      </c>
      <c r="C22" s="86"/>
      <c r="D22" s="86"/>
      <c r="E22" s="86"/>
      <c r="F22" s="86"/>
      <c r="G22" s="76">
        <v>64</v>
      </c>
    </row>
    <row r="23" spans="1:7" ht="24.95" customHeight="1" x14ac:dyDescent="0.25">
      <c r="A23" s="89"/>
      <c r="B23" s="86" t="s">
        <v>126</v>
      </c>
      <c r="C23" s="86"/>
      <c r="D23" s="86"/>
      <c r="E23" s="86"/>
      <c r="F23" s="86"/>
      <c r="G23" s="74">
        <v>285023</v>
      </c>
    </row>
  </sheetData>
  <mergeCells count="12">
    <mergeCell ref="B15:F15"/>
    <mergeCell ref="A1:G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4C8B-6E63-438B-95EF-B028DD1BAD34}">
  <dimension ref="A1:G23"/>
  <sheetViews>
    <sheetView topLeftCell="A13" zoomScale="90" zoomScaleNormal="90" zoomScaleSheetLayoutView="80" workbookViewId="0">
      <selection activeCell="B23" sqref="B23:F23"/>
    </sheetView>
  </sheetViews>
  <sheetFormatPr defaultRowHeight="15" x14ac:dyDescent="0.25"/>
  <cols>
    <col min="6" max="6" width="45.7109375" customWidth="1"/>
    <col min="7" max="7" width="76.5703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5"/>
      <c r="B11" s="85"/>
      <c r="C11" s="85"/>
      <c r="D11" s="85"/>
      <c r="E11" s="85"/>
      <c r="F11" s="85"/>
      <c r="G11" s="68" t="s">
        <v>115</v>
      </c>
    </row>
    <row r="12" spans="1:7" ht="24.95" customHeight="1" x14ac:dyDescent="0.25">
      <c r="A12" s="69">
        <v>1</v>
      </c>
      <c r="B12" s="82" t="s">
        <v>116</v>
      </c>
      <c r="C12" s="82"/>
      <c r="D12" s="82"/>
      <c r="E12" s="82"/>
      <c r="F12" s="82"/>
      <c r="G12" s="70">
        <v>421707</v>
      </c>
    </row>
    <row r="13" spans="1:7" ht="24.95" customHeight="1" x14ac:dyDescent="0.25">
      <c r="A13" s="69">
        <v>2</v>
      </c>
      <c r="B13" s="71" t="s">
        <v>117</v>
      </c>
      <c r="C13" s="72"/>
      <c r="D13" s="72"/>
      <c r="E13" s="72"/>
      <c r="F13" s="72"/>
      <c r="G13" s="70">
        <v>11102</v>
      </c>
    </row>
    <row r="14" spans="1:7" ht="24.95" customHeight="1" x14ac:dyDescent="0.25">
      <c r="A14" s="73"/>
      <c r="B14" s="86" t="s">
        <v>118</v>
      </c>
      <c r="C14" s="86"/>
      <c r="D14" s="86"/>
      <c r="E14" s="86"/>
      <c r="F14" s="86"/>
      <c r="G14" s="74">
        <v>1947281</v>
      </c>
    </row>
    <row r="15" spans="1:7" ht="24.95" customHeight="1" x14ac:dyDescent="0.25">
      <c r="A15" s="69">
        <v>3</v>
      </c>
      <c r="B15" s="82" t="s">
        <v>119</v>
      </c>
      <c r="C15" s="82"/>
      <c r="D15" s="82"/>
      <c r="E15" s="82"/>
      <c r="F15" s="82"/>
      <c r="G15" s="70">
        <v>2788</v>
      </c>
    </row>
    <row r="16" spans="1:7" ht="24.95" customHeight="1" x14ac:dyDescent="0.25">
      <c r="A16" s="73"/>
      <c r="B16" s="86" t="s">
        <v>118</v>
      </c>
      <c r="C16" s="86"/>
      <c r="D16" s="86"/>
      <c r="E16" s="86"/>
      <c r="F16" s="86"/>
      <c r="G16" s="74">
        <v>1367569.64</v>
      </c>
    </row>
    <row r="17" spans="1:7" ht="24.95" customHeight="1" x14ac:dyDescent="0.25">
      <c r="A17" s="69">
        <v>4</v>
      </c>
      <c r="B17" s="71" t="s">
        <v>120</v>
      </c>
      <c r="C17" s="72"/>
      <c r="D17" s="72"/>
      <c r="E17" s="72"/>
      <c r="F17" s="72"/>
      <c r="G17" s="70">
        <v>5830</v>
      </c>
    </row>
    <row r="18" spans="1:7" ht="24.95" customHeight="1" x14ac:dyDescent="0.25">
      <c r="A18" s="69">
        <v>5</v>
      </c>
      <c r="B18" s="82" t="s">
        <v>121</v>
      </c>
      <c r="C18" s="82"/>
      <c r="D18" s="82"/>
      <c r="E18" s="82"/>
      <c r="F18" s="82"/>
      <c r="G18" s="70">
        <v>4976</v>
      </c>
    </row>
    <row r="19" spans="1:7" ht="24.95" customHeight="1" x14ac:dyDescent="0.25">
      <c r="A19" s="69">
        <v>6</v>
      </c>
      <c r="B19" s="82" t="s">
        <v>122</v>
      </c>
      <c r="C19" s="82"/>
      <c r="D19" s="82"/>
      <c r="E19" s="82"/>
      <c r="F19" s="82"/>
      <c r="G19" s="70">
        <v>38929</v>
      </c>
    </row>
    <row r="20" spans="1:7" ht="24.95" customHeight="1" x14ac:dyDescent="0.25">
      <c r="A20" s="69">
        <v>7</v>
      </c>
      <c r="B20" s="71" t="s">
        <v>123</v>
      </c>
      <c r="C20" s="72"/>
      <c r="D20" s="72"/>
      <c r="E20" s="72"/>
      <c r="F20" s="72"/>
      <c r="G20" s="70">
        <v>1060</v>
      </c>
    </row>
    <row r="21" spans="1:7" ht="24.95" customHeight="1" x14ac:dyDescent="0.25">
      <c r="A21" s="87"/>
      <c r="B21" s="86" t="s">
        <v>124</v>
      </c>
      <c r="C21" s="86"/>
      <c r="D21" s="86"/>
      <c r="E21" s="86"/>
      <c r="F21" s="86"/>
      <c r="G21" s="91">
        <v>232</v>
      </c>
    </row>
    <row r="22" spans="1:7" ht="24.95" customHeight="1" x14ac:dyDescent="0.25">
      <c r="A22" s="88"/>
      <c r="B22" s="86" t="s">
        <v>125</v>
      </c>
      <c r="C22" s="86"/>
      <c r="D22" s="86"/>
      <c r="E22" s="86"/>
      <c r="F22" s="86"/>
      <c r="G22" s="76">
        <v>25</v>
      </c>
    </row>
    <row r="23" spans="1:7" ht="24.95" customHeight="1" x14ac:dyDescent="0.25">
      <c r="A23" s="89"/>
      <c r="B23" s="86" t="s">
        <v>126</v>
      </c>
      <c r="C23" s="86"/>
      <c r="D23" s="86"/>
      <c r="E23" s="86"/>
      <c r="F23" s="86"/>
      <c r="G23" s="74">
        <v>68017</v>
      </c>
    </row>
  </sheetData>
  <mergeCells count="12">
    <mergeCell ref="B15:F15"/>
    <mergeCell ref="A1:G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8FF5-4997-4ECE-BA75-98170F7AB4ED}">
  <dimension ref="A1:G23"/>
  <sheetViews>
    <sheetView topLeftCell="A13" zoomScale="90" zoomScaleNormal="90" zoomScaleSheetLayoutView="80" workbookViewId="0">
      <selection activeCell="B23" sqref="B23:F23"/>
    </sheetView>
  </sheetViews>
  <sheetFormatPr defaultRowHeight="15" x14ac:dyDescent="0.25"/>
  <cols>
    <col min="6" max="6" width="45.7109375" customWidth="1"/>
    <col min="7" max="7" width="76.5703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5"/>
      <c r="B11" s="85"/>
      <c r="C11" s="85"/>
      <c r="D11" s="85"/>
      <c r="E11" s="85"/>
      <c r="F11" s="85"/>
      <c r="G11" s="68" t="s">
        <v>115</v>
      </c>
    </row>
    <row r="12" spans="1:7" ht="24.95" customHeight="1" x14ac:dyDescent="0.25">
      <c r="A12" s="69">
        <v>1</v>
      </c>
      <c r="B12" s="82" t="s">
        <v>116</v>
      </c>
      <c r="C12" s="82"/>
      <c r="D12" s="82"/>
      <c r="E12" s="82"/>
      <c r="F12" s="82"/>
      <c r="G12" s="70">
        <v>421454</v>
      </c>
    </row>
    <row r="13" spans="1:7" ht="24.95" customHeight="1" x14ac:dyDescent="0.25">
      <c r="A13" s="69">
        <v>2</v>
      </c>
      <c r="B13" s="71" t="s">
        <v>117</v>
      </c>
      <c r="C13" s="72"/>
      <c r="D13" s="72"/>
      <c r="E13" s="72"/>
      <c r="F13" s="72"/>
      <c r="G13" s="70">
        <v>11880</v>
      </c>
    </row>
    <row r="14" spans="1:7" ht="24.95" customHeight="1" x14ac:dyDescent="0.25">
      <c r="A14" s="73"/>
      <c r="B14" s="86" t="s">
        <v>118</v>
      </c>
      <c r="C14" s="86"/>
      <c r="D14" s="86"/>
      <c r="E14" s="86"/>
      <c r="F14" s="86"/>
      <c r="G14" s="74">
        <v>2054075</v>
      </c>
    </row>
    <row r="15" spans="1:7" ht="24.95" customHeight="1" x14ac:dyDescent="0.25">
      <c r="A15" s="69">
        <v>3</v>
      </c>
      <c r="B15" s="82" t="s">
        <v>119</v>
      </c>
      <c r="C15" s="82"/>
      <c r="D15" s="82"/>
      <c r="E15" s="82"/>
      <c r="F15" s="82"/>
      <c r="G15" s="70">
        <v>2275</v>
      </c>
    </row>
    <row r="16" spans="1:7" ht="24.95" customHeight="1" x14ac:dyDescent="0.25">
      <c r="A16" s="73"/>
      <c r="B16" s="86" t="s">
        <v>118</v>
      </c>
      <c r="C16" s="86"/>
      <c r="D16" s="86"/>
      <c r="E16" s="86"/>
      <c r="F16" s="86"/>
      <c r="G16" s="74">
        <v>1050680.45</v>
      </c>
    </row>
    <row r="17" spans="1:7" ht="24.95" customHeight="1" x14ac:dyDescent="0.25">
      <c r="A17" s="69">
        <v>4</v>
      </c>
      <c r="B17" s="71" t="s">
        <v>120</v>
      </c>
      <c r="C17" s="72"/>
      <c r="D17" s="72"/>
      <c r="E17" s="72"/>
      <c r="F17" s="72"/>
      <c r="G17" s="70">
        <v>4728</v>
      </c>
    </row>
    <row r="18" spans="1:7" ht="24.95" customHeight="1" x14ac:dyDescent="0.25">
      <c r="A18" s="69">
        <v>5</v>
      </c>
      <c r="B18" s="82" t="s">
        <v>121</v>
      </c>
      <c r="C18" s="82"/>
      <c r="D18" s="82"/>
      <c r="E18" s="82"/>
      <c r="F18" s="82"/>
      <c r="G18" s="70">
        <v>4233</v>
      </c>
    </row>
    <row r="19" spans="1:7" ht="24.95" customHeight="1" x14ac:dyDescent="0.25">
      <c r="A19" s="69">
        <v>6</v>
      </c>
      <c r="B19" s="82" t="s">
        <v>122</v>
      </c>
      <c r="C19" s="82"/>
      <c r="D19" s="82"/>
      <c r="E19" s="82"/>
      <c r="F19" s="82"/>
      <c r="G19" s="70">
        <v>36386</v>
      </c>
    </row>
    <row r="20" spans="1:7" ht="24.95" customHeight="1" x14ac:dyDescent="0.25">
      <c r="A20" s="69">
        <v>7</v>
      </c>
      <c r="B20" s="71" t="s">
        <v>123</v>
      </c>
      <c r="C20" s="72"/>
      <c r="D20" s="72"/>
      <c r="E20" s="72"/>
      <c r="F20" s="72"/>
      <c r="G20" s="70">
        <v>1546</v>
      </c>
    </row>
    <row r="21" spans="1:7" ht="24.95" customHeight="1" x14ac:dyDescent="0.25">
      <c r="A21" s="87"/>
      <c r="B21" s="86" t="s">
        <v>124</v>
      </c>
      <c r="C21" s="86"/>
      <c r="D21" s="86"/>
      <c r="E21" s="86"/>
      <c r="F21" s="86"/>
      <c r="G21" s="91">
        <v>465</v>
      </c>
    </row>
    <row r="22" spans="1:7" ht="24.95" customHeight="1" x14ac:dyDescent="0.25">
      <c r="A22" s="88"/>
      <c r="B22" s="86" t="s">
        <v>125</v>
      </c>
      <c r="C22" s="86"/>
      <c r="D22" s="86"/>
      <c r="E22" s="86"/>
      <c r="F22" s="86"/>
      <c r="G22" s="76">
        <v>104</v>
      </c>
    </row>
    <row r="23" spans="1:7" ht="24.95" customHeight="1" x14ac:dyDescent="0.25">
      <c r="A23" s="89"/>
      <c r="B23" s="86" t="s">
        <v>126</v>
      </c>
      <c r="C23" s="86"/>
      <c r="D23" s="86"/>
      <c r="E23" s="86"/>
      <c r="F23" s="86"/>
      <c r="G23" s="74">
        <v>195883</v>
      </c>
    </row>
  </sheetData>
  <mergeCells count="12">
    <mergeCell ref="B15:F15"/>
    <mergeCell ref="A1:G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EF5BC-4E95-4E1B-9504-CCF7E2E948CE}">
  <dimension ref="A1:L23"/>
  <sheetViews>
    <sheetView topLeftCell="A12" zoomScale="90" zoomScaleNormal="90" zoomScaleSheetLayoutView="80" workbookViewId="0">
      <selection activeCell="B23" sqref="B23:F23"/>
    </sheetView>
  </sheetViews>
  <sheetFormatPr defaultRowHeight="15" x14ac:dyDescent="0.25"/>
  <cols>
    <col min="6" max="6" width="45.7109375" customWidth="1"/>
    <col min="7" max="7" width="76.5703125" customWidth="1"/>
  </cols>
  <sheetData>
    <row r="1" spans="1:12" x14ac:dyDescent="0.25">
      <c r="A1" s="83"/>
      <c r="B1" s="83"/>
      <c r="C1" s="83"/>
      <c r="D1" s="83"/>
      <c r="E1" s="83"/>
      <c r="F1" s="83"/>
      <c r="G1" s="83"/>
      <c r="H1" s="84"/>
      <c r="I1" s="84"/>
      <c r="J1" s="84"/>
      <c r="K1" s="84"/>
      <c r="L1" s="84"/>
    </row>
    <row r="2" spans="1:12" x14ac:dyDescent="0.25">
      <c r="A2" s="83"/>
      <c r="B2" s="83"/>
      <c r="C2" s="83"/>
      <c r="D2" s="83"/>
      <c r="E2" s="83"/>
      <c r="F2" s="83"/>
      <c r="G2" s="83"/>
      <c r="H2" s="84"/>
      <c r="I2" s="84"/>
      <c r="J2" s="84"/>
      <c r="K2" s="84"/>
      <c r="L2" s="84"/>
    </row>
    <row r="3" spans="1:12" x14ac:dyDescent="0.25">
      <c r="A3" s="83"/>
      <c r="B3" s="83"/>
      <c r="C3" s="83"/>
      <c r="D3" s="83"/>
      <c r="E3" s="83"/>
      <c r="F3" s="83"/>
      <c r="G3" s="83"/>
      <c r="H3" s="84"/>
      <c r="I3" s="84"/>
      <c r="J3" s="84"/>
      <c r="K3" s="84"/>
      <c r="L3" s="84"/>
    </row>
    <row r="4" spans="1:12" x14ac:dyDescent="0.25">
      <c r="A4" s="83"/>
      <c r="B4" s="83"/>
      <c r="C4" s="83"/>
      <c r="D4" s="83"/>
      <c r="E4" s="83"/>
      <c r="F4" s="83"/>
      <c r="G4" s="83"/>
      <c r="H4" s="84"/>
      <c r="I4" s="84"/>
      <c r="J4" s="84"/>
      <c r="K4" s="84"/>
      <c r="L4" s="84"/>
    </row>
    <row r="5" spans="1:12" x14ac:dyDescent="0.25">
      <c r="A5" s="83"/>
      <c r="B5" s="83"/>
      <c r="C5" s="83"/>
      <c r="D5" s="83"/>
      <c r="E5" s="83"/>
      <c r="F5" s="83"/>
      <c r="G5" s="83"/>
      <c r="H5" s="84"/>
      <c r="I5" s="84"/>
      <c r="J5" s="84"/>
      <c r="K5" s="84"/>
      <c r="L5" s="84"/>
    </row>
    <row r="6" spans="1:12" x14ac:dyDescent="0.25">
      <c r="A6" s="83"/>
      <c r="B6" s="83"/>
      <c r="C6" s="83"/>
      <c r="D6" s="83"/>
      <c r="E6" s="83"/>
      <c r="F6" s="83"/>
      <c r="G6" s="83"/>
      <c r="H6" s="84"/>
      <c r="I6" s="84"/>
      <c r="J6" s="84"/>
      <c r="K6" s="84"/>
      <c r="L6" s="84"/>
    </row>
    <row r="7" spans="1:12" x14ac:dyDescent="0.25">
      <c r="A7" s="83"/>
      <c r="B7" s="83"/>
      <c r="C7" s="83"/>
      <c r="D7" s="83"/>
      <c r="E7" s="83"/>
      <c r="F7" s="83"/>
      <c r="G7" s="83"/>
      <c r="H7" s="84"/>
      <c r="I7" s="84"/>
      <c r="J7" s="84"/>
      <c r="K7" s="84"/>
      <c r="L7" s="84"/>
    </row>
    <row r="8" spans="1:12" x14ac:dyDescent="0.25">
      <c r="A8" s="83"/>
      <c r="B8" s="83"/>
      <c r="C8" s="83"/>
      <c r="D8" s="83"/>
      <c r="E8" s="83"/>
      <c r="F8" s="83"/>
      <c r="G8" s="83"/>
      <c r="H8" s="84"/>
      <c r="I8" s="84"/>
      <c r="J8" s="84"/>
      <c r="K8" s="84"/>
      <c r="L8" s="84"/>
    </row>
    <row r="9" spans="1:12" x14ac:dyDescent="0.25">
      <c r="A9" s="83"/>
      <c r="B9" s="83"/>
      <c r="C9" s="83"/>
      <c r="D9" s="83"/>
      <c r="E9" s="83"/>
      <c r="F9" s="83"/>
      <c r="G9" s="83"/>
      <c r="H9" s="84"/>
      <c r="I9" s="84"/>
      <c r="J9" s="84"/>
      <c r="K9" s="84"/>
      <c r="L9" s="84"/>
    </row>
    <row r="10" spans="1:12" ht="14.1" customHeight="1" x14ac:dyDescent="0.25">
      <c r="A10" s="83"/>
      <c r="B10" s="83"/>
      <c r="C10" s="83"/>
      <c r="D10" s="83"/>
      <c r="E10" s="83"/>
      <c r="F10" s="83"/>
      <c r="G10" s="83"/>
      <c r="H10" s="84"/>
      <c r="I10" s="84"/>
      <c r="J10" s="84"/>
      <c r="K10" s="84"/>
      <c r="L10" s="84"/>
    </row>
    <row r="11" spans="1:12" ht="24.95" customHeight="1" x14ac:dyDescent="0.25">
      <c r="A11" s="85"/>
      <c r="B11" s="85"/>
      <c r="C11" s="85"/>
      <c r="D11" s="85"/>
      <c r="E11" s="85"/>
      <c r="F11" s="85"/>
      <c r="G11" s="68" t="s">
        <v>115</v>
      </c>
    </row>
    <row r="12" spans="1:12" ht="24.95" customHeight="1" x14ac:dyDescent="0.25">
      <c r="A12" s="69">
        <v>1</v>
      </c>
      <c r="B12" s="82" t="s">
        <v>116</v>
      </c>
      <c r="C12" s="82"/>
      <c r="D12" s="82"/>
      <c r="E12" s="82"/>
      <c r="F12" s="82"/>
      <c r="G12" s="70">
        <v>421575</v>
      </c>
    </row>
    <row r="13" spans="1:12" ht="24.95" customHeight="1" x14ac:dyDescent="0.25">
      <c r="A13" s="73">
        <v>2</v>
      </c>
      <c r="B13" s="93" t="s">
        <v>117</v>
      </c>
      <c r="C13" s="92"/>
      <c r="D13" s="92"/>
      <c r="E13" s="92"/>
      <c r="F13" s="92"/>
      <c r="G13" s="70">
        <v>11775</v>
      </c>
    </row>
    <row r="14" spans="1:12" ht="24.95" customHeight="1" x14ac:dyDescent="0.25">
      <c r="A14" s="73"/>
      <c r="B14" s="86" t="s">
        <v>118</v>
      </c>
      <c r="C14" s="86"/>
      <c r="D14" s="86"/>
      <c r="E14" s="86"/>
      <c r="F14" s="86"/>
      <c r="G14" s="74">
        <v>1867601.45</v>
      </c>
    </row>
    <row r="15" spans="1:12" ht="24.95" customHeight="1" x14ac:dyDescent="0.25">
      <c r="A15" s="69">
        <v>3</v>
      </c>
      <c r="B15" s="82" t="s">
        <v>119</v>
      </c>
      <c r="C15" s="82"/>
      <c r="D15" s="82"/>
      <c r="E15" s="82"/>
      <c r="F15" s="82"/>
      <c r="G15" s="70">
        <v>2522</v>
      </c>
    </row>
    <row r="16" spans="1:12" ht="24.95" customHeight="1" x14ac:dyDescent="0.25">
      <c r="A16" s="73"/>
      <c r="B16" s="86" t="s">
        <v>118</v>
      </c>
      <c r="C16" s="86"/>
      <c r="D16" s="86"/>
      <c r="E16" s="86"/>
      <c r="F16" s="86"/>
      <c r="G16" s="74">
        <v>1067936.25</v>
      </c>
    </row>
    <row r="17" spans="1:7" ht="24.95" customHeight="1" x14ac:dyDescent="0.25">
      <c r="A17" s="69">
        <v>4</v>
      </c>
      <c r="B17" s="71" t="s">
        <v>120</v>
      </c>
      <c r="C17" s="72"/>
      <c r="D17" s="72"/>
      <c r="E17" s="72"/>
      <c r="F17" s="72"/>
      <c r="G17" s="70">
        <v>3386</v>
      </c>
    </row>
    <row r="18" spans="1:7" ht="24.95" customHeight="1" x14ac:dyDescent="0.25">
      <c r="A18" s="69">
        <v>5</v>
      </c>
      <c r="B18" s="82" t="s">
        <v>121</v>
      </c>
      <c r="C18" s="82"/>
      <c r="D18" s="82"/>
      <c r="E18" s="82"/>
      <c r="F18" s="82"/>
      <c r="G18" s="70">
        <v>3485</v>
      </c>
    </row>
    <row r="19" spans="1:7" ht="24.95" customHeight="1" x14ac:dyDescent="0.25">
      <c r="A19" s="69">
        <v>6</v>
      </c>
      <c r="B19" s="82" t="s">
        <v>122</v>
      </c>
      <c r="C19" s="82"/>
      <c r="D19" s="82"/>
      <c r="E19" s="82"/>
      <c r="F19" s="82"/>
      <c r="G19" s="70">
        <v>42491</v>
      </c>
    </row>
    <row r="20" spans="1:7" ht="24.95" customHeight="1" x14ac:dyDescent="0.25">
      <c r="A20" s="69">
        <v>7</v>
      </c>
      <c r="B20" s="71" t="s">
        <v>123</v>
      </c>
      <c r="C20" s="72"/>
      <c r="D20" s="72"/>
      <c r="E20" s="72"/>
      <c r="F20" s="72"/>
      <c r="G20" s="70">
        <v>1895</v>
      </c>
    </row>
    <row r="21" spans="1:7" ht="24.95" customHeight="1" x14ac:dyDescent="0.25">
      <c r="A21" s="87"/>
      <c r="B21" s="86" t="s">
        <v>124</v>
      </c>
      <c r="C21" s="86"/>
      <c r="D21" s="86"/>
      <c r="E21" s="86"/>
      <c r="F21" s="86"/>
      <c r="G21" s="91">
        <v>1694</v>
      </c>
    </row>
    <row r="22" spans="1:7" ht="24.95" customHeight="1" x14ac:dyDescent="0.25">
      <c r="A22" s="88"/>
      <c r="B22" s="86" t="s">
        <v>125</v>
      </c>
      <c r="C22" s="86"/>
      <c r="D22" s="86"/>
      <c r="E22" s="86"/>
      <c r="F22" s="86"/>
      <c r="G22" s="76">
        <v>27</v>
      </c>
    </row>
    <row r="23" spans="1:7" ht="24.95" customHeight="1" x14ac:dyDescent="0.25">
      <c r="A23" s="89"/>
      <c r="B23" s="86" t="s">
        <v>126</v>
      </c>
      <c r="C23" s="86"/>
      <c r="D23" s="86"/>
      <c r="E23" s="86"/>
      <c r="F23" s="86"/>
      <c r="G23" s="77">
        <v>143832.94</v>
      </c>
    </row>
  </sheetData>
  <mergeCells count="13">
    <mergeCell ref="B15:F15"/>
    <mergeCell ref="A1:G10"/>
    <mergeCell ref="H1:L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colBreaks count="1" manualBreakCount="1">
    <brk id="8"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080AD-B12F-4357-8D01-0A1D0D3475C7}">
  <dimension ref="A1:L23"/>
  <sheetViews>
    <sheetView zoomScale="90" zoomScaleNormal="90" zoomScaleSheetLayoutView="80" workbookViewId="0">
      <selection activeCell="G23" sqref="G23"/>
    </sheetView>
  </sheetViews>
  <sheetFormatPr defaultRowHeight="15" x14ac:dyDescent="0.25"/>
  <cols>
    <col min="6" max="6" width="45.7109375" customWidth="1"/>
    <col min="7" max="7" width="76.42578125" customWidth="1"/>
  </cols>
  <sheetData>
    <row r="1" spans="1:12" x14ac:dyDescent="0.25">
      <c r="A1" s="83"/>
      <c r="B1" s="83"/>
      <c r="C1" s="83"/>
      <c r="D1" s="83"/>
      <c r="E1" s="83"/>
      <c r="F1" s="83"/>
      <c r="G1" s="83"/>
      <c r="H1" s="84"/>
      <c r="I1" s="84"/>
      <c r="J1" s="84"/>
      <c r="K1" s="84"/>
      <c r="L1" s="84"/>
    </row>
    <row r="2" spans="1:12" x14ac:dyDescent="0.25">
      <c r="A2" s="83"/>
      <c r="B2" s="83"/>
      <c r="C2" s="83"/>
      <c r="D2" s="83"/>
      <c r="E2" s="83"/>
      <c r="F2" s="83"/>
      <c r="G2" s="83"/>
      <c r="H2" s="84"/>
      <c r="I2" s="84"/>
      <c r="J2" s="84"/>
      <c r="K2" s="84"/>
      <c r="L2" s="84"/>
    </row>
    <row r="3" spans="1:12" x14ac:dyDescent="0.25">
      <c r="A3" s="83"/>
      <c r="B3" s="83"/>
      <c r="C3" s="83"/>
      <c r="D3" s="83"/>
      <c r="E3" s="83"/>
      <c r="F3" s="83"/>
      <c r="G3" s="83"/>
      <c r="H3" s="84"/>
      <c r="I3" s="84"/>
      <c r="J3" s="84"/>
      <c r="K3" s="84"/>
      <c r="L3" s="84"/>
    </row>
    <row r="4" spans="1:12" x14ac:dyDescent="0.25">
      <c r="A4" s="83"/>
      <c r="B4" s="83"/>
      <c r="C4" s="83"/>
      <c r="D4" s="83"/>
      <c r="E4" s="83"/>
      <c r="F4" s="83"/>
      <c r="G4" s="83"/>
      <c r="H4" s="84"/>
      <c r="I4" s="84"/>
      <c r="J4" s="84"/>
      <c r="K4" s="84"/>
      <c r="L4" s="84"/>
    </row>
    <row r="5" spans="1:12" x14ac:dyDescent="0.25">
      <c r="A5" s="83"/>
      <c r="B5" s="83"/>
      <c r="C5" s="83"/>
      <c r="D5" s="83"/>
      <c r="E5" s="83"/>
      <c r="F5" s="83"/>
      <c r="G5" s="83"/>
      <c r="H5" s="84"/>
      <c r="I5" s="84"/>
      <c r="J5" s="84"/>
      <c r="K5" s="84"/>
      <c r="L5" s="84"/>
    </row>
    <row r="6" spans="1:12" x14ac:dyDescent="0.25">
      <c r="A6" s="83"/>
      <c r="B6" s="83"/>
      <c r="C6" s="83"/>
      <c r="D6" s="83"/>
      <c r="E6" s="83"/>
      <c r="F6" s="83"/>
      <c r="G6" s="83"/>
      <c r="H6" s="84"/>
      <c r="I6" s="84"/>
      <c r="J6" s="84"/>
      <c r="K6" s="84"/>
      <c r="L6" s="84"/>
    </row>
    <row r="7" spans="1:12" x14ac:dyDescent="0.25">
      <c r="A7" s="83"/>
      <c r="B7" s="83"/>
      <c r="C7" s="83"/>
      <c r="D7" s="83"/>
      <c r="E7" s="83"/>
      <c r="F7" s="83"/>
      <c r="G7" s="83"/>
      <c r="H7" s="84"/>
      <c r="I7" s="84"/>
      <c r="J7" s="84"/>
      <c r="K7" s="84"/>
      <c r="L7" s="84"/>
    </row>
    <row r="8" spans="1:12" x14ac:dyDescent="0.25">
      <c r="A8" s="83"/>
      <c r="B8" s="83"/>
      <c r="C8" s="83"/>
      <c r="D8" s="83"/>
      <c r="E8" s="83"/>
      <c r="F8" s="83"/>
      <c r="G8" s="83"/>
      <c r="H8" s="84"/>
      <c r="I8" s="84"/>
      <c r="J8" s="84"/>
      <c r="K8" s="84"/>
      <c r="L8" s="84"/>
    </row>
    <row r="9" spans="1:12" x14ac:dyDescent="0.25">
      <c r="A9" s="83"/>
      <c r="B9" s="83"/>
      <c r="C9" s="83"/>
      <c r="D9" s="83"/>
      <c r="E9" s="83"/>
      <c r="F9" s="83"/>
      <c r="G9" s="83"/>
      <c r="H9" s="84"/>
      <c r="I9" s="84"/>
      <c r="J9" s="84"/>
      <c r="K9" s="84"/>
      <c r="L9" s="84"/>
    </row>
    <row r="10" spans="1:12" ht="14.1" customHeight="1" x14ac:dyDescent="0.25">
      <c r="A10" s="83"/>
      <c r="B10" s="83"/>
      <c r="C10" s="83"/>
      <c r="D10" s="83"/>
      <c r="E10" s="83"/>
      <c r="F10" s="83"/>
      <c r="G10" s="83"/>
      <c r="H10" s="84"/>
      <c r="I10" s="84"/>
      <c r="J10" s="84"/>
      <c r="K10" s="84"/>
      <c r="L10" s="84"/>
    </row>
    <row r="11" spans="1:12" ht="24.95" customHeight="1" x14ac:dyDescent="0.25">
      <c r="A11" s="85"/>
      <c r="B11" s="85"/>
      <c r="C11" s="85"/>
      <c r="D11" s="85"/>
      <c r="E11" s="85"/>
      <c r="F11" s="85"/>
      <c r="G11" s="68" t="s">
        <v>115</v>
      </c>
    </row>
    <row r="12" spans="1:12" ht="24.95" customHeight="1" x14ac:dyDescent="0.25">
      <c r="A12" s="69">
        <v>1</v>
      </c>
      <c r="B12" s="82" t="s">
        <v>116</v>
      </c>
      <c r="C12" s="82"/>
      <c r="D12" s="82"/>
      <c r="E12" s="82"/>
      <c r="F12" s="82"/>
      <c r="G12" s="70">
        <v>421642</v>
      </c>
    </row>
    <row r="13" spans="1:12" ht="24.95" customHeight="1" x14ac:dyDescent="0.25">
      <c r="A13" s="69">
        <v>2</v>
      </c>
      <c r="B13" s="71" t="s">
        <v>117</v>
      </c>
      <c r="C13" s="72"/>
      <c r="D13" s="72"/>
      <c r="E13" s="72"/>
      <c r="F13" s="72"/>
      <c r="G13" s="70">
        <v>14173</v>
      </c>
    </row>
    <row r="14" spans="1:12" ht="24.95" customHeight="1" x14ac:dyDescent="0.25">
      <c r="A14" s="73"/>
      <c r="B14" s="86" t="s">
        <v>118</v>
      </c>
      <c r="C14" s="86"/>
      <c r="D14" s="86"/>
      <c r="E14" s="86"/>
      <c r="F14" s="86"/>
      <c r="G14" s="74">
        <v>1475989</v>
      </c>
    </row>
    <row r="15" spans="1:12" ht="24.95" customHeight="1" x14ac:dyDescent="0.25">
      <c r="A15" s="69">
        <v>3</v>
      </c>
      <c r="B15" s="82" t="s">
        <v>119</v>
      </c>
      <c r="C15" s="82"/>
      <c r="D15" s="82"/>
      <c r="E15" s="82"/>
      <c r="F15" s="82"/>
      <c r="G15" s="70">
        <v>2523</v>
      </c>
    </row>
    <row r="16" spans="1:12" ht="24.95" customHeight="1" x14ac:dyDescent="0.25">
      <c r="A16" s="73"/>
      <c r="B16" s="86" t="s">
        <v>118</v>
      </c>
      <c r="C16" s="86"/>
      <c r="D16" s="86"/>
      <c r="E16" s="86"/>
      <c r="F16" s="86"/>
      <c r="G16" s="74">
        <v>1074647.25</v>
      </c>
    </row>
    <row r="17" spans="1:7" ht="24.95" customHeight="1" x14ac:dyDescent="0.25">
      <c r="A17" s="69">
        <v>4</v>
      </c>
      <c r="B17" s="71" t="s">
        <v>120</v>
      </c>
      <c r="C17" s="72"/>
      <c r="D17" s="72"/>
      <c r="E17" s="72"/>
      <c r="F17" s="72"/>
      <c r="G17" s="70">
        <v>3155</v>
      </c>
    </row>
    <row r="18" spans="1:7" ht="24.95" customHeight="1" x14ac:dyDescent="0.25">
      <c r="A18" s="69">
        <v>5</v>
      </c>
      <c r="B18" s="82" t="s">
        <v>121</v>
      </c>
      <c r="C18" s="82"/>
      <c r="D18" s="82"/>
      <c r="E18" s="82"/>
      <c r="F18" s="82"/>
      <c r="G18" s="70">
        <v>2680</v>
      </c>
    </row>
    <row r="19" spans="1:7" ht="24.95" customHeight="1" x14ac:dyDescent="0.25">
      <c r="A19" s="69">
        <v>6</v>
      </c>
      <c r="B19" s="82" t="s">
        <v>122</v>
      </c>
      <c r="C19" s="82"/>
      <c r="D19" s="82"/>
      <c r="E19" s="82"/>
      <c r="F19" s="82"/>
      <c r="G19" s="70">
        <v>43730</v>
      </c>
    </row>
    <row r="20" spans="1:7" ht="24.95" customHeight="1" x14ac:dyDescent="0.25">
      <c r="A20" s="69">
        <v>7</v>
      </c>
      <c r="B20" s="71" t="s">
        <v>123</v>
      </c>
      <c r="C20" s="72"/>
      <c r="D20" s="72"/>
      <c r="E20" s="72"/>
      <c r="F20" s="72"/>
      <c r="G20" s="70">
        <v>5420</v>
      </c>
    </row>
    <row r="21" spans="1:7" ht="24.95" customHeight="1" x14ac:dyDescent="0.25">
      <c r="A21" s="87"/>
      <c r="B21" s="86" t="s">
        <v>124</v>
      </c>
      <c r="C21" s="86"/>
      <c r="D21" s="86"/>
      <c r="E21" s="86"/>
      <c r="F21" s="86"/>
      <c r="G21" s="75">
        <v>1194</v>
      </c>
    </row>
    <row r="22" spans="1:7" ht="24.95" customHeight="1" x14ac:dyDescent="0.25">
      <c r="A22" s="88"/>
      <c r="B22" s="86" t="s">
        <v>125</v>
      </c>
      <c r="C22" s="86"/>
      <c r="D22" s="86"/>
      <c r="E22" s="86"/>
      <c r="F22" s="86"/>
      <c r="G22" s="76">
        <v>61</v>
      </c>
    </row>
    <row r="23" spans="1:7" ht="24.95" customHeight="1" x14ac:dyDescent="0.25">
      <c r="A23" s="89"/>
      <c r="B23" s="86" t="s">
        <v>126</v>
      </c>
      <c r="C23" s="86"/>
      <c r="D23" s="86"/>
      <c r="E23" s="86"/>
      <c r="F23" s="86"/>
      <c r="G23" s="77">
        <v>353265.63</v>
      </c>
    </row>
  </sheetData>
  <mergeCells count="13">
    <mergeCell ref="B15:F15"/>
    <mergeCell ref="A1:G10"/>
    <mergeCell ref="H1:L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colBreaks count="1" manualBreakCount="1">
    <brk id="8"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06EF-4913-4A97-8F8C-034B803942CA}">
  <dimension ref="A1:L23"/>
  <sheetViews>
    <sheetView topLeftCell="A7" zoomScale="90" zoomScaleNormal="90" zoomScaleSheetLayoutView="80" workbookViewId="0">
      <selection activeCell="B18" sqref="B18:F18"/>
    </sheetView>
  </sheetViews>
  <sheetFormatPr defaultRowHeight="15" x14ac:dyDescent="0.25"/>
  <cols>
    <col min="6" max="6" width="45.7109375" customWidth="1"/>
    <col min="7" max="7" width="76.42578125" customWidth="1"/>
  </cols>
  <sheetData>
    <row r="1" spans="1:12" x14ac:dyDescent="0.25">
      <c r="A1" s="83"/>
      <c r="B1" s="83"/>
      <c r="C1" s="83"/>
      <c r="D1" s="83"/>
      <c r="E1" s="83"/>
      <c r="F1" s="83"/>
      <c r="G1" s="83"/>
      <c r="H1" s="84"/>
      <c r="I1" s="84"/>
      <c r="J1" s="84"/>
      <c r="K1" s="84"/>
      <c r="L1" s="84"/>
    </row>
    <row r="2" spans="1:12" x14ac:dyDescent="0.25">
      <c r="A2" s="83"/>
      <c r="B2" s="83"/>
      <c r="C2" s="83"/>
      <c r="D2" s="83"/>
      <c r="E2" s="83"/>
      <c r="F2" s="83"/>
      <c r="G2" s="83"/>
      <c r="H2" s="84"/>
      <c r="I2" s="84"/>
      <c r="J2" s="84"/>
      <c r="K2" s="84"/>
      <c r="L2" s="84"/>
    </row>
    <row r="3" spans="1:12" x14ac:dyDescent="0.25">
      <c r="A3" s="83"/>
      <c r="B3" s="83"/>
      <c r="C3" s="83"/>
      <c r="D3" s="83"/>
      <c r="E3" s="83"/>
      <c r="F3" s="83"/>
      <c r="G3" s="83"/>
      <c r="H3" s="84"/>
      <c r="I3" s="84"/>
      <c r="J3" s="84"/>
      <c r="K3" s="84"/>
      <c r="L3" s="84"/>
    </row>
    <row r="4" spans="1:12" x14ac:dyDescent="0.25">
      <c r="A4" s="83"/>
      <c r="B4" s="83"/>
      <c r="C4" s="83"/>
      <c r="D4" s="83"/>
      <c r="E4" s="83"/>
      <c r="F4" s="83"/>
      <c r="G4" s="83"/>
      <c r="H4" s="84"/>
      <c r="I4" s="84"/>
      <c r="J4" s="84"/>
      <c r="K4" s="84"/>
      <c r="L4" s="84"/>
    </row>
    <row r="5" spans="1:12" x14ac:dyDescent="0.25">
      <c r="A5" s="83"/>
      <c r="B5" s="83"/>
      <c r="C5" s="83"/>
      <c r="D5" s="83"/>
      <c r="E5" s="83"/>
      <c r="F5" s="83"/>
      <c r="G5" s="83"/>
      <c r="H5" s="84"/>
      <c r="I5" s="84"/>
      <c r="J5" s="84"/>
      <c r="K5" s="84"/>
      <c r="L5" s="84"/>
    </row>
    <row r="6" spans="1:12" x14ac:dyDescent="0.25">
      <c r="A6" s="83"/>
      <c r="B6" s="83"/>
      <c r="C6" s="83"/>
      <c r="D6" s="83"/>
      <c r="E6" s="83"/>
      <c r="F6" s="83"/>
      <c r="G6" s="83"/>
      <c r="H6" s="84"/>
      <c r="I6" s="84"/>
      <c r="J6" s="84"/>
      <c r="K6" s="84"/>
      <c r="L6" s="84"/>
    </row>
    <row r="7" spans="1:12" x14ac:dyDescent="0.25">
      <c r="A7" s="83"/>
      <c r="B7" s="83"/>
      <c r="C7" s="83"/>
      <c r="D7" s="83"/>
      <c r="E7" s="83"/>
      <c r="F7" s="83"/>
      <c r="G7" s="83"/>
      <c r="H7" s="84"/>
      <c r="I7" s="84"/>
      <c r="J7" s="84"/>
      <c r="K7" s="84"/>
      <c r="L7" s="84"/>
    </row>
    <row r="8" spans="1:12" x14ac:dyDescent="0.25">
      <c r="A8" s="83"/>
      <c r="B8" s="83"/>
      <c r="C8" s="83"/>
      <c r="D8" s="83"/>
      <c r="E8" s="83"/>
      <c r="F8" s="83"/>
      <c r="G8" s="83"/>
      <c r="H8" s="84"/>
      <c r="I8" s="84"/>
      <c r="J8" s="84"/>
      <c r="K8" s="84"/>
      <c r="L8" s="84"/>
    </row>
    <row r="9" spans="1:12" x14ac:dyDescent="0.25">
      <c r="A9" s="83"/>
      <c r="B9" s="83"/>
      <c r="C9" s="83"/>
      <c r="D9" s="83"/>
      <c r="E9" s="83"/>
      <c r="F9" s="83"/>
      <c r="G9" s="83"/>
      <c r="H9" s="84"/>
      <c r="I9" s="84"/>
      <c r="J9" s="84"/>
      <c r="K9" s="84"/>
      <c r="L9" s="84"/>
    </row>
    <row r="10" spans="1:12" ht="14.1" customHeight="1" x14ac:dyDescent="0.25">
      <c r="A10" s="83"/>
      <c r="B10" s="83"/>
      <c r="C10" s="83"/>
      <c r="D10" s="83"/>
      <c r="E10" s="83"/>
      <c r="F10" s="83"/>
      <c r="G10" s="83"/>
      <c r="H10" s="84"/>
      <c r="I10" s="84"/>
      <c r="J10" s="84"/>
      <c r="K10" s="84"/>
      <c r="L10" s="84"/>
    </row>
    <row r="11" spans="1:12" ht="24.95" customHeight="1" x14ac:dyDescent="0.25">
      <c r="A11" s="85"/>
      <c r="B11" s="85"/>
      <c r="C11" s="85"/>
      <c r="D11" s="85"/>
      <c r="E11" s="85"/>
      <c r="F11" s="85"/>
      <c r="G11" s="68" t="s">
        <v>115</v>
      </c>
    </row>
    <row r="12" spans="1:12" ht="24.95" customHeight="1" x14ac:dyDescent="0.25">
      <c r="A12" s="69">
        <v>1</v>
      </c>
      <c r="B12" s="82" t="s">
        <v>116</v>
      </c>
      <c r="C12" s="82"/>
      <c r="D12" s="82"/>
      <c r="E12" s="82"/>
      <c r="F12" s="82"/>
      <c r="G12" s="70">
        <v>420796</v>
      </c>
    </row>
    <row r="13" spans="1:12" ht="24.95" customHeight="1" x14ac:dyDescent="0.25">
      <c r="A13" s="69">
        <v>2</v>
      </c>
      <c r="B13" s="71" t="s">
        <v>117</v>
      </c>
      <c r="C13" s="72"/>
      <c r="D13" s="72"/>
      <c r="E13" s="72"/>
      <c r="F13" s="72"/>
      <c r="G13" s="70">
        <v>14140</v>
      </c>
    </row>
    <row r="14" spans="1:12" ht="24.95" customHeight="1" x14ac:dyDescent="0.25">
      <c r="A14" s="73"/>
      <c r="B14" s="86" t="s">
        <v>118</v>
      </c>
      <c r="C14" s="86"/>
      <c r="D14" s="86"/>
      <c r="E14" s="86"/>
      <c r="F14" s="86"/>
      <c r="G14" s="74">
        <v>1422555</v>
      </c>
    </row>
    <row r="15" spans="1:12" ht="24.95" customHeight="1" x14ac:dyDescent="0.25">
      <c r="A15" s="69">
        <v>3</v>
      </c>
      <c r="B15" s="82" t="s">
        <v>119</v>
      </c>
      <c r="C15" s="82"/>
      <c r="D15" s="82"/>
      <c r="E15" s="82"/>
      <c r="F15" s="82"/>
      <c r="G15" s="70">
        <v>2358</v>
      </c>
    </row>
    <row r="16" spans="1:12" ht="24.95" customHeight="1" x14ac:dyDescent="0.25">
      <c r="A16" s="73"/>
      <c r="B16" s="86" t="s">
        <v>118</v>
      </c>
      <c r="C16" s="86"/>
      <c r="D16" s="86"/>
      <c r="E16" s="86"/>
      <c r="F16" s="86"/>
      <c r="G16" s="74">
        <v>1026277.61</v>
      </c>
    </row>
    <row r="17" spans="1:7" ht="24.95" customHeight="1" x14ac:dyDescent="0.25">
      <c r="A17" s="69">
        <v>4</v>
      </c>
      <c r="B17" s="71" t="s">
        <v>120</v>
      </c>
      <c r="C17" s="72"/>
      <c r="D17" s="72"/>
      <c r="E17" s="72"/>
      <c r="F17" s="72"/>
      <c r="G17" s="70">
        <v>4058</v>
      </c>
    </row>
    <row r="18" spans="1:7" ht="24.95" customHeight="1" x14ac:dyDescent="0.25">
      <c r="A18" s="69">
        <v>5</v>
      </c>
      <c r="B18" s="82" t="s">
        <v>121</v>
      </c>
      <c r="C18" s="82"/>
      <c r="D18" s="82"/>
      <c r="E18" s="82"/>
      <c r="F18" s="82"/>
      <c r="G18" s="70">
        <v>3701</v>
      </c>
    </row>
    <row r="19" spans="1:7" ht="24.95" customHeight="1" x14ac:dyDescent="0.25">
      <c r="A19" s="69">
        <v>6</v>
      </c>
      <c r="B19" s="82" t="s">
        <v>122</v>
      </c>
      <c r="C19" s="82"/>
      <c r="D19" s="82"/>
      <c r="E19" s="82"/>
      <c r="F19" s="82"/>
      <c r="G19" s="70">
        <v>34226</v>
      </c>
    </row>
    <row r="20" spans="1:7" ht="24.95" customHeight="1" x14ac:dyDescent="0.25">
      <c r="A20" s="69">
        <v>7</v>
      </c>
      <c r="B20" s="71" t="s">
        <v>123</v>
      </c>
      <c r="C20" s="72"/>
      <c r="D20" s="72"/>
      <c r="E20" s="72"/>
      <c r="F20" s="72"/>
      <c r="G20" s="70">
        <v>12533</v>
      </c>
    </row>
    <row r="21" spans="1:7" ht="24.95" customHeight="1" x14ac:dyDescent="0.25">
      <c r="A21" s="87"/>
      <c r="B21" s="86" t="s">
        <v>124</v>
      </c>
      <c r="C21" s="86"/>
      <c r="D21" s="86"/>
      <c r="E21" s="86"/>
      <c r="F21" s="86"/>
      <c r="G21" s="75">
        <v>3143</v>
      </c>
    </row>
    <row r="22" spans="1:7" ht="24.95" customHeight="1" x14ac:dyDescent="0.25">
      <c r="A22" s="88"/>
      <c r="B22" s="86" t="s">
        <v>125</v>
      </c>
      <c r="C22" s="86"/>
      <c r="D22" s="86"/>
      <c r="E22" s="86"/>
      <c r="F22" s="86"/>
      <c r="G22" s="76">
        <v>19</v>
      </c>
    </row>
    <row r="23" spans="1:7" ht="24.95" customHeight="1" x14ac:dyDescent="0.25">
      <c r="A23" s="89"/>
      <c r="B23" s="86" t="s">
        <v>126</v>
      </c>
      <c r="C23" s="86"/>
      <c r="D23" s="86"/>
      <c r="E23" s="86"/>
      <c r="F23" s="86"/>
      <c r="G23" s="77">
        <v>501150.84</v>
      </c>
    </row>
  </sheetData>
  <mergeCells count="13">
    <mergeCell ref="B16:F16"/>
    <mergeCell ref="B18:F18"/>
    <mergeCell ref="B19:F19"/>
    <mergeCell ref="A21:A23"/>
    <mergeCell ref="B21:F21"/>
    <mergeCell ref="B22:F22"/>
    <mergeCell ref="B23:F23"/>
    <mergeCell ref="B15:F15"/>
    <mergeCell ref="A1:G10"/>
    <mergeCell ref="H1:L10"/>
    <mergeCell ref="A11:F11"/>
    <mergeCell ref="B12:F12"/>
    <mergeCell ref="B14:F14"/>
  </mergeCells>
  <pageMargins left="0.7" right="0.7" top="0.75" bottom="0.75" header="0.3" footer="0.3"/>
  <pageSetup scale="48" orientation="portrait" r:id="rId1"/>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7CE4-ABAD-4CA9-B8AD-E7ACF04B32D5}">
  <dimension ref="A1:L23"/>
  <sheetViews>
    <sheetView topLeftCell="A12" zoomScale="90" zoomScaleNormal="90" zoomScaleSheetLayoutView="80" workbookViewId="0">
      <selection activeCell="B18" sqref="B18:F18"/>
    </sheetView>
  </sheetViews>
  <sheetFormatPr defaultRowHeight="15" x14ac:dyDescent="0.25"/>
  <cols>
    <col min="6" max="6" width="45.7109375" customWidth="1"/>
    <col min="7" max="7" width="76.42578125" customWidth="1"/>
  </cols>
  <sheetData>
    <row r="1" spans="1:12" x14ac:dyDescent="0.25">
      <c r="A1" s="83"/>
      <c r="B1" s="83"/>
      <c r="C1" s="83"/>
      <c r="D1" s="83"/>
      <c r="E1" s="83"/>
      <c r="F1" s="83"/>
      <c r="G1" s="83"/>
      <c r="H1" s="84"/>
      <c r="I1" s="84"/>
      <c r="J1" s="84"/>
      <c r="K1" s="84"/>
      <c r="L1" s="84"/>
    </row>
    <row r="2" spans="1:12" x14ac:dyDescent="0.25">
      <c r="A2" s="83"/>
      <c r="B2" s="83"/>
      <c r="C2" s="83"/>
      <c r="D2" s="83"/>
      <c r="E2" s="83"/>
      <c r="F2" s="83"/>
      <c r="G2" s="83"/>
      <c r="H2" s="84"/>
      <c r="I2" s="84"/>
      <c r="J2" s="84"/>
      <c r="K2" s="84"/>
      <c r="L2" s="84"/>
    </row>
    <row r="3" spans="1:12" x14ac:dyDescent="0.25">
      <c r="A3" s="83"/>
      <c r="B3" s="83"/>
      <c r="C3" s="83"/>
      <c r="D3" s="83"/>
      <c r="E3" s="83"/>
      <c r="F3" s="83"/>
      <c r="G3" s="83"/>
      <c r="H3" s="84"/>
      <c r="I3" s="84"/>
      <c r="J3" s="84"/>
      <c r="K3" s="84"/>
      <c r="L3" s="84"/>
    </row>
    <row r="4" spans="1:12" x14ac:dyDescent="0.25">
      <c r="A4" s="83"/>
      <c r="B4" s="83"/>
      <c r="C4" s="83"/>
      <c r="D4" s="83"/>
      <c r="E4" s="83"/>
      <c r="F4" s="83"/>
      <c r="G4" s="83"/>
      <c r="H4" s="84"/>
      <c r="I4" s="84"/>
      <c r="J4" s="84"/>
      <c r="K4" s="84"/>
      <c r="L4" s="84"/>
    </row>
    <row r="5" spans="1:12" x14ac:dyDescent="0.25">
      <c r="A5" s="83"/>
      <c r="B5" s="83"/>
      <c r="C5" s="83"/>
      <c r="D5" s="83"/>
      <c r="E5" s="83"/>
      <c r="F5" s="83"/>
      <c r="G5" s="83"/>
      <c r="H5" s="84"/>
      <c r="I5" s="84"/>
      <c r="J5" s="84"/>
      <c r="K5" s="84"/>
      <c r="L5" s="84"/>
    </row>
    <row r="6" spans="1:12" x14ac:dyDescent="0.25">
      <c r="A6" s="83"/>
      <c r="B6" s="83"/>
      <c r="C6" s="83"/>
      <c r="D6" s="83"/>
      <c r="E6" s="83"/>
      <c r="F6" s="83"/>
      <c r="G6" s="83"/>
      <c r="H6" s="84"/>
      <c r="I6" s="84"/>
      <c r="J6" s="84"/>
      <c r="K6" s="84"/>
      <c r="L6" s="84"/>
    </row>
    <row r="7" spans="1:12" x14ac:dyDescent="0.25">
      <c r="A7" s="83"/>
      <c r="B7" s="83"/>
      <c r="C7" s="83"/>
      <c r="D7" s="83"/>
      <c r="E7" s="83"/>
      <c r="F7" s="83"/>
      <c r="G7" s="83"/>
      <c r="H7" s="84"/>
      <c r="I7" s="84"/>
      <c r="J7" s="84"/>
      <c r="K7" s="84"/>
      <c r="L7" s="84"/>
    </row>
    <row r="8" spans="1:12" x14ac:dyDescent="0.25">
      <c r="A8" s="83"/>
      <c r="B8" s="83"/>
      <c r="C8" s="83"/>
      <c r="D8" s="83"/>
      <c r="E8" s="83"/>
      <c r="F8" s="83"/>
      <c r="G8" s="83"/>
      <c r="H8" s="84"/>
      <c r="I8" s="84"/>
      <c r="J8" s="84"/>
      <c r="K8" s="84"/>
      <c r="L8" s="84"/>
    </row>
    <row r="9" spans="1:12" x14ac:dyDescent="0.25">
      <c r="A9" s="83"/>
      <c r="B9" s="83"/>
      <c r="C9" s="83"/>
      <c r="D9" s="83"/>
      <c r="E9" s="83"/>
      <c r="F9" s="83"/>
      <c r="G9" s="83"/>
      <c r="H9" s="84"/>
      <c r="I9" s="84"/>
      <c r="J9" s="84"/>
      <c r="K9" s="84"/>
      <c r="L9" s="84"/>
    </row>
    <row r="10" spans="1:12" ht="14.1" customHeight="1" x14ac:dyDescent="0.25">
      <c r="A10" s="83"/>
      <c r="B10" s="83"/>
      <c r="C10" s="83"/>
      <c r="D10" s="83"/>
      <c r="E10" s="83"/>
      <c r="F10" s="83"/>
      <c r="G10" s="83"/>
      <c r="H10" s="84"/>
      <c r="I10" s="84"/>
      <c r="J10" s="84"/>
      <c r="K10" s="84"/>
      <c r="L10" s="84"/>
    </row>
    <row r="11" spans="1:12" ht="24.95" customHeight="1" x14ac:dyDescent="0.25">
      <c r="A11" s="85"/>
      <c r="B11" s="85"/>
      <c r="C11" s="85"/>
      <c r="D11" s="85"/>
      <c r="E11" s="85"/>
      <c r="F11" s="85"/>
      <c r="G11" s="68" t="s">
        <v>115</v>
      </c>
    </row>
    <row r="12" spans="1:12" ht="24.95" customHeight="1" x14ac:dyDescent="0.25">
      <c r="A12" s="69">
        <v>1</v>
      </c>
      <c r="B12" s="82" t="s">
        <v>116</v>
      </c>
      <c r="C12" s="82"/>
      <c r="D12" s="82"/>
      <c r="E12" s="82"/>
      <c r="F12" s="82"/>
      <c r="G12" s="70">
        <v>421642</v>
      </c>
    </row>
    <row r="13" spans="1:12" ht="24.95" customHeight="1" x14ac:dyDescent="0.25">
      <c r="A13" s="69">
        <v>2</v>
      </c>
      <c r="B13" s="71" t="s">
        <v>117</v>
      </c>
      <c r="C13" s="72"/>
      <c r="D13" s="72"/>
      <c r="E13" s="72"/>
      <c r="F13" s="72"/>
      <c r="G13" s="70">
        <v>14173</v>
      </c>
    </row>
    <row r="14" spans="1:12" ht="24.95" customHeight="1" x14ac:dyDescent="0.25">
      <c r="A14" s="73"/>
      <c r="B14" s="86" t="s">
        <v>118</v>
      </c>
      <c r="C14" s="86"/>
      <c r="D14" s="86"/>
      <c r="E14" s="86"/>
      <c r="F14" s="86"/>
      <c r="G14" s="74">
        <v>1475989</v>
      </c>
    </row>
    <row r="15" spans="1:12" ht="24.95" customHeight="1" x14ac:dyDescent="0.25">
      <c r="A15" s="69">
        <v>3</v>
      </c>
      <c r="B15" s="82" t="s">
        <v>119</v>
      </c>
      <c r="C15" s="82"/>
      <c r="D15" s="82"/>
      <c r="E15" s="82"/>
      <c r="F15" s="82"/>
      <c r="G15" s="70">
        <v>2523</v>
      </c>
    </row>
    <row r="16" spans="1:12" ht="24.95" customHeight="1" x14ac:dyDescent="0.25">
      <c r="A16" s="73"/>
      <c r="B16" s="86" t="s">
        <v>118</v>
      </c>
      <c r="C16" s="86"/>
      <c r="D16" s="86"/>
      <c r="E16" s="86"/>
      <c r="F16" s="86"/>
      <c r="G16" s="74">
        <v>1074647.25</v>
      </c>
    </row>
    <row r="17" spans="1:7" ht="24.95" customHeight="1" x14ac:dyDescent="0.25">
      <c r="A17" s="69">
        <v>4</v>
      </c>
      <c r="B17" s="71" t="s">
        <v>120</v>
      </c>
      <c r="C17" s="72"/>
      <c r="D17" s="72"/>
      <c r="E17" s="72"/>
      <c r="F17" s="72"/>
      <c r="G17" s="70">
        <v>3155</v>
      </c>
    </row>
    <row r="18" spans="1:7" ht="24.95" customHeight="1" x14ac:dyDescent="0.25">
      <c r="A18" s="69">
        <v>5</v>
      </c>
      <c r="B18" s="82" t="s">
        <v>121</v>
      </c>
      <c r="C18" s="82"/>
      <c r="D18" s="82"/>
      <c r="E18" s="82"/>
      <c r="F18" s="82"/>
      <c r="G18" s="70">
        <v>2680</v>
      </c>
    </row>
    <row r="19" spans="1:7" ht="24.95" customHeight="1" x14ac:dyDescent="0.25">
      <c r="A19" s="69">
        <v>6</v>
      </c>
      <c r="B19" s="82" t="s">
        <v>122</v>
      </c>
      <c r="C19" s="82"/>
      <c r="D19" s="82"/>
      <c r="E19" s="82"/>
      <c r="F19" s="82"/>
      <c r="G19" s="70">
        <v>43730</v>
      </c>
    </row>
    <row r="20" spans="1:7" ht="24.95" customHeight="1" x14ac:dyDescent="0.25">
      <c r="A20" s="69">
        <v>7</v>
      </c>
      <c r="B20" s="71" t="s">
        <v>123</v>
      </c>
      <c r="C20" s="72"/>
      <c r="D20" s="72"/>
      <c r="E20" s="72"/>
      <c r="F20" s="72"/>
      <c r="G20" s="70">
        <v>5420</v>
      </c>
    </row>
    <row r="21" spans="1:7" ht="24.95" customHeight="1" x14ac:dyDescent="0.25">
      <c r="A21" s="87"/>
      <c r="B21" s="86" t="s">
        <v>124</v>
      </c>
      <c r="C21" s="86"/>
      <c r="D21" s="86"/>
      <c r="E21" s="86"/>
      <c r="F21" s="86"/>
      <c r="G21" s="75">
        <v>1194</v>
      </c>
    </row>
    <row r="22" spans="1:7" ht="24.95" customHeight="1" x14ac:dyDescent="0.25">
      <c r="A22" s="88"/>
      <c r="B22" s="86" t="s">
        <v>125</v>
      </c>
      <c r="C22" s="86"/>
      <c r="D22" s="86"/>
      <c r="E22" s="86"/>
      <c r="F22" s="86"/>
      <c r="G22" s="76">
        <v>61</v>
      </c>
    </row>
    <row r="23" spans="1:7" ht="24.95" customHeight="1" x14ac:dyDescent="0.25">
      <c r="A23" s="89"/>
      <c r="B23" s="86" t="s">
        <v>126</v>
      </c>
      <c r="C23" s="86"/>
      <c r="D23" s="86"/>
      <c r="E23" s="86"/>
      <c r="F23" s="86"/>
      <c r="G23" s="77">
        <v>353265.63</v>
      </c>
    </row>
  </sheetData>
  <mergeCells count="13">
    <mergeCell ref="B16:F16"/>
    <mergeCell ref="B18:F18"/>
    <mergeCell ref="B19:F19"/>
    <mergeCell ref="A21:A23"/>
    <mergeCell ref="B21:F21"/>
    <mergeCell ref="B22:F22"/>
    <mergeCell ref="B23:F23"/>
    <mergeCell ref="B15:F15"/>
    <mergeCell ref="A1:G10"/>
    <mergeCell ref="H1:L10"/>
    <mergeCell ref="A11:F11"/>
    <mergeCell ref="B12:F12"/>
    <mergeCell ref="B14:F14"/>
  </mergeCells>
  <pageMargins left="0.7" right="0.7" top="0.75" bottom="0.75" header="0.3" footer="0.3"/>
  <pageSetup scale="48" orientation="portrait" r:id="rId1"/>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E37F-A1B9-4C0D-ABBE-C2139C4F4D1C}">
  <dimension ref="A1:L23"/>
  <sheetViews>
    <sheetView zoomScale="90" zoomScaleNormal="90" zoomScaleSheetLayoutView="80" workbookViewId="0">
      <selection activeCell="B18" sqref="B18:F18"/>
    </sheetView>
  </sheetViews>
  <sheetFormatPr defaultRowHeight="15" x14ac:dyDescent="0.25"/>
  <cols>
    <col min="6" max="6" width="45.7109375" customWidth="1"/>
    <col min="7" max="7" width="76.42578125" customWidth="1"/>
  </cols>
  <sheetData>
    <row r="1" spans="1:12" x14ac:dyDescent="0.25">
      <c r="A1" s="83"/>
      <c r="B1" s="83"/>
      <c r="C1" s="83"/>
      <c r="D1" s="83"/>
      <c r="E1" s="83"/>
      <c r="F1" s="83"/>
      <c r="G1" s="83"/>
      <c r="H1" s="84"/>
      <c r="I1" s="84"/>
      <c r="J1" s="84"/>
      <c r="K1" s="84"/>
      <c r="L1" s="84"/>
    </row>
    <row r="2" spans="1:12" x14ac:dyDescent="0.25">
      <c r="A2" s="83"/>
      <c r="B2" s="83"/>
      <c r="C2" s="83"/>
      <c r="D2" s="83"/>
      <c r="E2" s="83"/>
      <c r="F2" s="83"/>
      <c r="G2" s="83"/>
      <c r="H2" s="84"/>
      <c r="I2" s="84"/>
      <c r="J2" s="84"/>
      <c r="K2" s="84"/>
      <c r="L2" s="84"/>
    </row>
    <row r="3" spans="1:12" x14ac:dyDescent="0.25">
      <c r="A3" s="83"/>
      <c r="B3" s="83"/>
      <c r="C3" s="83"/>
      <c r="D3" s="83"/>
      <c r="E3" s="83"/>
      <c r="F3" s="83"/>
      <c r="G3" s="83"/>
      <c r="H3" s="84"/>
      <c r="I3" s="84"/>
      <c r="J3" s="84"/>
      <c r="K3" s="84"/>
      <c r="L3" s="84"/>
    </row>
    <row r="4" spans="1:12" x14ac:dyDescent="0.25">
      <c r="A4" s="83"/>
      <c r="B4" s="83"/>
      <c r="C4" s="83"/>
      <c r="D4" s="83"/>
      <c r="E4" s="83"/>
      <c r="F4" s="83"/>
      <c r="G4" s="83"/>
      <c r="H4" s="84"/>
      <c r="I4" s="84"/>
      <c r="J4" s="84"/>
      <c r="K4" s="84"/>
      <c r="L4" s="84"/>
    </row>
    <row r="5" spans="1:12" x14ac:dyDescent="0.25">
      <c r="A5" s="83"/>
      <c r="B5" s="83"/>
      <c r="C5" s="83"/>
      <c r="D5" s="83"/>
      <c r="E5" s="83"/>
      <c r="F5" s="83"/>
      <c r="G5" s="83"/>
      <c r="H5" s="84"/>
      <c r="I5" s="84"/>
      <c r="J5" s="84"/>
      <c r="K5" s="84"/>
      <c r="L5" s="84"/>
    </row>
    <row r="6" spans="1:12" x14ac:dyDescent="0.25">
      <c r="A6" s="83"/>
      <c r="B6" s="83"/>
      <c r="C6" s="83"/>
      <c r="D6" s="83"/>
      <c r="E6" s="83"/>
      <c r="F6" s="83"/>
      <c r="G6" s="83"/>
      <c r="H6" s="84"/>
      <c r="I6" s="84"/>
      <c r="J6" s="84"/>
      <c r="K6" s="84"/>
      <c r="L6" s="84"/>
    </row>
    <row r="7" spans="1:12" x14ac:dyDescent="0.25">
      <c r="A7" s="83"/>
      <c r="B7" s="83"/>
      <c r="C7" s="83"/>
      <c r="D7" s="83"/>
      <c r="E7" s="83"/>
      <c r="F7" s="83"/>
      <c r="G7" s="83"/>
      <c r="H7" s="84"/>
      <c r="I7" s="84"/>
      <c r="J7" s="84"/>
      <c r="K7" s="84"/>
      <c r="L7" s="84"/>
    </row>
    <row r="8" spans="1:12" x14ac:dyDescent="0.25">
      <c r="A8" s="83"/>
      <c r="B8" s="83"/>
      <c r="C8" s="83"/>
      <c r="D8" s="83"/>
      <c r="E8" s="83"/>
      <c r="F8" s="83"/>
      <c r="G8" s="83"/>
      <c r="H8" s="84"/>
      <c r="I8" s="84"/>
      <c r="J8" s="84"/>
      <c r="K8" s="84"/>
      <c r="L8" s="84"/>
    </row>
    <row r="9" spans="1:12" x14ac:dyDescent="0.25">
      <c r="A9" s="83"/>
      <c r="B9" s="83"/>
      <c r="C9" s="83"/>
      <c r="D9" s="83"/>
      <c r="E9" s="83"/>
      <c r="F9" s="83"/>
      <c r="G9" s="83"/>
      <c r="H9" s="84"/>
      <c r="I9" s="84"/>
      <c r="J9" s="84"/>
      <c r="K9" s="84"/>
      <c r="L9" s="84"/>
    </row>
    <row r="10" spans="1:12" ht="14.1" customHeight="1" x14ac:dyDescent="0.25">
      <c r="A10" s="83"/>
      <c r="B10" s="83"/>
      <c r="C10" s="83"/>
      <c r="D10" s="83"/>
      <c r="E10" s="83"/>
      <c r="F10" s="83"/>
      <c r="G10" s="83"/>
      <c r="H10" s="84"/>
      <c r="I10" s="84"/>
      <c r="J10" s="84"/>
      <c r="K10" s="84"/>
      <c r="L10" s="84"/>
    </row>
    <row r="11" spans="1:12" ht="24.95" customHeight="1" x14ac:dyDescent="0.25">
      <c r="A11" s="85"/>
      <c r="B11" s="85"/>
      <c r="C11" s="85"/>
      <c r="D11" s="85"/>
      <c r="E11" s="85"/>
      <c r="F11" s="85"/>
      <c r="G11" s="68" t="s">
        <v>115</v>
      </c>
    </row>
    <row r="12" spans="1:12" ht="24.95" customHeight="1" x14ac:dyDescent="0.25">
      <c r="A12" s="69">
        <v>1</v>
      </c>
      <c r="B12" s="82" t="s">
        <v>116</v>
      </c>
      <c r="C12" s="82"/>
      <c r="D12" s="82"/>
      <c r="E12" s="82"/>
      <c r="F12" s="82"/>
      <c r="G12" s="70">
        <v>421575</v>
      </c>
    </row>
    <row r="13" spans="1:12" ht="24.95" customHeight="1" x14ac:dyDescent="0.25">
      <c r="A13" s="69">
        <v>2</v>
      </c>
      <c r="B13" s="71" t="s">
        <v>117</v>
      </c>
      <c r="C13" s="72"/>
      <c r="D13" s="72"/>
      <c r="E13" s="72"/>
      <c r="F13" s="72"/>
      <c r="G13" s="70">
        <v>11775</v>
      </c>
    </row>
    <row r="14" spans="1:12" ht="24.95" customHeight="1" x14ac:dyDescent="0.25">
      <c r="A14" s="73"/>
      <c r="B14" s="86" t="s">
        <v>118</v>
      </c>
      <c r="C14" s="86"/>
      <c r="D14" s="86"/>
      <c r="E14" s="86"/>
      <c r="F14" s="86"/>
      <c r="G14" s="74">
        <v>1867601.45</v>
      </c>
    </row>
    <row r="15" spans="1:12" ht="24.95" customHeight="1" x14ac:dyDescent="0.25">
      <c r="A15" s="69">
        <v>3</v>
      </c>
      <c r="B15" s="82" t="s">
        <v>119</v>
      </c>
      <c r="C15" s="82"/>
      <c r="D15" s="82"/>
      <c r="E15" s="82"/>
      <c r="F15" s="82"/>
      <c r="G15" s="70">
        <v>2522</v>
      </c>
    </row>
    <row r="16" spans="1:12" ht="24.95" customHeight="1" x14ac:dyDescent="0.25">
      <c r="A16" s="73"/>
      <c r="B16" s="86" t="s">
        <v>118</v>
      </c>
      <c r="C16" s="86"/>
      <c r="D16" s="86"/>
      <c r="E16" s="86"/>
      <c r="F16" s="86"/>
      <c r="G16" s="74">
        <v>1067936.25</v>
      </c>
    </row>
    <row r="17" spans="1:7" ht="24.95" customHeight="1" x14ac:dyDescent="0.25">
      <c r="A17" s="69">
        <v>4</v>
      </c>
      <c r="B17" s="71" t="s">
        <v>120</v>
      </c>
      <c r="C17" s="72"/>
      <c r="D17" s="72"/>
      <c r="E17" s="72"/>
      <c r="F17" s="72"/>
      <c r="G17" s="70">
        <v>3386</v>
      </c>
    </row>
    <row r="18" spans="1:7" ht="24.95" customHeight="1" x14ac:dyDescent="0.25">
      <c r="A18" s="69">
        <v>5</v>
      </c>
      <c r="B18" s="82" t="s">
        <v>121</v>
      </c>
      <c r="C18" s="82"/>
      <c r="D18" s="82"/>
      <c r="E18" s="82"/>
      <c r="F18" s="82"/>
      <c r="G18" s="70">
        <v>3485</v>
      </c>
    </row>
    <row r="19" spans="1:7" ht="24.95" customHeight="1" x14ac:dyDescent="0.25">
      <c r="A19" s="69">
        <v>6</v>
      </c>
      <c r="B19" s="82" t="s">
        <v>122</v>
      </c>
      <c r="C19" s="82"/>
      <c r="D19" s="82"/>
      <c r="E19" s="82"/>
      <c r="F19" s="82"/>
      <c r="G19" s="70">
        <v>42491</v>
      </c>
    </row>
    <row r="20" spans="1:7" ht="24.95" customHeight="1" x14ac:dyDescent="0.25">
      <c r="A20" s="69">
        <v>7</v>
      </c>
      <c r="B20" s="71" t="s">
        <v>123</v>
      </c>
      <c r="C20" s="72"/>
      <c r="D20" s="72"/>
      <c r="E20" s="72"/>
      <c r="F20" s="72"/>
      <c r="G20" s="70">
        <v>1895</v>
      </c>
    </row>
    <row r="21" spans="1:7" ht="24.95" customHeight="1" x14ac:dyDescent="0.25">
      <c r="A21" s="87"/>
      <c r="B21" s="86" t="s">
        <v>124</v>
      </c>
      <c r="C21" s="86"/>
      <c r="D21" s="86"/>
      <c r="E21" s="86"/>
      <c r="F21" s="86"/>
      <c r="G21" s="75">
        <v>1694</v>
      </c>
    </row>
    <row r="22" spans="1:7" ht="24.95" customHeight="1" x14ac:dyDescent="0.25">
      <c r="A22" s="88"/>
      <c r="B22" s="86" t="s">
        <v>125</v>
      </c>
      <c r="C22" s="86"/>
      <c r="D22" s="86"/>
      <c r="E22" s="86"/>
      <c r="F22" s="86"/>
      <c r="G22" s="76">
        <v>27</v>
      </c>
    </row>
    <row r="23" spans="1:7" ht="24.95" customHeight="1" x14ac:dyDescent="0.25">
      <c r="A23" s="89"/>
      <c r="B23" s="86" t="s">
        <v>126</v>
      </c>
      <c r="C23" s="86"/>
      <c r="D23" s="86"/>
      <c r="E23" s="86"/>
      <c r="F23" s="86"/>
      <c r="G23" s="77">
        <v>143832.94</v>
      </c>
    </row>
  </sheetData>
  <mergeCells count="13">
    <mergeCell ref="B16:F16"/>
    <mergeCell ref="B18:F18"/>
    <mergeCell ref="B19:F19"/>
    <mergeCell ref="A21:A23"/>
    <mergeCell ref="B21:F21"/>
    <mergeCell ref="B22:F22"/>
    <mergeCell ref="B23:F23"/>
    <mergeCell ref="B15:F15"/>
    <mergeCell ref="A1:G10"/>
    <mergeCell ref="H1:L10"/>
    <mergeCell ref="A11:F11"/>
    <mergeCell ref="B12:F12"/>
    <mergeCell ref="B14:F14"/>
  </mergeCells>
  <pageMargins left="0.7" right="0.7" top="0.75" bottom="0.75" header="0.3" footer="0.3"/>
  <pageSetup scale="48"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E8FF4-9FC5-4E74-B8B0-BAE31D2FAFAF}">
  <dimension ref="A1:I29"/>
  <sheetViews>
    <sheetView workbookViewId="0">
      <pane ySplit="2" topLeftCell="A12" activePane="bottomLeft" state="frozen"/>
      <selection activeCell="B18" sqref="B18:F18"/>
      <selection pane="bottomLeft" activeCell="E24" sqref="E24"/>
    </sheetView>
  </sheetViews>
  <sheetFormatPr defaultRowHeight="15" x14ac:dyDescent="0.25"/>
  <cols>
    <col min="1" max="1" width="5" bestFit="1" customWidth="1"/>
    <col min="2" max="2" width="7" bestFit="1" customWidth="1"/>
    <col min="3" max="3" width="11.7109375" style="5" customWidth="1"/>
    <col min="4" max="4" width="11.7109375" style="6" customWidth="1"/>
    <col min="5" max="5" width="12.140625" style="5" bestFit="1" customWidth="1"/>
    <col min="6" max="6" width="15.140625" customWidth="1"/>
  </cols>
  <sheetData>
    <row r="1" spans="1:6" ht="18.600000000000001" customHeight="1" x14ac:dyDescent="0.3">
      <c r="A1" s="80" t="s">
        <v>88</v>
      </c>
      <c r="B1" s="80"/>
      <c r="C1" s="80"/>
      <c r="D1" s="80"/>
      <c r="E1" s="80"/>
      <c r="F1" s="80"/>
    </row>
    <row r="2" spans="1:6" ht="75" x14ac:dyDescent="0.25">
      <c r="A2" s="1" t="s">
        <v>9</v>
      </c>
      <c r="B2" s="1" t="s">
        <v>10</v>
      </c>
      <c r="C2" s="2" t="s">
        <v>89</v>
      </c>
      <c r="D2" s="3" t="s">
        <v>90</v>
      </c>
      <c r="E2" s="2" t="s">
        <v>91</v>
      </c>
      <c r="F2" s="3" t="s">
        <v>74</v>
      </c>
    </row>
    <row r="3" spans="1:6" x14ac:dyDescent="0.25">
      <c r="A3">
        <v>2022</v>
      </c>
      <c r="B3" s="48">
        <v>9</v>
      </c>
      <c r="C3" s="46">
        <v>14970</v>
      </c>
      <c r="D3" s="46">
        <v>4988</v>
      </c>
      <c r="E3" s="47">
        <v>684972.38</v>
      </c>
      <c r="F3" s="48">
        <v>192</v>
      </c>
    </row>
    <row r="4" spans="1:6" x14ac:dyDescent="0.25">
      <c r="A4">
        <v>2022</v>
      </c>
      <c r="B4" s="21">
        <v>10</v>
      </c>
      <c r="C4" s="22">
        <v>15241</v>
      </c>
      <c r="D4" s="22">
        <v>3089</v>
      </c>
      <c r="E4" s="49">
        <v>432262</v>
      </c>
      <c r="F4" s="21">
        <v>265</v>
      </c>
    </row>
    <row r="5" spans="1:6" x14ac:dyDescent="0.25">
      <c r="A5">
        <v>2022</v>
      </c>
      <c r="B5" s="48">
        <v>11</v>
      </c>
      <c r="C5" s="46">
        <v>14524</v>
      </c>
      <c r="D5" s="46">
        <v>4180</v>
      </c>
      <c r="E5" s="47">
        <v>483129</v>
      </c>
      <c r="F5" s="48">
        <v>323</v>
      </c>
    </row>
    <row r="6" spans="1:6" x14ac:dyDescent="0.25">
      <c r="A6">
        <v>2022</v>
      </c>
      <c r="B6" s="21">
        <v>12</v>
      </c>
      <c r="C6" s="22">
        <v>14434</v>
      </c>
      <c r="D6" s="22">
        <v>5110</v>
      </c>
      <c r="E6" s="49">
        <v>629046</v>
      </c>
      <c r="F6" s="21">
        <v>156</v>
      </c>
    </row>
    <row r="7" spans="1:6" x14ac:dyDescent="0.25">
      <c r="A7">
        <v>2023</v>
      </c>
      <c r="B7" s="48">
        <v>1</v>
      </c>
      <c r="C7" s="46">
        <v>11533</v>
      </c>
      <c r="D7" s="46">
        <v>5099</v>
      </c>
      <c r="E7" s="47">
        <v>896215</v>
      </c>
      <c r="F7" s="48">
        <v>125</v>
      </c>
    </row>
    <row r="8" spans="1:6" x14ac:dyDescent="0.25">
      <c r="A8">
        <v>2023</v>
      </c>
      <c r="B8" s="21">
        <v>2</v>
      </c>
      <c r="C8" s="22">
        <v>11457</v>
      </c>
      <c r="D8" s="22">
        <v>5139</v>
      </c>
      <c r="E8" s="49">
        <v>1028272</v>
      </c>
      <c r="F8" s="21">
        <v>110</v>
      </c>
    </row>
    <row r="9" spans="1:6" x14ac:dyDescent="0.25">
      <c r="A9">
        <v>2023</v>
      </c>
      <c r="B9" s="48">
        <v>3</v>
      </c>
      <c r="C9" s="46">
        <v>13814</v>
      </c>
      <c r="D9" s="46">
        <v>6494</v>
      </c>
      <c r="E9" s="47">
        <v>1251859</v>
      </c>
      <c r="F9" s="48">
        <v>82</v>
      </c>
    </row>
    <row r="10" spans="1:6" x14ac:dyDescent="0.25">
      <c r="A10">
        <v>2023</v>
      </c>
      <c r="B10" s="21">
        <v>4</v>
      </c>
      <c r="C10" s="22">
        <v>15529</v>
      </c>
      <c r="D10" s="22">
        <v>7853</v>
      </c>
      <c r="E10" s="49">
        <v>1280867</v>
      </c>
      <c r="F10" s="21">
        <v>182</v>
      </c>
    </row>
    <row r="11" spans="1:6" x14ac:dyDescent="0.25">
      <c r="A11">
        <v>2023</v>
      </c>
      <c r="B11" s="48">
        <v>5</v>
      </c>
      <c r="C11" s="46">
        <v>16849</v>
      </c>
      <c r="D11" s="46">
        <v>8723</v>
      </c>
      <c r="E11" s="47">
        <v>1323657</v>
      </c>
      <c r="F11" s="48">
        <v>433</v>
      </c>
    </row>
    <row r="12" spans="1:6" x14ac:dyDescent="0.25">
      <c r="A12">
        <v>2023</v>
      </c>
      <c r="B12" s="21">
        <v>6</v>
      </c>
      <c r="C12" s="22">
        <v>17267</v>
      </c>
      <c r="D12" s="22">
        <v>8553</v>
      </c>
      <c r="E12" s="49">
        <v>1078392</v>
      </c>
      <c r="F12" s="21">
        <v>633</v>
      </c>
    </row>
    <row r="13" spans="1:6" x14ac:dyDescent="0.25">
      <c r="A13">
        <v>2023</v>
      </c>
      <c r="B13" s="48">
        <v>7</v>
      </c>
      <c r="C13" s="46">
        <v>17040</v>
      </c>
      <c r="D13" s="46">
        <v>8720</v>
      </c>
      <c r="E13" s="47">
        <v>990652</v>
      </c>
      <c r="F13" s="48">
        <v>393</v>
      </c>
    </row>
    <row r="14" spans="1:6" x14ac:dyDescent="0.25">
      <c r="A14">
        <v>2023</v>
      </c>
      <c r="B14" s="21">
        <v>8</v>
      </c>
      <c r="C14" s="22">
        <v>14831</v>
      </c>
      <c r="D14" s="22">
        <v>8047</v>
      </c>
      <c r="E14" s="49">
        <v>968990</v>
      </c>
      <c r="F14" s="21">
        <v>500</v>
      </c>
    </row>
    <row r="15" spans="1:6" x14ac:dyDescent="0.25">
      <c r="A15">
        <v>2023</v>
      </c>
      <c r="B15" s="48">
        <v>9</v>
      </c>
      <c r="C15" s="46">
        <v>16466</v>
      </c>
      <c r="D15" s="46">
        <v>8852</v>
      </c>
      <c r="E15" s="47">
        <v>1123319</v>
      </c>
      <c r="F15" s="48">
        <v>432</v>
      </c>
    </row>
    <row r="16" spans="1:6" x14ac:dyDescent="0.25">
      <c r="A16">
        <v>2023</v>
      </c>
      <c r="B16" s="21">
        <v>10</v>
      </c>
      <c r="C16" s="22">
        <v>16499</v>
      </c>
      <c r="D16" s="22">
        <v>9562</v>
      </c>
      <c r="E16" s="49">
        <v>1127707</v>
      </c>
      <c r="F16" s="21">
        <v>0</v>
      </c>
    </row>
    <row r="17" spans="1:9" x14ac:dyDescent="0.25">
      <c r="A17">
        <v>2023</v>
      </c>
      <c r="B17" s="48">
        <v>11</v>
      </c>
      <c r="C17" s="46">
        <v>18094</v>
      </c>
      <c r="D17" s="46" t="s">
        <v>92</v>
      </c>
      <c r="E17" s="47">
        <v>479728</v>
      </c>
      <c r="F17" s="48">
        <v>0</v>
      </c>
    </row>
    <row r="18" spans="1:9" x14ac:dyDescent="0.25">
      <c r="A18">
        <v>2023</v>
      </c>
      <c r="B18" s="21">
        <v>12</v>
      </c>
      <c r="C18" s="22">
        <v>16090</v>
      </c>
      <c r="D18" s="22" t="s">
        <v>93</v>
      </c>
      <c r="E18" s="49">
        <v>1681438</v>
      </c>
      <c r="F18" s="21">
        <v>0</v>
      </c>
    </row>
    <row r="19" spans="1:9" x14ac:dyDescent="0.25">
      <c r="A19">
        <v>2024</v>
      </c>
      <c r="B19" s="48">
        <v>1</v>
      </c>
      <c r="C19" s="46">
        <v>16459</v>
      </c>
      <c r="D19" s="46">
        <v>8102</v>
      </c>
      <c r="E19" s="47" t="s">
        <v>94</v>
      </c>
      <c r="F19" s="48">
        <v>0</v>
      </c>
    </row>
    <row r="20" spans="1:9" x14ac:dyDescent="0.25">
      <c r="A20">
        <v>2024</v>
      </c>
      <c r="B20" s="21">
        <v>2</v>
      </c>
      <c r="C20" s="22">
        <v>17869</v>
      </c>
      <c r="D20" s="22">
        <v>9272</v>
      </c>
      <c r="E20" s="49">
        <v>2519381.37</v>
      </c>
      <c r="F20" s="21">
        <v>0</v>
      </c>
    </row>
    <row r="21" spans="1:9" x14ac:dyDescent="0.25">
      <c r="A21">
        <v>2024</v>
      </c>
      <c r="B21" s="48">
        <v>3</v>
      </c>
      <c r="C21" s="46">
        <v>17381</v>
      </c>
      <c r="D21" s="46">
        <v>10218</v>
      </c>
      <c r="E21" s="47">
        <v>2461786</v>
      </c>
      <c r="F21" s="48">
        <v>0</v>
      </c>
    </row>
    <row r="22" spans="1:9" x14ac:dyDescent="0.25">
      <c r="A22">
        <v>2024</v>
      </c>
      <c r="B22" s="21">
        <v>4</v>
      </c>
      <c r="C22" s="22">
        <v>17612</v>
      </c>
      <c r="D22" s="22">
        <v>11088</v>
      </c>
      <c r="E22" s="49">
        <v>2685715.2</v>
      </c>
      <c r="F22" s="21">
        <v>0</v>
      </c>
    </row>
    <row r="23" spans="1:9" x14ac:dyDescent="0.25">
      <c r="A23">
        <v>2024</v>
      </c>
      <c r="B23" s="48">
        <v>5</v>
      </c>
      <c r="C23" s="46">
        <v>15470</v>
      </c>
      <c r="D23" s="46">
        <v>10547</v>
      </c>
      <c r="E23" s="47">
        <f>722965.28+545588.15+1583623.55</f>
        <v>2852176.9800000004</v>
      </c>
      <c r="F23" s="48">
        <v>0</v>
      </c>
      <c r="G23" s="79"/>
      <c r="H23" s="79"/>
      <c r="I23" s="5"/>
    </row>
    <row r="24" spans="1:9" x14ac:dyDescent="0.25">
      <c r="A24">
        <v>2024</v>
      </c>
      <c r="B24" s="21">
        <v>6</v>
      </c>
      <c r="C24" s="22">
        <v>14716</v>
      </c>
      <c r="D24" s="22">
        <v>9306</v>
      </c>
      <c r="E24" s="49">
        <f>568421.42+542160.81+1350678.25</f>
        <v>2461260.48</v>
      </c>
      <c r="F24" s="21">
        <v>0</v>
      </c>
      <c r="G24" s="79"/>
      <c r="H24" s="79"/>
      <c r="I24" s="5"/>
    </row>
    <row r="25" spans="1:9" x14ac:dyDescent="0.25">
      <c r="A25">
        <v>2024</v>
      </c>
      <c r="B25" s="48">
        <v>7</v>
      </c>
      <c r="C25" s="46">
        <v>14145</v>
      </c>
      <c r="D25" s="46">
        <v>8707</v>
      </c>
      <c r="E25" s="47">
        <f>552381.59+448840.53+1762391.13</f>
        <v>2763613.25</v>
      </c>
      <c r="F25" s="48">
        <v>0</v>
      </c>
      <c r="G25" s="79"/>
      <c r="H25" s="79"/>
      <c r="I25" s="5"/>
    </row>
    <row r="26" spans="1:9" x14ac:dyDescent="0.25">
      <c r="C26" s="6"/>
    </row>
    <row r="27" spans="1:9" x14ac:dyDescent="0.25">
      <c r="C27" s="6" t="s">
        <v>95</v>
      </c>
    </row>
    <row r="28" spans="1:9" x14ac:dyDescent="0.25">
      <c r="C28" s="6" t="s">
        <v>96</v>
      </c>
    </row>
    <row r="29" spans="1:9" x14ac:dyDescent="0.25">
      <c r="C29" s="6"/>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C86AC-689F-4403-AC77-0CCF4E96BE7B}">
  <sheetPr codeName="Sheet4"/>
  <dimension ref="A1:E28"/>
  <sheetViews>
    <sheetView workbookViewId="0">
      <selection activeCell="G16" sqref="G16"/>
    </sheetView>
  </sheetViews>
  <sheetFormatPr defaultColWidth="9.140625" defaultRowHeight="15" x14ac:dyDescent="0.25"/>
  <cols>
    <col min="1" max="1" width="4.85546875" bestFit="1" customWidth="1"/>
    <col min="2" max="2" width="7.140625" customWidth="1"/>
    <col min="3" max="5" width="25.7109375" customWidth="1"/>
  </cols>
  <sheetData>
    <row r="1" spans="1:5" ht="18.75" x14ac:dyDescent="0.3">
      <c r="A1" s="80" t="s">
        <v>32</v>
      </c>
      <c r="B1" s="80"/>
      <c r="C1" s="80"/>
      <c r="D1" s="80"/>
      <c r="E1" s="80"/>
    </row>
    <row r="2" spans="1:5" ht="18.75" x14ac:dyDescent="0.3">
      <c r="A2" s="8"/>
      <c r="B2" s="8"/>
      <c r="C2" s="11" t="s">
        <v>23</v>
      </c>
      <c r="D2" s="11" t="s">
        <v>24</v>
      </c>
      <c r="E2" s="11" t="s">
        <v>25</v>
      </c>
    </row>
    <row r="3" spans="1:5" ht="30" x14ac:dyDescent="0.25">
      <c r="A3" s="2" t="s">
        <v>9</v>
      </c>
      <c r="B3" s="2" t="s">
        <v>10</v>
      </c>
      <c r="C3" s="2" t="s">
        <v>26</v>
      </c>
      <c r="D3" s="2" t="s">
        <v>27</v>
      </c>
      <c r="E3" s="2" t="s">
        <v>28</v>
      </c>
    </row>
    <row r="4" spans="1:5" x14ac:dyDescent="0.25">
      <c r="A4" s="4">
        <v>2022</v>
      </c>
      <c r="B4" s="4">
        <v>9</v>
      </c>
      <c r="C4" s="12">
        <v>22893</v>
      </c>
      <c r="D4" s="12">
        <v>2399</v>
      </c>
      <c r="E4" s="13">
        <v>755642.46</v>
      </c>
    </row>
    <row r="5" spans="1:5" x14ac:dyDescent="0.25">
      <c r="A5" s="14">
        <v>2022</v>
      </c>
      <c r="B5" s="14">
        <f t="shared" ref="B5" si="0">B4+1</f>
        <v>10</v>
      </c>
      <c r="C5" s="18">
        <v>23229</v>
      </c>
      <c r="D5" s="18">
        <v>2742</v>
      </c>
      <c r="E5" s="17">
        <v>834822.35</v>
      </c>
    </row>
    <row r="6" spans="1:5" ht="17.25" x14ac:dyDescent="0.25">
      <c r="A6" s="4">
        <v>2022</v>
      </c>
      <c r="B6" s="19" t="s">
        <v>29</v>
      </c>
      <c r="C6" s="12">
        <v>3183</v>
      </c>
      <c r="D6" s="12">
        <v>66</v>
      </c>
      <c r="E6" s="13">
        <v>13096.07</v>
      </c>
    </row>
    <row r="7" spans="1:5" x14ac:dyDescent="0.25">
      <c r="A7" s="14">
        <v>2022</v>
      </c>
      <c r="B7" s="14">
        <v>12</v>
      </c>
      <c r="C7" s="18">
        <v>7492</v>
      </c>
      <c r="D7" s="18">
        <v>382</v>
      </c>
      <c r="E7" s="17">
        <v>103150.56</v>
      </c>
    </row>
    <row r="8" spans="1:5" x14ac:dyDescent="0.25">
      <c r="A8" s="4">
        <v>2023</v>
      </c>
      <c r="B8" s="19">
        <v>1</v>
      </c>
      <c r="C8" s="12">
        <v>11951</v>
      </c>
      <c r="D8" s="12">
        <v>1031</v>
      </c>
      <c r="E8" s="13">
        <v>225192.07</v>
      </c>
    </row>
    <row r="9" spans="1:5" x14ac:dyDescent="0.25">
      <c r="A9" s="14">
        <v>2023</v>
      </c>
      <c r="B9" s="14">
        <v>2</v>
      </c>
      <c r="C9" s="18">
        <v>15854</v>
      </c>
      <c r="D9" s="18">
        <v>1992</v>
      </c>
      <c r="E9" s="17">
        <v>524633.78</v>
      </c>
    </row>
    <row r="10" spans="1:5" x14ac:dyDescent="0.25">
      <c r="A10" s="4">
        <v>2023</v>
      </c>
      <c r="B10" s="19">
        <v>3</v>
      </c>
      <c r="C10" s="12">
        <v>19919</v>
      </c>
      <c r="D10" s="12">
        <v>3555</v>
      </c>
      <c r="E10" s="13">
        <v>934913.4800000001</v>
      </c>
    </row>
    <row r="11" spans="1:5" x14ac:dyDescent="0.25">
      <c r="A11" s="14">
        <v>2023</v>
      </c>
      <c r="B11" s="14">
        <v>4</v>
      </c>
      <c r="C11" s="18">
        <v>22442</v>
      </c>
      <c r="D11" s="18">
        <v>4979</v>
      </c>
      <c r="E11" s="17">
        <v>1284132.7599999998</v>
      </c>
    </row>
    <row r="12" spans="1:5" x14ac:dyDescent="0.25">
      <c r="A12" s="4">
        <v>2023</v>
      </c>
      <c r="B12" s="19">
        <v>5</v>
      </c>
      <c r="C12" s="12">
        <v>24334</v>
      </c>
      <c r="D12" s="12">
        <v>6343</v>
      </c>
      <c r="E12" s="13">
        <v>1485259.95</v>
      </c>
    </row>
    <row r="13" spans="1:5" x14ac:dyDescent="0.25">
      <c r="A13" s="14">
        <v>2023</v>
      </c>
      <c r="B13" s="14">
        <v>6</v>
      </c>
      <c r="C13" s="18">
        <v>25009</v>
      </c>
      <c r="D13" s="18">
        <v>6520</v>
      </c>
      <c r="E13" s="17">
        <v>1449448.92</v>
      </c>
    </row>
    <row r="14" spans="1:5" x14ac:dyDescent="0.25">
      <c r="A14" s="4">
        <v>2023</v>
      </c>
      <c r="B14" s="19">
        <v>7</v>
      </c>
      <c r="C14" s="12">
        <v>25070</v>
      </c>
      <c r="D14" s="12">
        <v>7087</v>
      </c>
      <c r="E14" s="13">
        <v>1535622.53</v>
      </c>
    </row>
    <row r="15" spans="1:5" x14ac:dyDescent="0.25">
      <c r="A15" s="14">
        <v>2023</v>
      </c>
      <c r="B15" s="14">
        <v>8</v>
      </c>
      <c r="C15" s="18">
        <v>25161</v>
      </c>
      <c r="D15" s="18">
        <v>7205</v>
      </c>
      <c r="E15" s="17">
        <v>1571804.74</v>
      </c>
    </row>
    <row r="16" spans="1:5" x14ac:dyDescent="0.25">
      <c r="A16" s="4">
        <v>2023</v>
      </c>
      <c r="B16" s="19">
        <v>9</v>
      </c>
      <c r="C16" s="12">
        <v>25201</v>
      </c>
      <c r="D16" s="12">
        <v>7296</v>
      </c>
      <c r="E16" s="13">
        <v>1566997.8</v>
      </c>
    </row>
    <row r="17" spans="1:5" x14ac:dyDescent="0.25">
      <c r="A17" s="14">
        <v>2023</v>
      </c>
      <c r="B17" s="14">
        <v>10</v>
      </c>
      <c r="C17" s="18">
        <v>25343</v>
      </c>
      <c r="D17" s="18">
        <v>7606</v>
      </c>
      <c r="E17" s="17">
        <v>1542195.01</v>
      </c>
    </row>
    <row r="18" spans="1:5" ht="17.25" x14ac:dyDescent="0.25">
      <c r="A18" s="4">
        <v>2023</v>
      </c>
      <c r="B18" s="19" t="s">
        <v>29</v>
      </c>
      <c r="C18" s="12">
        <v>7900</v>
      </c>
      <c r="D18" s="12">
        <v>292</v>
      </c>
      <c r="E18" s="13">
        <v>16465.05</v>
      </c>
    </row>
    <row r="19" spans="1:5" x14ac:dyDescent="0.25">
      <c r="A19" s="14">
        <v>2023</v>
      </c>
      <c r="B19" s="14">
        <v>12</v>
      </c>
      <c r="C19" s="18">
        <v>8348</v>
      </c>
      <c r="D19" s="18">
        <v>306</v>
      </c>
      <c r="E19" s="17">
        <v>28834.699999999997</v>
      </c>
    </row>
    <row r="20" spans="1:5" x14ac:dyDescent="0.25">
      <c r="A20" s="4">
        <v>2024</v>
      </c>
      <c r="B20" s="19">
        <v>1</v>
      </c>
      <c r="C20" s="12">
        <v>12953</v>
      </c>
      <c r="D20" s="12">
        <v>1068</v>
      </c>
      <c r="E20" s="13">
        <v>224845.62999999998</v>
      </c>
    </row>
    <row r="21" spans="1:5" x14ac:dyDescent="0.25">
      <c r="A21" s="14">
        <v>2024</v>
      </c>
      <c r="B21" s="14">
        <v>2</v>
      </c>
      <c r="C21" s="18">
        <v>14632</v>
      </c>
      <c r="D21" s="18">
        <v>1950</v>
      </c>
      <c r="E21" s="17">
        <v>514088.46</v>
      </c>
    </row>
    <row r="22" spans="1:5" x14ac:dyDescent="0.25">
      <c r="A22" s="4">
        <v>2024</v>
      </c>
      <c r="B22" s="19">
        <v>3</v>
      </c>
      <c r="C22" s="12">
        <v>16516</v>
      </c>
      <c r="D22" s="12">
        <v>3759</v>
      </c>
      <c r="E22" s="13">
        <v>1118057.6200000001</v>
      </c>
    </row>
    <row r="23" spans="1:5" x14ac:dyDescent="0.25">
      <c r="A23" s="14">
        <v>2024</v>
      </c>
      <c r="B23" s="14">
        <v>4</v>
      </c>
      <c r="C23" s="18">
        <v>17763</v>
      </c>
      <c r="D23" s="18">
        <v>4992</v>
      </c>
      <c r="E23" s="17">
        <v>1343383.2200000002</v>
      </c>
    </row>
    <row r="24" spans="1:5" x14ac:dyDescent="0.25">
      <c r="A24" s="4">
        <v>2024</v>
      </c>
      <c r="B24" s="19">
        <v>5</v>
      </c>
      <c r="C24" s="12">
        <v>20007</v>
      </c>
      <c r="D24" s="12">
        <v>6425</v>
      </c>
      <c r="E24" s="13">
        <v>1900099.15</v>
      </c>
    </row>
    <row r="25" spans="1:5" x14ac:dyDescent="0.25">
      <c r="A25" s="14">
        <v>2024</v>
      </c>
      <c r="B25" s="14">
        <v>6</v>
      </c>
      <c r="C25" s="18">
        <v>20372</v>
      </c>
      <c r="D25" s="18">
        <v>7415</v>
      </c>
      <c r="E25" s="17">
        <v>2158087.61</v>
      </c>
    </row>
    <row r="28" spans="1:5" ht="17.25" x14ac:dyDescent="0.25">
      <c r="A28" s="20" t="s">
        <v>30</v>
      </c>
    </row>
  </sheetData>
  <mergeCells count="1">
    <mergeCell ref="A1:E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8"/>
  <sheetViews>
    <sheetView zoomScale="110" zoomScaleNormal="110" workbookViewId="0">
      <pane xSplit="2" ySplit="3" topLeftCell="C4" activePane="bottomRight" state="frozen"/>
      <selection activeCell="B11" sqref="B11"/>
      <selection pane="topRight" activeCell="B11" sqref="B11"/>
      <selection pane="bottomLeft" activeCell="B11" sqref="B11"/>
      <selection pane="bottomRight" sqref="A1:J1"/>
    </sheetView>
  </sheetViews>
  <sheetFormatPr defaultRowHeight="15" x14ac:dyDescent="0.25"/>
  <cols>
    <col min="1" max="1" width="5.28515625" bestFit="1" customWidth="1"/>
    <col min="2" max="2" width="7" bestFit="1" customWidth="1"/>
    <col min="3" max="3" width="11" style="5" bestFit="1" customWidth="1"/>
    <col min="4" max="4" width="12.140625" bestFit="1" customWidth="1"/>
    <col min="5" max="5" width="13.140625" style="6" bestFit="1" customWidth="1"/>
    <col min="6" max="6" width="13.7109375" style="6" bestFit="1" customWidth="1"/>
    <col min="7" max="8" width="14.5703125" customWidth="1"/>
    <col min="9" max="9" width="14.140625" bestFit="1" customWidth="1"/>
    <col min="10" max="10" width="10.7109375" bestFit="1" customWidth="1"/>
    <col min="13" max="13" width="11.5703125" bestFit="1" customWidth="1"/>
  </cols>
  <sheetData>
    <row r="1" spans="1:10" ht="18.75" customHeight="1" x14ac:dyDescent="0.3">
      <c r="A1" s="80" t="s">
        <v>0</v>
      </c>
      <c r="B1" s="80"/>
      <c r="C1" s="80"/>
      <c r="D1" s="80"/>
      <c r="E1" s="80"/>
      <c r="F1" s="80"/>
      <c r="G1" s="80"/>
      <c r="H1" s="80"/>
      <c r="I1" s="80"/>
      <c r="J1" s="80"/>
    </row>
    <row r="2" spans="1:10" s="9" customFormat="1" ht="18.75" customHeight="1" x14ac:dyDescent="0.3">
      <c r="A2" s="8"/>
      <c r="B2" s="8"/>
      <c r="C2" s="11" t="s">
        <v>1</v>
      </c>
      <c r="D2" s="11" t="s">
        <v>2</v>
      </c>
      <c r="E2" s="11" t="s">
        <v>3</v>
      </c>
      <c r="F2" s="11" t="s">
        <v>4</v>
      </c>
      <c r="G2" s="11" t="s">
        <v>5</v>
      </c>
      <c r="H2" s="11" t="s">
        <v>6</v>
      </c>
      <c r="I2" s="11" t="s">
        <v>7</v>
      </c>
      <c r="J2" s="11" t="s">
        <v>8</v>
      </c>
    </row>
    <row r="3" spans="1:10" s="9" customFormat="1" ht="78.75" customHeight="1" x14ac:dyDescent="0.25">
      <c r="A3" s="1" t="s">
        <v>9</v>
      </c>
      <c r="B3" s="1" t="s">
        <v>10</v>
      </c>
      <c r="C3" s="2" t="s">
        <v>11</v>
      </c>
      <c r="D3" s="3" t="s">
        <v>12</v>
      </c>
      <c r="E3" s="3" t="s">
        <v>13</v>
      </c>
      <c r="F3" s="3" t="s">
        <v>14</v>
      </c>
      <c r="G3" s="3" t="s">
        <v>15</v>
      </c>
      <c r="H3" s="3" t="s">
        <v>16</v>
      </c>
      <c r="I3" s="3" t="s">
        <v>17</v>
      </c>
      <c r="J3" s="3" t="s">
        <v>18</v>
      </c>
    </row>
    <row r="4" spans="1:10" x14ac:dyDescent="0.25">
      <c r="A4" s="4">
        <v>2022</v>
      </c>
      <c r="B4" s="4">
        <v>9</v>
      </c>
      <c r="C4" s="7">
        <v>578991</v>
      </c>
      <c r="D4" s="7">
        <v>22660</v>
      </c>
      <c r="E4" s="10">
        <v>4112835.2394007146</v>
      </c>
      <c r="F4" s="7">
        <v>858</v>
      </c>
      <c r="G4" s="10">
        <f>F4*306</f>
        <v>262548</v>
      </c>
      <c r="H4" s="7">
        <v>2679</v>
      </c>
      <c r="I4" s="7">
        <v>1370</v>
      </c>
      <c r="J4" s="7">
        <v>19300</v>
      </c>
    </row>
    <row r="5" spans="1:10" x14ac:dyDescent="0.25">
      <c r="A5" s="14">
        <v>2022</v>
      </c>
      <c r="B5" s="14">
        <f t="shared" ref="B5" si="0">B4+1</f>
        <v>10</v>
      </c>
      <c r="C5" s="15">
        <v>581690</v>
      </c>
      <c r="D5" s="15">
        <v>19336</v>
      </c>
      <c r="E5" s="16">
        <v>3137917</v>
      </c>
      <c r="F5" s="15">
        <v>809</v>
      </c>
      <c r="G5" s="16">
        <f>F5*292</f>
        <v>236228</v>
      </c>
      <c r="H5" s="15">
        <v>1343</v>
      </c>
      <c r="I5" s="15">
        <v>1618</v>
      </c>
      <c r="J5" s="15">
        <v>17144</v>
      </c>
    </row>
    <row r="6" spans="1:10" x14ac:dyDescent="0.25">
      <c r="A6" s="4">
        <v>2022</v>
      </c>
      <c r="B6" s="4">
        <v>11</v>
      </c>
      <c r="C6" s="7">
        <v>585804</v>
      </c>
      <c r="D6" s="7">
        <v>17147</v>
      </c>
      <c r="E6" s="10">
        <v>2402747.4408666636</v>
      </c>
      <c r="F6" s="7">
        <v>886</v>
      </c>
      <c r="G6" s="10">
        <f>F6*291</f>
        <v>257826</v>
      </c>
      <c r="H6" s="7">
        <v>591</v>
      </c>
      <c r="I6" s="7">
        <v>1293</v>
      </c>
      <c r="J6" s="7">
        <v>19450</v>
      </c>
    </row>
    <row r="7" spans="1:10" x14ac:dyDescent="0.25">
      <c r="A7" s="14">
        <v>2022</v>
      </c>
      <c r="B7" s="14">
        <v>12</v>
      </c>
      <c r="C7" s="15">
        <v>588947</v>
      </c>
      <c r="D7" s="15">
        <v>14781</v>
      </c>
      <c r="E7" s="16">
        <v>1747378.2209728579</v>
      </c>
      <c r="F7" s="15">
        <v>1453</v>
      </c>
      <c r="G7" s="16">
        <f>F7*278</f>
        <v>403934</v>
      </c>
      <c r="H7" s="15">
        <v>670</v>
      </c>
      <c r="I7" s="15">
        <v>717</v>
      </c>
      <c r="J7" s="15">
        <v>31779</v>
      </c>
    </row>
    <row r="8" spans="1:10" x14ac:dyDescent="0.25">
      <c r="A8" s="4">
        <v>2023</v>
      </c>
      <c r="B8" s="4">
        <v>1</v>
      </c>
      <c r="C8" s="7">
        <v>590474</v>
      </c>
      <c r="D8" s="7">
        <v>11954</v>
      </c>
      <c r="E8" s="10">
        <v>1388234.4200702496</v>
      </c>
      <c r="F8" s="7">
        <v>2256</v>
      </c>
      <c r="G8" s="10">
        <f>F8*364</f>
        <v>821184</v>
      </c>
      <c r="H8" s="7">
        <v>920</v>
      </c>
      <c r="I8" s="7">
        <v>615</v>
      </c>
      <c r="J8" s="7">
        <v>51597</v>
      </c>
    </row>
    <row r="9" spans="1:10" x14ac:dyDescent="0.25">
      <c r="A9" s="14">
        <v>2023</v>
      </c>
      <c r="B9" s="14">
        <v>2</v>
      </c>
      <c r="C9" s="15">
        <v>591200</v>
      </c>
      <c r="D9" s="15">
        <v>9785</v>
      </c>
      <c r="E9" s="16">
        <v>1374830.0792961083</v>
      </c>
      <c r="F9" s="15">
        <v>2324</v>
      </c>
      <c r="G9" s="16">
        <f>2324*416</f>
        <v>966784</v>
      </c>
      <c r="H9" s="15">
        <v>2459</v>
      </c>
      <c r="I9" s="15">
        <v>1175</v>
      </c>
      <c r="J9" s="15">
        <v>58903</v>
      </c>
    </row>
    <row r="10" spans="1:10" x14ac:dyDescent="0.25">
      <c r="A10" s="4">
        <v>2023</v>
      </c>
      <c r="B10" s="4">
        <v>3</v>
      </c>
      <c r="C10" s="7">
        <v>591197</v>
      </c>
      <c r="D10" s="7">
        <v>10385</v>
      </c>
      <c r="E10" s="10">
        <v>1888210.8186878432</v>
      </c>
      <c r="F10" s="7">
        <v>2460</v>
      </c>
      <c r="G10" s="10">
        <f>2460*404</f>
        <v>993840</v>
      </c>
      <c r="H10" s="7">
        <v>2132</v>
      </c>
      <c r="I10" s="7">
        <v>1271</v>
      </c>
      <c r="J10" s="7">
        <v>58641</v>
      </c>
    </row>
    <row r="11" spans="1:10" x14ac:dyDescent="0.25">
      <c r="A11" s="14">
        <v>2023</v>
      </c>
      <c r="B11" s="14">
        <v>4</v>
      </c>
      <c r="C11" s="15">
        <v>590841</v>
      </c>
      <c r="D11" s="15">
        <v>12453</v>
      </c>
      <c r="E11" s="16">
        <v>2644307.3796512289</v>
      </c>
      <c r="F11" s="15">
        <v>1741</v>
      </c>
      <c r="G11" s="16">
        <f>F11*373</f>
        <v>649393</v>
      </c>
      <c r="H11" s="15">
        <v>2230</v>
      </c>
      <c r="I11" s="15">
        <v>946</v>
      </c>
      <c r="J11" s="15">
        <v>50240</v>
      </c>
    </row>
    <row r="12" spans="1:10" x14ac:dyDescent="0.25">
      <c r="A12" s="4">
        <v>2023</v>
      </c>
      <c r="B12" s="4">
        <v>5</v>
      </c>
      <c r="C12" s="7">
        <v>589571</v>
      </c>
      <c r="D12" s="7">
        <v>15068</v>
      </c>
      <c r="E12" s="10">
        <v>3341325.789839318</v>
      </c>
      <c r="F12" s="7">
        <v>1860</v>
      </c>
      <c r="G12" s="10">
        <f>F12*310</f>
        <v>576600</v>
      </c>
      <c r="H12" s="7">
        <v>3212</v>
      </c>
      <c r="I12" s="7">
        <v>1298</v>
      </c>
      <c r="J12" s="7">
        <v>47847</v>
      </c>
    </row>
    <row r="13" spans="1:10" x14ac:dyDescent="0.25">
      <c r="A13" s="14">
        <v>2023</v>
      </c>
      <c r="B13" s="14">
        <v>6</v>
      </c>
      <c r="C13" s="15">
        <v>588139</v>
      </c>
      <c r="D13" s="15">
        <v>15888</v>
      </c>
      <c r="E13" s="16">
        <v>3428995.0988656422</v>
      </c>
      <c r="F13" s="15">
        <v>1123</v>
      </c>
      <c r="G13" s="16">
        <f>F13*294</f>
        <v>330162</v>
      </c>
      <c r="H13" s="15">
        <v>1948</v>
      </c>
      <c r="I13" s="15">
        <v>757</v>
      </c>
      <c r="J13" s="15">
        <v>24184</v>
      </c>
    </row>
    <row r="14" spans="1:10" x14ac:dyDescent="0.25">
      <c r="A14" s="4">
        <v>2023</v>
      </c>
      <c r="B14" s="4">
        <v>7</v>
      </c>
      <c r="C14" s="7">
        <v>587353</v>
      </c>
      <c r="D14" s="7">
        <v>19945</v>
      </c>
      <c r="E14" s="10">
        <v>3485362.4112147749</v>
      </c>
      <c r="F14" s="7">
        <v>799</v>
      </c>
      <c r="G14" s="10">
        <f>+F14*239</f>
        <v>190961</v>
      </c>
      <c r="H14" s="7">
        <v>752</v>
      </c>
      <c r="I14" s="7">
        <v>555</v>
      </c>
      <c r="J14" s="7">
        <v>20392</v>
      </c>
    </row>
    <row r="15" spans="1:10" x14ac:dyDescent="0.25">
      <c r="A15" s="14">
        <v>2023</v>
      </c>
      <c r="B15" s="14">
        <v>8</v>
      </c>
      <c r="C15" s="15">
        <v>586551</v>
      </c>
      <c r="D15" s="15">
        <v>20843</v>
      </c>
      <c r="E15" s="16">
        <v>2885554.71</v>
      </c>
      <c r="F15" s="15">
        <v>657</v>
      </c>
      <c r="G15" s="16">
        <v>148482</v>
      </c>
      <c r="H15" s="15">
        <v>936</v>
      </c>
      <c r="I15" s="15">
        <v>795</v>
      </c>
      <c r="J15" s="15">
        <v>15630</v>
      </c>
    </row>
    <row r="16" spans="1:10" x14ac:dyDescent="0.25">
      <c r="A16" s="4">
        <v>2023</v>
      </c>
      <c r="B16" s="4">
        <v>9</v>
      </c>
      <c r="C16" s="7">
        <v>586945</v>
      </c>
      <c r="D16" s="7">
        <v>20640</v>
      </c>
      <c r="E16" s="10">
        <v>2131196.19</v>
      </c>
      <c r="F16" s="7">
        <v>591</v>
      </c>
      <c r="G16" s="10">
        <f>F16*209</f>
        <v>123519</v>
      </c>
      <c r="H16" s="7">
        <v>838</v>
      </c>
      <c r="I16" s="7">
        <v>728</v>
      </c>
      <c r="J16" s="7">
        <v>14740</v>
      </c>
    </row>
    <row r="17" spans="1:10" x14ac:dyDescent="0.25">
      <c r="A17" s="14">
        <v>2023</v>
      </c>
      <c r="B17" s="14">
        <v>10</v>
      </c>
      <c r="C17" s="15">
        <v>588775</v>
      </c>
      <c r="D17" s="15">
        <v>19167</v>
      </c>
      <c r="E17" s="16">
        <v>1685854</v>
      </c>
      <c r="F17" s="15">
        <v>554</v>
      </c>
      <c r="G17" s="16">
        <v>102490</v>
      </c>
      <c r="H17" s="15">
        <v>558</v>
      </c>
      <c r="I17" s="15">
        <v>1709</v>
      </c>
      <c r="J17" s="15">
        <v>14919</v>
      </c>
    </row>
    <row r="18" spans="1:10" x14ac:dyDescent="0.25">
      <c r="A18" s="4">
        <v>2023</v>
      </c>
      <c r="B18" s="4">
        <v>11</v>
      </c>
      <c r="C18" s="7">
        <v>593423</v>
      </c>
      <c r="D18" s="7">
        <v>18978</v>
      </c>
      <c r="E18" s="10">
        <v>1552775.48</v>
      </c>
      <c r="F18" s="7">
        <v>541</v>
      </c>
      <c r="G18" s="10">
        <v>107118</v>
      </c>
      <c r="H18" s="7">
        <v>52</v>
      </c>
      <c r="I18" s="7">
        <v>1137</v>
      </c>
      <c r="J18" s="7">
        <v>16876</v>
      </c>
    </row>
    <row r="19" spans="1:10" ht="17.25" x14ac:dyDescent="0.25">
      <c r="A19" s="14">
        <v>2023</v>
      </c>
      <c r="B19" s="14">
        <v>12</v>
      </c>
      <c r="C19" s="15">
        <v>596619</v>
      </c>
      <c r="D19" s="15">
        <v>16847</v>
      </c>
      <c r="E19" s="16">
        <v>1362953.77</v>
      </c>
      <c r="F19" s="15">
        <v>911</v>
      </c>
      <c r="G19" s="16">
        <v>194954</v>
      </c>
      <c r="H19" s="24" t="s">
        <v>35</v>
      </c>
      <c r="I19" s="15">
        <v>328</v>
      </c>
      <c r="J19" s="15">
        <v>30575</v>
      </c>
    </row>
    <row r="20" spans="1:10" x14ac:dyDescent="0.25">
      <c r="A20" s="4">
        <v>2024</v>
      </c>
      <c r="B20" s="4">
        <v>1</v>
      </c>
      <c r="C20" s="7">
        <v>598099</v>
      </c>
      <c r="D20" s="7">
        <v>14842</v>
      </c>
      <c r="E20" s="10">
        <v>1305017.07</v>
      </c>
      <c r="F20" s="7">
        <v>1342</v>
      </c>
      <c r="G20" s="10">
        <f>F20*258</f>
        <v>346236</v>
      </c>
      <c r="H20" s="7">
        <v>411</v>
      </c>
      <c r="I20" s="7">
        <v>736</v>
      </c>
      <c r="J20" s="7">
        <v>42653</v>
      </c>
    </row>
    <row r="21" spans="1:10" x14ac:dyDescent="0.25">
      <c r="A21" s="14">
        <v>2024</v>
      </c>
      <c r="B21" s="14">
        <v>2</v>
      </c>
      <c r="C21" s="15">
        <v>598587</v>
      </c>
      <c r="D21" s="15">
        <v>12862</v>
      </c>
      <c r="E21" s="16">
        <v>1378446.85</v>
      </c>
      <c r="F21" s="15">
        <v>1663</v>
      </c>
      <c r="G21" s="16">
        <f>F21*311</f>
        <v>517193</v>
      </c>
      <c r="H21" s="15">
        <v>949</v>
      </c>
      <c r="I21" s="15">
        <v>1586</v>
      </c>
      <c r="J21" s="15">
        <v>52967</v>
      </c>
    </row>
    <row r="22" spans="1:10" x14ac:dyDescent="0.25">
      <c r="A22" s="4">
        <v>2024</v>
      </c>
      <c r="B22" s="4">
        <v>3</v>
      </c>
      <c r="C22" s="7">
        <v>598335</v>
      </c>
      <c r="D22" s="7">
        <v>11354</v>
      </c>
      <c r="E22" s="10">
        <v>1538500.95</v>
      </c>
      <c r="F22" s="7">
        <v>2085</v>
      </c>
      <c r="G22" s="10">
        <f>F22*332</f>
        <v>692220</v>
      </c>
      <c r="H22" s="7">
        <v>1024</v>
      </c>
      <c r="I22" s="7">
        <v>1507</v>
      </c>
      <c r="J22" s="7">
        <v>58159</v>
      </c>
    </row>
    <row r="23" spans="1:10" x14ac:dyDescent="0.25">
      <c r="A23" s="14">
        <v>2024</v>
      </c>
      <c r="B23" s="14">
        <v>4</v>
      </c>
      <c r="C23" s="15">
        <v>598142</v>
      </c>
      <c r="D23" s="15">
        <v>12695</v>
      </c>
      <c r="E23" s="16">
        <v>2240377.7999999998</v>
      </c>
      <c r="F23" s="15">
        <v>1914</v>
      </c>
      <c r="G23" s="16">
        <f>F23*321</f>
        <v>614394</v>
      </c>
      <c r="H23" s="15">
        <v>918</v>
      </c>
      <c r="I23" s="15">
        <v>842</v>
      </c>
      <c r="J23" s="15">
        <v>47874</v>
      </c>
    </row>
    <row r="24" spans="1:10" x14ac:dyDescent="0.25">
      <c r="A24" s="4">
        <v>2024</v>
      </c>
      <c r="B24" s="4">
        <v>5</v>
      </c>
      <c r="C24" s="7">
        <v>597061</v>
      </c>
      <c r="D24" s="7">
        <v>15821</v>
      </c>
      <c r="E24" s="10">
        <v>2932940.7999999998</v>
      </c>
      <c r="F24" s="7">
        <v>1484</v>
      </c>
      <c r="G24" s="10">
        <f>278*F24</f>
        <v>412552</v>
      </c>
      <c r="H24" s="7">
        <v>729</v>
      </c>
      <c r="I24" s="7">
        <v>695</v>
      </c>
      <c r="J24" s="7">
        <v>40023</v>
      </c>
    </row>
    <row r="25" spans="1:10" ht="17.25" x14ac:dyDescent="0.25">
      <c r="A25" s="14">
        <v>2024</v>
      </c>
      <c r="B25" s="14">
        <v>6</v>
      </c>
      <c r="C25" s="15">
        <v>596607</v>
      </c>
      <c r="D25" s="15">
        <v>17916</v>
      </c>
      <c r="E25" s="16">
        <v>3194216.35</v>
      </c>
      <c r="F25" s="15">
        <v>1094</v>
      </c>
      <c r="G25" s="16">
        <f>F25*232</f>
        <v>253808</v>
      </c>
      <c r="H25" s="24" t="s">
        <v>34</v>
      </c>
      <c r="I25" s="15">
        <v>127</v>
      </c>
      <c r="J25" s="15">
        <v>27047</v>
      </c>
    </row>
    <row r="28" spans="1:10" ht="17.25" x14ac:dyDescent="0.25">
      <c r="A28" t="s">
        <v>33</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3EDF5-E39B-4748-A208-5560DA03CDEB}">
  <sheetPr codeName="Sheet2">
    <pageSetUpPr fitToPage="1"/>
  </sheetPr>
  <dimension ref="A1:K29"/>
  <sheetViews>
    <sheetView zoomScaleNormal="100" workbookViewId="0">
      <pane xSplit="2" ySplit="3" topLeftCell="C4" activePane="bottomRight" state="frozen"/>
      <selection activeCell="B11" sqref="B11"/>
      <selection pane="topRight" activeCell="B11" sqref="B11"/>
      <selection pane="bottomLeft" activeCell="B11" sqref="B11"/>
      <selection pane="bottomRight" activeCell="I26" sqref="I26"/>
    </sheetView>
  </sheetViews>
  <sheetFormatPr defaultRowHeight="15" x14ac:dyDescent="0.25"/>
  <cols>
    <col min="1" max="1" width="4.85546875" bestFit="1" customWidth="1"/>
    <col min="2" max="2" width="6.5703125" bestFit="1" customWidth="1"/>
    <col min="3" max="5" width="13.5703125" style="5" customWidth="1"/>
    <col min="6" max="6" width="13.5703125" customWidth="1"/>
    <col min="7" max="8" width="13.5703125" style="6" customWidth="1"/>
    <col min="9" max="9" width="14.28515625" customWidth="1"/>
    <col min="10" max="10" width="14" customWidth="1"/>
    <col min="11" max="11" width="13.5703125" customWidth="1"/>
  </cols>
  <sheetData>
    <row r="1" spans="1:11" ht="18.75" customHeight="1" x14ac:dyDescent="0.3">
      <c r="A1" s="80" t="s">
        <v>19</v>
      </c>
      <c r="B1" s="80"/>
      <c r="C1" s="80"/>
      <c r="D1" s="80"/>
      <c r="E1" s="80"/>
      <c r="F1" s="80"/>
      <c r="G1" s="80"/>
      <c r="H1" s="80"/>
      <c r="I1" s="80"/>
      <c r="J1" s="80"/>
      <c r="K1" s="80"/>
    </row>
    <row r="2" spans="1:11" s="9" customFormat="1" ht="18.75" customHeight="1" x14ac:dyDescent="0.3">
      <c r="A2" s="8"/>
      <c r="B2" s="8"/>
      <c r="C2" s="11" t="s">
        <v>1</v>
      </c>
      <c r="D2" s="11" t="s">
        <v>1</v>
      </c>
      <c r="E2" s="11" t="s">
        <v>2</v>
      </c>
      <c r="F2" s="11" t="s">
        <v>3</v>
      </c>
      <c r="G2" s="11" t="s">
        <v>4</v>
      </c>
      <c r="H2" s="11" t="s">
        <v>5</v>
      </c>
      <c r="I2" s="11" t="s">
        <v>6</v>
      </c>
      <c r="J2" s="11" t="s">
        <v>7</v>
      </c>
      <c r="K2" s="11" t="s">
        <v>8</v>
      </c>
    </row>
    <row r="3" spans="1:11" s="9" customFormat="1" ht="90" x14ac:dyDescent="0.25">
      <c r="A3" s="1" t="s">
        <v>9</v>
      </c>
      <c r="B3" s="1" t="s">
        <v>10</v>
      </c>
      <c r="C3" s="2" t="s">
        <v>20</v>
      </c>
      <c r="D3" s="2" t="s">
        <v>21</v>
      </c>
      <c r="E3" s="3" t="s">
        <v>22</v>
      </c>
      <c r="F3" s="3" t="s">
        <v>13</v>
      </c>
      <c r="G3" s="3" t="s">
        <v>14</v>
      </c>
      <c r="H3" s="3" t="s">
        <v>15</v>
      </c>
      <c r="I3" s="3" t="s">
        <v>16</v>
      </c>
      <c r="J3" s="3" t="s">
        <v>17</v>
      </c>
      <c r="K3" s="3" t="s">
        <v>18</v>
      </c>
    </row>
    <row r="4" spans="1:11" x14ac:dyDescent="0.25">
      <c r="A4" s="4">
        <v>2022</v>
      </c>
      <c r="B4" s="4">
        <v>9</v>
      </c>
      <c r="C4" s="7">
        <v>103238</v>
      </c>
      <c r="D4" s="7">
        <v>131780</v>
      </c>
      <c r="E4" s="7">
        <v>5877</v>
      </c>
      <c r="F4" s="10">
        <v>2731743.2695651241</v>
      </c>
      <c r="G4" s="7">
        <v>1173</v>
      </c>
      <c r="H4" s="10">
        <f>G4*758</f>
        <v>889134</v>
      </c>
      <c r="I4" s="7">
        <v>263</v>
      </c>
      <c r="J4" s="7">
        <v>187</v>
      </c>
      <c r="K4" s="7">
        <v>18598</v>
      </c>
    </row>
    <row r="5" spans="1:11" x14ac:dyDescent="0.25">
      <c r="A5" s="14">
        <v>2022</v>
      </c>
      <c r="B5" s="14">
        <f t="shared" ref="B5" si="0">B4+1</f>
        <v>10</v>
      </c>
      <c r="C5" s="15">
        <v>103518</v>
      </c>
      <c r="D5" s="15">
        <v>131885</v>
      </c>
      <c r="E5" s="15">
        <v>5575</v>
      </c>
      <c r="F5" s="16">
        <v>2671136</v>
      </c>
      <c r="G5" s="15">
        <v>1248</v>
      </c>
      <c r="H5" s="16">
        <f>G5*711</f>
        <v>887328</v>
      </c>
      <c r="I5" s="15">
        <v>100</v>
      </c>
      <c r="J5" s="15">
        <v>221</v>
      </c>
      <c r="K5" s="15">
        <v>19127</v>
      </c>
    </row>
    <row r="6" spans="1:11" x14ac:dyDescent="0.25">
      <c r="A6" s="4">
        <v>2022</v>
      </c>
      <c r="B6" s="4">
        <v>11</v>
      </c>
      <c r="C6" s="7">
        <v>104036</v>
      </c>
      <c r="D6" s="7">
        <v>132126</v>
      </c>
      <c r="E6" s="7">
        <v>5733</v>
      </c>
      <c r="F6" s="10">
        <v>2759277.6298584095</v>
      </c>
      <c r="G6" s="7">
        <v>1191</v>
      </c>
      <c r="H6" s="10">
        <f>G6*629</f>
        <v>749139</v>
      </c>
      <c r="I6" s="7">
        <v>67</v>
      </c>
      <c r="J6" s="7">
        <v>127</v>
      </c>
      <c r="K6" s="7">
        <v>19123</v>
      </c>
    </row>
    <row r="7" spans="1:11" x14ac:dyDescent="0.25">
      <c r="A7" s="14">
        <v>2022</v>
      </c>
      <c r="B7" s="14">
        <v>12</v>
      </c>
      <c r="C7" s="15">
        <v>104366</v>
      </c>
      <c r="D7" s="15">
        <v>132269</v>
      </c>
      <c r="E7" s="15">
        <v>5789</v>
      </c>
      <c r="F7" s="16">
        <v>2695658.4998442587</v>
      </c>
      <c r="G7" s="15">
        <v>1044</v>
      </c>
      <c r="H7" s="16">
        <f>G7*590</f>
        <v>615960</v>
      </c>
      <c r="I7" s="15">
        <v>346</v>
      </c>
      <c r="J7" s="15">
        <v>213</v>
      </c>
      <c r="K7" s="15">
        <v>18842</v>
      </c>
    </row>
    <row r="8" spans="1:11" ht="17.25" x14ac:dyDescent="0.25">
      <c r="A8" s="4">
        <v>2023</v>
      </c>
      <c r="B8" s="4">
        <v>1</v>
      </c>
      <c r="C8" s="7">
        <v>104541</v>
      </c>
      <c r="D8" s="7">
        <v>132404</v>
      </c>
      <c r="E8" s="7">
        <v>5080</v>
      </c>
      <c r="F8" s="10">
        <v>2252769.101005964</v>
      </c>
      <c r="G8" s="7">
        <v>1251</v>
      </c>
      <c r="H8" s="10">
        <f>G8*673</f>
        <v>841923</v>
      </c>
      <c r="I8" s="7">
        <v>360</v>
      </c>
      <c r="J8" s="7">
        <v>194</v>
      </c>
      <c r="K8" s="25" t="s">
        <v>36</v>
      </c>
    </row>
    <row r="9" spans="1:11" x14ac:dyDescent="0.25">
      <c r="A9" s="14">
        <v>2023</v>
      </c>
      <c r="B9" s="14">
        <v>2</v>
      </c>
      <c r="C9" s="15">
        <v>104558</v>
      </c>
      <c r="D9" s="15">
        <v>132381</v>
      </c>
      <c r="E9" s="15">
        <v>4492</v>
      </c>
      <c r="F9" s="16">
        <v>2095536.0507957921</v>
      </c>
      <c r="G9" s="15">
        <v>1260</v>
      </c>
      <c r="H9" s="16">
        <f>1260*732</f>
        <v>922320</v>
      </c>
      <c r="I9" s="15">
        <v>865</v>
      </c>
      <c r="J9" s="15">
        <v>401</v>
      </c>
      <c r="K9" s="15">
        <v>22141</v>
      </c>
    </row>
    <row r="10" spans="1:11" x14ac:dyDescent="0.25">
      <c r="A10" s="4">
        <v>2023</v>
      </c>
      <c r="B10" s="4">
        <v>3</v>
      </c>
      <c r="C10" s="7">
        <v>104461</v>
      </c>
      <c r="D10" s="7">
        <v>132404</v>
      </c>
      <c r="E10" s="7">
        <v>4590</v>
      </c>
      <c r="F10" s="10">
        <v>2285331.7389849108</v>
      </c>
      <c r="G10" s="7">
        <v>1433</v>
      </c>
      <c r="H10" s="10">
        <f>G10*763</f>
        <v>1093379</v>
      </c>
      <c r="I10" s="7">
        <v>655</v>
      </c>
      <c r="J10" s="7">
        <v>340</v>
      </c>
      <c r="K10" s="7">
        <v>21799</v>
      </c>
    </row>
    <row r="11" spans="1:11" x14ac:dyDescent="0.25">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25">
      <c r="A12" s="4">
        <v>2023</v>
      </c>
      <c r="B12" s="4">
        <v>5</v>
      </c>
      <c r="C12" s="7">
        <v>103974</v>
      </c>
      <c r="D12" s="7">
        <v>132396</v>
      </c>
      <c r="E12" s="7">
        <v>5123</v>
      </c>
      <c r="F12" s="10">
        <v>2552839.3682355974</v>
      </c>
      <c r="G12" s="7">
        <v>1406</v>
      </c>
      <c r="H12" s="10">
        <f>G12*655</f>
        <v>920930</v>
      </c>
      <c r="I12" s="7">
        <v>912</v>
      </c>
      <c r="J12" s="7">
        <v>300</v>
      </c>
      <c r="K12" s="7">
        <v>20610</v>
      </c>
    </row>
    <row r="13" spans="1:11" x14ac:dyDescent="0.25">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25">
      <c r="A14" s="4">
        <v>2023</v>
      </c>
      <c r="B14" s="4">
        <v>7</v>
      </c>
      <c r="C14" s="7">
        <v>103456</v>
      </c>
      <c r="D14" s="7">
        <v>132413</v>
      </c>
      <c r="E14" s="7">
        <v>4966</v>
      </c>
      <c r="F14" s="10">
        <v>2209872.2985631991</v>
      </c>
      <c r="G14" s="7">
        <v>1098</v>
      </c>
      <c r="H14" s="10">
        <f>G14*590</f>
        <v>647820</v>
      </c>
      <c r="I14" s="7">
        <v>342</v>
      </c>
      <c r="J14" s="7">
        <v>299</v>
      </c>
      <c r="K14" s="7">
        <v>17557</v>
      </c>
    </row>
    <row r="15" spans="1:11" x14ac:dyDescent="0.25">
      <c r="A15" s="14">
        <v>2023</v>
      </c>
      <c r="B15" s="14">
        <v>8</v>
      </c>
      <c r="C15" s="15">
        <v>103340</v>
      </c>
      <c r="D15" s="15">
        <v>132427</v>
      </c>
      <c r="E15" s="15">
        <v>4692</v>
      </c>
      <c r="F15" s="16">
        <v>1890059.12</v>
      </c>
      <c r="G15" s="15">
        <v>1436</v>
      </c>
      <c r="H15" s="16">
        <v>886012</v>
      </c>
      <c r="I15" s="15">
        <v>318</v>
      </c>
      <c r="J15" s="15">
        <v>415</v>
      </c>
      <c r="K15" s="15">
        <v>18936</v>
      </c>
    </row>
    <row r="16" spans="1:11" x14ac:dyDescent="0.25">
      <c r="A16" s="4">
        <v>2023</v>
      </c>
      <c r="B16" s="4">
        <v>9</v>
      </c>
      <c r="C16" s="7">
        <v>103344</v>
      </c>
      <c r="D16" s="7">
        <v>132470</v>
      </c>
      <c r="E16" s="7">
        <v>4644</v>
      </c>
      <c r="F16" s="10">
        <v>1727539.76</v>
      </c>
      <c r="G16" s="7">
        <v>1362</v>
      </c>
      <c r="H16" s="10">
        <f>G16*650</f>
        <v>885300</v>
      </c>
      <c r="I16" s="7">
        <v>700</v>
      </c>
      <c r="J16" s="7">
        <v>540</v>
      </c>
      <c r="K16" s="7">
        <v>18997</v>
      </c>
    </row>
    <row r="17" spans="1:11" x14ac:dyDescent="0.25">
      <c r="A17" s="14">
        <v>2023</v>
      </c>
      <c r="B17" s="14">
        <v>10</v>
      </c>
      <c r="C17" s="15">
        <v>103471</v>
      </c>
      <c r="D17" s="15">
        <v>132409</v>
      </c>
      <c r="E17" s="15">
        <v>4606</v>
      </c>
      <c r="F17" s="16">
        <v>1816240.7</v>
      </c>
      <c r="G17" s="15">
        <v>1383</v>
      </c>
      <c r="H17" s="16">
        <v>853311</v>
      </c>
      <c r="I17" s="15">
        <v>719</v>
      </c>
      <c r="J17" s="15">
        <v>703</v>
      </c>
      <c r="K17" s="15">
        <v>19649</v>
      </c>
    </row>
    <row r="18" spans="1:11" x14ac:dyDescent="0.25">
      <c r="A18" s="4">
        <v>2023</v>
      </c>
      <c r="B18" s="4">
        <v>11</v>
      </c>
      <c r="C18" s="7">
        <v>104074</v>
      </c>
      <c r="D18" s="7">
        <v>132682</v>
      </c>
      <c r="E18" s="7">
        <v>4973</v>
      </c>
      <c r="F18" s="10">
        <v>1918208.04</v>
      </c>
      <c r="G18" s="7">
        <v>986</v>
      </c>
      <c r="H18" s="10">
        <v>574838</v>
      </c>
      <c r="I18" s="7">
        <v>172</v>
      </c>
      <c r="J18" s="7">
        <v>354</v>
      </c>
      <c r="K18" s="7">
        <v>19377</v>
      </c>
    </row>
    <row r="19" spans="1:11" ht="17.25" x14ac:dyDescent="0.25">
      <c r="A19" s="14">
        <v>2023</v>
      </c>
      <c r="B19" s="14">
        <v>12</v>
      </c>
      <c r="C19" s="15">
        <v>104585</v>
      </c>
      <c r="D19" s="15">
        <v>133060</v>
      </c>
      <c r="E19" s="15">
        <v>5449</v>
      </c>
      <c r="F19" s="16">
        <v>2069449.68</v>
      </c>
      <c r="G19" s="15">
        <v>1001</v>
      </c>
      <c r="H19" s="16">
        <v>552552</v>
      </c>
      <c r="I19" s="24" t="s">
        <v>38</v>
      </c>
      <c r="J19" s="15">
        <v>81</v>
      </c>
      <c r="K19" s="15">
        <v>20916</v>
      </c>
    </row>
    <row r="20" spans="1:11" x14ac:dyDescent="0.25">
      <c r="A20" s="4">
        <v>2024</v>
      </c>
      <c r="B20" s="4">
        <v>1</v>
      </c>
      <c r="C20" s="7">
        <v>104829</v>
      </c>
      <c r="D20" s="7">
        <v>136568</v>
      </c>
      <c r="E20" s="7">
        <v>4913</v>
      </c>
      <c r="F20" s="10">
        <v>1801701.05</v>
      </c>
      <c r="G20" s="7">
        <v>1013</v>
      </c>
      <c r="H20" s="10">
        <f>G20*618</f>
        <v>626034</v>
      </c>
      <c r="I20" s="7">
        <v>310</v>
      </c>
      <c r="J20" s="7">
        <v>309</v>
      </c>
      <c r="K20" s="7">
        <v>19288</v>
      </c>
    </row>
    <row r="21" spans="1:11" x14ac:dyDescent="0.25">
      <c r="A21" s="14">
        <v>2024</v>
      </c>
      <c r="B21" s="14">
        <v>2</v>
      </c>
      <c r="C21" s="15">
        <v>104858</v>
      </c>
      <c r="D21" s="15">
        <v>133046</v>
      </c>
      <c r="E21" s="15">
        <v>4282</v>
      </c>
      <c r="F21" s="16">
        <v>1623515.27</v>
      </c>
      <c r="G21" s="15">
        <v>1205</v>
      </c>
      <c r="H21" s="16">
        <f>G21*701</f>
        <v>844705</v>
      </c>
      <c r="I21" s="15">
        <v>786</v>
      </c>
      <c r="J21" s="15">
        <v>910</v>
      </c>
      <c r="K21" s="15">
        <v>21190</v>
      </c>
    </row>
    <row r="22" spans="1:11" x14ac:dyDescent="0.25">
      <c r="A22" s="4">
        <v>2024</v>
      </c>
      <c r="B22" s="4">
        <v>3</v>
      </c>
      <c r="C22" s="7">
        <v>104743</v>
      </c>
      <c r="D22" s="7">
        <v>133020</v>
      </c>
      <c r="E22" s="7">
        <v>4271</v>
      </c>
      <c r="F22" s="10">
        <v>1705413.9</v>
      </c>
      <c r="G22" s="7">
        <v>1530</v>
      </c>
      <c r="H22" s="10">
        <f>G22*769</f>
        <v>1176570</v>
      </c>
      <c r="I22" s="7">
        <v>775</v>
      </c>
      <c r="J22" s="7">
        <v>717</v>
      </c>
      <c r="K22" s="7">
        <v>23193</v>
      </c>
    </row>
    <row r="23" spans="1:11" x14ac:dyDescent="0.25">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25">
      <c r="A24" s="4">
        <v>2024</v>
      </c>
      <c r="B24" s="4">
        <v>5</v>
      </c>
      <c r="C24" s="7">
        <v>104463</v>
      </c>
      <c r="D24" s="7">
        <v>133000</v>
      </c>
      <c r="E24" s="7">
        <v>5499</v>
      </c>
      <c r="F24" s="10">
        <v>2412857.6800000002</v>
      </c>
      <c r="G24" s="7">
        <v>1155</v>
      </c>
      <c r="H24" s="10">
        <f>G24*682</f>
        <v>787710</v>
      </c>
      <c r="I24" s="7">
        <v>629</v>
      </c>
      <c r="J24" s="7">
        <v>736</v>
      </c>
      <c r="K24" s="7">
        <v>19286</v>
      </c>
    </row>
    <row r="25" spans="1:11" ht="17.25" x14ac:dyDescent="0.25">
      <c r="A25" s="14">
        <v>2024</v>
      </c>
      <c r="B25" s="14">
        <v>6</v>
      </c>
      <c r="C25" s="15">
        <v>104397</v>
      </c>
      <c r="D25" s="15">
        <v>133275</v>
      </c>
      <c r="E25" s="15">
        <v>5788</v>
      </c>
      <c r="F25" s="16">
        <v>2437518.5</v>
      </c>
      <c r="G25" s="15">
        <v>1098</v>
      </c>
      <c r="H25" s="16">
        <f>G25*681</f>
        <v>747738</v>
      </c>
      <c r="I25" s="24" t="s">
        <v>39</v>
      </c>
      <c r="J25" s="15">
        <v>64</v>
      </c>
      <c r="K25" s="15">
        <v>20257</v>
      </c>
    </row>
    <row r="26" spans="1:11" x14ac:dyDescent="0.25">
      <c r="A26" s="21"/>
      <c r="B26" s="21"/>
      <c r="C26" s="22"/>
      <c r="D26" s="22"/>
      <c r="E26" s="22"/>
      <c r="F26" s="23"/>
      <c r="G26" s="22"/>
      <c r="H26" s="23"/>
      <c r="I26" s="22"/>
      <c r="J26" s="22"/>
      <c r="K26" s="22"/>
    </row>
    <row r="28" spans="1:11" ht="17.25" x14ac:dyDescent="0.25">
      <c r="A28" s="81" t="s">
        <v>31</v>
      </c>
      <c r="B28" s="81"/>
      <c r="C28" s="81"/>
      <c r="D28" s="81"/>
      <c r="E28" s="81"/>
      <c r="F28" s="81"/>
      <c r="G28" s="81"/>
      <c r="H28" s="81"/>
    </row>
    <row r="29" spans="1:11" ht="17.25" x14ac:dyDescent="0.25">
      <c r="A29" t="s">
        <v>37</v>
      </c>
    </row>
  </sheetData>
  <mergeCells count="2">
    <mergeCell ref="A1:K1"/>
    <mergeCell ref="A28:H28"/>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1812-EE6D-4D8E-9F8A-1225658397F6}">
  <dimension ref="A1:D21"/>
  <sheetViews>
    <sheetView workbookViewId="0">
      <selection activeCell="I26" sqref="I26"/>
    </sheetView>
  </sheetViews>
  <sheetFormatPr defaultColWidth="90" defaultRowHeight="15" x14ac:dyDescent="0.25"/>
  <cols>
    <col min="1" max="1" width="90" style="54"/>
    <col min="2" max="3" width="11.140625" style="54" bestFit="1" customWidth="1"/>
    <col min="4" max="4" width="10.42578125" style="54" bestFit="1" customWidth="1"/>
    <col min="5" max="16384" width="90" style="54"/>
  </cols>
  <sheetData>
    <row r="1" spans="1:4" ht="52.5" x14ac:dyDescent="0.25">
      <c r="A1" s="53" t="s">
        <v>97</v>
      </c>
    </row>
    <row r="2" spans="1:4" x14ac:dyDescent="0.25">
      <c r="A2" s="55"/>
    </row>
    <row r="3" spans="1:4" ht="18.75" x14ac:dyDescent="0.25">
      <c r="A3" s="56" t="s">
        <v>98</v>
      </c>
      <c r="B3" s="57" t="s">
        <v>99</v>
      </c>
      <c r="C3" s="57" t="s">
        <v>100</v>
      </c>
      <c r="D3" s="57" t="s">
        <v>101</v>
      </c>
    </row>
    <row r="4" spans="1:4" x14ac:dyDescent="0.25">
      <c r="A4" s="55" t="s">
        <v>102</v>
      </c>
      <c r="B4" s="58">
        <v>770433</v>
      </c>
      <c r="C4" s="58">
        <v>770047</v>
      </c>
      <c r="D4" s="58">
        <v>768853</v>
      </c>
    </row>
    <row r="5" spans="1:4" x14ac:dyDescent="0.25">
      <c r="A5" s="55" t="s">
        <v>103</v>
      </c>
      <c r="B5" s="58">
        <v>58337</v>
      </c>
      <c r="C5" s="59">
        <v>66678</v>
      </c>
      <c r="D5" s="60">
        <v>58795</v>
      </c>
    </row>
    <row r="6" spans="1:4" x14ac:dyDescent="0.25">
      <c r="A6" s="55" t="s">
        <v>104</v>
      </c>
      <c r="B6" s="58">
        <v>2958</v>
      </c>
      <c r="C6" s="59">
        <v>2651</v>
      </c>
      <c r="D6" s="60">
        <v>4010</v>
      </c>
    </row>
    <row r="7" spans="1:4" x14ac:dyDescent="0.25">
      <c r="A7" s="55" t="s">
        <v>105</v>
      </c>
      <c r="B7" s="58">
        <v>2207</v>
      </c>
      <c r="C7" s="59">
        <v>1890</v>
      </c>
      <c r="D7" s="60">
        <v>2930</v>
      </c>
    </row>
    <row r="8" spans="1:4" x14ac:dyDescent="0.25">
      <c r="A8" s="55" t="s">
        <v>106</v>
      </c>
      <c r="B8" s="61">
        <v>39724</v>
      </c>
      <c r="C8" s="61">
        <v>38138</v>
      </c>
      <c r="D8" s="61">
        <v>37343</v>
      </c>
    </row>
    <row r="9" spans="1:4" x14ac:dyDescent="0.25">
      <c r="A9" s="55" t="s">
        <v>107</v>
      </c>
      <c r="B9" s="62">
        <v>11716499</v>
      </c>
      <c r="C9" s="63">
        <v>11679764</v>
      </c>
      <c r="D9" s="63">
        <v>9289221</v>
      </c>
    </row>
    <row r="10" spans="1:4" x14ac:dyDescent="0.25">
      <c r="A10" s="55" t="s">
        <v>108</v>
      </c>
      <c r="B10" s="58">
        <v>12705</v>
      </c>
      <c r="C10" s="58">
        <v>11280</v>
      </c>
      <c r="D10" s="58">
        <v>11349</v>
      </c>
    </row>
    <row r="11" spans="1:4" x14ac:dyDescent="0.25">
      <c r="A11" s="55" t="s">
        <v>109</v>
      </c>
      <c r="B11" s="64">
        <v>5971976.7800000003</v>
      </c>
      <c r="C11" s="65">
        <v>5200688</v>
      </c>
      <c r="D11" s="65">
        <v>4765819</v>
      </c>
    </row>
    <row r="12" spans="1:4" x14ac:dyDescent="0.25">
      <c r="A12" s="55"/>
      <c r="B12" s="66"/>
      <c r="C12" s="66"/>
      <c r="D12" s="66"/>
    </row>
    <row r="13" spans="1:4" ht="18.75" x14ac:dyDescent="0.25">
      <c r="A13" s="56" t="s">
        <v>110</v>
      </c>
      <c r="B13" s="57" t="s">
        <v>99</v>
      </c>
      <c r="C13" s="57" t="s">
        <v>100</v>
      </c>
      <c r="D13" s="57" t="s">
        <v>101</v>
      </c>
    </row>
    <row r="14" spans="1:4" x14ac:dyDescent="0.25">
      <c r="A14" s="55" t="s">
        <v>111</v>
      </c>
      <c r="B14" s="58">
        <v>3078</v>
      </c>
      <c r="C14" s="60">
        <v>2550</v>
      </c>
      <c r="D14" s="60">
        <v>3876</v>
      </c>
    </row>
    <row r="15" spans="1:4" x14ac:dyDescent="0.25">
      <c r="A15" s="55" t="s">
        <v>106</v>
      </c>
      <c r="B15" s="60">
        <v>4094</v>
      </c>
      <c r="C15" s="60">
        <v>5372</v>
      </c>
      <c r="D15" s="60">
        <v>6211</v>
      </c>
    </row>
    <row r="16" spans="1:4" x14ac:dyDescent="0.25">
      <c r="A16" s="55" t="s">
        <v>112</v>
      </c>
      <c r="B16" s="63">
        <v>1654849.32</v>
      </c>
      <c r="C16" s="63">
        <v>2336661</v>
      </c>
      <c r="D16" s="63">
        <v>2705732</v>
      </c>
    </row>
    <row r="20" spans="1:1" ht="32.25" x14ac:dyDescent="0.25">
      <c r="A20" s="67" t="s">
        <v>113</v>
      </c>
    </row>
    <row r="21" spans="1:1" ht="30" x14ac:dyDescent="0.25">
      <c r="A21" s="51" t="s">
        <v>114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B75B-43B0-4FBD-A4F1-57A41301E278}">
  <sheetPr codeName="Sheet5"/>
  <dimension ref="A1:U42"/>
  <sheetViews>
    <sheetView workbookViewId="0">
      <pane ySplit="2" topLeftCell="A18" activePane="bottomLeft" state="frozen"/>
      <selection activeCell="I1" sqref="I1"/>
      <selection pane="bottomLeft" activeCell="P33" sqref="P33"/>
    </sheetView>
  </sheetViews>
  <sheetFormatPr defaultColWidth="12.7109375" defaultRowHeight="15" x14ac:dyDescent="0.25"/>
  <cols>
    <col min="1" max="9" width="13.28515625" customWidth="1"/>
    <col min="10" max="10" width="15.5703125" bestFit="1" customWidth="1"/>
    <col min="11" max="12" width="14.28515625" bestFit="1" customWidth="1"/>
    <col min="13" max="13" width="14.140625" customWidth="1"/>
    <col min="14" max="14" width="14.28515625" customWidth="1"/>
    <col min="15" max="15" width="15" customWidth="1"/>
    <col min="16" max="16" width="14.5703125" customWidth="1"/>
    <col min="17" max="20" width="15.42578125" customWidth="1"/>
    <col min="21" max="21" width="14.140625" customWidth="1"/>
  </cols>
  <sheetData>
    <row r="1" spans="1:21" ht="18.75" customHeight="1" x14ac:dyDescent="0.3">
      <c r="A1" s="90" t="s">
        <v>66</v>
      </c>
      <c r="B1" s="80"/>
      <c r="C1" s="80"/>
      <c r="D1" s="80"/>
      <c r="E1" s="80"/>
      <c r="F1" s="80"/>
      <c r="G1" s="80"/>
      <c r="H1" s="80"/>
      <c r="I1" s="80"/>
      <c r="J1" s="80"/>
      <c r="K1" s="80"/>
      <c r="L1" s="80"/>
      <c r="M1" s="80"/>
      <c r="N1" s="80"/>
      <c r="O1" s="80"/>
      <c r="P1" s="80"/>
      <c r="Q1" s="80"/>
      <c r="R1" s="80"/>
      <c r="S1" s="80"/>
      <c r="T1" s="80"/>
      <c r="U1" s="80"/>
    </row>
    <row r="2" spans="1:21" ht="105" x14ac:dyDescent="0.25">
      <c r="A2" s="44" t="s">
        <v>9</v>
      </c>
      <c r="B2" s="44" t="s">
        <v>10</v>
      </c>
      <c r="C2" s="43" t="s">
        <v>65</v>
      </c>
      <c r="D2" s="43" t="s">
        <v>64</v>
      </c>
      <c r="E2" s="42" t="s">
        <v>63</v>
      </c>
      <c r="F2" s="42" t="s">
        <v>62</v>
      </c>
      <c r="G2" s="42" t="s">
        <v>61</v>
      </c>
      <c r="H2" s="42" t="s">
        <v>60</v>
      </c>
      <c r="I2" s="42" t="s">
        <v>59</v>
      </c>
      <c r="J2" s="42" t="s">
        <v>58</v>
      </c>
      <c r="K2" s="42" t="s">
        <v>57</v>
      </c>
      <c r="L2" s="42" t="s">
        <v>56</v>
      </c>
      <c r="M2" s="42" t="s">
        <v>55</v>
      </c>
      <c r="N2" s="42" t="s">
        <v>54</v>
      </c>
      <c r="O2" s="42" t="s">
        <v>53</v>
      </c>
      <c r="P2" s="42" t="s">
        <v>52</v>
      </c>
      <c r="Q2" s="42" t="s">
        <v>51</v>
      </c>
      <c r="R2" s="42" t="s">
        <v>50</v>
      </c>
      <c r="S2" s="42" t="s">
        <v>49</v>
      </c>
      <c r="T2" s="42" t="s">
        <v>48</v>
      </c>
      <c r="U2" s="42" t="s">
        <v>47</v>
      </c>
    </row>
    <row r="3" spans="1:21" x14ac:dyDescent="0.25">
      <c r="A3" s="38">
        <v>2022</v>
      </c>
      <c r="B3" s="38">
        <v>1</v>
      </c>
      <c r="C3" s="34">
        <v>785667</v>
      </c>
      <c r="D3" s="34">
        <v>422832</v>
      </c>
      <c r="E3" s="37">
        <v>7687478.4799999995</v>
      </c>
      <c r="F3" s="34">
        <v>93220</v>
      </c>
      <c r="G3" s="34">
        <v>6754</v>
      </c>
      <c r="H3" s="34">
        <v>1139</v>
      </c>
      <c r="I3" s="34">
        <v>2970</v>
      </c>
      <c r="J3" s="36">
        <v>4588130.49</v>
      </c>
      <c r="K3" s="33">
        <v>608145.22</v>
      </c>
      <c r="L3" s="33">
        <v>969103.23</v>
      </c>
      <c r="M3" s="34">
        <v>523</v>
      </c>
      <c r="N3" s="35">
        <v>223</v>
      </c>
      <c r="O3" s="34">
        <v>60621</v>
      </c>
      <c r="P3" s="34">
        <v>0</v>
      </c>
      <c r="Q3" s="34">
        <v>7091</v>
      </c>
      <c r="R3" s="34">
        <v>9732</v>
      </c>
      <c r="S3" s="34"/>
      <c r="T3" s="34"/>
      <c r="U3" s="33">
        <v>4288631.7699999996</v>
      </c>
    </row>
    <row r="4" spans="1:21" x14ac:dyDescent="0.25">
      <c r="A4" s="32">
        <v>2022</v>
      </c>
      <c r="B4" s="32">
        <v>2</v>
      </c>
      <c r="C4" s="41">
        <v>786253</v>
      </c>
      <c r="D4" s="41">
        <v>423047</v>
      </c>
      <c r="E4" s="30">
        <v>9641170.75</v>
      </c>
      <c r="F4" s="27">
        <v>89973</v>
      </c>
      <c r="G4" s="27">
        <v>6926</v>
      </c>
      <c r="H4" s="27">
        <v>1098</v>
      </c>
      <c r="I4" s="27">
        <v>3630</v>
      </c>
      <c r="J4" s="29">
        <v>5006262.9800000004</v>
      </c>
      <c r="K4" s="26">
        <v>634643.65</v>
      </c>
      <c r="L4" s="26">
        <v>1346281.62</v>
      </c>
      <c r="M4" s="27">
        <v>553</v>
      </c>
      <c r="N4" s="28">
        <v>245</v>
      </c>
      <c r="O4" s="27">
        <v>60458</v>
      </c>
      <c r="P4" s="27">
        <v>0</v>
      </c>
      <c r="Q4" s="27">
        <v>5827</v>
      </c>
      <c r="R4" s="27">
        <v>12650</v>
      </c>
      <c r="S4" s="27"/>
      <c r="T4" s="27"/>
      <c r="U4" s="26">
        <v>6814626.4199999999</v>
      </c>
    </row>
    <row r="5" spans="1:21" x14ac:dyDescent="0.25">
      <c r="A5" s="38">
        <v>2022</v>
      </c>
      <c r="B5" s="38">
        <v>3</v>
      </c>
      <c r="C5" s="34">
        <v>786462</v>
      </c>
      <c r="D5" s="34">
        <v>423178</v>
      </c>
      <c r="E5" s="37">
        <v>11968195.41</v>
      </c>
      <c r="F5" s="34">
        <v>89517</v>
      </c>
      <c r="G5" s="34">
        <v>7018</v>
      </c>
      <c r="H5" s="34">
        <v>1101</v>
      </c>
      <c r="I5" s="34">
        <v>3873</v>
      </c>
      <c r="J5" s="36">
        <v>5437844.0700000003</v>
      </c>
      <c r="K5" s="33">
        <v>704898.43</v>
      </c>
      <c r="L5" s="33">
        <v>1603122.08</v>
      </c>
      <c r="M5" s="34">
        <v>1623</v>
      </c>
      <c r="N5" s="35">
        <v>692</v>
      </c>
      <c r="O5" s="34">
        <v>60163</v>
      </c>
      <c r="P5" s="34">
        <v>0</v>
      </c>
      <c r="Q5" s="34">
        <v>5855</v>
      </c>
      <c r="R5" s="34">
        <v>12611</v>
      </c>
      <c r="S5" s="34"/>
      <c r="T5" s="34"/>
      <c r="U5" s="33">
        <v>7257095.21</v>
      </c>
    </row>
    <row r="6" spans="1:21" x14ac:dyDescent="0.25">
      <c r="A6" s="32">
        <v>2022</v>
      </c>
      <c r="B6" s="32">
        <v>4</v>
      </c>
      <c r="C6" s="31">
        <v>786793</v>
      </c>
      <c r="D6" s="31">
        <v>423460</v>
      </c>
      <c r="E6" s="30">
        <v>12406209.43</v>
      </c>
      <c r="F6" s="27">
        <v>91747</v>
      </c>
      <c r="G6" s="27">
        <v>7035</v>
      </c>
      <c r="H6" s="27">
        <v>1046</v>
      </c>
      <c r="I6" s="27">
        <v>3967</v>
      </c>
      <c r="J6" s="29">
        <v>5480871.3499999996</v>
      </c>
      <c r="K6" s="26">
        <v>670287.37</v>
      </c>
      <c r="L6" s="26">
        <v>1668577.36</v>
      </c>
      <c r="M6" s="27">
        <v>1421</v>
      </c>
      <c r="N6" s="28">
        <v>568</v>
      </c>
      <c r="O6" s="27">
        <v>57021</v>
      </c>
      <c r="P6" s="27">
        <v>0</v>
      </c>
      <c r="Q6" s="27">
        <v>3245</v>
      </c>
      <c r="R6" s="27">
        <v>11757</v>
      </c>
      <c r="S6" s="27"/>
      <c r="T6" s="27"/>
      <c r="U6" s="26">
        <v>6863167.8499999996</v>
      </c>
    </row>
    <row r="7" spans="1:21" x14ac:dyDescent="0.25">
      <c r="A7" s="38">
        <v>2022</v>
      </c>
      <c r="B7" s="38">
        <v>5</v>
      </c>
      <c r="C7" s="34">
        <v>785943</v>
      </c>
      <c r="D7" s="34">
        <v>423236</v>
      </c>
      <c r="E7" s="37">
        <v>12600505.76</v>
      </c>
      <c r="F7" s="34">
        <v>96539</v>
      </c>
      <c r="G7" s="34">
        <v>8336</v>
      </c>
      <c r="H7" s="34">
        <v>1215</v>
      </c>
      <c r="I7" s="34">
        <v>4359</v>
      </c>
      <c r="J7" s="36">
        <v>6925853.0899999999</v>
      </c>
      <c r="K7" s="33">
        <v>810367.71</v>
      </c>
      <c r="L7" s="33">
        <v>1790777.05</v>
      </c>
      <c r="M7" s="34">
        <v>1825</v>
      </c>
      <c r="N7" s="35">
        <v>524</v>
      </c>
      <c r="O7" s="34">
        <v>63866</v>
      </c>
      <c r="P7" s="34">
        <v>176</v>
      </c>
      <c r="Q7" s="34">
        <v>3200</v>
      </c>
      <c r="R7" s="34">
        <v>12683</v>
      </c>
      <c r="S7" s="34"/>
      <c r="T7" s="34"/>
      <c r="U7" s="33">
        <v>6471935.46</v>
      </c>
    </row>
    <row r="8" spans="1:21" x14ac:dyDescent="0.25">
      <c r="A8" s="32">
        <v>2022</v>
      </c>
      <c r="B8" s="32">
        <v>6</v>
      </c>
      <c r="C8" s="31">
        <v>785108</v>
      </c>
      <c r="D8" s="31">
        <v>423366</v>
      </c>
      <c r="E8" s="30">
        <v>9559617.7600000016</v>
      </c>
      <c r="F8" s="27">
        <v>94704</v>
      </c>
      <c r="G8" s="27">
        <v>8926</v>
      </c>
      <c r="H8" s="27">
        <v>1285</v>
      </c>
      <c r="I8" s="27">
        <v>4399</v>
      </c>
      <c r="J8" s="29">
        <v>7315408.7000000002</v>
      </c>
      <c r="K8" s="26">
        <v>854700.95</v>
      </c>
      <c r="L8" s="26">
        <v>1725529.95</v>
      </c>
      <c r="M8" s="27">
        <v>2029</v>
      </c>
      <c r="N8" s="28">
        <v>497</v>
      </c>
      <c r="O8" s="27">
        <v>57440</v>
      </c>
      <c r="P8" s="27">
        <v>208</v>
      </c>
      <c r="Q8" s="27">
        <v>711</v>
      </c>
      <c r="R8" s="27">
        <v>10724</v>
      </c>
      <c r="S8" s="27"/>
      <c r="T8" s="27"/>
      <c r="U8" s="26">
        <v>3251137.02</v>
      </c>
    </row>
    <row r="9" spans="1:21" x14ac:dyDescent="0.25">
      <c r="A9" s="38">
        <v>2022</v>
      </c>
      <c r="B9" s="38">
        <v>7</v>
      </c>
      <c r="C9" s="34">
        <v>784580</v>
      </c>
      <c r="D9" s="34">
        <v>423262</v>
      </c>
      <c r="E9" s="37">
        <v>7839518.2799999993</v>
      </c>
      <c r="F9" s="34">
        <v>105430</v>
      </c>
      <c r="G9" s="34">
        <v>8524</v>
      </c>
      <c r="H9" s="34">
        <v>1226</v>
      </c>
      <c r="I9" s="34">
        <v>3821</v>
      </c>
      <c r="J9" s="36">
        <v>6716073.2999999998</v>
      </c>
      <c r="K9" s="33">
        <v>782987.69</v>
      </c>
      <c r="L9" s="33">
        <v>1450459.23</v>
      </c>
      <c r="M9" s="34">
        <v>1690</v>
      </c>
      <c r="N9" s="35">
        <v>431</v>
      </c>
      <c r="O9" s="34">
        <v>51795</v>
      </c>
      <c r="P9" s="34">
        <v>118</v>
      </c>
      <c r="Q9" s="34">
        <v>484</v>
      </c>
      <c r="R9" s="34">
        <v>10151</v>
      </c>
      <c r="S9" s="34"/>
      <c r="T9" s="34"/>
      <c r="U9" s="33">
        <v>2839235.7</v>
      </c>
    </row>
    <row r="10" spans="1:21" x14ac:dyDescent="0.25">
      <c r="A10" s="32">
        <v>2022</v>
      </c>
      <c r="B10" s="32">
        <v>8</v>
      </c>
      <c r="C10" s="31">
        <v>784700</v>
      </c>
      <c r="D10" s="31">
        <v>423551</v>
      </c>
      <c r="E10" s="30">
        <v>5902578.5800000001</v>
      </c>
      <c r="F10" s="27">
        <v>98224</v>
      </c>
      <c r="G10" s="27">
        <v>8575</v>
      </c>
      <c r="H10" s="27">
        <v>1295</v>
      </c>
      <c r="I10" s="27">
        <v>3044</v>
      </c>
      <c r="J10" s="29">
        <v>6538095.0999999996</v>
      </c>
      <c r="K10" s="26">
        <v>764801.72</v>
      </c>
      <c r="L10" s="26">
        <v>1152559.24</v>
      </c>
      <c r="M10" s="27">
        <v>1364</v>
      </c>
      <c r="N10" s="28">
        <v>343</v>
      </c>
      <c r="O10" s="27">
        <v>54955</v>
      </c>
      <c r="P10" s="27">
        <v>108</v>
      </c>
      <c r="Q10" s="27">
        <v>44</v>
      </c>
      <c r="R10" s="27" t="s">
        <v>46</v>
      </c>
      <c r="S10" s="27"/>
      <c r="T10" s="27"/>
      <c r="U10" s="26" t="s">
        <v>46</v>
      </c>
    </row>
    <row r="11" spans="1:21" x14ac:dyDescent="0.25">
      <c r="A11" s="38">
        <v>2022</v>
      </c>
      <c r="B11" s="38">
        <v>9</v>
      </c>
      <c r="C11" s="34">
        <v>785173</v>
      </c>
      <c r="D11" s="34">
        <v>423765</v>
      </c>
      <c r="E11" s="37">
        <v>6390977.54</v>
      </c>
      <c r="F11" s="34">
        <v>103681</v>
      </c>
      <c r="G11" s="34">
        <v>8492</v>
      </c>
      <c r="H11" s="34">
        <v>1312</v>
      </c>
      <c r="I11" s="34">
        <v>2348</v>
      </c>
      <c r="J11" s="36">
        <v>6260520.9299999997</v>
      </c>
      <c r="K11" s="33">
        <v>731016.51</v>
      </c>
      <c r="L11" s="33">
        <v>870882.89</v>
      </c>
      <c r="M11" s="34">
        <v>1220</v>
      </c>
      <c r="N11" s="35">
        <v>350</v>
      </c>
      <c r="O11" s="34">
        <v>47742</v>
      </c>
      <c r="P11" s="34">
        <v>68</v>
      </c>
      <c r="Q11" s="34">
        <v>384</v>
      </c>
      <c r="R11" s="34">
        <v>10713</v>
      </c>
      <c r="S11" s="34"/>
      <c r="T11" s="34"/>
      <c r="U11" s="33">
        <v>2575294.4500000002</v>
      </c>
    </row>
    <row r="12" spans="1:21" x14ac:dyDescent="0.25">
      <c r="A12" s="32">
        <v>2022</v>
      </c>
      <c r="B12" s="32">
        <v>10</v>
      </c>
      <c r="C12" s="31">
        <v>786920</v>
      </c>
      <c r="D12" s="31">
        <v>424027</v>
      </c>
      <c r="E12" s="30">
        <v>5609878</v>
      </c>
      <c r="F12" s="27">
        <v>96192</v>
      </c>
      <c r="G12" s="27">
        <v>8354</v>
      </c>
      <c r="H12" s="27">
        <v>1315</v>
      </c>
      <c r="I12" s="27">
        <v>1814</v>
      </c>
      <c r="J12" s="29">
        <v>6008776.9000000004</v>
      </c>
      <c r="K12" s="26">
        <v>715811.79</v>
      </c>
      <c r="L12" s="26">
        <v>671028.56000000006</v>
      </c>
      <c r="M12" s="39">
        <v>1012</v>
      </c>
      <c r="N12" s="28">
        <v>353</v>
      </c>
      <c r="O12" s="39">
        <v>46882</v>
      </c>
      <c r="P12" s="27">
        <v>40</v>
      </c>
      <c r="Q12" s="27">
        <v>868</v>
      </c>
      <c r="R12" s="27">
        <v>420</v>
      </c>
      <c r="S12" s="27"/>
      <c r="T12" s="27"/>
      <c r="U12" s="26">
        <v>185010.46</v>
      </c>
    </row>
    <row r="13" spans="1:21" x14ac:dyDescent="0.25">
      <c r="A13" s="38">
        <v>2022</v>
      </c>
      <c r="B13" s="38">
        <v>11</v>
      </c>
      <c r="C13" s="34">
        <v>788612</v>
      </c>
      <c r="D13" s="34">
        <v>424366</v>
      </c>
      <c r="E13" s="37">
        <v>5223842.79</v>
      </c>
      <c r="F13" s="34">
        <v>89857</v>
      </c>
      <c r="G13" s="34">
        <v>7597</v>
      </c>
      <c r="H13" s="34">
        <v>1222</v>
      </c>
      <c r="I13" s="34">
        <v>1762</v>
      </c>
      <c r="J13" s="36">
        <v>5409192.9500000002</v>
      </c>
      <c r="K13" s="36">
        <v>661761.31999999995</v>
      </c>
      <c r="L13" s="36">
        <v>601894.64</v>
      </c>
      <c r="M13" s="34">
        <v>956</v>
      </c>
      <c r="N13" s="35">
        <v>336</v>
      </c>
      <c r="O13" s="34">
        <v>46845</v>
      </c>
      <c r="P13" s="34">
        <v>0</v>
      </c>
      <c r="Q13" s="34">
        <v>7592</v>
      </c>
      <c r="R13" s="34">
        <v>3318</v>
      </c>
      <c r="S13" s="34"/>
      <c r="T13" s="34"/>
      <c r="U13" s="33">
        <v>1440108.44</v>
      </c>
    </row>
    <row r="14" spans="1:21" x14ac:dyDescent="0.25">
      <c r="A14" s="32">
        <v>2022</v>
      </c>
      <c r="B14" s="32">
        <v>12</v>
      </c>
      <c r="C14" s="31">
        <v>789914</v>
      </c>
      <c r="D14" s="31">
        <v>424736</v>
      </c>
      <c r="E14" s="30">
        <v>7614441</v>
      </c>
      <c r="F14" s="27">
        <v>97380</v>
      </c>
      <c r="G14" s="27">
        <v>6853</v>
      </c>
      <c r="H14" s="27">
        <v>1119</v>
      </c>
      <c r="I14" s="27">
        <v>1975</v>
      </c>
      <c r="J14" s="29">
        <v>4733509.24</v>
      </c>
      <c r="K14" s="29">
        <v>594069.44999999995</v>
      </c>
      <c r="L14" s="29">
        <v>629050.12</v>
      </c>
      <c r="M14" s="27">
        <v>779</v>
      </c>
      <c r="N14" s="28">
        <v>338</v>
      </c>
      <c r="O14" s="27">
        <v>48744</v>
      </c>
      <c r="P14" s="27" t="s">
        <v>45</v>
      </c>
      <c r="Q14" s="27">
        <v>6223</v>
      </c>
      <c r="R14" s="27">
        <v>6735</v>
      </c>
      <c r="S14" s="27"/>
      <c r="T14" s="27"/>
      <c r="U14" s="26">
        <v>3143867.7</v>
      </c>
    </row>
    <row r="15" spans="1:21" x14ac:dyDescent="0.25">
      <c r="A15" s="38">
        <v>2023</v>
      </c>
      <c r="B15" s="38">
        <v>1</v>
      </c>
      <c r="C15" s="34">
        <v>790620</v>
      </c>
      <c r="D15" s="34">
        <v>424897</v>
      </c>
      <c r="E15" s="37">
        <v>8968925</v>
      </c>
      <c r="F15" s="34">
        <v>88573</v>
      </c>
      <c r="G15" s="34">
        <v>7011</v>
      </c>
      <c r="H15" s="34">
        <v>1073</v>
      </c>
      <c r="I15" s="34">
        <v>3281</v>
      </c>
      <c r="J15" s="36">
        <v>4942690</v>
      </c>
      <c r="K15" s="33">
        <v>592956</v>
      </c>
      <c r="L15" s="33">
        <v>1136079</v>
      </c>
      <c r="M15" s="34">
        <v>925</v>
      </c>
      <c r="N15" s="35">
        <v>422</v>
      </c>
      <c r="O15" s="34">
        <v>64757</v>
      </c>
      <c r="P15" s="34">
        <v>0</v>
      </c>
      <c r="Q15" s="34">
        <v>10352</v>
      </c>
      <c r="R15" s="34">
        <v>10243</v>
      </c>
      <c r="S15" s="34">
        <v>7211</v>
      </c>
      <c r="T15" s="34">
        <v>3032</v>
      </c>
      <c r="U15" s="33">
        <v>5625252</v>
      </c>
    </row>
    <row r="16" spans="1:21" x14ac:dyDescent="0.25">
      <c r="A16" s="32">
        <v>2023</v>
      </c>
      <c r="B16" s="32">
        <v>2</v>
      </c>
      <c r="C16" s="41">
        <v>790917</v>
      </c>
      <c r="D16" s="41">
        <v>424921</v>
      </c>
      <c r="E16" s="30">
        <v>10953774</v>
      </c>
      <c r="F16" s="27">
        <v>84624</v>
      </c>
      <c r="G16" s="27">
        <v>7787</v>
      </c>
      <c r="H16" s="27">
        <v>1078</v>
      </c>
      <c r="I16" s="27">
        <v>4278</v>
      </c>
      <c r="J16" s="29">
        <v>6006222.3399999999</v>
      </c>
      <c r="K16" s="26">
        <v>640516.61</v>
      </c>
      <c r="L16" s="26">
        <v>1743511</v>
      </c>
      <c r="M16" s="27">
        <v>1343</v>
      </c>
      <c r="N16" s="28">
        <v>599</v>
      </c>
      <c r="O16" s="27">
        <v>61410</v>
      </c>
      <c r="P16" s="27">
        <v>0</v>
      </c>
      <c r="Q16" s="27">
        <v>7184</v>
      </c>
      <c r="R16" s="27">
        <v>12927</v>
      </c>
      <c r="S16" s="27">
        <v>9138</v>
      </c>
      <c r="T16" s="27">
        <v>3789</v>
      </c>
      <c r="U16" s="26">
        <v>7582975</v>
      </c>
    </row>
    <row r="17" spans="1:21" x14ac:dyDescent="0.25">
      <c r="A17" s="38">
        <v>2023</v>
      </c>
      <c r="B17" s="38">
        <v>3</v>
      </c>
      <c r="C17" s="34">
        <v>791030</v>
      </c>
      <c r="D17" s="34">
        <v>425091</v>
      </c>
      <c r="E17" s="37">
        <v>14330875</v>
      </c>
      <c r="F17" s="34">
        <v>90595</v>
      </c>
      <c r="G17" s="34">
        <v>9479</v>
      </c>
      <c r="H17" s="34">
        <v>1204</v>
      </c>
      <c r="I17" s="34">
        <v>4706</v>
      </c>
      <c r="J17" s="36">
        <v>8651582.6400000006</v>
      </c>
      <c r="K17" s="33">
        <v>853389.02</v>
      </c>
      <c r="L17" s="33">
        <v>2142933.91</v>
      </c>
      <c r="M17" s="34">
        <v>1698</v>
      </c>
      <c r="N17" s="35">
        <v>788</v>
      </c>
      <c r="O17" s="34">
        <v>72389</v>
      </c>
      <c r="P17" s="34">
        <v>1</v>
      </c>
      <c r="Q17" s="34">
        <v>5083</v>
      </c>
      <c r="R17" s="34">
        <v>13623</v>
      </c>
      <c r="S17" s="34">
        <v>9665</v>
      </c>
      <c r="T17" s="34">
        <v>3958</v>
      </c>
      <c r="U17" s="33">
        <v>7896608</v>
      </c>
    </row>
    <row r="18" spans="1:21" x14ac:dyDescent="0.25">
      <c r="A18" s="32">
        <v>2023</v>
      </c>
      <c r="B18" s="32">
        <v>4</v>
      </c>
      <c r="C18" s="31">
        <v>790657</v>
      </c>
      <c r="D18" s="31">
        <v>425106</v>
      </c>
      <c r="E18" s="30">
        <v>15818521.99</v>
      </c>
      <c r="F18" s="27">
        <v>96543</v>
      </c>
      <c r="G18" s="27">
        <v>10480</v>
      </c>
      <c r="H18" s="27">
        <v>1332</v>
      </c>
      <c r="I18" s="27">
        <v>5028</v>
      </c>
      <c r="J18" s="29">
        <v>9784840.1600000001</v>
      </c>
      <c r="K18" s="26">
        <v>974747.09</v>
      </c>
      <c r="L18" s="40">
        <v>2302684.2999999998</v>
      </c>
      <c r="M18" s="27">
        <v>1439</v>
      </c>
      <c r="N18" s="28">
        <v>489</v>
      </c>
      <c r="O18" s="27">
        <v>63423</v>
      </c>
      <c r="P18" s="27">
        <v>0</v>
      </c>
      <c r="Q18" s="27">
        <v>3279</v>
      </c>
      <c r="R18" s="27">
        <v>14839</v>
      </c>
      <c r="S18" s="27">
        <v>10485</v>
      </c>
      <c r="T18" s="27">
        <v>4354</v>
      </c>
      <c r="U18" s="26">
        <v>7819125</v>
      </c>
    </row>
    <row r="19" spans="1:21" x14ac:dyDescent="0.25">
      <c r="A19" s="38">
        <v>2023</v>
      </c>
      <c r="B19" s="38">
        <v>5</v>
      </c>
      <c r="C19" s="34">
        <v>790372</v>
      </c>
      <c r="D19" s="34">
        <v>425197</v>
      </c>
      <c r="E19" s="37">
        <v>15117789.15</v>
      </c>
      <c r="F19" s="34">
        <v>97366</v>
      </c>
      <c r="G19" s="34">
        <v>11044</v>
      </c>
      <c r="H19" s="34">
        <v>1470</v>
      </c>
      <c r="I19" s="34">
        <v>5179</v>
      </c>
      <c r="J19" s="36">
        <v>9868413.5399999991</v>
      </c>
      <c r="K19" s="36">
        <v>1061911.3</v>
      </c>
      <c r="L19" s="33">
        <v>2264858.44</v>
      </c>
      <c r="M19" s="34">
        <v>1594</v>
      </c>
      <c r="N19" s="35">
        <v>505</v>
      </c>
      <c r="O19" s="34">
        <v>65227</v>
      </c>
      <c r="P19" s="34">
        <v>2</v>
      </c>
      <c r="Q19" s="34">
        <v>2747</v>
      </c>
      <c r="R19" s="34">
        <v>16522</v>
      </c>
      <c r="S19" s="34">
        <v>11700</v>
      </c>
      <c r="T19" s="34">
        <v>4822</v>
      </c>
      <c r="U19" s="33">
        <v>6888334</v>
      </c>
    </row>
    <row r="20" spans="1:21" x14ac:dyDescent="0.25">
      <c r="A20" s="32">
        <v>2023</v>
      </c>
      <c r="B20" s="32">
        <v>6</v>
      </c>
      <c r="C20" s="31">
        <v>790324</v>
      </c>
      <c r="D20" s="31">
        <v>425405</v>
      </c>
      <c r="E20" s="30">
        <v>13376885</v>
      </c>
      <c r="F20" s="27">
        <v>111550</v>
      </c>
      <c r="G20" s="27">
        <v>10701</v>
      </c>
      <c r="H20" s="27">
        <v>1480</v>
      </c>
      <c r="I20" s="27">
        <v>4720</v>
      </c>
      <c r="J20" s="29">
        <v>9221061.7200000007</v>
      </c>
      <c r="K20" s="26">
        <v>1029194</v>
      </c>
      <c r="L20" s="26">
        <v>1991398.99</v>
      </c>
      <c r="M20" s="27">
        <v>1437</v>
      </c>
      <c r="N20" s="28">
        <v>397</v>
      </c>
      <c r="O20" s="27">
        <v>58737</v>
      </c>
      <c r="P20" s="27">
        <v>2</v>
      </c>
      <c r="Q20" s="27">
        <v>854</v>
      </c>
      <c r="R20" s="27">
        <v>16432</v>
      </c>
      <c r="S20" s="27">
        <v>11665</v>
      </c>
      <c r="T20" s="27">
        <v>4767</v>
      </c>
      <c r="U20" s="26">
        <v>5532659</v>
      </c>
    </row>
    <row r="21" spans="1:21" x14ac:dyDescent="0.25">
      <c r="A21" s="38">
        <v>2023</v>
      </c>
      <c r="B21" s="38">
        <v>7</v>
      </c>
      <c r="C21" s="34">
        <v>790365</v>
      </c>
      <c r="D21" s="34">
        <v>425549</v>
      </c>
      <c r="E21" s="37">
        <v>9850169</v>
      </c>
      <c r="F21" s="34">
        <v>113407</v>
      </c>
      <c r="G21" s="34">
        <v>10685</v>
      </c>
      <c r="H21" s="34">
        <v>1517</v>
      </c>
      <c r="I21" s="34">
        <v>4429</v>
      </c>
      <c r="J21" s="36">
        <v>8944431.1199999992</v>
      </c>
      <c r="K21" s="33">
        <v>1036364.44</v>
      </c>
      <c r="L21" s="33">
        <v>1826924.37</v>
      </c>
      <c r="M21" s="34">
        <v>979</v>
      </c>
      <c r="N21" s="35">
        <v>246</v>
      </c>
      <c r="O21" s="34">
        <v>47806</v>
      </c>
      <c r="P21" s="34">
        <v>3</v>
      </c>
      <c r="Q21" s="34">
        <v>182</v>
      </c>
      <c r="R21" s="34">
        <v>14982</v>
      </c>
      <c r="S21" s="34">
        <v>10551</v>
      </c>
      <c r="T21" s="34">
        <v>4431</v>
      </c>
      <c r="U21" s="33">
        <v>4474842</v>
      </c>
    </row>
    <row r="22" spans="1:21" x14ac:dyDescent="0.25">
      <c r="A22" s="32">
        <v>2023</v>
      </c>
      <c r="B22" s="32">
        <v>8</v>
      </c>
      <c r="C22" s="31">
        <v>790590</v>
      </c>
      <c r="D22" s="31">
        <v>425805</v>
      </c>
      <c r="E22" s="30">
        <v>8778505</v>
      </c>
      <c r="F22" s="27">
        <v>106506</v>
      </c>
      <c r="G22" s="27">
        <v>9594</v>
      </c>
      <c r="H22" s="27">
        <v>1393</v>
      </c>
      <c r="I22" s="27">
        <v>3478</v>
      </c>
      <c r="J22" s="29">
        <v>7824024.3799999999</v>
      </c>
      <c r="K22" s="26">
        <v>923295.51</v>
      </c>
      <c r="L22" s="26">
        <v>1421085.85</v>
      </c>
      <c r="M22" s="27">
        <v>1118</v>
      </c>
      <c r="N22" s="28">
        <v>297</v>
      </c>
      <c r="O22" s="27">
        <v>47235</v>
      </c>
      <c r="P22" s="27">
        <v>3</v>
      </c>
      <c r="Q22" s="27">
        <v>847</v>
      </c>
      <c r="R22" s="27">
        <v>15466</v>
      </c>
      <c r="S22" s="27">
        <v>10858</v>
      </c>
      <c r="T22" s="27">
        <v>4608</v>
      </c>
      <c r="U22" s="26">
        <v>4598804</v>
      </c>
    </row>
    <row r="23" spans="1:21" x14ac:dyDescent="0.25">
      <c r="A23" s="38">
        <v>2023</v>
      </c>
      <c r="B23" s="38">
        <v>9</v>
      </c>
      <c r="C23" s="34">
        <v>790913</v>
      </c>
      <c r="D23" s="34">
        <v>426055</v>
      </c>
      <c r="E23" s="37">
        <v>8165176</v>
      </c>
      <c r="F23" s="34">
        <v>108192</v>
      </c>
      <c r="G23" s="34">
        <v>9594</v>
      </c>
      <c r="H23" s="34">
        <v>1417</v>
      </c>
      <c r="I23" s="34">
        <v>2874</v>
      </c>
      <c r="J23" s="36">
        <v>7542220.9199999999</v>
      </c>
      <c r="K23" s="33">
        <v>886408.9</v>
      </c>
      <c r="L23" s="33">
        <v>1170046.06</v>
      </c>
      <c r="M23" s="34">
        <v>985</v>
      </c>
      <c r="N23" s="35">
        <v>264</v>
      </c>
      <c r="O23" s="34">
        <v>50352</v>
      </c>
      <c r="P23" s="34">
        <v>110</v>
      </c>
      <c r="Q23" s="34">
        <v>36</v>
      </c>
      <c r="R23" s="34" t="s">
        <v>44</v>
      </c>
      <c r="S23" s="34" t="s">
        <v>44</v>
      </c>
      <c r="T23" s="34" t="s">
        <v>44</v>
      </c>
      <c r="U23" s="33" t="s">
        <v>44</v>
      </c>
    </row>
    <row r="24" spans="1:21" x14ac:dyDescent="0.25">
      <c r="A24" s="32">
        <v>2023</v>
      </c>
      <c r="B24" s="32">
        <v>10</v>
      </c>
      <c r="C24" s="31">
        <v>792648</v>
      </c>
      <c r="D24" s="31">
        <v>126307</v>
      </c>
      <c r="E24" s="30">
        <v>7204006</v>
      </c>
      <c r="F24" s="27">
        <v>102468</v>
      </c>
      <c r="G24" s="27">
        <v>10211</v>
      </c>
      <c r="H24" s="27">
        <v>1555</v>
      </c>
      <c r="I24" s="27">
        <v>2579</v>
      </c>
      <c r="J24" s="29">
        <v>7820516.9699999997</v>
      </c>
      <c r="K24" s="26">
        <v>938644.31</v>
      </c>
      <c r="L24" s="26">
        <v>1019037.7</v>
      </c>
      <c r="M24" s="39">
        <v>831</v>
      </c>
      <c r="N24" s="28">
        <v>256</v>
      </c>
      <c r="O24" s="39">
        <v>50142</v>
      </c>
      <c r="P24" s="27">
        <v>0</v>
      </c>
      <c r="Q24" s="27">
        <v>1925</v>
      </c>
      <c r="R24" s="27">
        <v>1800</v>
      </c>
      <c r="S24" s="27">
        <v>1249</v>
      </c>
      <c r="T24" s="27">
        <v>551</v>
      </c>
      <c r="U24" s="26">
        <v>1173122</v>
      </c>
    </row>
    <row r="25" spans="1:21" x14ac:dyDescent="0.25">
      <c r="A25" s="38">
        <v>2023</v>
      </c>
      <c r="B25" s="38">
        <v>11</v>
      </c>
      <c r="C25" s="34">
        <v>794535</v>
      </c>
      <c r="D25" s="34">
        <v>426775</v>
      </c>
      <c r="E25" s="37">
        <v>8266322</v>
      </c>
      <c r="F25" s="34">
        <v>108335</v>
      </c>
      <c r="G25" s="34">
        <v>9407</v>
      </c>
      <c r="H25" s="34">
        <v>1476</v>
      </c>
      <c r="I25" s="34">
        <v>2237</v>
      </c>
      <c r="J25" s="36">
        <v>7176698.4100000001</v>
      </c>
      <c r="K25" s="36">
        <v>869495.64</v>
      </c>
      <c r="L25" s="33">
        <v>898535.39</v>
      </c>
      <c r="M25" s="34">
        <v>690</v>
      </c>
      <c r="N25" s="35">
        <v>296</v>
      </c>
      <c r="O25" s="34">
        <v>44153</v>
      </c>
      <c r="P25" s="34">
        <v>0</v>
      </c>
      <c r="Q25" s="34">
        <v>9668</v>
      </c>
      <c r="R25" s="34">
        <v>6838</v>
      </c>
      <c r="S25" s="34">
        <v>4823</v>
      </c>
      <c r="T25" s="34">
        <v>2015</v>
      </c>
      <c r="U25" s="33">
        <v>3159783</v>
      </c>
    </row>
    <row r="26" spans="1:21" x14ac:dyDescent="0.25">
      <c r="A26" s="32">
        <v>2023</v>
      </c>
      <c r="B26" s="32">
        <v>12</v>
      </c>
      <c r="C26" s="31">
        <v>795656</v>
      </c>
      <c r="D26" s="31">
        <v>427218</v>
      </c>
      <c r="E26" s="30">
        <v>8829691</v>
      </c>
      <c r="F26" s="27">
        <v>107185</v>
      </c>
      <c r="G26" s="27">
        <v>8567</v>
      </c>
      <c r="H26" s="27">
        <v>1354</v>
      </c>
      <c r="I26" s="27">
        <v>2153</v>
      </c>
      <c r="J26" s="29">
        <v>6413377.4299999997</v>
      </c>
      <c r="K26" s="29">
        <v>784512.7</v>
      </c>
      <c r="L26" s="26">
        <v>825007.35</v>
      </c>
      <c r="M26" s="27">
        <v>700</v>
      </c>
      <c r="N26" s="28">
        <v>289</v>
      </c>
      <c r="O26" s="27">
        <v>41717</v>
      </c>
      <c r="P26" s="27">
        <v>0</v>
      </c>
      <c r="Q26" s="27">
        <v>9906</v>
      </c>
      <c r="R26" s="27">
        <v>11754</v>
      </c>
      <c r="S26" s="27">
        <v>8072</v>
      </c>
      <c r="T26" s="27">
        <v>3682</v>
      </c>
      <c r="U26" s="26">
        <v>5149409</v>
      </c>
    </row>
    <row r="27" spans="1:21" x14ac:dyDescent="0.25">
      <c r="A27" s="38">
        <v>2024</v>
      </c>
      <c r="B27" s="38">
        <v>1</v>
      </c>
      <c r="C27" s="34">
        <v>796604</v>
      </c>
      <c r="D27" s="34">
        <v>427662</v>
      </c>
      <c r="E27" s="37">
        <v>8977857</v>
      </c>
      <c r="F27" s="34">
        <v>94722</v>
      </c>
      <c r="G27" s="34">
        <v>7645</v>
      </c>
      <c r="H27" s="34">
        <v>1220</v>
      </c>
      <c r="I27" s="34">
        <v>2578</v>
      </c>
      <c r="J27" s="36">
        <v>5594618.2000000002</v>
      </c>
      <c r="K27" s="33">
        <v>717867.59</v>
      </c>
      <c r="L27" s="33">
        <v>913243.94</v>
      </c>
      <c r="M27" s="34">
        <v>374</v>
      </c>
      <c r="N27" s="35">
        <v>104</v>
      </c>
      <c r="O27" s="34">
        <v>55844</v>
      </c>
      <c r="P27" s="34">
        <v>0</v>
      </c>
      <c r="Q27" s="34">
        <v>9911</v>
      </c>
      <c r="R27" s="34">
        <v>11706</v>
      </c>
      <c r="S27" s="34">
        <v>8252</v>
      </c>
      <c r="T27" s="34">
        <v>3454</v>
      </c>
      <c r="U27" s="33">
        <v>6114555</v>
      </c>
    </row>
    <row r="28" spans="1:21" x14ac:dyDescent="0.25">
      <c r="A28" s="32">
        <v>2024</v>
      </c>
      <c r="B28" s="32">
        <v>2</v>
      </c>
      <c r="C28" s="41">
        <v>796914</v>
      </c>
      <c r="D28" s="41">
        <v>427754</v>
      </c>
      <c r="E28" s="30">
        <v>10228334</v>
      </c>
      <c r="F28" s="27">
        <v>92796</v>
      </c>
      <c r="G28" s="27">
        <v>7364</v>
      </c>
      <c r="H28" s="27">
        <v>1212</v>
      </c>
      <c r="I28" s="27">
        <v>2974</v>
      </c>
      <c r="J28" s="29">
        <v>5490958.4100000001</v>
      </c>
      <c r="K28" s="26">
        <v>747495.24</v>
      </c>
      <c r="L28" s="26">
        <v>1095564.8500000001</v>
      </c>
      <c r="M28" s="27">
        <v>441</v>
      </c>
      <c r="N28" s="28">
        <v>152</v>
      </c>
      <c r="O28" s="27">
        <v>53032</v>
      </c>
      <c r="P28" s="27">
        <v>0</v>
      </c>
      <c r="Q28" s="27">
        <v>5654</v>
      </c>
      <c r="R28" s="27">
        <v>13475</v>
      </c>
      <c r="S28" s="27">
        <v>9517</v>
      </c>
      <c r="T28" s="27">
        <v>3958</v>
      </c>
      <c r="U28" s="26">
        <v>6906973</v>
      </c>
    </row>
    <row r="29" spans="1:21" x14ac:dyDescent="0.25">
      <c r="A29" s="38">
        <v>2024</v>
      </c>
      <c r="B29" s="38">
        <v>3</v>
      </c>
      <c r="C29" s="34">
        <v>797326</v>
      </c>
      <c r="D29" s="34">
        <v>428036</v>
      </c>
      <c r="E29" s="37">
        <v>11889446</v>
      </c>
      <c r="F29" s="34">
        <v>96261</v>
      </c>
      <c r="G29" s="34">
        <v>8751</v>
      </c>
      <c r="H29" s="34">
        <v>1465</v>
      </c>
      <c r="I29" s="34">
        <v>3542</v>
      </c>
      <c r="J29" s="36">
        <v>7037335.9199999999</v>
      </c>
      <c r="K29" s="33">
        <v>1025535.19</v>
      </c>
      <c r="L29" s="33">
        <v>1323670.67</v>
      </c>
      <c r="M29" s="34">
        <v>705</v>
      </c>
      <c r="N29" s="35">
        <v>255</v>
      </c>
      <c r="O29" s="34">
        <v>60608</v>
      </c>
      <c r="P29" s="34">
        <v>0</v>
      </c>
      <c r="Q29" s="34">
        <v>4735</v>
      </c>
      <c r="R29" s="34">
        <v>14227</v>
      </c>
      <c r="S29" s="34">
        <v>10114</v>
      </c>
      <c r="T29" s="34">
        <v>4113</v>
      </c>
      <c r="U29" s="33">
        <v>7164703</v>
      </c>
    </row>
    <row r="30" spans="1:21" x14ac:dyDescent="0.25">
      <c r="A30" s="32">
        <v>2024</v>
      </c>
      <c r="B30" s="32">
        <v>4</v>
      </c>
      <c r="C30" s="31">
        <v>797275</v>
      </c>
      <c r="D30" s="31">
        <v>428069</v>
      </c>
      <c r="E30" s="30">
        <v>11234008.130000001</v>
      </c>
      <c r="F30" s="27">
        <v>93860</v>
      </c>
      <c r="G30" s="27">
        <v>9667</v>
      </c>
      <c r="H30" s="27">
        <v>1562</v>
      </c>
      <c r="I30" s="27">
        <v>3831</v>
      </c>
      <c r="J30" s="29">
        <v>8019210.2400000002</v>
      </c>
      <c r="K30" s="26">
        <v>1154638.6000000001</v>
      </c>
      <c r="L30" s="40">
        <v>1414382.56</v>
      </c>
      <c r="M30" s="27">
        <v>1146</v>
      </c>
      <c r="N30" s="28">
        <v>320</v>
      </c>
      <c r="O30" s="27">
        <v>59707</v>
      </c>
      <c r="P30" s="27">
        <v>2</v>
      </c>
      <c r="Q30" s="27">
        <v>2908</v>
      </c>
      <c r="R30" s="27">
        <v>15616</v>
      </c>
      <c r="S30" s="27">
        <v>10982</v>
      </c>
      <c r="T30" s="27">
        <v>4634</v>
      </c>
      <c r="U30" s="26">
        <v>6993015.0700000003</v>
      </c>
    </row>
    <row r="31" spans="1:21" x14ac:dyDescent="0.25">
      <c r="A31" s="38">
        <v>2024</v>
      </c>
      <c r="B31" s="38">
        <v>5</v>
      </c>
      <c r="C31" s="34">
        <v>796735</v>
      </c>
      <c r="D31" s="34">
        <v>428169</v>
      </c>
      <c r="E31" s="37">
        <v>10437551.91</v>
      </c>
      <c r="F31" s="34">
        <v>95459</v>
      </c>
      <c r="G31" s="34">
        <v>9355</v>
      </c>
      <c r="H31" s="34">
        <v>1549</v>
      </c>
      <c r="I31" s="34">
        <v>3558</v>
      </c>
      <c r="J31" s="36">
        <v>7477897.5899999999</v>
      </c>
      <c r="K31" s="36">
        <v>1106160.73</v>
      </c>
      <c r="L31" s="33">
        <v>1266054.1599999999</v>
      </c>
      <c r="M31" s="34">
        <v>1236</v>
      </c>
      <c r="N31" s="35">
        <v>358</v>
      </c>
      <c r="O31" s="34">
        <v>55800</v>
      </c>
      <c r="P31" s="34">
        <v>0</v>
      </c>
      <c r="Q31" s="34">
        <v>1666</v>
      </c>
      <c r="R31" s="34">
        <v>16260</v>
      </c>
      <c r="S31" s="34">
        <v>11622</v>
      </c>
      <c r="T31" s="34">
        <v>4638</v>
      </c>
      <c r="U31" s="33">
        <v>5650189.5599999996</v>
      </c>
    </row>
    <row r="32" spans="1:21" x14ac:dyDescent="0.25">
      <c r="A32" s="32">
        <v>2024</v>
      </c>
      <c r="B32" s="32">
        <v>6</v>
      </c>
      <c r="C32" s="31">
        <v>796779</v>
      </c>
      <c r="D32" s="31">
        <v>428349</v>
      </c>
      <c r="E32" s="30">
        <v>7331808.1900000004</v>
      </c>
      <c r="F32" s="27">
        <v>127107</v>
      </c>
      <c r="G32" s="27">
        <v>9259</v>
      </c>
      <c r="H32" s="27">
        <v>1547</v>
      </c>
      <c r="I32" s="27">
        <v>3190</v>
      </c>
      <c r="J32" s="29">
        <v>7231997.4400000004</v>
      </c>
      <c r="K32" s="26">
        <v>1083142.6100000001</v>
      </c>
      <c r="L32" s="26">
        <v>1098918.3500000001</v>
      </c>
      <c r="M32" s="27">
        <v>619</v>
      </c>
      <c r="N32" s="28">
        <v>164</v>
      </c>
      <c r="O32" s="27">
        <v>46885</v>
      </c>
      <c r="P32" s="27">
        <v>0</v>
      </c>
      <c r="Q32" s="27">
        <v>510</v>
      </c>
      <c r="R32" s="27">
        <v>18025</v>
      </c>
      <c r="S32" s="27">
        <v>13027</v>
      </c>
      <c r="T32" s="27">
        <v>4998</v>
      </c>
      <c r="U32" s="26">
        <v>4987787.3499999996</v>
      </c>
    </row>
    <row r="33" spans="1:21" x14ac:dyDescent="0.25">
      <c r="A33" s="38">
        <v>2024</v>
      </c>
      <c r="B33" s="38">
        <v>7</v>
      </c>
      <c r="C33" s="34"/>
      <c r="D33" s="34"/>
      <c r="E33" s="37"/>
      <c r="F33" s="34"/>
      <c r="G33" s="34"/>
      <c r="H33" s="34"/>
      <c r="I33" s="34"/>
      <c r="J33" s="36"/>
      <c r="K33" s="33"/>
      <c r="L33" s="33"/>
      <c r="M33" s="34"/>
      <c r="N33" s="35"/>
      <c r="O33" s="34"/>
      <c r="P33" s="34"/>
      <c r="Q33" s="34"/>
      <c r="R33" s="34"/>
      <c r="S33" s="34"/>
      <c r="T33" s="34"/>
      <c r="U33" s="33"/>
    </row>
    <row r="34" spans="1:21" x14ac:dyDescent="0.25">
      <c r="A34" s="32">
        <v>2024</v>
      </c>
      <c r="B34" s="32">
        <v>8</v>
      </c>
      <c r="C34" s="31"/>
      <c r="D34" s="31"/>
      <c r="E34" s="30"/>
      <c r="F34" s="27"/>
      <c r="G34" s="27"/>
      <c r="H34" s="27"/>
      <c r="I34" s="27"/>
      <c r="J34" s="29"/>
      <c r="K34" s="26"/>
      <c r="L34" s="26"/>
      <c r="M34" s="27"/>
      <c r="N34" s="28"/>
      <c r="O34" s="27"/>
      <c r="P34" s="27"/>
      <c r="Q34" s="27"/>
      <c r="R34" s="27"/>
      <c r="S34" s="27"/>
      <c r="T34" s="27"/>
      <c r="U34" s="26"/>
    </row>
    <row r="35" spans="1:21" x14ac:dyDescent="0.25">
      <c r="A35" s="38">
        <v>2024</v>
      </c>
      <c r="B35" s="38">
        <v>9</v>
      </c>
      <c r="C35" s="34"/>
      <c r="D35" s="34"/>
      <c r="E35" s="37"/>
      <c r="F35" s="34"/>
      <c r="G35" s="34"/>
      <c r="H35" s="34"/>
      <c r="I35" s="34"/>
      <c r="J35" s="36"/>
      <c r="K35" s="33"/>
      <c r="L35" s="33"/>
      <c r="M35" s="34"/>
      <c r="N35" s="35"/>
      <c r="O35" s="34"/>
      <c r="P35" s="34"/>
      <c r="Q35" s="34"/>
      <c r="R35" s="34"/>
      <c r="S35" s="34"/>
      <c r="T35" s="34"/>
      <c r="U35" s="33"/>
    </row>
    <row r="36" spans="1:21" x14ac:dyDescent="0.25">
      <c r="A36" s="32">
        <v>2024</v>
      </c>
      <c r="B36" s="32">
        <v>10</v>
      </c>
      <c r="C36" s="31"/>
      <c r="D36" s="31"/>
      <c r="E36" s="30"/>
      <c r="F36" s="27"/>
      <c r="G36" s="27"/>
      <c r="H36" s="27"/>
      <c r="I36" s="27"/>
      <c r="J36" s="29"/>
      <c r="K36" s="26"/>
      <c r="L36" s="26"/>
      <c r="M36" s="39"/>
      <c r="N36" s="28"/>
      <c r="O36" s="39"/>
      <c r="P36" s="27"/>
      <c r="Q36" s="27"/>
      <c r="R36" s="27"/>
      <c r="S36" s="27"/>
      <c r="T36" s="27"/>
      <c r="U36" s="26"/>
    </row>
    <row r="37" spans="1:21" x14ac:dyDescent="0.25">
      <c r="A37" s="38">
        <v>2024</v>
      </c>
      <c r="B37" s="38">
        <v>11</v>
      </c>
      <c r="C37" s="34"/>
      <c r="D37" s="34"/>
      <c r="E37" s="37"/>
      <c r="F37" s="34"/>
      <c r="G37" s="34"/>
      <c r="H37" s="34"/>
      <c r="I37" s="34"/>
      <c r="J37" s="36"/>
      <c r="K37" s="36"/>
      <c r="L37" s="33"/>
      <c r="M37" s="34"/>
      <c r="N37" s="35"/>
      <c r="O37" s="34"/>
      <c r="P37" s="34"/>
      <c r="Q37" s="34"/>
      <c r="R37" s="34"/>
      <c r="S37" s="34"/>
      <c r="T37" s="34"/>
      <c r="U37" s="33"/>
    </row>
    <row r="38" spans="1:21" x14ac:dyDescent="0.25">
      <c r="A38" s="32">
        <v>2024</v>
      </c>
      <c r="B38" s="32">
        <v>12</v>
      </c>
      <c r="C38" s="31"/>
      <c r="D38" s="31"/>
      <c r="E38" s="30"/>
      <c r="F38" s="27"/>
      <c r="G38" s="27"/>
      <c r="H38" s="27"/>
      <c r="I38" s="27"/>
      <c r="J38" s="29"/>
      <c r="K38" s="29"/>
      <c r="L38" s="26"/>
      <c r="M38" s="27"/>
      <c r="N38" s="28"/>
      <c r="O38" s="27"/>
      <c r="P38" s="27"/>
      <c r="Q38" s="27"/>
      <c r="R38" s="27"/>
      <c r="S38" s="27"/>
      <c r="T38" s="27"/>
      <c r="U38" s="26"/>
    </row>
    <row r="39" spans="1:21" x14ac:dyDescent="0.25">
      <c r="A39" t="s">
        <v>43</v>
      </c>
    </row>
    <row r="40" spans="1:21" x14ac:dyDescent="0.25">
      <c r="A40" t="s">
        <v>42</v>
      </c>
    </row>
    <row r="41" spans="1:21" x14ac:dyDescent="0.25">
      <c r="A41" t="s">
        <v>41</v>
      </c>
    </row>
    <row r="42" spans="1:21" x14ac:dyDescent="0.25">
      <c r="A42" t="s">
        <v>40</v>
      </c>
    </row>
  </sheetData>
  <mergeCells count="1">
    <mergeCell ref="A1:U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DB32-CE40-4973-AADD-6D55791EE096}">
  <dimension ref="A1:G23"/>
  <sheetViews>
    <sheetView zoomScale="90" zoomScaleNormal="90" zoomScaleSheetLayoutView="80" workbookViewId="0">
      <selection activeCell="G23" sqref="G23"/>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5"/>
      <c r="B11" s="85"/>
      <c r="C11" s="85"/>
      <c r="D11" s="85"/>
      <c r="E11" s="85"/>
      <c r="F11" s="85"/>
      <c r="G11" s="68" t="s">
        <v>115</v>
      </c>
    </row>
    <row r="12" spans="1:7" ht="24.95" customHeight="1" x14ac:dyDescent="0.25">
      <c r="A12" s="69">
        <v>1</v>
      </c>
      <c r="B12" s="82" t="s">
        <v>116</v>
      </c>
      <c r="C12" s="82"/>
      <c r="D12" s="82"/>
      <c r="E12" s="82"/>
      <c r="F12" s="82"/>
      <c r="G12" s="70">
        <v>422007</v>
      </c>
    </row>
    <row r="13" spans="1:7" ht="24.95" customHeight="1" x14ac:dyDescent="0.25">
      <c r="A13" s="69">
        <v>2</v>
      </c>
      <c r="B13" s="71" t="s">
        <v>117</v>
      </c>
      <c r="C13" s="72"/>
      <c r="D13" s="72"/>
      <c r="E13" s="72"/>
      <c r="F13" s="72"/>
      <c r="G13" s="70">
        <v>12038</v>
      </c>
    </row>
    <row r="14" spans="1:7" ht="24.95" customHeight="1" x14ac:dyDescent="0.25">
      <c r="A14" s="73"/>
      <c r="B14" s="86" t="s">
        <v>118</v>
      </c>
      <c r="C14" s="86"/>
      <c r="D14" s="86"/>
      <c r="E14" s="86"/>
      <c r="F14" s="86"/>
      <c r="G14" s="74">
        <v>1807811.34</v>
      </c>
    </row>
    <row r="15" spans="1:7" ht="24.95" customHeight="1" x14ac:dyDescent="0.25">
      <c r="A15" s="69">
        <v>3</v>
      </c>
      <c r="B15" s="82" t="s">
        <v>119</v>
      </c>
      <c r="C15" s="82"/>
      <c r="D15" s="82"/>
      <c r="E15" s="82"/>
      <c r="F15" s="82"/>
      <c r="G15" s="70">
        <v>2783</v>
      </c>
    </row>
    <row r="16" spans="1:7" ht="24.95" customHeight="1" x14ac:dyDescent="0.25">
      <c r="A16" s="73"/>
      <c r="B16" s="86" t="s">
        <v>118</v>
      </c>
      <c r="C16" s="86"/>
      <c r="D16" s="86"/>
      <c r="E16" s="86"/>
      <c r="F16" s="86"/>
      <c r="G16" s="74">
        <v>1200119.3400000001</v>
      </c>
    </row>
    <row r="17" spans="1:7" ht="24.95" customHeight="1" x14ac:dyDescent="0.25">
      <c r="A17" s="69">
        <v>4</v>
      </c>
      <c r="B17" s="71" t="s">
        <v>120</v>
      </c>
      <c r="C17" s="72"/>
      <c r="D17" s="72"/>
      <c r="E17" s="72"/>
      <c r="F17" s="72"/>
      <c r="G17" s="70">
        <v>6032</v>
      </c>
    </row>
    <row r="18" spans="1:7" ht="24.95" customHeight="1" x14ac:dyDescent="0.25">
      <c r="A18" s="69">
        <v>5</v>
      </c>
      <c r="B18" s="82" t="s">
        <v>121</v>
      </c>
      <c r="C18" s="82"/>
      <c r="D18" s="82"/>
      <c r="E18" s="82"/>
      <c r="F18" s="82"/>
      <c r="G18" s="70">
        <v>5380</v>
      </c>
    </row>
    <row r="19" spans="1:7" ht="24.95" customHeight="1" x14ac:dyDescent="0.25">
      <c r="A19" s="69">
        <v>6</v>
      </c>
      <c r="B19" s="82" t="s">
        <v>122</v>
      </c>
      <c r="C19" s="82"/>
      <c r="D19" s="82"/>
      <c r="E19" s="82"/>
      <c r="F19" s="82"/>
      <c r="G19" s="70">
        <v>46251</v>
      </c>
    </row>
    <row r="20" spans="1:7" ht="24.95" customHeight="1" x14ac:dyDescent="0.25">
      <c r="A20" s="69">
        <v>7</v>
      </c>
      <c r="B20" s="71" t="s">
        <v>123</v>
      </c>
      <c r="C20" s="72"/>
      <c r="D20" s="72"/>
      <c r="E20" s="72"/>
      <c r="F20" s="72"/>
      <c r="G20" s="70">
        <v>0</v>
      </c>
    </row>
    <row r="21" spans="1:7" ht="24.95" customHeight="1" x14ac:dyDescent="0.25">
      <c r="A21" s="87"/>
      <c r="B21" s="86" t="s">
        <v>124</v>
      </c>
      <c r="C21" s="86"/>
      <c r="D21" s="86"/>
      <c r="E21" s="86"/>
      <c r="F21" s="86"/>
      <c r="G21" s="91">
        <v>0</v>
      </c>
    </row>
    <row r="22" spans="1:7" ht="24.95" customHeight="1" x14ac:dyDescent="0.25">
      <c r="A22" s="88"/>
      <c r="B22" s="86" t="s">
        <v>125</v>
      </c>
      <c r="C22" s="86"/>
      <c r="D22" s="86"/>
      <c r="E22" s="86"/>
      <c r="F22" s="86"/>
      <c r="G22" s="76">
        <v>0</v>
      </c>
    </row>
    <row r="23" spans="1:7" ht="24.95" customHeight="1" x14ac:dyDescent="0.25">
      <c r="A23" s="89"/>
      <c r="B23" s="86" t="s">
        <v>126</v>
      </c>
      <c r="C23" s="86"/>
      <c r="D23" s="86"/>
      <c r="E23" s="86"/>
      <c r="F23" s="86"/>
      <c r="G23" s="74">
        <v>0</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7A0CF-D113-4803-BEA6-81C18E8E467E}">
  <dimension ref="A1:G23"/>
  <sheetViews>
    <sheetView zoomScale="90" zoomScaleNormal="90" zoomScaleSheetLayoutView="80" workbookViewId="0">
      <selection activeCell="B23" sqref="B23:F23"/>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5"/>
      <c r="B11" s="85"/>
      <c r="C11" s="85"/>
      <c r="D11" s="85"/>
      <c r="E11" s="85"/>
      <c r="F11" s="85"/>
      <c r="G11" s="68" t="s">
        <v>115</v>
      </c>
    </row>
    <row r="12" spans="1:7" ht="24.95" customHeight="1" x14ac:dyDescent="0.25">
      <c r="A12" s="69">
        <v>1</v>
      </c>
      <c r="B12" s="82" t="s">
        <v>116</v>
      </c>
      <c r="C12" s="82"/>
      <c r="D12" s="82"/>
      <c r="E12" s="82"/>
      <c r="F12" s="82"/>
      <c r="G12" s="70">
        <v>422019</v>
      </c>
    </row>
    <row r="13" spans="1:7" ht="24.95" customHeight="1" x14ac:dyDescent="0.25">
      <c r="A13" s="69">
        <v>2</v>
      </c>
      <c r="B13" s="71" t="s">
        <v>117</v>
      </c>
      <c r="C13" s="72"/>
      <c r="D13" s="72"/>
      <c r="E13" s="72"/>
      <c r="F13" s="72"/>
      <c r="G13" s="70">
        <v>11978</v>
      </c>
    </row>
    <row r="14" spans="1:7" ht="24.95" customHeight="1" x14ac:dyDescent="0.25">
      <c r="A14" s="73"/>
      <c r="B14" s="86" t="s">
        <v>118</v>
      </c>
      <c r="C14" s="86"/>
      <c r="D14" s="86"/>
      <c r="E14" s="86"/>
      <c r="F14" s="86"/>
      <c r="G14" s="74">
        <v>1802895.87</v>
      </c>
    </row>
    <row r="15" spans="1:7" ht="24.95" customHeight="1" x14ac:dyDescent="0.25">
      <c r="A15" s="69">
        <v>3</v>
      </c>
      <c r="B15" s="82" t="s">
        <v>119</v>
      </c>
      <c r="C15" s="82"/>
      <c r="D15" s="82"/>
      <c r="E15" s="82"/>
      <c r="F15" s="82"/>
      <c r="G15" s="70">
        <v>2797</v>
      </c>
    </row>
    <row r="16" spans="1:7" ht="24.95" customHeight="1" x14ac:dyDescent="0.25">
      <c r="A16" s="73"/>
      <c r="B16" s="86" t="s">
        <v>118</v>
      </c>
      <c r="C16" s="86"/>
      <c r="D16" s="86"/>
      <c r="E16" s="86"/>
      <c r="F16" s="86"/>
      <c r="G16" s="74">
        <v>1205842.3600000001</v>
      </c>
    </row>
    <row r="17" spans="1:7" ht="24.95" customHeight="1" x14ac:dyDescent="0.25">
      <c r="A17" s="69">
        <v>4</v>
      </c>
      <c r="B17" s="71" t="s">
        <v>120</v>
      </c>
      <c r="C17" s="72"/>
      <c r="D17" s="72"/>
      <c r="E17" s="72"/>
      <c r="F17" s="72"/>
      <c r="G17" s="70">
        <v>6485</v>
      </c>
    </row>
    <row r="18" spans="1:7" ht="24.95" customHeight="1" x14ac:dyDescent="0.25">
      <c r="A18" s="69">
        <v>5</v>
      </c>
      <c r="B18" s="82" t="s">
        <v>121</v>
      </c>
      <c r="C18" s="82"/>
      <c r="D18" s="82"/>
      <c r="E18" s="82"/>
      <c r="F18" s="82"/>
      <c r="G18" s="70">
        <v>5644</v>
      </c>
    </row>
    <row r="19" spans="1:7" ht="24.95" customHeight="1" x14ac:dyDescent="0.25">
      <c r="A19" s="69">
        <v>6</v>
      </c>
      <c r="B19" s="82" t="s">
        <v>122</v>
      </c>
      <c r="C19" s="82"/>
      <c r="D19" s="82"/>
      <c r="E19" s="82"/>
      <c r="F19" s="82"/>
      <c r="G19" s="70">
        <v>45383</v>
      </c>
    </row>
    <row r="20" spans="1:7" ht="24.95" customHeight="1" x14ac:dyDescent="0.25">
      <c r="A20" s="69">
        <v>7</v>
      </c>
      <c r="B20" s="71" t="s">
        <v>123</v>
      </c>
      <c r="C20" s="72"/>
      <c r="D20" s="72"/>
      <c r="E20" s="72"/>
      <c r="F20" s="72"/>
      <c r="G20" s="70">
        <v>1092</v>
      </c>
    </row>
    <row r="21" spans="1:7" ht="24.95" customHeight="1" x14ac:dyDescent="0.25">
      <c r="A21" s="87"/>
      <c r="B21" s="86" t="s">
        <v>124</v>
      </c>
      <c r="C21" s="86"/>
      <c r="D21" s="86"/>
      <c r="E21" s="86"/>
      <c r="F21" s="86"/>
      <c r="G21" s="91">
        <v>273</v>
      </c>
    </row>
    <row r="22" spans="1:7" ht="24.95" customHeight="1" x14ac:dyDescent="0.25">
      <c r="A22" s="88"/>
      <c r="B22" s="86" t="s">
        <v>125</v>
      </c>
      <c r="C22" s="86"/>
      <c r="D22" s="86"/>
      <c r="E22" s="86"/>
      <c r="F22" s="86"/>
      <c r="G22" s="76">
        <v>20</v>
      </c>
    </row>
    <row r="23" spans="1:7" ht="24.95" customHeight="1" x14ac:dyDescent="0.25">
      <c r="A23" s="89"/>
      <c r="B23" s="86" t="s">
        <v>126</v>
      </c>
      <c r="C23" s="86"/>
      <c r="D23" s="86"/>
      <c r="E23" s="86"/>
      <c r="F23" s="86"/>
      <c r="G23" s="74">
        <v>94134</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BF0EBA-C128-4723-9B18-696F4F3C80C1}">
  <ds:schemaRefs>
    <ds:schemaRef ds:uri="http://schemas.microsoft.com/sharepoint/v3/contenttype/forms"/>
  </ds:schemaRefs>
</ds:datastoreItem>
</file>

<file path=customXml/itemProps3.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AES</vt:lpstr>
      <vt:lpstr>AES with LIHEAP</vt:lpstr>
      <vt:lpstr>CEI LIHEAP</vt:lpstr>
      <vt:lpstr>CEI North</vt:lpstr>
      <vt:lpstr>CEI South</vt:lpstr>
      <vt:lpstr>Duke Energy</vt:lpstr>
      <vt:lpstr>NIPSCO</vt:lpstr>
      <vt:lpstr>I&amp;M Aug 2024</vt:lpstr>
      <vt:lpstr>I&amp;M Jul 2024</vt:lpstr>
      <vt:lpstr>I&amp;M Jun 2024</vt:lpstr>
      <vt:lpstr>I&amp;M May 2024</vt:lpstr>
      <vt:lpstr>I&amp;M Apr 2024</vt:lpstr>
      <vt:lpstr>I&amp;M Mar 2024</vt:lpstr>
      <vt:lpstr>I&amp;M Feb 2024</vt:lpstr>
      <vt:lpstr>I&amp;M Jan 2024</vt:lpstr>
      <vt:lpstr>I&amp;M December</vt:lpstr>
      <vt:lpstr>I&amp;M January</vt:lpstr>
      <vt:lpstr>I&amp;M February</vt:lpstr>
      <vt:lpstr>'I&amp;M Apr 2024'!Print_Area</vt:lpstr>
      <vt:lpstr>'I&amp;M Aug 2024'!Print_Area</vt:lpstr>
      <vt:lpstr>'I&amp;M December'!Print_Area</vt:lpstr>
      <vt:lpstr>'I&amp;M Feb 2024'!Print_Area</vt:lpstr>
      <vt:lpstr>'I&amp;M February'!Print_Area</vt:lpstr>
      <vt:lpstr>'I&amp;M Jan 2024'!Print_Area</vt:lpstr>
      <vt:lpstr>'I&amp;M January'!Print_Area</vt:lpstr>
      <vt:lpstr>'I&amp;M Jul 2024'!Print_Area</vt:lpstr>
      <vt:lpstr>'I&amp;M Jun 2024'!Print_Area</vt:lpstr>
      <vt:lpstr>'I&amp;M Mar 2024'!Print_Area</vt:lpstr>
      <vt:lpstr>'I&amp;M May 2024'!Print_Area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2024-11-06T14:48:18Z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