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achler\Desktop\"/>
    </mc:Choice>
  </mc:AlternateContent>
  <bookViews>
    <workbookView xWindow="0" yWindow="0" windowWidth="28800" windowHeight="12435" tabRatio="681"/>
  </bookViews>
  <sheets>
    <sheet name="About" sheetId="11" r:id="rId1"/>
    <sheet name="User Input" sheetId="26" r:id="rId2"/>
    <sheet name="Raw Weekday Hourly Traffic Vols" sheetId="1" r:id="rId3"/>
    <sheet name="Raw Weekend Hourly Traffic Vols" sheetId="7" r:id="rId4"/>
    <sheet name="Weekend Adjustment Factors" sheetId="10" r:id="rId5"/>
    <sheet name="INDOT Adjustment Factors" sheetId="4" r:id="rId6"/>
    <sheet name="Hourly Volumes" sheetId="9" r:id="rId7"/>
    <sheet name="Work Information" sheetId="5" r:id="rId8"/>
    <sheet name="Queuing Calcs" sheetId="6" r:id="rId9"/>
    <sheet name="Chart Info (Advanced)" sheetId="12" r:id="rId10"/>
    <sheet name="Report" sheetId="23" r:id="rId11"/>
    <sheet name="ESRI_MAPINFO_SHEET" sheetId="27" state="veryHidden" r:id="rId12"/>
    <sheet name="ChartAlt1-1" sheetId="24" r:id="rId13"/>
    <sheet name="ChartAlt1-2" sheetId="25" r:id="rId14"/>
    <sheet name="ChartAlt2-1" sheetId="18" r:id="rId15"/>
    <sheet name="ChartAlt2-2" sheetId="19" r:id="rId16"/>
    <sheet name="ChartAlt3-1" sheetId="20" r:id="rId17"/>
    <sheet name="ChartAlt3-2" sheetId="22" r:id="rId18"/>
    <sheet name="Change Log" sheetId="28" r:id="rId1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0" l="1"/>
  <c r="L66" i="9"/>
  <c r="I66" i="9"/>
  <c r="F66" i="9"/>
  <c r="C66" i="9"/>
  <c r="L65" i="9"/>
  <c r="I65" i="9"/>
  <c r="F65" i="9"/>
  <c r="C65" i="9"/>
  <c r="L64" i="9"/>
  <c r="I64" i="9"/>
  <c r="F64" i="9"/>
  <c r="C64" i="9"/>
  <c r="L63" i="9"/>
  <c r="I63" i="9"/>
  <c r="F63" i="9"/>
  <c r="C63" i="9"/>
  <c r="L62" i="9"/>
  <c r="I62" i="9"/>
  <c r="F62" i="9"/>
  <c r="C62" i="9"/>
  <c r="L61" i="9"/>
  <c r="I61" i="9"/>
  <c r="F61" i="9"/>
  <c r="C61" i="9"/>
  <c r="L60" i="9"/>
  <c r="I60" i="9"/>
  <c r="F60" i="9"/>
  <c r="C60" i="9"/>
  <c r="L59" i="9"/>
  <c r="I59" i="9"/>
  <c r="F59" i="9"/>
  <c r="C59" i="9"/>
  <c r="L58" i="9"/>
  <c r="I58" i="9"/>
  <c r="F58" i="9"/>
  <c r="C58" i="9"/>
  <c r="L57" i="9"/>
  <c r="I57" i="9"/>
  <c r="F57" i="9"/>
  <c r="C57" i="9"/>
  <c r="L56" i="9"/>
  <c r="I56" i="9"/>
  <c r="F56" i="9"/>
  <c r="C56" i="9"/>
  <c r="L55" i="9"/>
  <c r="I55" i="9"/>
  <c r="F55" i="9"/>
  <c r="C55" i="9"/>
  <c r="L54" i="9"/>
  <c r="I54" i="9"/>
  <c r="F54" i="9"/>
  <c r="C54" i="9"/>
  <c r="L53" i="9"/>
  <c r="I53" i="9"/>
  <c r="F53" i="9"/>
  <c r="C53" i="9"/>
  <c r="L52" i="9"/>
  <c r="I52" i="9"/>
  <c r="F52" i="9"/>
  <c r="C52" i="9"/>
  <c r="L51" i="9"/>
  <c r="I51" i="9"/>
  <c r="F51" i="9"/>
  <c r="C51" i="9"/>
  <c r="L50" i="9"/>
  <c r="I50" i="9"/>
  <c r="F50" i="9"/>
  <c r="C50" i="9"/>
  <c r="L49" i="9"/>
  <c r="I49" i="9"/>
  <c r="F49" i="9"/>
  <c r="C49" i="9"/>
  <c r="L48" i="9"/>
  <c r="I48" i="9"/>
  <c r="F48" i="9"/>
  <c r="C48" i="9"/>
  <c r="L47" i="9"/>
  <c r="I47" i="9"/>
  <c r="F47" i="9"/>
  <c r="C47" i="9"/>
  <c r="L46" i="9"/>
  <c r="I46" i="9"/>
  <c r="F46" i="9"/>
  <c r="C46" i="9"/>
  <c r="L45" i="9"/>
  <c r="I45" i="9"/>
  <c r="F45" i="9"/>
  <c r="C45" i="9"/>
  <c r="L44" i="9"/>
  <c r="I44" i="9"/>
  <c r="F44" i="9"/>
  <c r="C44" i="9"/>
  <c r="L43" i="9"/>
  <c r="I43" i="9"/>
  <c r="F43" i="9"/>
  <c r="C43" i="9"/>
  <c r="L38" i="9"/>
  <c r="L37" i="9"/>
  <c r="L36" i="9"/>
  <c r="L35" i="9"/>
  <c r="L34" i="9"/>
  <c r="L33" i="9"/>
  <c r="L32" i="9"/>
  <c r="L31" i="9"/>
  <c r="L30" i="9"/>
  <c r="L29" i="9"/>
  <c r="L28" i="9"/>
  <c r="L27" i="9"/>
  <c r="L26" i="9"/>
  <c r="L25" i="9"/>
  <c r="L24" i="9"/>
  <c r="L23" i="9"/>
  <c r="L22" i="9"/>
  <c r="L21" i="9"/>
  <c r="L20" i="9"/>
  <c r="L19" i="9"/>
  <c r="L18" i="9"/>
  <c r="L17" i="9"/>
  <c r="L16" i="9"/>
  <c r="L15" i="9"/>
  <c r="I38" i="9"/>
  <c r="I37" i="9"/>
  <c r="I36" i="9"/>
  <c r="I35" i="9"/>
  <c r="I34" i="9"/>
  <c r="I33" i="9"/>
  <c r="I32" i="9"/>
  <c r="I31" i="9"/>
  <c r="I30" i="9"/>
  <c r="I29" i="9"/>
  <c r="I28" i="9"/>
  <c r="I27" i="9"/>
  <c r="I26" i="9"/>
  <c r="I25" i="9"/>
  <c r="I24" i="9"/>
  <c r="I23" i="9"/>
  <c r="I22" i="9"/>
  <c r="I21" i="9"/>
  <c r="I20" i="9"/>
  <c r="I19" i="9"/>
  <c r="I18" i="9"/>
  <c r="I17" i="9"/>
  <c r="I16" i="9"/>
  <c r="F38" i="9"/>
  <c r="F37" i="9"/>
  <c r="F36" i="9"/>
  <c r="F35" i="9"/>
  <c r="F34" i="9"/>
  <c r="F33" i="9"/>
  <c r="F32" i="9"/>
  <c r="F31" i="9"/>
  <c r="F30" i="9"/>
  <c r="F29" i="9"/>
  <c r="F28" i="9"/>
  <c r="F27" i="9"/>
  <c r="F26" i="9"/>
  <c r="F25" i="9"/>
  <c r="F24" i="9"/>
  <c r="F23" i="9"/>
  <c r="F22" i="9"/>
  <c r="F21" i="9"/>
  <c r="F20" i="9"/>
  <c r="F19" i="9"/>
  <c r="F18" i="9"/>
  <c r="F17" i="9"/>
  <c r="F16" i="9"/>
  <c r="F15" i="9"/>
  <c r="I15" i="9"/>
  <c r="C38" i="9" l="1"/>
  <c r="C37" i="9"/>
  <c r="C36" i="9"/>
  <c r="C35" i="9"/>
  <c r="C34" i="9"/>
  <c r="C33" i="9"/>
  <c r="C32" i="9"/>
  <c r="C31" i="9"/>
  <c r="C30" i="9"/>
  <c r="C29" i="9"/>
  <c r="C28" i="9"/>
  <c r="C27" i="9"/>
  <c r="C26" i="9"/>
  <c r="C25" i="9"/>
  <c r="C24" i="9"/>
  <c r="C23" i="9"/>
  <c r="C22" i="9"/>
  <c r="C21" i="9"/>
  <c r="C20" i="9"/>
  <c r="C19" i="9"/>
  <c r="C18" i="9"/>
  <c r="C17" i="9"/>
  <c r="C16" i="9"/>
  <c r="C15" i="9"/>
  <c r="I8" i="9"/>
  <c r="D6" i="9"/>
  <c r="D5" i="9"/>
  <c r="I6" i="9"/>
  <c r="D7" i="9"/>
  <c r="I5" i="9" s="1"/>
  <c r="I7" i="9" s="1"/>
  <c r="D8" i="9" l="1"/>
  <c r="D10" i="9" s="1"/>
  <c r="K41" i="5" l="1"/>
  <c r="K68" i="5"/>
  <c r="K14" i="5"/>
  <c r="B603" i="23" l="1"/>
  <c r="B566" i="23"/>
  <c r="B527" i="23"/>
  <c r="B490" i="23"/>
  <c r="B451" i="23"/>
  <c r="B414" i="23"/>
  <c r="B375" i="23"/>
  <c r="B299" i="23"/>
  <c r="B262" i="23"/>
  <c r="B223" i="23"/>
  <c r="B186" i="23"/>
  <c r="B338" i="23"/>
  <c r="J50" i="23"/>
  <c r="H13" i="10"/>
  <c r="F13" i="10"/>
  <c r="D13" i="10"/>
  <c r="E6" i="4" l="1"/>
  <c r="P11" i="4" l="1"/>
  <c r="P10" i="4"/>
  <c r="M15" i="4"/>
  <c r="C32" i="26" l="1"/>
  <c r="N15" i="4"/>
  <c r="M21" i="4"/>
  <c r="M18" i="4"/>
  <c r="L15" i="4"/>
  <c r="K15" i="4" s="1"/>
  <c r="J15" i="4" s="1"/>
  <c r="I15" i="4" s="1"/>
  <c r="H15" i="4" s="1"/>
  <c r="G15" i="4" s="1"/>
  <c r="F15" i="4" s="1"/>
  <c r="E15" i="4" s="1"/>
  <c r="D15" i="4" s="1"/>
  <c r="C15" i="4" s="1"/>
  <c r="K63" i="6"/>
  <c r="N20" i="4" l="1"/>
  <c r="N17" i="4"/>
  <c r="N18" i="4"/>
  <c r="O15" i="4"/>
  <c r="O21" i="4" s="1"/>
  <c r="N21" i="4"/>
  <c r="F46" i="11"/>
  <c r="O20" i="4" l="1"/>
  <c r="P15" i="4"/>
  <c r="O18" i="4"/>
  <c r="O17" i="4"/>
  <c r="B20" i="4"/>
  <c r="P21" i="4" l="1"/>
  <c r="P17" i="4"/>
  <c r="Q15" i="4"/>
  <c r="P18" i="4"/>
  <c r="P20" i="4"/>
  <c r="H11" i="23"/>
  <c r="N2" i="23"/>
  <c r="N3" i="23"/>
  <c r="C59" i="26"/>
  <c r="C76" i="26"/>
  <c r="Q20" i="4" l="1"/>
  <c r="Q17" i="4"/>
  <c r="R15" i="4"/>
  <c r="Q18" i="4"/>
  <c r="Q21" i="4"/>
  <c r="B263" i="23"/>
  <c r="B300" i="23"/>
  <c r="B415" i="23"/>
  <c r="B452" i="23"/>
  <c r="B567" i="23"/>
  <c r="B604" i="23"/>
  <c r="A602" i="23"/>
  <c r="A565" i="23"/>
  <c r="A526" i="23"/>
  <c r="A489" i="23"/>
  <c r="A450" i="23"/>
  <c r="A413" i="23"/>
  <c r="A374" i="23"/>
  <c r="A337" i="23"/>
  <c r="A298" i="23"/>
  <c r="A261" i="23"/>
  <c r="A222" i="23"/>
  <c r="A185" i="23"/>
  <c r="R18" i="4" l="1"/>
  <c r="R17" i="4"/>
  <c r="R20" i="4"/>
  <c r="R21" i="4"/>
  <c r="S15" i="4"/>
  <c r="K36" i="6"/>
  <c r="S21" i="4" l="1"/>
  <c r="D9" i="9"/>
  <c r="S17" i="4"/>
  <c r="S20" i="4"/>
  <c r="S18" i="4"/>
  <c r="H7" i="6"/>
  <c r="H6" i="6"/>
  <c r="H5" i="6"/>
  <c r="M39" i="23" s="1"/>
  <c r="D47" i="9" l="1"/>
  <c r="E47" i="9" s="1"/>
  <c r="D56" i="9"/>
  <c r="E56" i="9" s="1"/>
  <c r="D53" i="9"/>
  <c r="E53" i="9" s="1"/>
  <c r="D50" i="9"/>
  <c r="E50" i="9" s="1"/>
  <c r="D66" i="9"/>
  <c r="E66" i="9" s="1"/>
  <c r="D63" i="9"/>
  <c r="E63" i="9" s="1"/>
  <c r="D43" i="9"/>
  <c r="E43" i="9" s="1"/>
  <c r="D45" i="9"/>
  <c r="E45" i="9" s="1"/>
  <c r="D60" i="9"/>
  <c r="E60" i="9" s="1"/>
  <c r="D57" i="9"/>
  <c r="E57" i="9" s="1"/>
  <c r="D54" i="9"/>
  <c r="E54" i="9" s="1"/>
  <c r="D51" i="9"/>
  <c r="E51" i="9" s="1"/>
  <c r="D46" i="9"/>
  <c r="E46" i="9" s="1"/>
  <c r="D48" i="9"/>
  <c r="E48" i="9" s="1"/>
  <c r="D64" i="9"/>
  <c r="E64" i="9" s="1"/>
  <c r="D61" i="9"/>
  <c r="E61" i="9" s="1"/>
  <c r="D58" i="9"/>
  <c r="E58" i="9" s="1"/>
  <c r="D55" i="9"/>
  <c r="E55" i="9" s="1"/>
  <c r="D44" i="9"/>
  <c r="E44" i="9" s="1"/>
  <c r="D52" i="9"/>
  <c r="E52" i="9" s="1"/>
  <c r="D49" i="9"/>
  <c r="E49" i="9" s="1"/>
  <c r="D65" i="9"/>
  <c r="E65" i="9" s="1"/>
  <c r="D62" i="9"/>
  <c r="E62" i="9" s="1"/>
  <c r="D59" i="9"/>
  <c r="E59" i="9" s="1"/>
  <c r="D15" i="9"/>
  <c r="D37" i="9"/>
  <c r="D33" i="9"/>
  <c r="D29" i="9"/>
  <c r="D25" i="9"/>
  <c r="D21" i="9"/>
  <c r="D17" i="9"/>
  <c r="D23" i="9"/>
  <c r="D16" i="9"/>
  <c r="D32" i="9"/>
  <c r="D26" i="9"/>
  <c r="D27" i="9"/>
  <c r="D20" i="9"/>
  <c r="D36" i="9"/>
  <c r="D30" i="9"/>
  <c r="D31" i="9"/>
  <c r="D24" i="9"/>
  <c r="D18" i="9"/>
  <c r="D34" i="9"/>
  <c r="D19" i="9"/>
  <c r="D35" i="9"/>
  <c r="D28" i="9"/>
  <c r="D22" i="9"/>
  <c r="D38" i="9"/>
  <c r="J266" i="23"/>
  <c r="L266" i="23"/>
  <c r="N266" i="23"/>
  <c r="P266" i="23"/>
  <c r="J267" i="23"/>
  <c r="L267" i="23"/>
  <c r="N267" i="23"/>
  <c r="P267" i="23"/>
  <c r="J268" i="23"/>
  <c r="L268" i="23"/>
  <c r="N268" i="23"/>
  <c r="P268" i="23"/>
  <c r="J269" i="23"/>
  <c r="L269" i="23"/>
  <c r="N269" i="23"/>
  <c r="P269" i="23"/>
  <c r="J270" i="23"/>
  <c r="L270" i="23"/>
  <c r="N270" i="23"/>
  <c r="P270" i="23"/>
  <c r="J271" i="23"/>
  <c r="L271" i="23"/>
  <c r="N271" i="23"/>
  <c r="P271" i="23"/>
  <c r="J272" i="23"/>
  <c r="L272" i="23"/>
  <c r="N272" i="23"/>
  <c r="P272" i="23"/>
  <c r="J273" i="23"/>
  <c r="L273" i="23"/>
  <c r="N273" i="23"/>
  <c r="P273" i="23"/>
  <c r="J274" i="23"/>
  <c r="L274" i="23"/>
  <c r="N274" i="23"/>
  <c r="P274" i="23"/>
  <c r="J275" i="23"/>
  <c r="L275" i="23"/>
  <c r="N275" i="23"/>
  <c r="P275" i="23"/>
  <c r="J276" i="23"/>
  <c r="L276" i="23"/>
  <c r="N276" i="23"/>
  <c r="P276" i="23"/>
  <c r="J277" i="23"/>
  <c r="L277" i="23"/>
  <c r="N277" i="23"/>
  <c r="P277" i="23"/>
  <c r="J278" i="23"/>
  <c r="L278" i="23"/>
  <c r="N278" i="23"/>
  <c r="P278" i="23"/>
  <c r="J279" i="23"/>
  <c r="L279" i="23"/>
  <c r="N279" i="23"/>
  <c r="P279" i="23"/>
  <c r="J280" i="23"/>
  <c r="L280" i="23"/>
  <c r="N280" i="23"/>
  <c r="P280" i="23"/>
  <c r="J281" i="23"/>
  <c r="L281" i="23"/>
  <c r="N281" i="23"/>
  <c r="P281" i="23"/>
  <c r="J282" i="23"/>
  <c r="L282" i="23"/>
  <c r="N282" i="23"/>
  <c r="P282" i="23"/>
  <c r="J43" i="9" l="1"/>
  <c r="K43" i="9" s="1"/>
  <c r="M47" i="9"/>
  <c r="N47" i="9" s="1"/>
  <c r="J60" i="9"/>
  <c r="K60" i="9" s="1"/>
  <c r="G66" i="9"/>
  <c r="H66" i="9" s="1"/>
  <c r="M60" i="9"/>
  <c r="N60" i="9" s="1"/>
  <c r="J56" i="9"/>
  <c r="K56" i="9" s="1"/>
  <c r="M52" i="9"/>
  <c r="N52" i="9" s="1"/>
  <c r="G60" i="9"/>
  <c r="H60" i="9" s="1"/>
  <c r="M59" i="9"/>
  <c r="N59" i="9" s="1"/>
  <c r="J54" i="9"/>
  <c r="K54" i="9" s="1"/>
  <c r="G43" i="9"/>
  <c r="H43" i="9" s="1"/>
  <c r="G61" i="9"/>
  <c r="H61" i="9" s="1"/>
  <c r="J48" i="9"/>
  <c r="K48" i="9" s="1"/>
  <c r="G44" i="9"/>
  <c r="H44" i="9" s="1"/>
  <c r="G59" i="9"/>
  <c r="H59" i="9" s="1"/>
  <c r="J61" i="9"/>
  <c r="K61" i="9" s="1"/>
  <c r="J66" i="9"/>
  <c r="K66" i="9" s="1"/>
  <c r="M62" i="9"/>
  <c r="N62" i="9" s="1"/>
  <c r="G48" i="9"/>
  <c r="H48" i="9" s="1"/>
  <c r="M55" i="9"/>
  <c r="N55" i="9" s="1"/>
  <c r="J55" i="9"/>
  <c r="K55" i="9" s="1"/>
  <c r="J63" i="9"/>
  <c r="K63" i="9" s="1"/>
  <c r="G49" i="9"/>
  <c r="H49" i="9" s="1"/>
  <c r="G65" i="9"/>
  <c r="H65" i="9" s="1"/>
  <c r="G45" i="9"/>
  <c r="H45" i="9" s="1"/>
  <c r="M51" i="9"/>
  <c r="N51" i="9" s="1"/>
  <c r="M54" i="9"/>
  <c r="N54" i="9" s="1"/>
  <c r="M49" i="9"/>
  <c r="N49" i="9" s="1"/>
  <c r="M53" i="9"/>
  <c r="N53" i="9" s="1"/>
  <c r="G54" i="9"/>
  <c r="H54" i="9" s="1"/>
  <c r="G55" i="9"/>
  <c r="H55" i="9" s="1"/>
  <c r="J45" i="9"/>
  <c r="K45" i="9" s="1"/>
  <c r="M48" i="9"/>
  <c r="N48" i="9" s="1"/>
  <c r="J49" i="9"/>
  <c r="K49" i="9" s="1"/>
  <c r="J53" i="9"/>
  <c r="K53" i="9" s="1"/>
  <c r="M45" i="9"/>
  <c r="N45" i="9" s="1"/>
  <c r="J64" i="9"/>
  <c r="K64" i="9" s="1"/>
  <c r="M65" i="9"/>
  <c r="N65" i="9" s="1"/>
  <c r="M50" i="9"/>
  <c r="N50" i="9" s="1"/>
  <c r="G51" i="9"/>
  <c r="H51" i="9" s="1"/>
  <c r="G52" i="9"/>
  <c r="H52" i="9" s="1"/>
  <c r="G53" i="9"/>
  <c r="H53" i="9" s="1"/>
  <c r="J65" i="9"/>
  <c r="K65" i="9" s="1"/>
  <c r="J50" i="9"/>
  <c r="K50" i="9" s="1"/>
  <c r="M43" i="9"/>
  <c r="N43" i="9" s="1"/>
  <c r="G46" i="9"/>
  <c r="H46" i="9" s="1"/>
  <c r="M46" i="9"/>
  <c r="N46" i="9" s="1"/>
  <c r="G58" i="9"/>
  <c r="H58" i="9" s="1"/>
  <c r="G56" i="9"/>
  <c r="H56" i="9" s="1"/>
  <c r="G63" i="9"/>
  <c r="H63" i="9" s="1"/>
  <c r="J46" i="9"/>
  <c r="K46" i="9" s="1"/>
  <c r="J58" i="9"/>
  <c r="K58" i="9" s="1"/>
  <c r="M57" i="9"/>
  <c r="N57" i="9" s="1"/>
  <c r="M61" i="9"/>
  <c r="N61" i="9" s="1"/>
  <c r="J52" i="9"/>
  <c r="K52" i="9" s="1"/>
  <c r="J59" i="9"/>
  <c r="K59" i="9" s="1"/>
  <c r="G57" i="9"/>
  <c r="H57" i="9" s="1"/>
  <c r="J57" i="9"/>
  <c r="K57" i="9" s="1"/>
  <c r="M56" i="9"/>
  <c r="N56" i="9" s="1"/>
  <c r="M63" i="9"/>
  <c r="N63" i="9" s="1"/>
  <c r="J51" i="9"/>
  <c r="K51" i="9" s="1"/>
  <c r="M58" i="9"/>
  <c r="N58" i="9" s="1"/>
  <c r="J47" i="9"/>
  <c r="K47" i="9" s="1"/>
  <c r="M66" i="9"/>
  <c r="N66" i="9" s="1"/>
  <c r="G64" i="9"/>
  <c r="H64" i="9" s="1"/>
  <c r="M44" i="9"/>
  <c r="N44" i="9" s="1"/>
  <c r="G62" i="9"/>
  <c r="H62" i="9" s="1"/>
  <c r="G50" i="9"/>
  <c r="H50" i="9" s="1"/>
  <c r="G47" i="9"/>
  <c r="H47" i="9" s="1"/>
  <c r="M64" i="9"/>
  <c r="N64" i="9" s="1"/>
  <c r="J44" i="9"/>
  <c r="K44" i="9" s="1"/>
  <c r="J62" i="9"/>
  <c r="K62" i="9" s="1"/>
  <c r="J28" i="9"/>
  <c r="K28" i="9" s="1"/>
  <c r="M28" i="9"/>
  <c r="N28" i="9" s="1"/>
  <c r="J32" i="9"/>
  <c r="K32" i="9" s="1"/>
  <c r="M32" i="9"/>
  <c r="N32" i="9" s="1"/>
  <c r="J38" i="9"/>
  <c r="K38" i="9" s="1"/>
  <c r="M38" i="9"/>
  <c r="N38" i="9" s="1"/>
  <c r="J19" i="9"/>
  <c r="K19" i="9" s="1"/>
  <c r="M19" i="9"/>
  <c r="N19" i="9" s="1"/>
  <c r="J31" i="9"/>
  <c r="K31" i="9" s="1"/>
  <c r="M31" i="9"/>
  <c r="N31" i="9" s="1"/>
  <c r="J27" i="9"/>
  <c r="K27" i="9" s="1"/>
  <c r="M27" i="9"/>
  <c r="N27" i="9" s="1"/>
  <c r="J23" i="9"/>
  <c r="K23" i="9" s="1"/>
  <c r="M23" i="9"/>
  <c r="N23" i="9" s="1"/>
  <c r="J29" i="9"/>
  <c r="K29" i="9" s="1"/>
  <c r="M29" i="9"/>
  <c r="N29" i="9" s="1"/>
  <c r="J18" i="9"/>
  <c r="K18" i="9" s="1"/>
  <c r="M18" i="9"/>
  <c r="N18" i="9" s="1"/>
  <c r="J21" i="9"/>
  <c r="K21" i="9" s="1"/>
  <c r="M21" i="9"/>
  <c r="N21" i="9" s="1"/>
  <c r="J22" i="9"/>
  <c r="K22" i="9" s="1"/>
  <c r="M22" i="9"/>
  <c r="N22" i="9" s="1"/>
  <c r="J34" i="9"/>
  <c r="K34" i="9" s="1"/>
  <c r="M34" i="9"/>
  <c r="N34" i="9" s="1"/>
  <c r="J30" i="9"/>
  <c r="K30" i="9" s="1"/>
  <c r="M30" i="9"/>
  <c r="N30" i="9" s="1"/>
  <c r="J26" i="9"/>
  <c r="K26" i="9" s="1"/>
  <c r="M26" i="9"/>
  <c r="N26" i="9" s="1"/>
  <c r="J17" i="9"/>
  <c r="K17" i="9" s="1"/>
  <c r="M17" i="9"/>
  <c r="N17" i="9" s="1"/>
  <c r="J33" i="9"/>
  <c r="K33" i="9" s="1"/>
  <c r="M33" i="9"/>
  <c r="N33" i="9" s="1"/>
  <c r="J36" i="9"/>
  <c r="K36" i="9" s="1"/>
  <c r="M36" i="9"/>
  <c r="N36" i="9" s="1"/>
  <c r="J37" i="9"/>
  <c r="K37" i="9" s="1"/>
  <c r="M37" i="9"/>
  <c r="N37" i="9" s="1"/>
  <c r="J35" i="9"/>
  <c r="K35" i="9" s="1"/>
  <c r="M35" i="9"/>
  <c r="N35" i="9" s="1"/>
  <c r="J24" i="9"/>
  <c r="K24" i="9" s="1"/>
  <c r="M24" i="9"/>
  <c r="N24" i="9" s="1"/>
  <c r="J20" i="9"/>
  <c r="K20" i="9" s="1"/>
  <c r="M20" i="9"/>
  <c r="N20" i="9" s="1"/>
  <c r="J16" i="9"/>
  <c r="K16" i="9" s="1"/>
  <c r="M16" i="9"/>
  <c r="N16" i="9" s="1"/>
  <c r="J25" i="9"/>
  <c r="K25" i="9" s="1"/>
  <c r="M25" i="9"/>
  <c r="N25" i="9" s="1"/>
  <c r="J15" i="9"/>
  <c r="K15" i="9" s="1"/>
  <c r="M15" i="9"/>
  <c r="N15" i="9" s="1"/>
  <c r="E38" i="9"/>
  <c r="G38" i="9"/>
  <c r="H38" i="9" s="1"/>
  <c r="E19" i="9"/>
  <c r="G19" i="9"/>
  <c r="H19" i="9" s="1"/>
  <c r="E31" i="9"/>
  <c r="G31" i="9"/>
  <c r="H31" i="9" s="1"/>
  <c r="E27" i="9"/>
  <c r="G27" i="9"/>
  <c r="H27" i="9" s="1"/>
  <c r="E23" i="9"/>
  <c r="G23" i="9"/>
  <c r="H23" i="9" s="1"/>
  <c r="E29" i="9"/>
  <c r="G29" i="9"/>
  <c r="H29" i="9" s="1"/>
  <c r="E22" i="9"/>
  <c r="G22" i="9"/>
  <c r="H22" i="9" s="1"/>
  <c r="E34" i="9"/>
  <c r="G34" i="9"/>
  <c r="H34" i="9" s="1"/>
  <c r="E30" i="9"/>
  <c r="G30" i="9"/>
  <c r="H30" i="9" s="1"/>
  <c r="E26" i="9"/>
  <c r="G26" i="9"/>
  <c r="H26" i="9" s="1"/>
  <c r="E17" i="9"/>
  <c r="G17" i="9"/>
  <c r="H17" i="9" s="1"/>
  <c r="E33" i="9"/>
  <c r="G33" i="9"/>
  <c r="H33" i="9" s="1"/>
  <c r="E28" i="9"/>
  <c r="G28" i="9"/>
  <c r="H28" i="9" s="1"/>
  <c r="E18" i="9"/>
  <c r="G18" i="9"/>
  <c r="H18" i="9" s="1"/>
  <c r="E36" i="9"/>
  <c r="G36" i="9"/>
  <c r="H36" i="9" s="1"/>
  <c r="E32" i="9"/>
  <c r="G32" i="9"/>
  <c r="H32" i="9" s="1"/>
  <c r="E21" i="9"/>
  <c r="G21" i="9"/>
  <c r="H21" i="9" s="1"/>
  <c r="E37" i="9"/>
  <c r="G37" i="9"/>
  <c r="H37" i="9" s="1"/>
  <c r="E35" i="9"/>
  <c r="G35" i="9"/>
  <c r="H35" i="9" s="1"/>
  <c r="E24" i="9"/>
  <c r="G24" i="9"/>
  <c r="H24" i="9" s="1"/>
  <c r="E20" i="9"/>
  <c r="G20" i="9"/>
  <c r="H20" i="9" s="1"/>
  <c r="E16" i="9"/>
  <c r="G16" i="9"/>
  <c r="H16" i="9" s="1"/>
  <c r="E25" i="9"/>
  <c r="G25" i="9"/>
  <c r="H25" i="9" s="1"/>
  <c r="E15" i="9"/>
  <c r="G15" i="9"/>
  <c r="H15" i="9" s="1"/>
  <c r="K9" i="6"/>
  <c r="M41" i="23" l="1"/>
  <c r="I41" i="23"/>
  <c r="M40" i="23"/>
  <c r="C176" i="23"/>
  <c r="C175" i="23"/>
  <c r="C174" i="23"/>
  <c r="C171" i="23"/>
  <c r="C170" i="23"/>
  <c r="C169" i="23"/>
  <c r="B40" i="9"/>
  <c r="P71" i="23"/>
  <c r="P70" i="23"/>
  <c r="P69" i="23"/>
  <c r="P66" i="23"/>
  <c r="P65" i="23"/>
  <c r="P64" i="23"/>
  <c r="J68" i="23"/>
  <c r="P48" i="23"/>
  <c r="H25" i="23"/>
  <c r="H23" i="23"/>
  <c r="H21" i="23"/>
  <c r="H20" i="23"/>
  <c r="H19" i="23"/>
  <c r="H15" i="23"/>
  <c r="H13" i="23"/>
  <c r="H12" i="23"/>
  <c r="H14" i="23"/>
  <c r="H9" i="23"/>
  <c r="H8" i="23"/>
  <c r="H7" i="23"/>
  <c r="E3" i="23"/>
  <c r="E2" i="23"/>
  <c r="D9" i="5"/>
  <c r="D11" i="5"/>
  <c r="D12" i="5"/>
  <c r="D10" i="5"/>
  <c r="C12" i="5"/>
  <c r="K7" i="5"/>
  <c r="F12" i="5"/>
  <c r="F11" i="5"/>
  <c r="M9" i="9"/>
  <c r="M10" i="9"/>
  <c r="M8" i="9"/>
  <c r="M6" i="9"/>
  <c r="M7" i="9"/>
  <c r="M5" i="9"/>
  <c r="G12" i="5" l="1"/>
  <c r="K599" i="23" s="1"/>
  <c r="G10" i="5"/>
  <c r="K219" i="23" s="1"/>
  <c r="N75" i="23"/>
  <c r="B136" i="23"/>
  <c r="C61" i="26"/>
  <c r="L10" i="9" s="1"/>
  <c r="C60" i="26"/>
  <c r="L9" i="9" s="1"/>
  <c r="L8" i="9"/>
  <c r="C68" i="26"/>
  <c r="C79" i="26"/>
  <c r="C82" i="26"/>
  <c r="G17" i="26"/>
  <c r="F47" i="11"/>
  <c r="F45" i="11"/>
  <c r="F44" i="11"/>
  <c r="G13" i="10" l="1"/>
  <c r="C13" i="10"/>
  <c r="E13" i="10"/>
  <c r="B376" i="23"/>
  <c r="B528" i="23"/>
  <c r="B187" i="23"/>
  <c r="B339" i="23"/>
  <c r="B491" i="23"/>
  <c r="B224" i="23"/>
  <c r="K295" i="23"/>
  <c r="K447" i="23"/>
  <c r="C57" i="26"/>
  <c r="L7" i="9" s="1"/>
  <c r="B36" i="6"/>
  <c r="B63" i="6"/>
  <c r="B9" i="6"/>
  <c r="K371" i="23"/>
  <c r="K523" i="23"/>
  <c r="C55" i="26"/>
  <c r="L5" i="9" s="1"/>
  <c r="C11" i="5"/>
  <c r="I40" i="23"/>
  <c r="J63" i="23"/>
  <c r="F9" i="5"/>
  <c r="C81" i="26"/>
  <c r="C67" i="26"/>
  <c r="C56" i="26"/>
  <c r="L6" i="9" s="1"/>
  <c r="C75" i="26"/>
  <c r="C78" i="26"/>
  <c r="B68" i="5" l="1"/>
  <c r="B41" i="5"/>
  <c r="B14" i="5"/>
  <c r="S1" i="7" l="1"/>
  <c r="S1" i="1"/>
  <c r="B173" i="23" l="1"/>
  <c r="L209" i="23" l="1"/>
  <c r="R210" i="23"/>
  <c r="J211" i="23"/>
  <c r="J212" i="23"/>
  <c r="L207" i="23"/>
  <c r="R593" i="23"/>
  <c r="P593" i="23"/>
  <c r="N593" i="23"/>
  <c r="L593" i="23"/>
  <c r="J593" i="23"/>
  <c r="H593" i="23"/>
  <c r="F593" i="23"/>
  <c r="R592" i="23"/>
  <c r="P592" i="23"/>
  <c r="N592" i="23"/>
  <c r="L592" i="23"/>
  <c r="J592" i="23"/>
  <c r="H592" i="23"/>
  <c r="F592" i="23"/>
  <c r="R591" i="23"/>
  <c r="P591" i="23"/>
  <c r="N591" i="23"/>
  <c r="L591" i="23"/>
  <c r="J591" i="23"/>
  <c r="H591" i="23"/>
  <c r="F591" i="23"/>
  <c r="R590" i="23"/>
  <c r="P590" i="23"/>
  <c r="N590" i="23"/>
  <c r="L590" i="23"/>
  <c r="J590" i="23"/>
  <c r="H590" i="23"/>
  <c r="F590" i="23"/>
  <c r="R589" i="23"/>
  <c r="P589" i="23"/>
  <c r="N589" i="23"/>
  <c r="L589" i="23"/>
  <c r="J589" i="23"/>
  <c r="H589" i="23"/>
  <c r="F589" i="23"/>
  <c r="R588" i="23"/>
  <c r="P588" i="23"/>
  <c r="N588" i="23"/>
  <c r="L588" i="23"/>
  <c r="J588" i="23"/>
  <c r="H588" i="23"/>
  <c r="F588" i="23"/>
  <c r="R587" i="23"/>
  <c r="P587" i="23"/>
  <c r="N587" i="23"/>
  <c r="L587" i="23"/>
  <c r="J587" i="23"/>
  <c r="H587" i="23"/>
  <c r="F587" i="23"/>
  <c r="R586" i="23"/>
  <c r="P586" i="23"/>
  <c r="N586" i="23"/>
  <c r="L586" i="23"/>
  <c r="J586" i="23"/>
  <c r="H586" i="23"/>
  <c r="F586" i="23"/>
  <c r="R585" i="23"/>
  <c r="P585" i="23"/>
  <c r="N585" i="23"/>
  <c r="L585" i="23"/>
  <c r="J585" i="23"/>
  <c r="H585" i="23"/>
  <c r="F585" i="23"/>
  <c r="R584" i="23"/>
  <c r="P584" i="23"/>
  <c r="N584" i="23"/>
  <c r="L584" i="23"/>
  <c r="J584" i="23"/>
  <c r="H584" i="23"/>
  <c r="F584" i="23"/>
  <c r="R583" i="23"/>
  <c r="P583" i="23"/>
  <c r="N583" i="23"/>
  <c r="L583" i="23"/>
  <c r="J583" i="23"/>
  <c r="H583" i="23"/>
  <c r="F583" i="23"/>
  <c r="R582" i="23"/>
  <c r="P582" i="23"/>
  <c r="N582" i="23"/>
  <c r="L582" i="23"/>
  <c r="J582" i="23"/>
  <c r="H582" i="23"/>
  <c r="F582" i="23"/>
  <c r="R581" i="23"/>
  <c r="P581" i="23"/>
  <c r="N581" i="23"/>
  <c r="L581" i="23"/>
  <c r="J581" i="23"/>
  <c r="H581" i="23"/>
  <c r="F581" i="23"/>
  <c r="R580" i="23"/>
  <c r="P580" i="23"/>
  <c r="N580" i="23"/>
  <c r="L580" i="23"/>
  <c r="J580" i="23"/>
  <c r="H580" i="23"/>
  <c r="F580" i="23"/>
  <c r="R579" i="23"/>
  <c r="P579" i="23"/>
  <c r="N579" i="23"/>
  <c r="L579" i="23"/>
  <c r="J579" i="23"/>
  <c r="H579" i="23"/>
  <c r="F579" i="23"/>
  <c r="R578" i="23"/>
  <c r="P578" i="23"/>
  <c r="N578" i="23"/>
  <c r="L578" i="23"/>
  <c r="J578" i="23"/>
  <c r="H578" i="23"/>
  <c r="F578" i="23"/>
  <c r="R577" i="23"/>
  <c r="P577" i="23"/>
  <c r="N577" i="23"/>
  <c r="L577" i="23"/>
  <c r="J577" i="23"/>
  <c r="H577" i="23"/>
  <c r="F577" i="23"/>
  <c r="R576" i="23"/>
  <c r="P576" i="23"/>
  <c r="N576" i="23"/>
  <c r="L576" i="23"/>
  <c r="J576" i="23"/>
  <c r="H576" i="23"/>
  <c r="F576" i="23"/>
  <c r="R575" i="23"/>
  <c r="P575" i="23"/>
  <c r="N575" i="23"/>
  <c r="L575" i="23"/>
  <c r="J575" i="23"/>
  <c r="H575" i="23"/>
  <c r="F575" i="23"/>
  <c r="R574" i="23"/>
  <c r="P574" i="23"/>
  <c r="N574" i="23"/>
  <c r="L574" i="23"/>
  <c r="J574" i="23"/>
  <c r="H574" i="23"/>
  <c r="F574" i="23"/>
  <c r="R573" i="23"/>
  <c r="P573" i="23"/>
  <c r="N573" i="23"/>
  <c r="L573" i="23"/>
  <c r="J573" i="23"/>
  <c r="H573" i="23"/>
  <c r="F573" i="23"/>
  <c r="R572" i="23"/>
  <c r="P572" i="23"/>
  <c r="N572" i="23"/>
  <c r="L572" i="23"/>
  <c r="J572" i="23"/>
  <c r="H572" i="23"/>
  <c r="F572" i="23"/>
  <c r="R571" i="23"/>
  <c r="P571" i="23"/>
  <c r="N571" i="23"/>
  <c r="L571" i="23"/>
  <c r="J571" i="23"/>
  <c r="H571" i="23"/>
  <c r="F571" i="23"/>
  <c r="R570" i="23"/>
  <c r="P570" i="23"/>
  <c r="N570" i="23"/>
  <c r="L570" i="23"/>
  <c r="J570" i="23"/>
  <c r="H570" i="23"/>
  <c r="F570" i="23"/>
  <c r="R517" i="23"/>
  <c r="P517" i="23"/>
  <c r="N517" i="23"/>
  <c r="L517" i="23"/>
  <c r="J517" i="23"/>
  <c r="H517" i="23"/>
  <c r="F517" i="23"/>
  <c r="R516" i="23"/>
  <c r="P516" i="23"/>
  <c r="N516" i="23"/>
  <c r="L516" i="23"/>
  <c r="J516" i="23"/>
  <c r="H516" i="23"/>
  <c r="F516" i="23"/>
  <c r="R515" i="23"/>
  <c r="P515" i="23"/>
  <c r="N515" i="23"/>
  <c r="L515" i="23"/>
  <c r="J515" i="23"/>
  <c r="H515" i="23"/>
  <c r="F515" i="23"/>
  <c r="R514" i="23"/>
  <c r="P514" i="23"/>
  <c r="N514" i="23"/>
  <c r="L514" i="23"/>
  <c r="J514" i="23"/>
  <c r="H514" i="23"/>
  <c r="F514" i="23"/>
  <c r="R513" i="23"/>
  <c r="P513" i="23"/>
  <c r="N513" i="23"/>
  <c r="L513" i="23"/>
  <c r="J513" i="23"/>
  <c r="H513" i="23"/>
  <c r="F513" i="23"/>
  <c r="R512" i="23"/>
  <c r="P512" i="23"/>
  <c r="N512" i="23"/>
  <c r="L512" i="23"/>
  <c r="J512" i="23"/>
  <c r="H512" i="23"/>
  <c r="F512" i="23"/>
  <c r="R511" i="23"/>
  <c r="P511" i="23"/>
  <c r="N511" i="23"/>
  <c r="L511" i="23"/>
  <c r="J511" i="23"/>
  <c r="H511" i="23"/>
  <c r="F511" i="23"/>
  <c r="R510" i="23"/>
  <c r="P510" i="23"/>
  <c r="N510" i="23"/>
  <c r="L510" i="23"/>
  <c r="J510" i="23"/>
  <c r="H510" i="23"/>
  <c r="F510" i="23"/>
  <c r="R509" i="23"/>
  <c r="P509" i="23"/>
  <c r="N509" i="23"/>
  <c r="L509" i="23"/>
  <c r="J509" i="23"/>
  <c r="H509" i="23"/>
  <c r="F509" i="23"/>
  <c r="R508" i="23"/>
  <c r="P508" i="23"/>
  <c r="N508" i="23"/>
  <c r="L508" i="23"/>
  <c r="J508" i="23"/>
  <c r="H508" i="23"/>
  <c r="F508" i="23"/>
  <c r="R507" i="23"/>
  <c r="P507" i="23"/>
  <c r="N507" i="23"/>
  <c r="L507" i="23"/>
  <c r="J507" i="23"/>
  <c r="H507" i="23"/>
  <c r="F507" i="23"/>
  <c r="R506" i="23"/>
  <c r="P506" i="23"/>
  <c r="N506" i="23"/>
  <c r="L506" i="23"/>
  <c r="J506" i="23"/>
  <c r="H506" i="23"/>
  <c r="F506" i="23"/>
  <c r="R505" i="23"/>
  <c r="P505" i="23"/>
  <c r="N505" i="23"/>
  <c r="L505" i="23"/>
  <c r="J505" i="23"/>
  <c r="H505" i="23"/>
  <c r="F505" i="23"/>
  <c r="R504" i="23"/>
  <c r="P504" i="23"/>
  <c r="N504" i="23"/>
  <c r="L504" i="23"/>
  <c r="J504" i="23"/>
  <c r="H504" i="23"/>
  <c r="F504" i="23"/>
  <c r="R503" i="23"/>
  <c r="P503" i="23"/>
  <c r="N503" i="23"/>
  <c r="L503" i="23"/>
  <c r="J503" i="23"/>
  <c r="H503" i="23"/>
  <c r="F503" i="23"/>
  <c r="R502" i="23"/>
  <c r="P502" i="23"/>
  <c r="N502" i="23"/>
  <c r="L502" i="23"/>
  <c r="J502" i="23"/>
  <c r="H502" i="23"/>
  <c r="F502" i="23"/>
  <c r="R501" i="23"/>
  <c r="P501" i="23"/>
  <c r="N501" i="23"/>
  <c r="L501" i="23"/>
  <c r="J501" i="23"/>
  <c r="H501" i="23"/>
  <c r="F501" i="23"/>
  <c r="R500" i="23"/>
  <c r="P500" i="23"/>
  <c r="N500" i="23"/>
  <c r="L500" i="23"/>
  <c r="J500" i="23"/>
  <c r="H500" i="23"/>
  <c r="F500" i="23"/>
  <c r="R499" i="23"/>
  <c r="P499" i="23"/>
  <c r="N499" i="23"/>
  <c r="L499" i="23"/>
  <c r="J499" i="23"/>
  <c r="H499" i="23"/>
  <c r="F499" i="23"/>
  <c r="R498" i="23"/>
  <c r="P498" i="23"/>
  <c r="N498" i="23"/>
  <c r="L498" i="23"/>
  <c r="J498" i="23"/>
  <c r="H498" i="23"/>
  <c r="F498" i="23"/>
  <c r="R497" i="23"/>
  <c r="P497" i="23"/>
  <c r="N497" i="23"/>
  <c r="L497" i="23"/>
  <c r="J497" i="23"/>
  <c r="H497" i="23"/>
  <c r="F497" i="23"/>
  <c r="R496" i="23"/>
  <c r="P496" i="23"/>
  <c r="N496" i="23"/>
  <c r="L496" i="23"/>
  <c r="J496" i="23"/>
  <c r="H496" i="23"/>
  <c r="F496" i="23"/>
  <c r="R495" i="23"/>
  <c r="P495" i="23"/>
  <c r="N495" i="23"/>
  <c r="L495" i="23"/>
  <c r="J495" i="23"/>
  <c r="H495" i="23"/>
  <c r="F495" i="23"/>
  <c r="R494" i="23"/>
  <c r="P494" i="23"/>
  <c r="N494" i="23"/>
  <c r="L494" i="23"/>
  <c r="J494" i="23"/>
  <c r="H494" i="23"/>
  <c r="F494" i="23"/>
  <c r="R441" i="23"/>
  <c r="P441" i="23"/>
  <c r="N441" i="23"/>
  <c r="L441" i="23"/>
  <c r="J441" i="23"/>
  <c r="H441" i="23"/>
  <c r="F441" i="23"/>
  <c r="R440" i="23"/>
  <c r="P440" i="23"/>
  <c r="N440" i="23"/>
  <c r="L440" i="23"/>
  <c r="J440" i="23"/>
  <c r="H440" i="23"/>
  <c r="F440" i="23"/>
  <c r="R439" i="23"/>
  <c r="P439" i="23"/>
  <c r="N439" i="23"/>
  <c r="L439" i="23"/>
  <c r="J439" i="23"/>
  <c r="H439" i="23"/>
  <c r="F439" i="23"/>
  <c r="R438" i="23"/>
  <c r="P438" i="23"/>
  <c r="N438" i="23"/>
  <c r="L438" i="23"/>
  <c r="J438" i="23"/>
  <c r="H438" i="23"/>
  <c r="F438" i="23"/>
  <c r="R437" i="23"/>
  <c r="P437" i="23"/>
  <c r="N437" i="23"/>
  <c r="L437" i="23"/>
  <c r="J437" i="23"/>
  <c r="H437" i="23"/>
  <c r="F437" i="23"/>
  <c r="R436" i="23"/>
  <c r="P436" i="23"/>
  <c r="N436" i="23"/>
  <c r="L436" i="23"/>
  <c r="J436" i="23"/>
  <c r="H436" i="23"/>
  <c r="F436" i="23"/>
  <c r="R435" i="23"/>
  <c r="P435" i="23"/>
  <c r="N435" i="23"/>
  <c r="L435" i="23"/>
  <c r="J435" i="23"/>
  <c r="H435" i="23"/>
  <c r="F435" i="23"/>
  <c r="R434" i="23"/>
  <c r="P434" i="23"/>
  <c r="N434" i="23"/>
  <c r="L434" i="23"/>
  <c r="J434" i="23"/>
  <c r="H434" i="23"/>
  <c r="F434" i="23"/>
  <c r="R433" i="23"/>
  <c r="P433" i="23"/>
  <c r="N433" i="23"/>
  <c r="L433" i="23"/>
  <c r="J433" i="23"/>
  <c r="H433" i="23"/>
  <c r="F433" i="23"/>
  <c r="R432" i="23"/>
  <c r="P432" i="23"/>
  <c r="N432" i="23"/>
  <c r="L432" i="23"/>
  <c r="J432" i="23"/>
  <c r="H432" i="23"/>
  <c r="F432" i="23"/>
  <c r="R431" i="23"/>
  <c r="P431" i="23"/>
  <c r="N431" i="23"/>
  <c r="L431" i="23"/>
  <c r="J431" i="23"/>
  <c r="H431" i="23"/>
  <c r="F431" i="23"/>
  <c r="R430" i="23"/>
  <c r="P430" i="23"/>
  <c r="N430" i="23"/>
  <c r="L430" i="23"/>
  <c r="J430" i="23"/>
  <c r="H430" i="23"/>
  <c r="F430" i="23"/>
  <c r="R429" i="23"/>
  <c r="P429" i="23"/>
  <c r="N429" i="23"/>
  <c r="L429" i="23"/>
  <c r="J429" i="23"/>
  <c r="H429" i="23"/>
  <c r="F429" i="23"/>
  <c r="R428" i="23"/>
  <c r="P428" i="23"/>
  <c r="N428" i="23"/>
  <c r="L428" i="23"/>
  <c r="J428" i="23"/>
  <c r="H428" i="23"/>
  <c r="F428" i="23"/>
  <c r="R427" i="23"/>
  <c r="P427" i="23"/>
  <c r="N427" i="23"/>
  <c r="L427" i="23"/>
  <c r="J427" i="23"/>
  <c r="H427" i="23"/>
  <c r="F427" i="23"/>
  <c r="R426" i="23"/>
  <c r="P426" i="23"/>
  <c r="N426" i="23"/>
  <c r="L426" i="23"/>
  <c r="J426" i="23"/>
  <c r="H426" i="23"/>
  <c r="F426" i="23"/>
  <c r="R425" i="23"/>
  <c r="P425" i="23"/>
  <c r="N425" i="23"/>
  <c r="L425" i="23"/>
  <c r="J425" i="23"/>
  <c r="H425" i="23"/>
  <c r="F425" i="23"/>
  <c r="R424" i="23"/>
  <c r="P424" i="23"/>
  <c r="N424" i="23"/>
  <c r="L424" i="23"/>
  <c r="J424" i="23"/>
  <c r="H424" i="23"/>
  <c r="F424" i="23"/>
  <c r="R423" i="23"/>
  <c r="P423" i="23"/>
  <c r="N423" i="23"/>
  <c r="L423" i="23"/>
  <c r="J423" i="23"/>
  <c r="H423" i="23"/>
  <c r="F423" i="23"/>
  <c r="R422" i="23"/>
  <c r="P422" i="23"/>
  <c r="N422" i="23"/>
  <c r="L422" i="23"/>
  <c r="J422" i="23"/>
  <c r="H422" i="23"/>
  <c r="F422" i="23"/>
  <c r="R421" i="23"/>
  <c r="P421" i="23"/>
  <c r="N421" i="23"/>
  <c r="L421" i="23"/>
  <c r="J421" i="23"/>
  <c r="H421" i="23"/>
  <c r="F421" i="23"/>
  <c r="R420" i="23"/>
  <c r="P420" i="23"/>
  <c r="N420" i="23"/>
  <c r="L420" i="23"/>
  <c r="J420" i="23"/>
  <c r="H420" i="23"/>
  <c r="F420" i="23"/>
  <c r="R419" i="23"/>
  <c r="P419" i="23"/>
  <c r="N419" i="23"/>
  <c r="L419" i="23"/>
  <c r="J419" i="23"/>
  <c r="H419" i="23"/>
  <c r="F419" i="23"/>
  <c r="R418" i="23"/>
  <c r="P418" i="23"/>
  <c r="N418" i="23"/>
  <c r="L418" i="23"/>
  <c r="J418" i="23"/>
  <c r="H418" i="23"/>
  <c r="F418" i="23"/>
  <c r="R365" i="23"/>
  <c r="P365" i="23"/>
  <c r="N365" i="23"/>
  <c r="L365" i="23"/>
  <c r="J365" i="23"/>
  <c r="H365" i="23"/>
  <c r="F365" i="23"/>
  <c r="R364" i="23"/>
  <c r="P364" i="23"/>
  <c r="N364" i="23"/>
  <c r="L364" i="23"/>
  <c r="J364" i="23"/>
  <c r="H364" i="23"/>
  <c r="F364" i="23"/>
  <c r="R363" i="23"/>
  <c r="P363" i="23"/>
  <c r="N363" i="23"/>
  <c r="L363" i="23"/>
  <c r="J363" i="23"/>
  <c r="H363" i="23"/>
  <c r="F363" i="23"/>
  <c r="R362" i="23"/>
  <c r="P362" i="23"/>
  <c r="N362" i="23"/>
  <c r="L362" i="23"/>
  <c r="J362" i="23"/>
  <c r="H362" i="23"/>
  <c r="F362" i="23"/>
  <c r="R361" i="23"/>
  <c r="P361" i="23"/>
  <c r="N361" i="23"/>
  <c r="L361" i="23"/>
  <c r="J361" i="23"/>
  <c r="H361" i="23"/>
  <c r="F361" i="23"/>
  <c r="R360" i="23"/>
  <c r="P360" i="23"/>
  <c r="N360" i="23"/>
  <c r="L360" i="23"/>
  <c r="J360" i="23"/>
  <c r="H360" i="23"/>
  <c r="F360" i="23"/>
  <c r="R359" i="23"/>
  <c r="P359" i="23"/>
  <c r="N359" i="23"/>
  <c r="L359" i="23"/>
  <c r="J359" i="23"/>
  <c r="H359" i="23"/>
  <c r="F359" i="23"/>
  <c r="R358" i="23"/>
  <c r="P358" i="23"/>
  <c r="N358" i="23"/>
  <c r="L358" i="23"/>
  <c r="J358" i="23"/>
  <c r="H358" i="23"/>
  <c r="F358" i="23"/>
  <c r="R357" i="23"/>
  <c r="P357" i="23"/>
  <c r="N357" i="23"/>
  <c r="L357" i="23"/>
  <c r="J357" i="23"/>
  <c r="H357" i="23"/>
  <c r="F357" i="23"/>
  <c r="R356" i="23"/>
  <c r="P356" i="23"/>
  <c r="N356" i="23"/>
  <c r="L356" i="23"/>
  <c r="J356" i="23"/>
  <c r="H356" i="23"/>
  <c r="F356" i="23"/>
  <c r="R355" i="23"/>
  <c r="P355" i="23"/>
  <c r="N355" i="23"/>
  <c r="L355" i="23"/>
  <c r="J355" i="23"/>
  <c r="H355" i="23"/>
  <c r="F355" i="23"/>
  <c r="R354" i="23"/>
  <c r="P354" i="23"/>
  <c r="N354" i="23"/>
  <c r="L354" i="23"/>
  <c r="J354" i="23"/>
  <c r="H354" i="23"/>
  <c r="F354" i="23"/>
  <c r="R353" i="23"/>
  <c r="P353" i="23"/>
  <c r="N353" i="23"/>
  <c r="L353" i="23"/>
  <c r="J353" i="23"/>
  <c r="H353" i="23"/>
  <c r="F353" i="23"/>
  <c r="R352" i="23"/>
  <c r="P352" i="23"/>
  <c r="N352" i="23"/>
  <c r="L352" i="23"/>
  <c r="J352" i="23"/>
  <c r="H352" i="23"/>
  <c r="F352" i="23"/>
  <c r="R351" i="23"/>
  <c r="P351" i="23"/>
  <c r="N351" i="23"/>
  <c r="L351" i="23"/>
  <c r="J351" i="23"/>
  <c r="H351" i="23"/>
  <c r="F351" i="23"/>
  <c r="R350" i="23"/>
  <c r="P350" i="23"/>
  <c r="N350" i="23"/>
  <c r="L350" i="23"/>
  <c r="J350" i="23"/>
  <c r="H350" i="23"/>
  <c r="F350" i="23"/>
  <c r="R349" i="23"/>
  <c r="P349" i="23"/>
  <c r="N349" i="23"/>
  <c r="L349" i="23"/>
  <c r="J349" i="23"/>
  <c r="H349" i="23"/>
  <c r="F349" i="23"/>
  <c r="R348" i="23"/>
  <c r="P348" i="23"/>
  <c r="N348" i="23"/>
  <c r="L348" i="23"/>
  <c r="J348" i="23"/>
  <c r="H348" i="23"/>
  <c r="F348" i="23"/>
  <c r="R347" i="23"/>
  <c r="P347" i="23"/>
  <c r="N347" i="23"/>
  <c r="L347" i="23"/>
  <c r="J347" i="23"/>
  <c r="H347" i="23"/>
  <c r="F347" i="23"/>
  <c r="R346" i="23"/>
  <c r="P346" i="23"/>
  <c r="N346" i="23"/>
  <c r="L346" i="23"/>
  <c r="J346" i="23"/>
  <c r="H346" i="23"/>
  <c r="F346" i="23"/>
  <c r="R345" i="23"/>
  <c r="P345" i="23"/>
  <c r="N345" i="23"/>
  <c r="L345" i="23"/>
  <c r="J345" i="23"/>
  <c r="H345" i="23"/>
  <c r="F345" i="23"/>
  <c r="R344" i="23"/>
  <c r="P344" i="23"/>
  <c r="N344" i="23"/>
  <c r="L344" i="23"/>
  <c r="J344" i="23"/>
  <c r="H344" i="23"/>
  <c r="F344" i="23"/>
  <c r="R343" i="23"/>
  <c r="P343" i="23"/>
  <c r="N343" i="23"/>
  <c r="L343" i="23"/>
  <c r="J343" i="23"/>
  <c r="H343" i="23"/>
  <c r="F343" i="23"/>
  <c r="R342" i="23"/>
  <c r="P342" i="23"/>
  <c r="N342" i="23"/>
  <c r="L342" i="23"/>
  <c r="J342" i="23"/>
  <c r="H342" i="23"/>
  <c r="F342" i="23"/>
  <c r="R289" i="23"/>
  <c r="P289" i="23"/>
  <c r="N289" i="23"/>
  <c r="L289" i="23"/>
  <c r="J289" i="23"/>
  <c r="H289" i="23"/>
  <c r="F289" i="23"/>
  <c r="R288" i="23"/>
  <c r="P288" i="23"/>
  <c r="N288" i="23"/>
  <c r="L288" i="23"/>
  <c r="J288" i="23"/>
  <c r="H288" i="23"/>
  <c r="F288" i="23"/>
  <c r="R287" i="23"/>
  <c r="P287" i="23"/>
  <c r="N287" i="23"/>
  <c r="L287" i="23"/>
  <c r="J287" i="23"/>
  <c r="H287" i="23"/>
  <c r="F287" i="23"/>
  <c r="R286" i="23"/>
  <c r="P286" i="23"/>
  <c r="N286" i="23"/>
  <c r="L286" i="23"/>
  <c r="J286" i="23"/>
  <c r="H286" i="23"/>
  <c r="F286" i="23"/>
  <c r="R285" i="23"/>
  <c r="P285" i="23"/>
  <c r="N285" i="23"/>
  <c r="L285" i="23"/>
  <c r="J285" i="23"/>
  <c r="H285" i="23"/>
  <c r="F285" i="23"/>
  <c r="R284" i="23"/>
  <c r="P284" i="23"/>
  <c r="N284" i="23"/>
  <c r="L284" i="23"/>
  <c r="J284" i="23"/>
  <c r="H284" i="23"/>
  <c r="F284" i="23"/>
  <c r="R283" i="23"/>
  <c r="P283" i="23"/>
  <c r="N283" i="23"/>
  <c r="L283" i="23"/>
  <c r="J283" i="23"/>
  <c r="H283" i="23"/>
  <c r="F283" i="23"/>
  <c r="R282" i="23"/>
  <c r="H282" i="23"/>
  <c r="F282" i="23"/>
  <c r="R281" i="23"/>
  <c r="H281" i="23"/>
  <c r="F281" i="23"/>
  <c r="R280" i="23"/>
  <c r="H280" i="23"/>
  <c r="F280" i="23"/>
  <c r="R279" i="23"/>
  <c r="H279" i="23"/>
  <c r="F279" i="23"/>
  <c r="R278" i="23"/>
  <c r="H278" i="23"/>
  <c r="F278" i="23"/>
  <c r="R277" i="23"/>
  <c r="H277" i="23"/>
  <c r="F277" i="23"/>
  <c r="R276" i="23"/>
  <c r="H276" i="23"/>
  <c r="F276" i="23"/>
  <c r="R275" i="23"/>
  <c r="H275" i="23"/>
  <c r="F275" i="23"/>
  <c r="R274" i="23"/>
  <c r="H274" i="23"/>
  <c r="F274" i="23"/>
  <c r="R273" i="23"/>
  <c r="H273" i="23"/>
  <c r="F273" i="23"/>
  <c r="R272" i="23"/>
  <c r="H272" i="23"/>
  <c r="F272" i="23"/>
  <c r="R271" i="23"/>
  <c r="H271" i="23"/>
  <c r="F271" i="23"/>
  <c r="R270" i="23"/>
  <c r="H270" i="23"/>
  <c r="F270" i="23"/>
  <c r="R269" i="23"/>
  <c r="H269" i="23"/>
  <c r="F269" i="23"/>
  <c r="R268" i="23"/>
  <c r="H268" i="23"/>
  <c r="F268" i="23"/>
  <c r="R267" i="23"/>
  <c r="H267" i="23"/>
  <c r="F267" i="23"/>
  <c r="R266" i="23"/>
  <c r="H266" i="23"/>
  <c r="F266" i="23"/>
  <c r="N191" i="23"/>
  <c r="P191" i="23"/>
  <c r="R191" i="23"/>
  <c r="N192" i="23"/>
  <c r="P192" i="23"/>
  <c r="R192" i="23"/>
  <c r="N193" i="23"/>
  <c r="P193" i="23"/>
  <c r="R193" i="23"/>
  <c r="N194" i="23"/>
  <c r="P194" i="23"/>
  <c r="R194" i="23"/>
  <c r="N195" i="23"/>
  <c r="P195" i="23"/>
  <c r="R195" i="23"/>
  <c r="N196" i="23"/>
  <c r="P196" i="23"/>
  <c r="R196" i="23"/>
  <c r="N197" i="23"/>
  <c r="P197" i="23"/>
  <c r="R197" i="23"/>
  <c r="N198" i="23"/>
  <c r="P198" i="23"/>
  <c r="R198" i="23"/>
  <c r="N199" i="23"/>
  <c r="P199" i="23"/>
  <c r="R199" i="23"/>
  <c r="N200" i="23"/>
  <c r="P200" i="23"/>
  <c r="R200" i="23"/>
  <c r="N201" i="23"/>
  <c r="P201" i="23"/>
  <c r="R201" i="23"/>
  <c r="N202" i="23"/>
  <c r="P202" i="23"/>
  <c r="R202" i="23"/>
  <c r="N203" i="23"/>
  <c r="P203" i="23"/>
  <c r="R203" i="23"/>
  <c r="N204" i="23"/>
  <c r="P204" i="23"/>
  <c r="R204" i="23"/>
  <c r="N205" i="23"/>
  <c r="P205" i="23"/>
  <c r="R205" i="23"/>
  <c r="N206" i="23"/>
  <c r="P206" i="23"/>
  <c r="R206" i="23"/>
  <c r="N207" i="23"/>
  <c r="P207" i="23"/>
  <c r="R207" i="23"/>
  <c r="N208" i="23"/>
  <c r="P208" i="23"/>
  <c r="R208" i="23"/>
  <c r="N209" i="23"/>
  <c r="P209" i="23"/>
  <c r="R209" i="23"/>
  <c r="N210" i="23"/>
  <c r="P210" i="23"/>
  <c r="N211" i="23"/>
  <c r="P211" i="23"/>
  <c r="R211" i="23"/>
  <c r="N212" i="23"/>
  <c r="P212" i="23"/>
  <c r="R212" i="23"/>
  <c r="N213" i="23"/>
  <c r="P213" i="23"/>
  <c r="R213" i="23"/>
  <c r="R190" i="23"/>
  <c r="P190" i="23"/>
  <c r="N190" i="23"/>
  <c r="H191" i="23"/>
  <c r="J191" i="23"/>
  <c r="L191" i="23"/>
  <c r="H192" i="23"/>
  <c r="J192" i="23"/>
  <c r="L192" i="23"/>
  <c r="H193" i="23"/>
  <c r="J193" i="23"/>
  <c r="L193" i="23"/>
  <c r="H194" i="23"/>
  <c r="J194" i="23"/>
  <c r="L194" i="23"/>
  <c r="H195" i="23"/>
  <c r="J195" i="23"/>
  <c r="L195" i="23"/>
  <c r="H196" i="23"/>
  <c r="J196" i="23"/>
  <c r="L196" i="23"/>
  <c r="H197" i="23"/>
  <c r="J197" i="23"/>
  <c r="L197" i="23"/>
  <c r="H198" i="23"/>
  <c r="J198" i="23"/>
  <c r="L198" i="23"/>
  <c r="H199" i="23"/>
  <c r="J199" i="23"/>
  <c r="L199" i="23"/>
  <c r="H200" i="23"/>
  <c r="J200" i="23"/>
  <c r="L200" i="23"/>
  <c r="H201" i="23"/>
  <c r="J201" i="23"/>
  <c r="L201" i="23"/>
  <c r="H202" i="23"/>
  <c r="J202" i="23"/>
  <c r="L202" i="23"/>
  <c r="H203" i="23"/>
  <c r="J203" i="23"/>
  <c r="L203" i="23"/>
  <c r="H204" i="23"/>
  <c r="J204" i="23"/>
  <c r="L204" i="23"/>
  <c r="H205" i="23"/>
  <c r="J205" i="23"/>
  <c r="L205" i="23"/>
  <c r="H206" i="23"/>
  <c r="J206" i="23"/>
  <c r="L206" i="23"/>
  <c r="H207" i="23"/>
  <c r="J207" i="23"/>
  <c r="H208" i="23"/>
  <c r="J208" i="23"/>
  <c r="L208" i="23"/>
  <c r="H209" i="23"/>
  <c r="J209" i="23"/>
  <c r="H210" i="23"/>
  <c r="J210" i="23"/>
  <c r="L210" i="23"/>
  <c r="H211" i="23"/>
  <c r="L211" i="23"/>
  <c r="H212" i="23"/>
  <c r="L212" i="23"/>
  <c r="H213" i="23"/>
  <c r="J213" i="23"/>
  <c r="L213" i="23"/>
  <c r="L190" i="23"/>
  <c r="J190" i="23"/>
  <c r="H190" i="23"/>
  <c r="F191" i="23"/>
  <c r="F192" i="23"/>
  <c r="F193" i="23"/>
  <c r="F194" i="23"/>
  <c r="F195" i="23"/>
  <c r="F196" i="23"/>
  <c r="F197" i="23"/>
  <c r="F198" i="23"/>
  <c r="F199" i="23"/>
  <c r="F200" i="23"/>
  <c r="F201" i="23"/>
  <c r="F202" i="23"/>
  <c r="F203" i="23"/>
  <c r="F204" i="23"/>
  <c r="F205" i="23"/>
  <c r="F206" i="23"/>
  <c r="F207" i="23"/>
  <c r="F208" i="23"/>
  <c r="F209" i="23"/>
  <c r="F210" i="23"/>
  <c r="F211" i="23"/>
  <c r="F212" i="23"/>
  <c r="F213" i="23"/>
  <c r="F190" i="23"/>
  <c r="P46" i="23"/>
  <c r="K372" i="23" l="1"/>
  <c r="K448" i="23"/>
  <c r="K296" i="23"/>
  <c r="K524" i="23"/>
  <c r="K600" i="23"/>
  <c r="K220" i="23"/>
  <c r="BW30" i="12"/>
  <c r="BW54" i="12"/>
  <c r="BW78" i="12"/>
  <c r="BW102" i="12"/>
  <c r="BW126" i="12"/>
  <c r="BW150" i="12"/>
  <c r="BW31" i="12"/>
  <c r="BW55" i="12"/>
  <c r="BW79" i="12"/>
  <c r="BW103" i="12"/>
  <c r="BW127" i="12"/>
  <c r="BW151" i="12"/>
  <c r="BW32" i="12"/>
  <c r="BW56" i="12"/>
  <c r="BW80" i="12"/>
  <c r="BW104" i="12"/>
  <c r="BW128" i="12"/>
  <c r="BW152" i="12"/>
  <c r="BW33" i="12"/>
  <c r="BW57" i="12"/>
  <c r="BW81" i="12"/>
  <c r="BW105" i="12"/>
  <c r="BW129" i="12"/>
  <c r="BW153" i="12"/>
  <c r="BW34" i="12"/>
  <c r="BW58" i="12"/>
  <c r="BW82" i="12"/>
  <c r="BW106" i="12"/>
  <c r="BW130" i="12"/>
  <c r="BW154" i="12"/>
  <c r="BW35" i="12"/>
  <c r="BW59" i="12"/>
  <c r="BW83" i="12"/>
  <c r="BW107" i="12"/>
  <c r="BW131" i="12"/>
  <c r="BW155" i="12"/>
  <c r="BW36" i="12"/>
  <c r="BW60" i="12"/>
  <c r="BW84" i="12"/>
  <c r="BW108" i="12"/>
  <c r="BW132" i="12"/>
  <c r="BW156" i="12"/>
  <c r="BW37" i="12"/>
  <c r="BW61" i="12"/>
  <c r="BW85" i="12"/>
  <c r="BW109" i="12"/>
  <c r="BW133" i="12"/>
  <c r="BW157" i="12"/>
  <c r="BW38" i="12"/>
  <c r="BW62" i="12"/>
  <c r="BW86" i="12"/>
  <c r="BW110" i="12"/>
  <c r="BW134" i="12"/>
  <c r="BW158" i="12"/>
  <c r="BW39" i="12"/>
  <c r="BW63" i="12"/>
  <c r="BW87" i="12"/>
  <c r="BW111" i="12"/>
  <c r="BW135" i="12"/>
  <c r="BW159" i="12"/>
  <c r="BW40" i="12"/>
  <c r="BW64" i="12"/>
  <c r="BW88" i="12"/>
  <c r="BW112" i="12"/>
  <c r="BW136" i="12"/>
  <c r="BW160" i="12"/>
  <c r="BW41" i="12"/>
  <c r="BW65" i="12"/>
  <c r="BW89" i="12"/>
  <c r="BW113" i="12"/>
  <c r="BW137" i="12"/>
  <c r="BW161" i="12"/>
  <c r="BW42" i="12"/>
  <c r="BW66" i="12"/>
  <c r="BW90" i="12"/>
  <c r="BW114" i="12"/>
  <c r="BW138" i="12"/>
  <c r="BW162" i="12"/>
  <c r="BW43" i="12"/>
  <c r="BW67" i="12"/>
  <c r="BW91" i="12"/>
  <c r="BW115" i="12"/>
  <c r="BW139" i="12"/>
  <c r="BW163" i="12"/>
  <c r="BW44" i="12"/>
  <c r="BW68" i="12"/>
  <c r="BW92" i="12"/>
  <c r="BW116" i="12"/>
  <c r="BW140" i="12"/>
  <c r="BW164" i="12"/>
  <c r="BW45" i="12"/>
  <c r="BW69" i="12"/>
  <c r="BW93" i="12"/>
  <c r="BW117" i="12"/>
  <c r="BW141" i="12"/>
  <c r="BW165" i="12"/>
  <c r="BW46" i="12"/>
  <c r="BW70" i="12"/>
  <c r="BW94" i="12"/>
  <c r="BW118" i="12"/>
  <c r="BW142" i="12"/>
  <c r="BW166" i="12"/>
  <c r="BW47" i="12"/>
  <c r="BW71" i="12"/>
  <c r="BW95" i="12"/>
  <c r="BW119" i="12"/>
  <c r="BW143" i="12"/>
  <c r="BW167" i="12"/>
  <c r="BW48" i="12"/>
  <c r="BW72" i="12"/>
  <c r="BW96" i="12"/>
  <c r="BW120" i="12"/>
  <c r="BW144" i="12"/>
  <c r="BW168" i="12"/>
  <c r="BW49" i="12"/>
  <c r="BW73" i="12"/>
  <c r="BW97" i="12"/>
  <c r="BW121" i="12"/>
  <c r="BW145" i="12"/>
  <c r="BW169" i="12"/>
  <c r="BW50" i="12"/>
  <c r="BW74" i="12"/>
  <c r="BW98" i="12"/>
  <c r="BW122" i="12"/>
  <c r="BW146" i="12"/>
  <c r="BW170" i="12"/>
  <c r="BW51" i="12"/>
  <c r="BW75" i="12"/>
  <c r="BW99" i="12"/>
  <c r="BW123" i="12"/>
  <c r="BW147" i="12"/>
  <c r="BW171" i="12"/>
  <c r="BW52" i="12"/>
  <c r="BW76" i="12"/>
  <c r="BW100" i="12"/>
  <c r="BW124" i="12"/>
  <c r="BW148" i="12"/>
  <c r="BW172" i="12"/>
  <c r="BW53" i="12"/>
  <c r="BW77" i="12"/>
  <c r="BW101" i="12"/>
  <c r="BW125" i="12"/>
  <c r="BW149" i="12"/>
  <c r="BW173" i="12"/>
  <c r="BW7" i="12"/>
  <c r="BW8" i="12"/>
  <c r="BW9" i="12"/>
  <c r="BW10" i="12"/>
  <c r="BW11" i="12"/>
  <c r="BW12" i="12"/>
  <c r="BW13" i="12"/>
  <c r="BW14" i="12"/>
  <c r="BW15" i="12"/>
  <c r="BW16" i="12"/>
  <c r="BW17" i="12"/>
  <c r="BW18" i="12"/>
  <c r="BW19" i="12"/>
  <c r="BW20" i="12"/>
  <c r="BW21" i="12"/>
  <c r="BW22" i="12"/>
  <c r="BW23" i="12"/>
  <c r="BW24" i="12"/>
  <c r="BW25" i="12"/>
  <c r="BW26" i="12"/>
  <c r="BW27" i="12"/>
  <c r="BW28" i="12"/>
  <c r="BW29" i="12"/>
  <c r="BW6" i="12"/>
  <c r="BX6" i="12" s="1"/>
  <c r="BZ6" i="12" s="1"/>
  <c r="BI30" i="12"/>
  <c r="BI54" i="12"/>
  <c r="BI78" i="12"/>
  <c r="BI102" i="12"/>
  <c r="BI126" i="12"/>
  <c r="BI150" i="12"/>
  <c r="BI31" i="12"/>
  <c r="BI55" i="12"/>
  <c r="BI79" i="12"/>
  <c r="BI103" i="12"/>
  <c r="BI127" i="12"/>
  <c r="BI151" i="12"/>
  <c r="BI32" i="12"/>
  <c r="BI56" i="12"/>
  <c r="BI80" i="12"/>
  <c r="BI104" i="12"/>
  <c r="BI128" i="12"/>
  <c r="BI152" i="12"/>
  <c r="BI33" i="12"/>
  <c r="BI57" i="12"/>
  <c r="BI81" i="12"/>
  <c r="BI105" i="12"/>
  <c r="BI129" i="12"/>
  <c r="BI153" i="12"/>
  <c r="BI34" i="12"/>
  <c r="BI58" i="12"/>
  <c r="BI82" i="12"/>
  <c r="BI106" i="12"/>
  <c r="BI130" i="12"/>
  <c r="BI154" i="12"/>
  <c r="BI35" i="12"/>
  <c r="BI59" i="12"/>
  <c r="BI83" i="12"/>
  <c r="BI107" i="12"/>
  <c r="BI131" i="12"/>
  <c r="BI155" i="12"/>
  <c r="BI36" i="12"/>
  <c r="BI60" i="12"/>
  <c r="BI84" i="12"/>
  <c r="BI108" i="12"/>
  <c r="BI132" i="12"/>
  <c r="BI156" i="12"/>
  <c r="BI37" i="12"/>
  <c r="BI61" i="12"/>
  <c r="BI85" i="12"/>
  <c r="BI109" i="12"/>
  <c r="BI133" i="12"/>
  <c r="BI157" i="12"/>
  <c r="BI38" i="12"/>
  <c r="BI62" i="12"/>
  <c r="BI86" i="12"/>
  <c r="BI110" i="12"/>
  <c r="BI134" i="12"/>
  <c r="BI158" i="12"/>
  <c r="BI39" i="12"/>
  <c r="BI63" i="12"/>
  <c r="BI87" i="12"/>
  <c r="BI111" i="12"/>
  <c r="BI135" i="12"/>
  <c r="BI159" i="12"/>
  <c r="BI40" i="12"/>
  <c r="BI64" i="12"/>
  <c r="BI88" i="12"/>
  <c r="BI112" i="12"/>
  <c r="BI136" i="12"/>
  <c r="BI160" i="12"/>
  <c r="BI41" i="12"/>
  <c r="BI65" i="12"/>
  <c r="BI89" i="12"/>
  <c r="BI113" i="12"/>
  <c r="BI137" i="12"/>
  <c r="BI161" i="12"/>
  <c r="BI42" i="12"/>
  <c r="BI66" i="12"/>
  <c r="BI90" i="12"/>
  <c r="BI114" i="12"/>
  <c r="BI138" i="12"/>
  <c r="BI162" i="12"/>
  <c r="BI43" i="12"/>
  <c r="BI67" i="12"/>
  <c r="BI91" i="12"/>
  <c r="BI115" i="12"/>
  <c r="BI139" i="12"/>
  <c r="BI163" i="12"/>
  <c r="BI44" i="12"/>
  <c r="BI68" i="12"/>
  <c r="BI92" i="12"/>
  <c r="BI116" i="12"/>
  <c r="BI140" i="12"/>
  <c r="BI164" i="12"/>
  <c r="BI45" i="12"/>
  <c r="BI69" i="12"/>
  <c r="BI93" i="12"/>
  <c r="BI117" i="12"/>
  <c r="BI141" i="12"/>
  <c r="BI165" i="12"/>
  <c r="BI46" i="12"/>
  <c r="BI70" i="12"/>
  <c r="BI94" i="12"/>
  <c r="BI118" i="12"/>
  <c r="BI142" i="12"/>
  <c r="BI166" i="12"/>
  <c r="BI47" i="12"/>
  <c r="BI71" i="12"/>
  <c r="BI95" i="12"/>
  <c r="BI119" i="12"/>
  <c r="BI143" i="12"/>
  <c r="BI167" i="12"/>
  <c r="BI48" i="12"/>
  <c r="BI72" i="12"/>
  <c r="BI96" i="12"/>
  <c r="BI120" i="12"/>
  <c r="BI144" i="12"/>
  <c r="BI168" i="12"/>
  <c r="BI49" i="12"/>
  <c r="BI73" i="12"/>
  <c r="BI97" i="12"/>
  <c r="BI121" i="12"/>
  <c r="BI145" i="12"/>
  <c r="BI169" i="12"/>
  <c r="BI50" i="12"/>
  <c r="BI74" i="12"/>
  <c r="BI98" i="12"/>
  <c r="BI122" i="12"/>
  <c r="BI146" i="12"/>
  <c r="BI170" i="12"/>
  <c r="BI51" i="12"/>
  <c r="BI75" i="12"/>
  <c r="BI99" i="12"/>
  <c r="BI123" i="12"/>
  <c r="BI147" i="12"/>
  <c r="BI171" i="12"/>
  <c r="BI52" i="12"/>
  <c r="BI76" i="12"/>
  <c r="BI100" i="12"/>
  <c r="BI124" i="12"/>
  <c r="BI148" i="12"/>
  <c r="BI172" i="12"/>
  <c r="BI53" i="12"/>
  <c r="BI77" i="12"/>
  <c r="BI101" i="12"/>
  <c r="BI125" i="12"/>
  <c r="BI149" i="12"/>
  <c r="BI173" i="12"/>
  <c r="BI7" i="12"/>
  <c r="BI8" i="12"/>
  <c r="BI9" i="12"/>
  <c r="BI10" i="12"/>
  <c r="BI11" i="12"/>
  <c r="BI12" i="12"/>
  <c r="BI13" i="12"/>
  <c r="BI14" i="12"/>
  <c r="BI15" i="12"/>
  <c r="BI16" i="12"/>
  <c r="BI17" i="12"/>
  <c r="BI18" i="12"/>
  <c r="BI19" i="12"/>
  <c r="BI20" i="12"/>
  <c r="BI21" i="12"/>
  <c r="BI22" i="12"/>
  <c r="BI23" i="12"/>
  <c r="BI24" i="12"/>
  <c r="BI25" i="12"/>
  <c r="BI26" i="12"/>
  <c r="BI27" i="12"/>
  <c r="BI28" i="12"/>
  <c r="BI29" i="12"/>
  <c r="BI6" i="12"/>
  <c r="BJ6" i="12" s="1"/>
  <c r="BL6" i="12" s="1"/>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30" i="12"/>
  <c r="AU54" i="12"/>
  <c r="AU78" i="12"/>
  <c r="AU102" i="12"/>
  <c r="AU126" i="12"/>
  <c r="AU31" i="12"/>
  <c r="AU55" i="12"/>
  <c r="AU79" i="12"/>
  <c r="AU103" i="12"/>
  <c r="AU127" i="12"/>
  <c r="AU32" i="12"/>
  <c r="AU56" i="12"/>
  <c r="AU80" i="12"/>
  <c r="AU104" i="12"/>
  <c r="AU128" i="12"/>
  <c r="AU33" i="12"/>
  <c r="AU57" i="12"/>
  <c r="AU81" i="12"/>
  <c r="AU105" i="12"/>
  <c r="AU129" i="12"/>
  <c r="AU34" i="12"/>
  <c r="AU58" i="12"/>
  <c r="AU82" i="12"/>
  <c r="AU106" i="12"/>
  <c r="AU130" i="12"/>
  <c r="AU35" i="12"/>
  <c r="AU59" i="12"/>
  <c r="AU83" i="12"/>
  <c r="AU107" i="12"/>
  <c r="AU131" i="12"/>
  <c r="AU36" i="12"/>
  <c r="AU60" i="12"/>
  <c r="AU84" i="12"/>
  <c r="AU108" i="12"/>
  <c r="AU132" i="12"/>
  <c r="AU37" i="12"/>
  <c r="AU61" i="12"/>
  <c r="AU85" i="12"/>
  <c r="AU109" i="12"/>
  <c r="AU133" i="12"/>
  <c r="AU38" i="12"/>
  <c r="AU62" i="12"/>
  <c r="AU86" i="12"/>
  <c r="AU110" i="12"/>
  <c r="AU134" i="12"/>
  <c r="AU39" i="12"/>
  <c r="AU63" i="12"/>
  <c r="AU87" i="12"/>
  <c r="AU111" i="12"/>
  <c r="AU135" i="12"/>
  <c r="AU40" i="12"/>
  <c r="AU64" i="12"/>
  <c r="AU88" i="12"/>
  <c r="AU112" i="12"/>
  <c r="AU136" i="12"/>
  <c r="AU41" i="12"/>
  <c r="AU65" i="12"/>
  <c r="AU89" i="12"/>
  <c r="AU113" i="12"/>
  <c r="AU137" i="12"/>
  <c r="AU42" i="12"/>
  <c r="AU66" i="12"/>
  <c r="AU90" i="12"/>
  <c r="AU114" i="12"/>
  <c r="AU138" i="12"/>
  <c r="AU43" i="12"/>
  <c r="AU67" i="12"/>
  <c r="AU91" i="12"/>
  <c r="AU115" i="12"/>
  <c r="AU139" i="12"/>
  <c r="AU44" i="12"/>
  <c r="AU68" i="12"/>
  <c r="AU92" i="12"/>
  <c r="AU116" i="12"/>
  <c r="AU140" i="12"/>
  <c r="AU45" i="12"/>
  <c r="AU69" i="12"/>
  <c r="AU93" i="12"/>
  <c r="AU117" i="12"/>
  <c r="AU141" i="12"/>
  <c r="AU46" i="12"/>
  <c r="AU70" i="12"/>
  <c r="AU94" i="12"/>
  <c r="AU118" i="12"/>
  <c r="AU142" i="12"/>
  <c r="AU47" i="12"/>
  <c r="AU71" i="12"/>
  <c r="AU95" i="12"/>
  <c r="AU119" i="12"/>
  <c r="AU143" i="12"/>
  <c r="AU48" i="12"/>
  <c r="AU72" i="12"/>
  <c r="AU96" i="12"/>
  <c r="AU120" i="12"/>
  <c r="AU144" i="12"/>
  <c r="AU49" i="12"/>
  <c r="AU73" i="12"/>
  <c r="AU97" i="12"/>
  <c r="AU121" i="12"/>
  <c r="AU145" i="12"/>
  <c r="AU50" i="12"/>
  <c r="AU74" i="12"/>
  <c r="AU98" i="12"/>
  <c r="AU122" i="12"/>
  <c r="AU146" i="12"/>
  <c r="AU51" i="12"/>
  <c r="AU75" i="12"/>
  <c r="AU99" i="12"/>
  <c r="AU123" i="12"/>
  <c r="AU147" i="12"/>
  <c r="AU52" i="12"/>
  <c r="AU76" i="12"/>
  <c r="AU100" i="12"/>
  <c r="AU124" i="12"/>
  <c r="AU148" i="12"/>
  <c r="AU53" i="12"/>
  <c r="AU77" i="12"/>
  <c r="AU101" i="12"/>
  <c r="AU125" i="12"/>
  <c r="AU149" i="12"/>
  <c r="AU7" i="12"/>
  <c r="AU8" i="12"/>
  <c r="AU9" i="12"/>
  <c r="AU10" i="12"/>
  <c r="AU11" i="12"/>
  <c r="AU12" i="12"/>
  <c r="AU13" i="12"/>
  <c r="AU14" i="12"/>
  <c r="AU15" i="12"/>
  <c r="AU16" i="12"/>
  <c r="AU17" i="12"/>
  <c r="AU18" i="12"/>
  <c r="AU19" i="12"/>
  <c r="AU20" i="12"/>
  <c r="AU21" i="12"/>
  <c r="AU22" i="12"/>
  <c r="AU23" i="12"/>
  <c r="AU24" i="12"/>
  <c r="AU25" i="12"/>
  <c r="AU26" i="12"/>
  <c r="AU27" i="12"/>
  <c r="AU28" i="12"/>
  <c r="AU29" i="12"/>
  <c r="AU6" i="12"/>
  <c r="AV6" i="12" s="1"/>
  <c r="AX6" i="12" s="1"/>
  <c r="AG30" i="12"/>
  <c r="AG54" i="12"/>
  <c r="AG78" i="12"/>
  <c r="AG102" i="12"/>
  <c r="AG126" i="12"/>
  <c r="AG150" i="12"/>
  <c r="AG31" i="12"/>
  <c r="AG55" i="12"/>
  <c r="AG79" i="12"/>
  <c r="AG103" i="12"/>
  <c r="AG127" i="12"/>
  <c r="AG151" i="12"/>
  <c r="AG32" i="12"/>
  <c r="AG56" i="12"/>
  <c r="AG80" i="12"/>
  <c r="AG104" i="12"/>
  <c r="AG128" i="12"/>
  <c r="AG152" i="12"/>
  <c r="AG33" i="12"/>
  <c r="AG57" i="12"/>
  <c r="AG81" i="12"/>
  <c r="AG105" i="12"/>
  <c r="AG129" i="12"/>
  <c r="AG153" i="12"/>
  <c r="AG34" i="12"/>
  <c r="AG58" i="12"/>
  <c r="AG82" i="12"/>
  <c r="AG106" i="12"/>
  <c r="AG130" i="12"/>
  <c r="AG154" i="12"/>
  <c r="AG35" i="12"/>
  <c r="AG59" i="12"/>
  <c r="AG83" i="12"/>
  <c r="AG107" i="12"/>
  <c r="AG131" i="12"/>
  <c r="AG155" i="12"/>
  <c r="AG36" i="12"/>
  <c r="AG60" i="12"/>
  <c r="AG84" i="12"/>
  <c r="AG108" i="12"/>
  <c r="AG132" i="12"/>
  <c r="AG156" i="12"/>
  <c r="AG37" i="12"/>
  <c r="AG61" i="12"/>
  <c r="AG85" i="12"/>
  <c r="AG109" i="12"/>
  <c r="AG133" i="12"/>
  <c r="AG157" i="12"/>
  <c r="AG38" i="12"/>
  <c r="AG62" i="12"/>
  <c r="AG86" i="12"/>
  <c r="AG110" i="12"/>
  <c r="AG134" i="12"/>
  <c r="AG158" i="12"/>
  <c r="AG39" i="12"/>
  <c r="AG63" i="12"/>
  <c r="AG87" i="12"/>
  <c r="AG111" i="12"/>
  <c r="AG135" i="12"/>
  <c r="AG159" i="12"/>
  <c r="AG40" i="12"/>
  <c r="AG64" i="12"/>
  <c r="AG88" i="12"/>
  <c r="AG112" i="12"/>
  <c r="AG136" i="12"/>
  <c r="AG160" i="12"/>
  <c r="AG41" i="12"/>
  <c r="AG65" i="12"/>
  <c r="AG89" i="12"/>
  <c r="AG113" i="12"/>
  <c r="AG137" i="12"/>
  <c r="AG161" i="12"/>
  <c r="AG42" i="12"/>
  <c r="AG66" i="12"/>
  <c r="AG90" i="12"/>
  <c r="AG114" i="12"/>
  <c r="AG138" i="12"/>
  <c r="AG162" i="12"/>
  <c r="AG43" i="12"/>
  <c r="AG67" i="12"/>
  <c r="AG91" i="12"/>
  <c r="AG115" i="12"/>
  <c r="AG139" i="12"/>
  <c r="AG163" i="12"/>
  <c r="AG44" i="12"/>
  <c r="AG68" i="12"/>
  <c r="AG92" i="12"/>
  <c r="AG116" i="12"/>
  <c r="AG140" i="12"/>
  <c r="AG164" i="12"/>
  <c r="AG45" i="12"/>
  <c r="AG69" i="12"/>
  <c r="AG93" i="12"/>
  <c r="AG117" i="12"/>
  <c r="AG141" i="12"/>
  <c r="AG165" i="12"/>
  <c r="AG46" i="12"/>
  <c r="AG70" i="12"/>
  <c r="AG94" i="12"/>
  <c r="AG118" i="12"/>
  <c r="AG142" i="12"/>
  <c r="AG166" i="12"/>
  <c r="AG47" i="12"/>
  <c r="AG71" i="12"/>
  <c r="AG95" i="12"/>
  <c r="AG119" i="12"/>
  <c r="AG143" i="12"/>
  <c r="AG167" i="12"/>
  <c r="AG48" i="12"/>
  <c r="AG72" i="12"/>
  <c r="AG96" i="12"/>
  <c r="AG120" i="12"/>
  <c r="AG144" i="12"/>
  <c r="AG168" i="12"/>
  <c r="AG49" i="12"/>
  <c r="AG73" i="12"/>
  <c r="AG97" i="12"/>
  <c r="AG121" i="12"/>
  <c r="AG145" i="12"/>
  <c r="AG169" i="12"/>
  <c r="AG50" i="12"/>
  <c r="AG74" i="12"/>
  <c r="AG98" i="12"/>
  <c r="AG122" i="12"/>
  <c r="AG146" i="12"/>
  <c r="AG170" i="12"/>
  <c r="AG51" i="12"/>
  <c r="AG75" i="12"/>
  <c r="AG99" i="12"/>
  <c r="AG123" i="12"/>
  <c r="AG147" i="12"/>
  <c r="AG171" i="12"/>
  <c r="AG52" i="12"/>
  <c r="AG76" i="12"/>
  <c r="AG100" i="12"/>
  <c r="AG124" i="12"/>
  <c r="AG148" i="12"/>
  <c r="AG172" i="12"/>
  <c r="AG53" i="12"/>
  <c r="AG77" i="12"/>
  <c r="AG101" i="12"/>
  <c r="AG125" i="12"/>
  <c r="AG149" i="12"/>
  <c r="AG173" i="12"/>
  <c r="AG7" i="12"/>
  <c r="AG8" i="12"/>
  <c r="AG9" i="12"/>
  <c r="AG10" i="12"/>
  <c r="AG11" i="12"/>
  <c r="AG12" i="12"/>
  <c r="AG13" i="12"/>
  <c r="AG14" i="12"/>
  <c r="AG15" i="12"/>
  <c r="AG16" i="12"/>
  <c r="AG17" i="12"/>
  <c r="AG18" i="12"/>
  <c r="AG19" i="12"/>
  <c r="AG20" i="12"/>
  <c r="AG21" i="12"/>
  <c r="AG22" i="12"/>
  <c r="AG23" i="12"/>
  <c r="AG24" i="12"/>
  <c r="AG25" i="12"/>
  <c r="AG26" i="12"/>
  <c r="AG27" i="12"/>
  <c r="AG28" i="12"/>
  <c r="AG29" i="12"/>
  <c r="AG6" i="12"/>
  <c r="AH6" i="12" s="1"/>
  <c r="AJ6" i="12" s="1"/>
  <c r="S30" i="12"/>
  <c r="S54" i="12"/>
  <c r="S78" i="12"/>
  <c r="S102" i="12"/>
  <c r="S126" i="12"/>
  <c r="S150" i="12"/>
  <c r="S31" i="12"/>
  <c r="S55" i="12"/>
  <c r="S79" i="12"/>
  <c r="S103" i="12"/>
  <c r="S127" i="12"/>
  <c r="S151" i="12"/>
  <c r="S32" i="12"/>
  <c r="S56" i="12"/>
  <c r="S80" i="12"/>
  <c r="S104" i="12"/>
  <c r="S128" i="12"/>
  <c r="S152" i="12"/>
  <c r="S33" i="12"/>
  <c r="S57" i="12"/>
  <c r="S81" i="12"/>
  <c r="S105" i="12"/>
  <c r="S129" i="12"/>
  <c r="S153" i="12"/>
  <c r="S34" i="12"/>
  <c r="S58" i="12"/>
  <c r="S82" i="12"/>
  <c r="S106" i="12"/>
  <c r="S130" i="12"/>
  <c r="S154" i="12"/>
  <c r="S35" i="12"/>
  <c r="S59" i="12"/>
  <c r="S83" i="12"/>
  <c r="S107" i="12"/>
  <c r="S131" i="12"/>
  <c r="S155" i="12"/>
  <c r="S36" i="12"/>
  <c r="S60" i="12"/>
  <c r="S84" i="12"/>
  <c r="S108" i="12"/>
  <c r="S132" i="12"/>
  <c r="S156" i="12"/>
  <c r="S37" i="12"/>
  <c r="S61" i="12"/>
  <c r="S85" i="12"/>
  <c r="S109" i="12"/>
  <c r="S133" i="12"/>
  <c r="S157" i="12"/>
  <c r="S38" i="12"/>
  <c r="S62" i="12"/>
  <c r="S86" i="12"/>
  <c r="S110" i="12"/>
  <c r="S134" i="12"/>
  <c r="S158" i="12"/>
  <c r="S39" i="12"/>
  <c r="S63" i="12"/>
  <c r="S87" i="12"/>
  <c r="S111" i="12"/>
  <c r="S135" i="12"/>
  <c r="S159" i="12"/>
  <c r="S40" i="12"/>
  <c r="S64" i="12"/>
  <c r="S88" i="12"/>
  <c r="S112" i="12"/>
  <c r="S136" i="12"/>
  <c r="S160" i="12"/>
  <c r="S41" i="12"/>
  <c r="S65" i="12"/>
  <c r="S89" i="12"/>
  <c r="S113" i="12"/>
  <c r="S137" i="12"/>
  <c r="S161" i="12"/>
  <c r="S42" i="12"/>
  <c r="S66" i="12"/>
  <c r="S90" i="12"/>
  <c r="S114" i="12"/>
  <c r="S138" i="12"/>
  <c r="S162" i="12"/>
  <c r="S43" i="12"/>
  <c r="S67" i="12"/>
  <c r="S91" i="12"/>
  <c r="S115" i="12"/>
  <c r="S139" i="12"/>
  <c r="S163" i="12"/>
  <c r="S44" i="12"/>
  <c r="S68" i="12"/>
  <c r="S92" i="12"/>
  <c r="S116" i="12"/>
  <c r="S140" i="12"/>
  <c r="S164" i="12"/>
  <c r="S45" i="12"/>
  <c r="S69" i="12"/>
  <c r="S93" i="12"/>
  <c r="S117" i="12"/>
  <c r="S141" i="12"/>
  <c r="S165" i="12"/>
  <c r="S46" i="12"/>
  <c r="S70" i="12"/>
  <c r="S94" i="12"/>
  <c r="S118" i="12"/>
  <c r="S142" i="12"/>
  <c r="S166" i="12"/>
  <c r="S47" i="12"/>
  <c r="S71" i="12"/>
  <c r="S95" i="12"/>
  <c r="S119" i="12"/>
  <c r="S143" i="12"/>
  <c r="S167" i="12"/>
  <c r="S48" i="12"/>
  <c r="S72" i="12"/>
  <c r="S96" i="12"/>
  <c r="S120" i="12"/>
  <c r="S144" i="12"/>
  <c r="S168" i="12"/>
  <c r="S49" i="12"/>
  <c r="S73" i="12"/>
  <c r="S97" i="12"/>
  <c r="S121" i="12"/>
  <c r="S145" i="12"/>
  <c r="S169" i="12"/>
  <c r="S50" i="12"/>
  <c r="S74" i="12"/>
  <c r="S98" i="12"/>
  <c r="S122" i="12"/>
  <c r="S146" i="12"/>
  <c r="S170" i="12"/>
  <c r="S51" i="12"/>
  <c r="S75" i="12"/>
  <c r="S99" i="12"/>
  <c r="S123" i="12"/>
  <c r="S147" i="12"/>
  <c r="S171" i="12"/>
  <c r="S52" i="12"/>
  <c r="S76" i="12"/>
  <c r="S100" i="12"/>
  <c r="S124" i="12"/>
  <c r="S148" i="12"/>
  <c r="S172" i="12"/>
  <c r="S53" i="12"/>
  <c r="S77" i="12"/>
  <c r="S101" i="12"/>
  <c r="S125" i="12"/>
  <c r="S149" i="12"/>
  <c r="S173" i="12"/>
  <c r="S7" i="12"/>
  <c r="S8" i="12"/>
  <c r="S9" i="12"/>
  <c r="S10" i="12"/>
  <c r="S11" i="12"/>
  <c r="S12" i="12"/>
  <c r="S13" i="12"/>
  <c r="S14" i="12"/>
  <c r="S15" i="12"/>
  <c r="S16" i="12"/>
  <c r="S17" i="12"/>
  <c r="S18" i="12"/>
  <c r="S19" i="12"/>
  <c r="S20" i="12"/>
  <c r="S21" i="12"/>
  <c r="S22" i="12"/>
  <c r="S23" i="12"/>
  <c r="S24" i="12"/>
  <c r="S25" i="12"/>
  <c r="S26" i="12"/>
  <c r="S27" i="12"/>
  <c r="S28" i="12"/>
  <c r="S29" i="12"/>
  <c r="S6" i="12"/>
  <c r="T6" i="12" s="1"/>
  <c r="V6" i="12" s="1"/>
  <c r="BT4" i="12"/>
  <c r="BF4" i="12"/>
  <c r="AR4" i="12"/>
  <c r="D42" i="9"/>
  <c r="E42" i="9"/>
  <c r="F42" i="9"/>
  <c r="G42" i="9"/>
  <c r="H42" i="9"/>
  <c r="I42" i="9"/>
  <c r="J42" i="9"/>
  <c r="K42" i="9"/>
  <c r="L42" i="9"/>
  <c r="M42" i="9"/>
  <c r="N42" i="9"/>
  <c r="C42" i="9"/>
  <c r="B41" i="9"/>
  <c r="E6" i="12"/>
  <c r="F6" i="12" s="1"/>
  <c r="H6" i="12" s="1"/>
  <c r="E7" i="12"/>
  <c r="E8" i="12"/>
  <c r="E9" i="12"/>
  <c r="E10" i="12"/>
  <c r="E11" i="12"/>
  <c r="E12" i="12"/>
  <c r="E13" i="12"/>
  <c r="E14" i="12"/>
  <c r="E15" i="12"/>
  <c r="E16" i="12"/>
  <c r="E17" i="12"/>
  <c r="E18" i="12"/>
  <c r="E19" i="12"/>
  <c r="E20" i="12"/>
  <c r="E21" i="12"/>
  <c r="E22" i="12"/>
  <c r="E23" i="12"/>
  <c r="E24" i="12"/>
  <c r="E25" i="12"/>
  <c r="E26" i="12"/>
  <c r="E27" i="12"/>
  <c r="E28" i="12"/>
  <c r="E29" i="12"/>
  <c r="E94" i="12"/>
  <c r="P60" i="23"/>
  <c r="BJ28" i="12" l="1"/>
  <c r="BL28" i="12" s="1"/>
  <c r="BJ24" i="12"/>
  <c r="BL24" i="12" s="1"/>
  <c r="BJ20" i="12"/>
  <c r="BL20" i="12" s="1"/>
  <c r="BJ16" i="12"/>
  <c r="BL16" i="12" s="1"/>
  <c r="BJ12" i="12"/>
  <c r="BL12" i="12" s="1"/>
  <c r="BJ8" i="12"/>
  <c r="BL8" i="12" s="1"/>
  <c r="BX147" i="12"/>
  <c r="BZ147" i="12" s="1"/>
  <c r="BX98" i="12"/>
  <c r="BZ98" i="12" s="1"/>
  <c r="BX137" i="12"/>
  <c r="BZ137" i="12" s="1"/>
  <c r="BX39" i="12"/>
  <c r="BZ39" i="12" s="1"/>
  <c r="BX82" i="12"/>
  <c r="BZ82" i="12" s="1"/>
  <c r="P47" i="23"/>
  <c r="B168" i="23"/>
  <c r="BX55" i="12"/>
  <c r="BZ55" i="12" s="1"/>
  <c r="AV27" i="12"/>
  <c r="AX27" i="12" s="1"/>
  <c r="AV23" i="12"/>
  <c r="AX23" i="12" s="1"/>
  <c r="AV19" i="12"/>
  <c r="AX19" i="12" s="1"/>
  <c r="AV15" i="12"/>
  <c r="AX15" i="12" s="1"/>
  <c r="AV11" i="12"/>
  <c r="AX11" i="12" s="1"/>
  <c r="AV7" i="12"/>
  <c r="AX7" i="12" s="1"/>
  <c r="AV77" i="12"/>
  <c r="AX77" i="12" s="1"/>
  <c r="AV100" i="12"/>
  <c r="AX100" i="12" s="1"/>
  <c r="AV123" i="12"/>
  <c r="AX123" i="12" s="1"/>
  <c r="AV146" i="12"/>
  <c r="AX146" i="12" s="1"/>
  <c r="AV50" i="12"/>
  <c r="AX50" i="12" s="1"/>
  <c r="AV73" i="12"/>
  <c r="AX73" i="12" s="1"/>
  <c r="AV96" i="12"/>
  <c r="AX96" i="12" s="1"/>
  <c r="AV119" i="12"/>
  <c r="AX119" i="12" s="1"/>
  <c r="AV142" i="12"/>
  <c r="AX142" i="12" s="1"/>
  <c r="AV46" i="12"/>
  <c r="AX46" i="12" s="1"/>
  <c r="AV69" i="12"/>
  <c r="AX69" i="12" s="1"/>
  <c r="AV92" i="12"/>
  <c r="AX92" i="12" s="1"/>
  <c r="AV115" i="12"/>
  <c r="AX115" i="12" s="1"/>
  <c r="AV138" i="12"/>
  <c r="AX138" i="12" s="1"/>
  <c r="AV42" i="12"/>
  <c r="AX42" i="12" s="1"/>
  <c r="AV65" i="12"/>
  <c r="AX65" i="12" s="1"/>
  <c r="AV88" i="12"/>
  <c r="AX88" i="12" s="1"/>
  <c r="AV111" i="12"/>
  <c r="AX111" i="12" s="1"/>
  <c r="AV134" i="12"/>
  <c r="AX134" i="12" s="1"/>
  <c r="BJ115" i="12"/>
  <c r="BL115" i="12" s="1"/>
  <c r="BJ154" i="12"/>
  <c r="BL154" i="12" s="1"/>
  <c r="BJ58" i="12"/>
  <c r="BL58" i="12" s="1"/>
  <c r="BJ105" i="12"/>
  <c r="BL105" i="12" s="1"/>
  <c r="BX125" i="12"/>
  <c r="BZ125" i="12" s="1"/>
  <c r="BX172" i="12"/>
  <c r="BZ172" i="12" s="1"/>
  <c r="BX76" i="12"/>
  <c r="BZ76" i="12" s="1"/>
  <c r="BX123" i="12"/>
  <c r="BZ123" i="12" s="1"/>
  <c r="BX170" i="12"/>
  <c r="BZ170" i="12" s="1"/>
  <c r="BX74" i="12"/>
  <c r="BZ74" i="12" s="1"/>
  <c r="BX121" i="12"/>
  <c r="BZ121" i="12" s="1"/>
  <c r="BX168" i="12"/>
  <c r="BZ168" i="12" s="1"/>
  <c r="BX72" i="12"/>
  <c r="BZ72" i="12" s="1"/>
  <c r="BX119" i="12"/>
  <c r="BZ119" i="12" s="1"/>
  <c r="BX166" i="12"/>
  <c r="BZ166" i="12" s="1"/>
  <c r="BX70" i="12"/>
  <c r="BZ70" i="12" s="1"/>
  <c r="BX117" i="12"/>
  <c r="BZ117" i="12" s="1"/>
  <c r="BX164" i="12"/>
  <c r="BZ164" i="12" s="1"/>
  <c r="BX68" i="12"/>
  <c r="BZ68" i="12" s="1"/>
  <c r="BX115" i="12"/>
  <c r="BZ115" i="12" s="1"/>
  <c r="BX162" i="12"/>
  <c r="BZ162" i="12" s="1"/>
  <c r="BX66" i="12"/>
  <c r="BZ66" i="12" s="1"/>
  <c r="BX113" i="12"/>
  <c r="BZ113" i="12" s="1"/>
  <c r="BX160" i="12"/>
  <c r="BZ160" i="12" s="1"/>
  <c r="BX64" i="12"/>
  <c r="BZ64" i="12" s="1"/>
  <c r="BX111" i="12"/>
  <c r="BZ111" i="12" s="1"/>
  <c r="BX158" i="12"/>
  <c r="BZ158" i="12" s="1"/>
  <c r="BX62" i="12"/>
  <c r="BZ62" i="12" s="1"/>
  <c r="BX109" i="12"/>
  <c r="BZ109" i="12" s="1"/>
  <c r="BX156" i="12"/>
  <c r="BZ156" i="12" s="1"/>
  <c r="BX60" i="12"/>
  <c r="BZ60" i="12" s="1"/>
  <c r="BX107" i="12"/>
  <c r="BZ107" i="12" s="1"/>
  <c r="BX154" i="12"/>
  <c r="BZ154" i="12" s="1"/>
  <c r="BX58" i="12"/>
  <c r="BZ58" i="12" s="1"/>
  <c r="BX105" i="12"/>
  <c r="BZ105" i="12" s="1"/>
  <c r="BX152" i="12"/>
  <c r="BZ152" i="12" s="1"/>
  <c r="BX56" i="12"/>
  <c r="BZ56" i="12" s="1"/>
  <c r="BX103" i="12"/>
  <c r="BZ103" i="12" s="1"/>
  <c r="AV38" i="12"/>
  <c r="AX38" i="12" s="1"/>
  <c r="AV61" i="12"/>
  <c r="AX61" i="12" s="1"/>
  <c r="AV84" i="12"/>
  <c r="AX84" i="12" s="1"/>
  <c r="AV107" i="12"/>
  <c r="AX107" i="12" s="1"/>
  <c r="AV130" i="12"/>
  <c r="AX130" i="12" s="1"/>
  <c r="AV34" i="12"/>
  <c r="AX34" i="12" s="1"/>
  <c r="BX26" i="12"/>
  <c r="BZ26" i="12" s="1"/>
  <c r="BX22" i="12"/>
  <c r="BZ22" i="12" s="1"/>
  <c r="BX18" i="12"/>
  <c r="BZ18" i="12" s="1"/>
  <c r="BX14" i="12"/>
  <c r="BZ14" i="12" s="1"/>
  <c r="BX10" i="12"/>
  <c r="BZ10" i="12" s="1"/>
  <c r="BX101" i="12"/>
  <c r="BZ101" i="12" s="1"/>
  <c r="BX148" i="12"/>
  <c r="BZ148" i="12" s="1"/>
  <c r="BX52" i="12"/>
  <c r="BZ52" i="12" s="1"/>
  <c r="BX99" i="12"/>
  <c r="BZ99" i="12" s="1"/>
  <c r="BX146" i="12"/>
  <c r="BZ146" i="12" s="1"/>
  <c r="BX50" i="12"/>
  <c r="BZ50" i="12" s="1"/>
  <c r="BX97" i="12"/>
  <c r="BZ97" i="12" s="1"/>
  <c r="BX144" i="12"/>
  <c r="BZ144" i="12" s="1"/>
  <c r="BX48" i="12"/>
  <c r="BZ48" i="12" s="1"/>
  <c r="BX95" i="12"/>
  <c r="BZ95" i="12" s="1"/>
  <c r="BX142" i="12"/>
  <c r="BZ142" i="12" s="1"/>
  <c r="BX46" i="12"/>
  <c r="BZ46" i="12" s="1"/>
  <c r="BX93" i="12"/>
  <c r="BZ93" i="12" s="1"/>
  <c r="BX140" i="12"/>
  <c r="BZ140" i="12" s="1"/>
  <c r="BX44" i="12"/>
  <c r="BZ44" i="12" s="1"/>
  <c r="BX91" i="12"/>
  <c r="BZ91" i="12" s="1"/>
  <c r="BX138" i="12"/>
  <c r="BZ138" i="12" s="1"/>
  <c r="BX42" i="12"/>
  <c r="BZ42" i="12" s="1"/>
  <c r="BX89" i="12"/>
  <c r="BZ89" i="12" s="1"/>
  <c r="BX136" i="12"/>
  <c r="BZ136" i="12" s="1"/>
  <c r="BX40" i="12"/>
  <c r="BZ40" i="12" s="1"/>
  <c r="BX87" i="12"/>
  <c r="BZ87" i="12" s="1"/>
  <c r="BX134" i="12"/>
  <c r="BZ134" i="12" s="1"/>
  <c r="BX38" i="12"/>
  <c r="BZ38" i="12" s="1"/>
  <c r="BX85" i="12"/>
  <c r="BZ85" i="12" s="1"/>
  <c r="BX132" i="12"/>
  <c r="BZ132" i="12" s="1"/>
  <c r="BX36" i="12"/>
  <c r="BZ36" i="12" s="1"/>
  <c r="BX83" i="12"/>
  <c r="BZ83" i="12" s="1"/>
  <c r="BX130" i="12"/>
  <c r="BZ130" i="12" s="1"/>
  <c r="BX34" i="12"/>
  <c r="BZ34" i="12" s="1"/>
  <c r="BX81" i="12"/>
  <c r="BZ81" i="12" s="1"/>
  <c r="BX128" i="12"/>
  <c r="BZ128" i="12" s="1"/>
  <c r="BX32" i="12"/>
  <c r="BZ32" i="12" s="1"/>
  <c r="BX79" i="12"/>
  <c r="BZ79" i="12" s="1"/>
  <c r="P4" i="12"/>
  <c r="AD4" i="12"/>
  <c r="BX149" i="12"/>
  <c r="BZ149" i="12" s="1"/>
  <c r="BX96" i="12"/>
  <c r="BZ96" i="12" s="1"/>
  <c r="BX41" i="12"/>
  <c r="BZ41" i="12" s="1"/>
  <c r="BX135" i="12"/>
  <c r="BZ135" i="12" s="1"/>
  <c r="BX28" i="12"/>
  <c r="BZ28" i="12" s="1"/>
  <c r="BX24" i="12"/>
  <c r="BZ24" i="12" s="1"/>
  <c r="BX20" i="12"/>
  <c r="BZ20" i="12" s="1"/>
  <c r="BX16" i="12"/>
  <c r="BZ16" i="12" s="1"/>
  <c r="BX12" i="12"/>
  <c r="BZ12" i="12" s="1"/>
  <c r="BX8" i="12"/>
  <c r="BZ8" i="12" s="1"/>
  <c r="BX150" i="12"/>
  <c r="BZ150" i="12" s="1"/>
  <c r="BX54" i="12"/>
  <c r="BZ54" i="12" s="1"/>
  <c r="BX73" i="12"/>
  <c r="BZ73" i="12" s="1"/>
  <c r="BX157" i="12"/>
  <c r="BZ157" i="12" s="1"/>
  <c r="BX102" i="12"/>
  <c r="BZ102" i="12" s="1"/>
  <c r="BX171" i="12"/>
  <c r="BZ171" i="12" s="1"/>
  <c r="BX122" i="12"/>
  <c r="BZ122" i="12" s="1"/>
  <c r="BX69" i="12"/>
  <c r="BZ69" i="12" s="1"/>
  <c r="BX124" i="12"/>
  <c r="BZ124" i="12" s="1"/>
  <c r="BX75" i="12"/>
  <c r="BZ75" i="12" s="1"/>
  <c r="BX169" i="12"/>
  <c r="BZ169" i="12" s="1"/>
  <c r="BX120" i="12"/>
  <c r="BZ120" i="12" s="1"/>
  <c r="BX167" i="12"/>
  <c r="BZ167" i="12" s="1"/>
  <c r="BX118" i="12"/>
  <c r="BZ118" i="12" s="1"/>
  <c r="BX116" i="12"/>
  <c r="BZ116" i="12" s="1"/>
  <c r="BX67" i="12"/>
  <c r="BZ67" i="12" s="1"/>
  <c r="BX161" i="12"/>
  <c r="BZ161" i="12" s="1"/>
  <c r="BX65" i="12"/>
  <c r="BZ65" i="12" s="1"/>
  <c r="BX159" i="12"/>
  <c r="BZ159" i="12" s="1"/>
  <c r="BX63" i="12"/>
  <c r="BZ63" i="12" s="1"/>
  <c r="BX110" i="12"/>
  <c r="BZ110" i="12" s="1"/>
  <c r="BX61" i="12"/>
  <c r="BZ61" i="12" s="1"/>
  <c r="BX108" i="12"/>
  <c r="BZ108" i="12" s="1"/>
  <c r="BX59" i="12"/>
  <c r="BZ59" i="12" s="1"/>
  <c r="BX106" i="12"/>
  <c r="BZ106" i="12" s="1"/>
  <c r="BX153" i="12"/>
  <c r="BZ153" i="12" s="1"/>
  <c r="BX104" i="12"/>
  <c r="BZ104" i="12" s="1"/>
  <c r="BX151" i="12"/>
  <c r="BZ151" i="12" s="1"/>
  <c r="BX9" i="12"/>
  <c r="BZ9" i="12" s="1"/>
  <c r="BX29" i="12"/>
  <c r="BZ29" i="12" s="1"/>
  <c r="BX21" i="12"/>
  <c r="BZ21" i="12" s="1"/>
  <c r="BX17" i="12"/>
  <c r="BZ17" i="12" s="1"/>
  <c r="BX13" i="12"/>
  <c r="BZ13" i="12" s="1"/>
  <c r="BX53" i="12"/>
  <c r="BZ53" i="12" s="1"/>
  <c r="BX100" i="12"/>
  <c r="BZ100" i="12" s="1"/>
  <c r="BX51" i="12"/>
  <c r="BZ51" i="12" s="1"/>
  <c r="BX145" i="12"/>
  <c r="BZ145" i="12" s="1"/>
  <c r="BX49" i="12"/>
  <c r="BZ49" i="12" s="1"/>
  <c r="BX143" i="12"/>
  <c r="BZ143" i="12" s="1"/>
  <c r="BX47" i="12"/>
  <c r="BZ47" i="12" s="1"/>
  <c r="BX94" i="12"/>
  <c r="BZ94" i="12" s="1"/>
  <c r="BX141" i="12"/>
  <c r="BZ141" i="12" s="1"/>
  <c r="BX45" i="12"/>
  <c r="BZ45" i="12" s="1"/>
  <c r="BX92" i="12"/>
  <c r="BZ92" i="12" s="1"/>
  <c r="BX139" i="12"/>
  <c r="BZ139" i="12" s="1"/>
  <c r="BX43" i="12"/>
  <c r="BZ43" i="12" s="1"/>
  <c r="BX90" i="12"/>
  <c r="BZ90" i="12" s="1"/>
  <c r="BX88" i="12"/>
  <c r="BZ88" i="12" s="1"/>
  <c r="BX86" i="12"/>
  <c r="BZ86" i="12" s="1"/>
  <c r="BX133" i="12"/>
  <c r="BZ133" i="12" s="1"/>
  <c r="BX37" i="12"/>
  <c r="BZ37" i="12" s="1"/>
  <c r="BX84" i="12"/>
  <c r="BZ84" i="12" s="1"/>
  <c r="BX131" i="12"/>
  <c r="BZ131" i="12" s="1"/>
  <c r="BX35" i="12"/>
  <c r="BZ35" i="12" s="1"/>
  <c r="BX129" i="12"/>
  <c r="BZ129" i="12" s="1"/>
  <c r="BX33" i="12"/>
  <c r="BZ33" i="12" s="1"/>
  <c r="BX127" i="12"/>
  <c r="BZ127" i="12" s="1"/>
  <c r="BX31" i="12"/>
  <c r="BZ31" i="12" s="1"/>
  <c r="BX78" i="12"/>
  <c r="BZ78" i="12" s="1"/>
  <c r="BX27" i="12"/>
  <c r="BZ27" i="12" s="1"/>
  <c r="BX23" i="12"/>
  <c r="BZ23" i="12" s="1"/>
  <c r="BX19" i="12"/>
  <c r="BZ19" i="12" s="1"/>
  <c r="BX15" i="12"/>
  <c r="BZ15" i="12" s="1"/>
  <c r="BX11" i="12"/>
  <c r="BZ11" i="12" s="1"/>
  <c r="BX7" i="12"/>
  <c r="BZ7" i="12" s="1"/>
  <c r="BX30" i="12"/>
  <c r="BZ30" i="12" s="1"/>
  <c r="BX80" i="12"/>
  <c r="BZ80" i="12" s="1"/>
  <c r="BJ19" i="12"/>
  <c r="BL19" i="12" s="1"/>
  <c r="BJ7" i="12"/>
  <c r="BL7" i="12" s="1"/>
  <c r="BJ153" i="12"/>
  <c r="BL153" i="12" s="1"/>
  <c r="BJ57" i="12"/>
  <c r="BL57" i="12" s="1"/>
  <c r="BJ104" i="12"/>
  <c r="BL104" i="12" s="1"/>
  <c r="BJ151" i="12"/>
  <c r="BL151" i="12" s="1"/>
  <c r="BJ55" i="12"/>
  <c r="BL55" i="12" s="1"/>
  <c r="BJ13" i="12"/>
  <c r="BL13" i="12" s="1"/>
  <c r="BJ9" i="12"/>
  <c r="BL9" i="12" s="1"/>
  <c r="BJ149" i="12"/>
  <c r="BL149" i="12" s="1"/>
  <c r="BJ53" i="12"/>
  <c r="BL53" i="12" s="1"/>
  <c r="BJ100" i="12"/>
  <c r="BL100" i="12" s="1"/>
  <c r="BJ147" i="12"/>
  <c r="BL147" i="12" s="1"/>
  <c r="BJ51" i="12"/>
  <c r="BL51" i="12" s="1"/>
  <c r="BJ98" i="12"/>
  <c r="BL98" i="12" s="1"/>
  <c r="BJ145" i="12"/>
  <c r="BL145" i="12" s="1"/>
  <c r="BJ49" i="12"/>
  <c r="BL49" i="12" s="1"/>
  <c r="BJ96" i="12"/>
  <c r="BL96" i="12" s="1"/>
  <c r="BJ143" i="12"/>
  <c r="BL143" i="12" s="1"/>
  <c r="BJ47" i="12"/>
  <c r="BL47" i="12" s="1"/>
  <c r="BJ94" i="12"/>
  <c r="BL94" i="12" s="1"/>
  <c r="BJ141" i="12"/>
  <c r="BL141" i="12" s="1"/>
  <c r="BJ45" i="12"/>
  <c r="BL45" i="12" s="1"/>
  <c r="BJ92" i="12"/>
  <c r="BL92" i="12" s="1"/>
  <c r="BJ139" i="12"/>
  <c r="BL139" i="12" s="1"/>
  <c r="BJ43" i="12"/>
  <c r="BL43" i="12" s="1"/>
  <c r="BJ90" i="12"/>
  <c r="BL90" i="12" s="1"/>
  <c r="BJ137" i="12"/>
  <c r="BL137" i="12" s="1"/>
  <c r="BJ41" i="12"/>
  <c r="BL41" i="12" s="1"/>
  <c r="BJ88" i="12"/>
  <c r="BL88" i="12" s="1"/>
  <c r="BJ135" i="12"/>
  <c r="BL135" i="12" s="1"/>
  <c r="BJ39" i="12"/>
  <c r="BL39" i="12" s="1"/>
  <c r="BX173" i="12"/>
  <c r="BZ173" i="12" s="1"/>
  <c r="BX77" i="12"/>
  <c r="BZ77" i="12" s="1"/>
  <c r="BX25" i="12"/>
  <c r="BZ25" i="12" s="1"/>
  <c r="BX71" i="12"/>
  <c r="BZ71" i="12" s="1"/>
  <c r="BX155" i="12"/>
  <c r="BZ155" i="12" s="1"/>
  <c r="BX165" i="12"/>
  <c r="BZ165" i="12" s="1"/>
  <c r="BX57" i="12"/>
  <c r="BZ57" i="12" s="1"/>
  <c r="BX112" i="12"/>
  <c r="BZ112" i="12" s="1"/>
  <c r="BJ173" i="12"/>
  <c r="BL173" i="12" s="1"/>
  <c r="BJ77" i="12"/>
  <c r="BL77" i="12" s="1"/>
  <c r="BJ124" i="12"/>
  <c r="BL124" i="12" s="1"/>
  <c r="BJ171" i="12"/>
  <c r="BL171" i="12" s="1"/>
  <c r="BJ75" i="12"/>
  <c r="BL75" i="12" s="1"/>
  <c r="BJ122" i="12"/>
  <c r="BL122" i="12" s="1"/>
  <c r="BJ169" i="12"/>
  <c r="BL169" i="12" s="1"/>
  <c r="BJ73" i="12"/>
  <c r="BL73" i="12" s="1"/>
  <c r="BJ120" i="12"/>
  <c r="BL120" i="12" s="1"/>
  <c r="BJ167" i="12"/>
  <c r="BL167" i="12" s="1"/>
  <c r="BJ71" i="12"/>
  <c r="BL71" i="12" s="1"/>
  <c r="BJ118" i="12"/>
  <c r="BL118" i="12" s="1"/>
  <c r="BJ165" i="12"/>
  <c r="BL165" i="12" s="1"/>
  <c r="BJ69" i="12"/>
  <c r="BL69" i="12" s="1"/>
  <c r="BJ116" i="12"/>
  <c r="BL116" i="12" s="1"/>
  <c r="BJ163" i="12"/>
  <c r="BL163" i="12" s="1"/>
  <c r="BJ67" i="12"/>
  <c r="BL67" i="12" s="1"/>
  <c r="BJ114" i="12"/>
  <c r="BL114" i="12" s="1"/>
  <c r="BJ161" i="12"/>
  <c r="BL161" i="12" s="1"/>
  <c r="BJ65" i="12"/>
  <c r="BL65" i="12" s="1"/>
  <c r="BJ112" i="12"/>
  <c r="BL112" i="12" s="1"/>
  <c r="BJ159" i="12"/>
  <c r="BL159" i="12" s="1"/>
  <c r="BJ63" i="12"/>
  <c r="BL63" i="12" s="1"/>
  <c r="BJ110" i="12"/>
  <c r="BL110" i="12" s="1"/>
  <c r="BJ157" i="12"/>
  <c r="BL157" i="12" s="1"/>
  <c r="BJ61" i="12"/>
  <c r="BL61" i="12" s="1"/>
  <c r="BJ108" i="12"/>
  <c r="BL108" i="12" s="1"/>
  <c r="BJ155" i="12"/>
  <c r="BL155" i="12" s="1"/>
  <c r="BJ59" i="12"/>
  <c r="BL59" i="12" s="1"/>
  <c r="BJ106" i="12"/>
  <c r="BL106" i="12" s="1"/>
  <c r="BX126" i="12"/>
  <c r="BZ126" i="12" s="1"/>
  <c r="BX114" i="12"/>
  <c r="BZ114" i="12" s="1"/>
  <c r="BX163" i="12"/>
  <c r="BZ163" i="12" s="1"/>
  <c r="BJ152" i="12"/>
  <c r="BL152" i="12" s="1"/>
  <c r="BJ56" i="12"/>
  <c r="BL56" i="12" s="1"/>
  <c r="BJ103" i="12"/>
  <c r="BL103" i="12" s="1"/>
  <c r="BJ86" i="12"/>
  <c r="BL86" i="12" s="1"/>
  <c r="BJ133" i="12"/>
  <c r="BL133" i="12" s="1"/>
  <c r="BJ37" i="12"/>
  <c r="BL37" i="12" s="1"/>
  <c r="BJ84" i="12"/>
  <c r="BL84" i="12" s="1"/>
  <c r="BJ131" i="12"/>
  <c r="BL131" i="12" s="1"/>
  <c r="BJ35" i="12"/>
  <c r="BL35" i="12" s="1"/>
  <c r="BJ82" i="12"/>
  <c r="BL82" i="12" s="1"/>
  <c r="BJ129" i="12"/>
  <c r="BL129" i="12" s="1"/>
  <c r="BJ33" i="12"/>
  <c r="BL33" i="12" s="1"/>
  <c r="BJ80" i="12"/>
  <c r="BL80" i="12" s="1"/>
  <c r="BJ127" i="12"/>
  <c r="BL127" i="12" s="1"/>
  <c r="BJ31" i="12"/>
  <c r="BL31" i="12" s="1"/>
  <c r="BJ102" i="12"/>
  <c r="BL102" i="12" s="1"/>
  <c r="AV155" i="12"/>
  <c r="AX155" i="12" s="1"/>
  <c r="BJ29" i="12"/>
  <c r="BL29" i="12" s="1"/>
  <c r="BJ25" i="12"/>
  <c r="BL25" i="12" s="1"/>
  <c r="BJ21" i="12"/>
  <c r="BL21" i="12" s="1"/>
  <c r="BJ17" i="12"/>
  <c r="BL17" i="12" s="1"/>
  <c r="BJ78" i="12"/>
  <c r="BL78" i="12" s="1"/>
  <c r="BJ125" i="12"/>
  <c r="BL125" i="12" s="1"/>
  <c r="BJ172" i="12"/>
  <c r="BL172" i="12" s="1"/>
  <c r="BJ76" i="12"/>
  <c r="BL76" i="12" s="1"/>
  <c r="BJ123" i="12"/>
  <c r="BL123" i="12" s="1"/>
  <c r="BJ170" i="12"/>
  <c r="BL170" i="12" s="1"/>
  <c r="BJ74" i="12"/>
  <c r="BL74" i="12" s="1"/>
  <c r="BJ121" i="12"/>
  <c r="BL121" i="12" s="1"/>
  <c r="BJ168" i="12"/>
  <c r="BL168" i="12" s="1"/>
  <c r="BJ72" i="12"/>
  <c r="BL72" i="12" s="1"/>
  <c r="BJ119" i="12"/>
  <c r="BL119" i="12" s="1"/>
  <c r="BJ166" i="12"/>
  <c r="BL166" i="12" s="1"/>
  <c r="BJ70" i="12"/>
  <c r="BL70" i="12" s="1"/>
  <c r="BJ117" i="12"/>
  <c r="BL117" i="12" s="1"/>
  <c r="BJ164" i="12"/>
  <c r="BL164" i="12" s="1"/>
  <c r="BJ68" i="12"/>
  <c r="BL68" i="12" s="1"/>
  <c r="BJ162" i="12"/>
  <c r="BL162" i="12" s="1"/>
  <c r="BJ66" i="12"/>
  <c r="BL66" i="12" s="1"/>
  <c r="BJ113" i="12"/>
  <c r="BL113" i="12" s="1"/>
  <c r="BJ160" i="12"/>
  <c r="BL160" i="12" s="1"/>
  <c r="BJ64" i="12"/>
  <c r="BL64" i="12" s="1"/>
  <c r="BJ111" i="12"/>
  <c r="BL111" i="12" s="1"/>
  <c r="BJ158" i="12"/>
  <c r="BL158" i="12" s="1"/>
  <c r="BJ62" i="12"/>
  <c r="BL62" i="12" s="1"/>
  <c r="BJ109" i="12"/>
  <c r="BL109" i="12" s="1"/>
  <c r="BJ156" i="12"/>
  <c r="BL156" i="12" s="1"/>
  <c r="BJ60" i="12"/>
  <c r="BL60" i="12" s="1"/>
  <c r="BJ107" i="12"/>
  <c r="BL107" i="12" s="1"/>
  <c r="BJ27" i="12"/>
  <c r="BL27" i="12" s="1"/>
  <c r="BJ23" i="12"/>
  <c r="BL23" i="12" s="1"/>
  <c r="BJ15" i="12"/>
  <c r="BL15" i="12" s="1"/>
  <c r="BJ11" i="12"/>
  <c r="BL11" i="12" s="1"/>
  <c r="BJ126" i="12"/>
  <c r="BL126" i="12" s="1"/>
  <c r="AH28" i="12"/>
  <c r="AJ28" i="12" s="1"/>
  <c r="AH24" i="12"/>
  <c r="AJ24" i="12" s="1"/>
  <c r="AH20" i="12"/>
  <c r="AJ20" i="12" s="1"/>
  <c r="AH16" i="12"/>
  <c r="AJ16" i="12" s="1"/>
  <c r="AH12" i="12"/>
  <c r="AJ12" i="12" s="1"/>
  <c r="AH8" i="12"/>
  <c r="AJ8" i="12" s="1"/>
  <c r="AV29" i="12"/>
  <c r="AX29" i="12" s="1"/>
  <c r="AV25" i="12"/>
  <c r="AX25" i="12" s="1"/>
  <c r="AV21" i="12"/>
  <c r="AX21" i="12" s="1"/>
  <c r="AV17" i="12"/>
  <c r="AX17" i="12" s="1"/>
  <c r="AV13" i="12"/>
  <c r="AX13" i="12" s="1"/>
  <c r="AV9" i="12"/>
  <c r="AX9" i="12" s="1"/>
  <c r="AV125" i="12"/>
  <c r="AX125" i="12" s="1"/>
  <c r="AV148" i="12"/>
  <c r="AX148" i="12" s="1"/>
  <c r="AV52" i="12"/>
  <c r="AX52" i="12" s="1"/>
  <c r="AV75" i="12"/>
  <c r="AX75" i="12" s="1"/>
  <c r="AV98" i="12"/>
  <c r="AX98" i="12" s="1"/>
  <c r="AV121" i="12"/>
  <c r="AX121" i="12" s="1"/>
  <c r="AV144" i="12"/>
  <c r="AX144" i="12" s="1"/>
  <c r="AV48" i="12"/>
  <c r="AX48" i="12" s="1"/>
  <c r="AV71" i="12"/>
  <c r="AX71" i="12" s="1"/>
  <c r="AV94" i="12"/>
  <c r="AX94" i="12" s="1"/>
  <c r="AV117" i="12"/>
  <c r="AX117" i="12" s="1"/>
  <c r="AV140" i="12"/>
  <c r="AX140" i="12" s="1"/>
  <c r="AV44" i="12"/>
  <c r="AX44" i="12" s="1"/>
  <c r="AV67" i="12"/>
  <c r="AX67" i="12" s="1"/>
  <c r="AV90" i="12"/>
  <c r="AX90" i="12" s="1"/>
  <c r="AV113" i="12"/>
  <c r="AX113" i="12" s="1"/>
  <c r="AV136" i="12"/>
  <c r="AX136" i="12" s="1"/>
  <c r="AV40" i="12"/>
  <c r="AX40" i="12" s="1"/>
  <c r="BJ22" i="12"/>
  <c r="BL22" i="12" s="1"/>
  <c r="BJ18" i="12"/>
  <c r="BL18" i="12" s="1"/>
  <c r="BJ14" i="12"/>
  <c r="BL14" i="12" s="1"/>
  <c r="BJ10" i="12"/>
  <c r="BL10" i="12" s="1"/>
  <c r="BJ26" i="12"/>
  <c r="BL26" i="12" s="1"/>
  <c r="BJ95" i="12"/>
  <c r="BL95" i="12" s="1"/>
  <c r="BJ150" i="12"/>
  <c r="BL150" i="12" s="1"/>
  <c r="BJ54" i="12"/>
  <c r="BL54" i="12" s="1"/>
  <c r="AH149" i="12"/>
  <c r="AJ149" i="12" s="1"/>
  <c r="AH53" i="12"/>
  <c r="AJ53" i="12" s="1"/>
  <c r="AH100" i="12"/>
  <c r="AJ100" i="12" s="1"/>
  <c r="AH98" i="12"/>
  <c r="AJ98" i="12" s="1"/>
  <c r="AH145" i="12"/>
  <c r="AJ145" i="12" s="1"/>
  <c r="AH49" i="12"/>
  <c r="AJ49" i="12" s="1"/>
  <c r="AH96" i="12"/>
  <c r="AJ96" i="12" s="1"/>
  <c r="AH143" i="12"/>
  <c r="AJ143" i="12" s="1"/>
  <c r="AH47" i="12"/>
  <c r="AJ47" i="12" s="1"/>
  <c r="AH141" i="12"/>
  <c r="AJ141" i="12" s="1"/>
  <c r="AH45" i="12"/>
  <c r="AJ45" i="12" s="1"/>
  <c r="AH92" i="12"/>
  <c r="AJ92" i="12" s="1"/>
  <c r="AH90" i="12"/>
  <c r="AJ90" i="12" s="1"/>
  <c r="AH137" i="12"/>
  <c r="AJ137" i="12" s="1"/>
  <c r="AH41" i="12"/>
  <c r="AJ41" i="12" s="1"/>
  <c r="AH88" i="12"/>
  <c r="AJ88" i="12" s="1"/>
  <c r="AH135" i="12"/>
  <c r="AJ135" i="12" s="1"/>
  <c r="AH39" i="12"/>
  <c r="AJ39" i="12" s="1"/>
  <c r="AH133" i="12"/>
  <c r="AJ133" i="12" s="1"/>
  <c r="AH37" i="12"/>
  <c r="AJ37" i="12" s="1"/>
  <c r="AH84" i="12"/>
  <c r="AJ84" i="12" s="1"/>
  <c r="AH82" i="12"/>
  <c r="AJ82" i="12" s="1"/>
  <c r="AH129" i="12"/>
  <c r="AJ129" i="12" s="1"/>
  <c r="AH33" i="12"/>
  <c r="AJ33" i="12" s="1"/>
  <c r="AH80" i="12"/>
  <c r="AJ80" i="12" s="1"/>
  <c r="AH127" i="12"/>
  <c r="AJ127" i="12" s="1"/>
  <c r="BJ101" i="12"/>
  <c r="BL101" i="12" s="1"/>
  <c r="BJ148" i="12"/>
  <c r="BL148" i="12" s="1"/>
  <c r="BJ52" i="12"/>
  <c r="BL52" i="12" s="1"/>
  <c r="BJ99" i="12"/>
  <c r="BL99" i="12" s="1"/>
  <c r="BJ146" i="12"/>
  <c r="BL146" i="12" s="1"/>
  <c r="BJ50" i="12"/>
  <c r="BL50" i="12" s="1"/>
  <c r="BJ97" i="12"/>
  <c r="BL97" i="12" s="1"/>
  <c r="BJ144" i="12"/>
  <c r="BL144" i="12" s="1"/>
  <c r="BJ48" i="12"/>
  <c r="BL48" i="12" s="1"/>
  <c r="BJ142" i="12"/>
  <c r="BL142" i="12" s="1"/>
  <c r="BJ46" i="12"/>
  <c r="BL46" i="12" s="1"/>
  <c r="BJ93" i="12"/>
  <c r="BL93" i="12" s="1"/>
  <c r="BJ140" i="12"/>
  <c r="BL140" i="12" s="1"/>
  <c r="BJ44" i="12"/>
  <c r="BL44" i="12" s="1"/>
  <c r="BJ91" i="12"/>
  <c r="BL91" i="12" s="1"/>
  <c r="BJ138" i="12"/>
  <c r="BL138" i="12" s="1"/>
  <c r="BJ42" i="12"/>
  <c r="BL42" i="12" s="1"/>
  <c r="BJ89" i="12"/>
  <c r="BL89" i="12" s="1"/>
  <c r="BJ136" i="12"/>
  <c r="BL136" i="12" s="1"/>
  <c r="BJ40" i="12"/>
  <c r="BL40" i="12" s="1"/>
  <c r="BJ87" i="12"/>
  <c r="BL87" i="12" s="1"/>
  <c r="BJ134" i="12"/>
  <c r="BL134" i="12" s="1"/>
  <c r="BJ38" i="12"/>
  <c r="BL38" i="12" s="1"/>
  <c r="BJ85" i="12"/>
  <c r="BL85" i="12" s="1"/>
  <c r="BJ132" i="12"/>
  <c r="BL132" i="12" s="1"/>
  <c r="BJ36" i="12"/>
  <c r="BL36" i="12" s="1"/>
  <c r="BJ130" i="12"/>
  <c r="BL130" i="12" s="1"/>
  <c r="BJ34" i="12"/>
  <c r="BL34" i="12" s="1"/>
  <c r="BJ81" i="12"/>
  <c r="BL81" i="12" s="1"/>
  <c r="BJ128" i="12"/>
  <c r="BL128" i="12" s="1"/>
  <c r="BJ32" i="12"/>
  <c r="BL32" i="12" s="1"/>
  <c r="BJ79" i="12"/>
  <c r="BL79" i="12" s="1"/>
  <c r="BJ30" i="12"/>
  <c r="BL30" i="12" s="1"/>
  <c r="BJ83" i="12"/>
  <c r="BL83" i="12" s="1"/>
  <c r="AV63" i="12"/>
  <c r="AX63" i="12" s="1"/>
  <c r="AV86" i="12"/>
  <c r="AX86" i="12" s="1"/>
  <c r="AV109" i="12"/>
  <c r="AX109" i="12" s="1"/>
  <c r="AV132" i="12"/>
  <c r="AX132" i="12" s="1"/>
  <c r="AV36" i="12"/>
  <c r="AX36" i="12" s="1"/>
  <c r="AV59" i="12"/>
  <c r="AX59" i="12" s="1"/>
  <c r="AV82" i="12"/>
  <c r="AX82" i="12" s="1"/>
  <c r="AV105" i="12"/>
  <c r="AX105" i="12" s="1"/>
  <c r="AV128" i="12"/>
  <c r="AX128" i="12" s="1"/>
  <c r="AV32" i="12"/>
  <c r="AX32" i="12" s="1"/>
  <c r="AV55" i="12"/>
  <c r="AX55" i="12" s="1"/>
  <c r="AV172" i="12"/>
  <c r="AX172" i="12" s="1"/>
  <c r="AV168" i="12"/>
  <c r="AX168" i="12" s="1"/>
  <c r="AV164" i="12"/>
  <c r="AX164" i="12" s="1"/>
  <c r="AV160" i="12"/>
  <c r="AX160" i="12" s="1"/>
  <c r="AV156" i="12"/>
  <c r="AX156" i="12" s="1"/>
  <c r="AV152" i="12"/>
  <c r="AX152" i="12" s="1"/>
  <c r="AV57" i="12"/>
  <c r="AX57" i="12" s="1"/>
  <c r="AV80" i="12"/>
  <c r="AX80" i="12" s="1"/>
  <c r="AV103" i="12"/>
  <c r="AX103" i="12" s="1"/>
  <c r="AV170" i="12"/>
  <c r="AX170" i="12" s="1"/>
  <c r="AV166" i="12"/>
  <c r="AX166" i="12" s="1"/>
  <c r="AV162" i="12"/>
  <c r="AX162" i="12" s="1"/>
  <c r="AV158" i="12"/>
  <c r="AX158" i="12" s="1"/>
  <c r="AV154" i="12"/>
  <c r="AX154" i="12" s="1"/>
  <c r="AV14" i="12"/>
  <c r="AX14" i="12" s="1"/>
  <c r="AV99" i="12"/>
  <c r="AX99" i="12" s="1"/>
  <c r="AV118" i="12"/>
  <c r="AX118" i="12" s="1"/>
  <c r="AV83" i="12"/>
  <c r="AX83" i="12" s="1"/>
  <c r="AV102" i="12"/>
  <c r="AX102" i="12" s="1"/>
  <c r="AV54" i="12"/>
  <c r="AX54" i="12" s="1"/>
  <c r="AV26" i="12"/>
  <c r="AX26" i="12" s="1"/>
  <c r="AV18" i="12"/>
  <c r="AX18" i="12" s="1"/>
  <c r="AV10" i="12"/>
  <c r="AX10" i="12" s="1"/>
  <c r="AV149" i="12"/>
  <c r="AX149" i="12" s="1"/>
  <c r="AV53" i="12"/>
  <c r="AX53" i="12" s="1"/>
  <c r="AV76" i="12"/>
  <c r="AX76" i="12" s="1"/>
  <c r="AV122" i="12"/>
  <c r="AX122" i="12" s="1"/>
  <c r="AV145" i="12"/>
  <c r="AX145" i="12" s="1"/>
  <c r="AV49" i="12"/>
  <c r="AX49" i="12" s="1"/>
  <c r="AV72" i="12"/>
  <c r="AX72" i="12" s="1"/>
  <c r="AV95" i="12"/>
  <c r="AX95" i="12" s="1"/>
  <c r="AV141" i="12"/>
  <c r="AX141" i="12" s="1"/>
  <c r="AV45" i="12"/>
  <c r="AX45" i="12" s="1"/>
  <c r="AV68" i="12"/>
  <c r="AX68" i="12" s="1"/>
  <c r="AV114" i="12"/>
  <c r="AX114" i="12" s="1"/>
  <c r="AV137" i="12"/>
  <c r="AX137" i="12" s="1"/>
  <c r="AV41" i="12"/>
  <c r="AX41" i="12" s="1"/>
  <c r="AV64" i="12"/>
  <c r="AX64" i="12" s="1"/>
  <c r="AV87" i="12"/>
  <c r="AX87" i="12" s="1"/>
  <c r="AV133" i="12"/>
  <c r="AX133" i="12" s="1"/>
  <c r="AV37" i="12"/>
  <c r="AX37" i="12" s="1"/>
  <c r="AV60" i="12"/>
  <c r="AX60" i="12" s="1"/>
  <c r="AV106" i="12"/>
  <c r="AX106" i="12" s="1"/>
  <c r="AV129" i="12"/>
  <c r="AX129" i="12" s="1"/>
  <c r="AV33" i="12"/>
  <c r="AX33" i="12" s="1"/>
  <c r="AV56" i="12"/>
  <c r="AX56" i="12" s="1"/>
  <c r="AV79" i="12"/>
  <c r="AX79" i="12" s="1"/>
  <c r="AV173" i="12"/>
  <c r="AX173" i="12" s="1"/>
  <c r="AV169" i="12"/>
  <c r="AX169" i="12" s="1"/>
  <c r="AV165" i="12"/>
  <c r="AX165" i="12" s="1"/>
  <c r="AV161" i="12"/>
  <c r="AX161" i="12" s="1"/>
  <c r="AV157" i="12"/>
  <c r="AX157" i="12" s="1"/>
  <c r="AV153" i="12"/>
  <c r="AX153" i="12" s="1"/>
  <c r="AV22" i="12"/>
  <c r="AX22" i="12" s="1"/>
  <c r="AV91" i="12"/>
  <c r="AX91" i="12" s="1"/>
  <c r="AV110" i="12"/>
  <c r="AX110" i="12" s="1"/>
  <c r="AH67" i="12"/>
  <c r="AJ67" i="12" s="1"/>
  <c r="AV126" i="12"/>
  <c r="AX126" i="12" s="1"/>
  <c r="AV30" i="12"/>
  <c r="AX30" i="12" s="1"/>
  <c r="AV150" i="12"/>
  <c r="AX150" i="12" s="1"/>
  <c r="AV28" i="12"/>
  <c r="AX28" i="12" s="1"/>
  <c r="AV24" i="12"/>
  <c r="AX24" i="12" s="1"/>
  <c r="AV20" i="12"/>
  <c r="AX20" i="12" s="1"/>
  <c r="AV16" i="12"/>
  <c r="AX16" i="12" s="1"/>
  <c r="AV12" i="12"/>
  <c r="AX12" i="12" s="1"/>
  <c r="AV8" i="12"/>
  <c r="AX8" i="12" s="1"/>
  <c r="AV101" i="12"/>
  <c r="AX101" i="12" s="1"/>
  <c r="AV124" i="12"/>
  <c r="AX124" i="12" s="1"/>
  <c r="AV74" i="12"/>
  <c r="AX74" i="12" s="1"/>
  <c r="AV97" i="12"/>
  <c r="AX97" i="12" s="1"/>
  <c r="AV120" i="12"/>
  <c r="AX120" i="12" s="1"/>
  <c r="AV143" i="12"/>
  <c r="AX143" i="12" s="1"/>
  <c r="AV47" i="12"/>
  <c r="AX47" i="12" s="1"/>
  <c r="AV93" i="12"/>
  <c r="AX93" i="12" s="1"/>
  <c r="AV116" i="12"/>
  <c r="AX116" i="12" s="1"/>
  <c r="AV66" i="12"/>
  <c r="AX66" i="12" s="1"/>
  <c r="AV89" i="12"/>
  <c r="AX89" i="12" s="1"/>
  <c r="AV112" i="12"/>
  <c r="AX112" i="12" s="1"/>
  <c r="AV135" i="12"/>
  <c r="AX135" i="12" s="1"/>
  <c r="AV39" i="12"/>
  <c r="AX39" i="12" s="1"/>
  <c r="AV85" i="12"/>
  <c r="AX85" i="12" s="1"/>
  <c r="AV108" i="12"/>
  <c r="AX108" i="12" s="1"/>
  <c r="AV58" i="12"/>
  <c r="AX58" i="12" s="1"/>
  <c r="AV81" i="12"/>
  <c r="AX81" i="12" s="1"/>
  <c r="AV104" i="12"/>
  <c r="AX104" i="12" s="1"/>
  <c r="AV127" i="12"/>
  <c r="AX127" i="12" s="1"/>
  <c r="AV31" i="12"/>
  <c r="AX31" i="12" s="1"/>
  <c r="AV167" i="12"/>
  <c r="AX167" i="12" s="1"/>
  <c r="AV159" i="12"/>
  <c r="AX159" i="12" s="1"/>
  <c r="AV151" i="12"/>
  <c r="AX151" i="12" s="1"/>
  <c r="AV35" i="12"/>
  <c r="AX35" i="12" s="1"/>
  <c r="AV78" i="12"/>
  <c r="AX78" i="12" s="1"/>
  <c r="AV131" i="12"/>
  <c r="AX131" i="12" s="1"/>
  <c r="AV163" i="12"/>
  <c r="AX163" i="12" s="1"/>
  <c r="AV70" i="12"/>
  <c r="AX70" i="12" s="1"/>
  <c r="AV51" i="12"/>
  <c r="AX51" i="12" s="1"/>
  <c r="AV62" i="12"/>
  <c r="AX62" i="12" s="1"/>
  <c r="AV147" i="12"/>
  <c r="AX147" i="12" s="1"/>
  <c r="AH125" i="12"/>
  <c r="AJ125" i="12" s="1"/>
  <c r="AH172" i="12"/>
  <c r="AJ172" i="12" s="1"/>
  <c r="AH76" i="12"/>
  <c r="AJ76" i="12" s="1"/>
  <c r="AH123" i="12"/>
  <c r="AJ123" i="12" s="1"/>
  <c r="AH170" i="12"/>
  <c r="AJ170" i="12" s="1"/>
  <c r="AH74" i="12"/>
  <c r="AJ74" i="12" s="1"/>
  <c r="AH121" i="12"/>
  <c r="AJ121" i="12" s="1"/>
  <c r="AH168" i="12"/>
  <c r="AJ168" i="12" s="1"/>
  <c r="AH72" i="12"/>
  <c r="AJ72" i="12" s="1"/>
  <c r="AH119" i="12"/>
  <c r="AJ119" i="12" s="1"/>
  <c r="AH166" i="12"/>
  <c r="AJ166" i="12" s="1"/>
  <c r="AH70" i="12"/>
  <c r="AJ70" i="12" s="1"/>
  <c r="AH117" i="12"/>
  <c r="AJ117" i="12" s="1"/>
  <c r="AH164" i="12"/>
  <c r="AJ164" i="12" s="1"/>
  <c r="AV43" i="12"/>
  <c r="AX43" i="12" s="1"/>
  <c r="AV139" i="12"/>
  <c r="AX139" i="12" s="1"/>
  <c r="AV171" i="12"/>
  <c r="AX171" i="12" s="1"/>
  <c r="AH27" i="12"/>
  <c r="AJ27" i="12" s="1"/>
  <c r="AH23" i="12"/>
  <c r="AJ23" i="12" s="1"/>
  <c r="AH19" i="12"/>
  <c r="AJ19" i="12" s="1"/>
  <c r="AH15" i="12"/>
  <c r="AJ15" i="12" s="1"/>
  <c r="AH11" i="12"/>
  <c r="AJ11" i="12" s="1"/>
  <c r="AH7" i="12"/>
  <c r="AJ7" i="12" s="1"/>
  <c r="AH102" i="12"/>
  <c r="AJ102" i="12" s="1"/>
  <c r="AH68" i="12"/>
  <c r="AJ68" i="12" s="1"/>
  <c r="AH115" i="12"/>
  <c r="AJ115" i="12" s="1"/>
  <c r="AH162" i="12"/>
  <c r="AJ162" i="12" s="1"/>
  <c r="AH66" i="12"/>
  <c r="AJ66" i="12" s="1"/>
  <c r="AH113" i="12"/>
  <c r="AJ113" i="12" s="1"/>
  <c r="AH160" i="12"/>
  <c r="AJ160" i="12" s="1"/>
  <c r="AH64" i="12"/>
  <c r="AJ64" i="12" s="1"/>
  <c r="AH111" i="12"/>
  <c r="AJ111" i="12" s="1"/>
  <c r="AH158" i="12"/>
  <c r="AJ158" i="12" s="1"/>
  <c r="AH62" i="12"/>
  <c r="AJ62" i="12" s="1"/>
  <c r="AH109" i="12"/>
  <c r="AJ109" i="12" s="1"/>
  <c r="AH156" i="12"/>
  <c r="AJ156" i="12" s="1"/>
  <c r="AH60" i="12"/>
  <c r="AJ60" i="12" s="1"/>
  <c r="AH107" i="12"/>
  <c r="AJ107" i="12" s="1"/>
  <c r="AH154" i="12"/>
  <c r="AJ154" i="12" s="1"/>
  <c r="AH58" i="12"/>
  <c r="AJ58" i="12" s="1"/>
  <c r="AH105" i="12"/>
  <c r="AJ105" i="12" s="1"/>
  <c r="AH152" i="12"/>
  <c r="AJ152" i="12" s="1"/>
  <c r="AH56" i="12"/>
  <c r="AJ56" i="12" s="1"/>
  <c r="AH103" i="12"/>
  <c r="AJ103" i="12" s="1"/>
  <c r="AH150" i="12"/>
  <c r="AJ150" i="12" s="1"/>
  <c r="AH54" i="12"/>
  <c r="AJ54" i="12" s="1"/>
  <c r="AH14" i="12"/>
  <c r="AJ14" i="12" s="1"/>
  <c r="AH75" i="12"/>
  <c r="AJ75" i="12" s="1"/>
  <c r="AH118" i="12"/>
  <c r="AJ118" i="12" s="1"/>
  <c r="AH110" i="12"/>
  <c r="AJ110" i="12" s="1"/>
  <c r="AH155" i="12"/>
  <c r="AJ155" i="12" s="1"/>
  <c r="AH59" i="12"/>
  <c r="AJ59" i="12" s="1"/>
  <c r="T29" i="12"/>
  <c r="V29" i="12" s="1"/>
  <c r="T25" i="12"/>
  <c r="V25" i="12" s="1"/>
  <c r="T21" i="12"/>
  <c r="V21" i="12" s="1"/>
  <c r="T17" i="12"/>
  <c r="V17" i="12" s="1"/>
  <c r="T13" i="12"/>
  <c r="V13" i="12" s="1"/>
  <c r="T9" i="12"/>
  <c r="V9" i="12" s="1"/>
  <c r="AH29" i="12"/>
  <c r="AJ29" i="12" s="1"/>
  <c r="AH25" i="12"/>
  <c r="AJ25" i="12" s="1"/>
  <c r="AH21" i="12"/>
  <c r="AJ21" i="12" s="1"/>
  <c r="AH17" i="12"/>
  <c r="AJ17" i="12" s="1"/>
  <c r="AH13" i="12"/>
  <c r="AJ13" i="12" s="1"/>
  <c r="AH9" i="12"/>
  <c r="AJ9" i="12" s="1"/>
  <c r="AH31" i="12"/>
  <c r="AJ31" i="12" s="1"/>
  <c r="AH78" i="12"/>
  <c r="AJ78" i="12" s="1"/>
  <c r="AH26" i="12"/>
  <c r="AJ26" i="12" s="1"/>
  <c r="AH18" i="12"/>
  <c r="AJ18" i="12" s="1"/>
  <c r="AH10" i="12"/>
  <c r="AJ10" i="12" s="1"/>
  <c r="AH173" i="12"/>
  <c r="AJ173" i="12" s="1"/>
  <c r="AH77" i="12"/>
  <c r="AJ77" i="12" s="1"/>
  <c r="AH124" i="12"/>
  <c r="AJ124" i="12" s="1"/>
  <c r="AH171" i="12"/>
  <c r="AJ171" i="12" s="1"/>
  <c r="AH122" i="12"/>
  <c r="AJ122" i="12" s="1"/>
  <c r="AH169" i="12"/>
  <c r="AJ169" i="12" s="1"/>
  <c r="AH73" i="12"/>
  <c r="AJ73" i="12" s="1"/>
  <c r="AH120" i="12"/>
  <c r="AJ120" i="12" s="1"/>
  <c r="AH167" i="12"/>
  <c r="AJ167" i="12" s="1"/>
  <c r="AH71" i="12"/>
  <c r="AJ71" i="12" s="1"/>
  <c r="AH165" i="12"/>
  <c r="AJ165" i="12" s="1"/>
  <c r="AH69" i="12"/>
  <c r="AJ69" i="12" s="1"/>
  <c r="AH116" i="12"/>
  <c r="AJ116" i="12" s="1"/>
  <c r="AH163" i="12"/>
  <c r="AJ163" i="12" s="1"/>
  <c r="AH114" i="12"/>
  <c r="AJ114" i="12" s="1"/>
  <c r="AH161" i="12"/>
  <c r="AJ161" i="12" s="1"/>
  <c r="AH65" i="12"/>
  <c r="AJ65" i="12" s="1"/>
  <c r="AH112" i="12"/>
  <c r="AJ112" i="12" s="1"/>
  <c r="AH159" i="12"/>
  <c r="AJ159" i="12" s="1"/>
  <c r="AH63" i="12"/>
  <c r="AJ63" i="12" s="1"/>
  <c r="AH157" i="12"/>
  <c r="AJ157" i="12" s="1"/>
  <c r="AH61" i="12"/>
  <c r="AJ61" i="12" s="1"/>
  <c r="AH108" i="12"/>
  <c r="AJ108" i="12" s="1"/>
  <c r="AH106" i="12"/>
  <c r="AJ106" i="12" s="1"/>
  <c r="AH153" i="12"/>
  <c r="AJ153" i="12" s="1"/>
  <c r="AH57" i="12"/>
  <c r="AJ57" i="12" s="1"/>
  <c r="AH104" i="12"/>
  <c r="AJ104" i="12" s="1"/>
  <c r="AH151" i="12"/>
  <c r="AJ151" i="12" s="1"/>
  <c r="AH55" i="12"/>
  <c r="AJ55" i="12" s="1"/>
  <c r="AH22" i="12"/>
  <c r="AJ22" i="12" s="1"/>
  <c r="F28" i="12"/>
  <c r="H28" i="12" s="1"/>
  <c r="F24" i="12"/>
  <c r="H24" i="12" s="1"/>
  <c r="F20" i="12"/>
  <c r="H20" i="12" s="1"/>
  <c r="F16" i="12"/>
  <c r="H16" i="12" s="1"/>
  <c r="F12" i="12"/>
  <c r="H12" i="12" s="1"/>
  <c r="F8" i="12"/>
  <c r="H8" i="12" s="1"/>
  <c r="AH148" i="12"/>
  <c r="AJ148" i="12" s="1"/>
  <c r="AH52" i="12"/>
  <c r="AJ52" i="12" s="1"/>
  <c r="AH99" i="12"/>
  <c r="AJ99" i="12" s="1"/>
  <c r="AH146" i="12"/>
  <c r="AJ146" i="12" s="1"/>
  <c r="AH50" i="12"/>
  <c r="AJ50" i="12" s="1"/>
  <c r="AH97" i="12"/>
  <c r="AJ97" i="12" s="1"/>
  <c r="AH144" i="12"/>
  <c r="AJ144" i="12" s="1"/>
  <c r="AH48" i="12"/>
  <c r="AJ48" i="12" s="1"/>
  <c r="AH95" i="12"/>
  <c r="AJ95" i="12" s="1"/>
  <c r="AH142" i="12"/>
  <c r="AJ142" i="12" s="1"/>
  <c r="AH46" i="12"/>
  <c r="AJ46" i="12" s="1"/>
  <c r="AH94" i="12"/>
  <c r="AJ94" i="12" s="1"/>
  <c r="AH140" i="12"/>
  <c r="AJ140" i="12" s="1"/>
  <c r="AH44" i="12"/>
  <c r="AJ44" i="12" s="1"/>
  <c r="AH91" i="12"/>
  <c r="AJ91" i="12" s="1"/>
  <c r="AH138" i="12"/>
  <c r="AJ138" i="12" s="1"/>
  <c r="AH42" i="12"/>
  <c r="AJ42" i="12" s="1"/>
  <c r="AH89" i="12"/>
  <c r="AJ89" i="12" s="1"/>
  <c r="AH136" i="12"/>
  <c r="AJ136" i="12" s="1"/>
  <c r="AH40" i="12"/>
  <c r="AJ40" i="12" s="1"/>
  <c r="AH87" i="12"/>
  <c r="AJ87" i="12" s="1"/>
  <c r="AH134" i="12"/>
  <c r="AJ134" i="12" s="1"/>
  <c r="AH38" i="12"/>
  <c r="AJ38" i="12" s="1"/>
  <c r="AH86" i="12"/>
  <c r="AJ86" i="12" s="1"/>
  <c r="AH132" i="12"/>
  <c r="AJ132" i="12" s="1"/>
  <c r="AH36" i="12"/>
  <c r="AJ36" i="12" s="1"/>
  <c r="AH83" i="12"/>
  <c r="AJ83" i="12" s="1"/>
  <c r="AH130" i="12"/>
  <c r="AJ130" i="12" s="1"/>
  <c r="AH34" i="12"/>
  <c r="AJ34" i="12" s="1"/>
  <c r="AH81" i="12"/>
  <c r="AJ81" i="12" s="1"/>
  <c r="AH128" i="12"/>
  <c r="AJ128" i="12" s="1"/>
  <c r="AH32" i="12"/>
  <c r="AJ32" i="12" s="1"/>
  <c r="AH79" i="12"/>
  <c r="AJ79" i="12" s="1"/>
  <c r="AH126" i="12"/>
  <c r="AJ126" i="12" s="1"/>
  <c r="AH30" i="12"/>
  <c r="AJ30" i="12" s="1"/>
  <c r="AH85" i="12"/>
  <c r="AJ85" i="12" s="1"/>
  <c r="AH93" i="12"/>
  <c r="AJ93" i="12" s="1"/>
  <c r="AH101" i="12"/>
  <c r="AJ101" i="12" s="1"/>
  <c r="AH35" i="12"/>
  <c r="AJ35" i="12" s="1"/>
  <c r="AH43" i="12"/>
  <c r="AJ43" i="12" s="1"/>
  <c r="AH51" i="12"/>
  <c r="AJ51" i="12" s="1"/>
  <c r="AH131" i="12"/>
  <c r="AJ131" i="12" s="1"/>
  <c r="AH139" i="12"/>
  <c r="AJ139" i="12" s="1"/>
  <c r="AH147" i="12"/>
  <c r="AJ147" i="12" s="1"/>
  <c r="T28" i="12"/>
  <c r="V28" i="12" s="1"/>
  <c r="T24" i="12"/>
  <c r="V24" i="12" s="1"/>
  <c r="T20" i="12"/>
  <c r="V20" i="12" s="1"/>
  <c r="T16" i="12"/>
  <c r="V16" i="12" s="1"/>
  <c r="T12" i="12"/>
  <c r="V12" i="12" s="1"/>
  <c r="T8" i="12"/>
  <c r="V8" i="12" s="1"/>
  <c r="T149" i="12"/>
  <c r="V149" i="12" s="1"/>
  <c r="T53" i="12"/>
  <c r="V53" i="12" s="1"/>
  <c r="T100" i="12"/>
  <c r="V100" i="12" s="1"/>
  <c r="T147" i="12"/>
  <c r="V147" i="12" s="1"/>
  <c r="T51" i="12"/>
  <c r="V51" i="12" s="1"/>
  <c r="T98" i="12"/>
  <c r="V98" i="12" s="1"/>
  <c r="T145" i="12"/>
  <c r="V145" i="12" s="1"/>
  <c r="T49" i="12"/>
  <c r="V49" i="12" s="1"/>
  <c r="T96" i="12"/>
  <c r="V96" i="12" s="1"/>
  <c r="T143" i="12"/>
  <c r="V143" i="12" s="1"/>
  <c r="T47" i="12"/>
  <c r="V47" i="12" s="1"/>
  <c r="T94" i="12"/>
  <c r="V94" i="12" s="1"/>
  <c r="T141" i="12"/>
  <c r="V141" i="12" s="1"/>
  <c r="T45" i="12"/>
  <c r="V45" i="12" s="1"/>
  <c r="T92" i="12"/>
  <c r="V92" i="12" s="1"/>
  <c r="T139" i="12"/>
  <c r="V139" i="12" s="1"/>
  <c r="T43" i="12"/>
  <c r="V43" i="12" s="1"/>
  <c r="T90" i="12"/>
  <c r="V90" i="12" s="1"/>
  <c r="T137" i="12"/>
  <c r="V137" i="12" s="1"/>
  <c r="T41" i="12"/>
  <c r="V41" i="12" s="1"/>
  <c r="T88" i="12"/>
  <c r="V88" i="12" s="1"/>
  <c r="T135" i="12"/>
  <c r="V135" i="12" s="1"/>
  <c r="T39" i="12"/>
  <c r="V39" i="12" s="1"/>
  <c r="T86" i="12"/>
  <c r="V86" i="12" s="1"/>
  <c r="T133" i="12"/>
  <c r="V133" i="12" s="1"/>
  <c r="T37" i="12"/>
  <c r="V37" i="12" s="1"/>
  <c r="T84" i="12"/>
  <c r="V84" i="12" s="1"/>
  <c r="F26" i="12"/>
  <c r="H26" i="12" s="1"/>
  <c r="F22" i="12"/>
  <c r="H22" i="12" s="1"/>
  <c r="F18" i="12"/>
  <c r="H18" i="12" s="1"/>
  <c r="F14" i="12"/>
  <c r="H14" i="12" s="1"/>
  <c r="F10" i="12"/>
  <c r="H10" i="12" s="1"/>
  <c r="T173" i="12"/>
  <c r="V173" i="12" s="1"/>
  <c r="T77" i="12"/>
  <c r="V77" i="12" s="1"/>
  <c r="T124" i="12"/>
  <c r="V124" i="12" s="1"/>
  <c r="T171" i="12"/>
  <c r="V171" i="12" s="1"/>
  <c r="T75" i="12"/>
  <c r="V75" i="12" s="1"/>
  <c r="T122" i="12"/>
  <c r="V122" i="12" s="1"/>
  <c r="T169" i="12"/>
  <c r="V169" i="12" s="1"/>
  <c r="T73" i="12"/>
  <c r="V73" i="12" s="1"/>
  <c r="T120" i="12"/>
  <c r="V120" i="12" s="1"/>
  <c r="T167" i="12"/>
  <c r="V167" i="12" s="1"/>
  <c r="T71" i="12"/>
  <c r="V71" i="12" s="1"/>
  <c r="T118" i="12"/>
  <c r="V118" i="12" s="1"/>
  <c r="T165" i="12"/>
  <c r="V165" i="12" s="1"/>
  <c r="T69" i="12"/>
  <c r="V69" i="12" s="1"/>
  <c r="T116" i="12"/>
  <c r="V116" i="12" s="1"/>
  <c r="T163" i="12"/>
  <c r="V163" i="12" s="1"/>
  <c r="T67" i="12"/>
  <c r="V67" i="12" s="1"/>
  <c r="T114" i="12"/>
  <c r="V114" i="12" s="1"/>
  <c r="T161" i="12"/>
  <c r="V161" i="12" s="1"/>
  <c r="T65" i="12"/>
  <c r="V65" i="12" s="1"/>
  <c r="T112" i="12"/>
  <c r="V112" i="12" s="1"/>
  <c r="T159" i="12"/>
  <c r="V159" i="12" s="1"/>
  <c r="T63" i="12"/>
  <c r="V63" i="12" s="1"/>
  <c r="T110" i="12"/>
  <c r="V110" i="12" s="1"/>
  <c r="T157" i="12"/>
  <c r="V157" i="12" s="1"/>
  <c r="T61" i="12"/>
  <c r="V61" i="12" s="1"/>
  <c r="T108" i="12"/>
  <c r="V108" i="12" s="1"/>
  <c r="T155" i="12"/>
  <c r="V155" i="12" s="1"/>
  <c r="T59" i="12"/>
  <c r="V59" i="12" s="1"/>
  <c r="T106" i="12"/>
  <c r="V106" i="12" s="1"/>
  <c r="T153" i="12"/>
  <c r="V153" i="12" s="1"/>
  <c r="T57" i="12"/>
  <c r="V57" i="12" s="1"/>
  <c r="T104" i="12"/>
  <c r="V104" i="12" s="1"/>
  <c r="T151" i="12"/>
  <c r="V151" i="12" s="1"/>
  <c r="T55" i="12"/>
  <c r="V55" i="12" s="1"/>
  <c r="T131" i="12"/>
  <c r="V131" i="12" s="1"/>
  <c r="T35" i="12"/>
  <c r="V35" i="12" s="1"/>
  <c r="T82" i="12"/>
  <c r="V82" i="12" s="1"/>
  <c r="T129" i="12"/>
  <c r="V129" i="12" s="1"/>
  <c r="T33" i="12"/>
  <c r="V33" i="12" s="1"/>
  <c r="T80" i="12"/>
  <c r="V80" i="12" s="1"/>
  <c r="T127" i="12"/>
  <c r="V127" i="12" s="1"/>
  <c r="T31" i="12"/>
  <c r="V31" i="12" s="1"/>
  <c r="T78" i="12"/>
  <c r="V78" i="12" s="1"/>
  <c r="T162" i="12"/>
  <c r="V162" i="12" s="1"/>
  <c r="T66" i="12"/>
  <c r="V66" i="12" s="1"/>
  <c r="T113" i="12"/>
  <c r="V113" i="12" s="1"/>
  <c r="T160" i="12"/>
  <c r="V160" i="12" s="1"/>
  <c r="T64" i="12"/>
  <c r="V64" i="12" s="1"/>
  <c r="T111" i="12"/>
  <c r="V111" i="12" s="1"/>
  <c r="T158" i="12"/>
  <c r="V158" i="12" s="1"/>
  <c r="T62" i="12"/>
  <c r="V62" i="12" s="1"/>
  <c r="T109" i="12"/>
  <c r="V109" i="12" s="1"/>
  <c r="T156" i="12"/>
  <c r="V156" i="12" s="1"/>
  <c r="T60" i="12"/>
  <c r="V60" i="12" s="1"/>
  <c r="T107" i="12"/>
  <c r="V107" i="12" s="1"/>
  <c r="T154" i="12"/>
  <c r="V154" i="12" s="1"/>
  <c r="T58" i="12"/>
  <c r="V58" i="12" s="1"/>
  <c r="T105" i="12"/>
  <c r="V105" i="12" s="1"/>
  <c r="T152" i="12"/>
  <c r="V152" i="12" s="1"/>
  <c r="T56" i="12"/>
  <c r="V56" i="12" s="1"/>
  <c r="T103" i="12"/>
  <c r="V103" i="12" s="1"/>
  <c r="F29" i="12"/>
  <c r="H29" i="12" s="1"/>
  <c r="F25" i="12"/>
  <c r="H25" i="12" s="1"/>
  <c r="F21" i="12"/>
  <c r="H21" i="12" s="1"/>
  <c r="F17" i="12"/>
  <c r="H17" i="12" s="1"/>
  <c r="F13" i="12"/>
  <c r="H13" i="12" s="1"/>
  <c r="F9" i="12"/>
  <c r="H9" i="12" s="1"/>
  <c r="T26" i="12"/>
  <c r="V26" i="12" s="1"/>
  <c r="T22" i="12"/>
  <c r="V22" i="12" s="1"/>
  <c r="T18" i="12"/>
  <c r="V18" i="12" s="1"/>
  <c r="T14" i="12"/>
  <c r="V14" i="12" s="1"/>
  <c r="T10" i="12"/>
  <c r="V10" i="12" s="1"/>
  <c r="T102" i="12"/>
  <c r="V102" i="12" s="1"/>
  <c r="T125" i="12"/>
  <c r="V125" i="12" s="1"/>
  <c r="T172" i="12"/>
  <c r="V172" i="12" s="1"/>
  <c r="T76" i="12"/>
  <c r="V76" i="12" s="1"/>
  <c r="T123" i="12"/>
  <c r="V123" i="12" s="1"/>
  <c r="T170" i="12"/>
  <c r="V170" i="12" s="1"/>
  <c r="T74" i="12"/>
  <c r="V74" i="12" s="1"/>
  <c r="T121" i="12"/>
  <c r="V121" i="12" s="1"/>
  <c r="T168" i="12"/>
  <c r="V168" i="12" s="1"/>
  <c r="T72" i="12"/>
  <c r="V72" i="12" s="1"/>
  <c r="T119" i="12"/>
  <c r="V119" i="12" s="1"/>
  <c r="T166" i="12"/>
  <c r="V166" i="12" s="1"/>
  <c r="T70" i="12"/>
  <c r="V70" i="12" s="1"/>
  <c r="T117" i="12"/>
  <c r="V117" i="12" s="1"/>
  <c r="T164" i="12"/>
  <c r="V164" i="12" s="1"/>
  <c r="T68" i="12"/>
  <c r="V68" i="12" s="1"/>
  <c r="T115" i="12"/>
  <c r="V115" i="12" s="1"/>
  <c r="T150" i="12"/>
  <c r="V150" i="12" s="1"/>
  <c r="T54" i="12"/>
  <c r="V54" i="12" s="1"/>
  <c r="T27" i="12"/>
  <c r="V27" i="12" s="1"/>
  <c r="T23" i="12"/>
  <c r="V23" i="12" s="1"/>
  <c r="T19" i="12"/>
  <c r="V19" i="12" s="1"/>
  <c r="T15" i="12"/>
  <c r="V15" i="12" s="1"/>
  <c r="T11" i="12"/>
  <c r="V11" i="12" s="1"/>
  <c r="T7" i="12"/>
  <c r="V7" i="12" s="1"/>
  <c r="T101" i="12"/>
  <c r="V101" i="12" s="1"/>
  <c r="T148" i="12"/>
  <c r="V148" i="12" s="1"/>
  <c r="T52" i="12"/>
  <c r="V52" i="12" s="1"/>
  <c r="T99" i="12"/>
  <c r="V99" i="12" s="1"/>
  <c r="T146" i="12"/>
  <c r="V146" i="12" s="1"/>
  <c r="T50" i="12"/>
  <c r="V50" i="12" s="1"/>
  <c r="T97" i="12"/>
  <c r="V97" i="12" s="1"/>
  <c r="T144" i="12"/>
  <c r="V144" i="12" s="1"/>
  <c r="T48" i="12"/>
  <c r="V48" i="12" s="1"/>
  <c r="T95" i="12"/>
  <c r="V95" i="12" s="1"/>
  <c r="T142" i="12"/>
  <c r="V142" i="12" s="1"/>
  <c r="T46" i="12"/>
  <c r="V46" i="12" s="1"/>
  <c r="T93" i="12"/>
  <c r="V93" i="12" s="1"/>
  <c r="T140" i="12"/>
  <c r="V140" i="12" s="1"/>
  <c r="T44" i="12"/>
  <c r="V44" i="12" s="1"/>
  <c r="T91" i="12"/>
  <c r="V91" i="12" s="1"/>
  <c r="T138" i="12"/>
  <c r="V138" i="12" s="1"/>
  <c r="T42" i="12"/>
  <c r="V42" i="12" s="1"/>
  <c r="T89" i="12"/>
  <c r="V89" i="12" s="1"/>
  <c r="T136" i="12"/>
  <c r="V136" i="12" s="1"/>
  <c r="T40" i="12"/>
  <c r="V40" i="12" s="1"/>
  <c r="T87" i="12"/>
  <c r="V87" i="12" s="1"/>
  <c r="T134" i="12"/>
  <c r="V134" i="12" s="1"/>
  <c r="T38" i="12"/>
  <c r="V38" i="12" s="1"/>
  <c r="T85" i="12"/>
  <c r="V85" i="12" s="1"/>
  <c r="T132" i="12"/>
  <c r="V132" i="12" s="1"/>
  <c r="T36" i="12"/>
  <c r="V36" i="12" s="1"/>
  <c r="T83" i="12"/>
  <c r="V83" i="12" s="1"/>
  <c r="T130" i="12"/>
  <c r="V130" i="12" s="1"/>
  <c r="T34" i="12"/>
  <c r="V34" i="12" s="1"/>
  <c r="T81" i="12"/>
  <c r="V81" i="12" s="1"/>
  <c r="T128" i="12"/>
  <c r="V128" i="12" s="1"/>
  <c r="T32" i="12"/>
  <c r="V32" i="12" s="1"/>
  <c r="T79" i="12"/>
  <c r="V79" i="12" s="1"/>
  <c r="T126" i="12"/>
  <c r="V126" i="12" s="1"/>
  <c r="T30" i="12"/>
  <c r="V30" i="12" s="1"/>
  <c r="F27" i="12"/>
  <c r="H27" i="12" s="1"/>
  <c r="F23" i="12"/>
  <c r="H23" i="12" s="1"/>
  <c r="F19" i="12"/>
  <c r="H19" i="12" s="1"/>
  <c r="F15" i="12"/>
  <c r="H15" i="12" s="1"/>
  <c r="F11" i="12"/>
  <c r="H11" i="12" s="1"/>
  <c r="F7" i="12"/>
  <c r="H7" i="12" s="1"/>
  <c r="B12" i="9"/>
  <c r="F75" i="23" l="1"/>
  <c r="B105" i="23"/>
  <c r="E30" i="12"/>
  <c r="F30" i="12" s="1"/>
  <c r="H30" i="12" s="1"/>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5" i="12"/>
  <c r="F95" i="12" s="1"/>
  <c r="H95" i="12" s="1"/>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F170" i="12" l="1"/>
  <c r="H170" i="12" s="1"/>
  <c r="F166" i="12"/>
  <c r="H166" i="12" s="1"/>
  <c r="F162" i="12"/>
  <c r="H162" i="12" s="1"/>
  <c r="F158" i="12"/>
  <c r="H158" i="12" s="1"/>
  <c r="F154" i="12"/>
  <c r="H154" i="12" s="1"/>
  <c r="F150" i="12"/>
  <c r="H150" i="12" s="1"/>
  <c r="F146" i="12"/>
  <c r="H146" i="12" s="1"/>
  <c r="F142" i="12"/>
  <c r="H142" i="12" s="1"/>
  <c r="F138" i="12"/>
  <c r="H138" i="12" s="1"/>
  <c r="F134" i="12"/>
  <c r="H134" i="12" s="1"/>
  <c r="F130" i="12"/>
  <c r="H130" i="12" s="1"/>
  <c r="F122" i="12"/>
  <c r="H122" i="12" s="1"/>
  <c r="F118" i="12"/>
  <c r="H118" i="12" s="1"/>
  <c r="F114" i="12"/>
  <c r="H114" i="12" s="1"/>
  <c r="F110" i="12"/>
  <c r="H110" i="12" s="1"/>
  <c r="F106" i="12"/>
  <c r="H106" i="12" s="1"/>
  <c r="F102" i="12"/>
  <c r="H102" i="12" s="1"/>
  <c r="F98" i="12"/>
  <c r="H98" i="12" s="1"/>
  <c r="F89" i="12"/>
  <c r="H89" i="12" s="1"/>
  <c r="F85" i="12"/>
  <c r="H85" i="12" s="1"/>
  <c r="F81" i="12"/>
  <c r="H81" i="12" s="1"/>
  <c r="F77" i="12"/>
  <c r="H77" i="12" s="1"/>
  <c r="F73" i="12"/>
  <c r="H73" i="12" s="1"/>
  <c r="F69" i="12"/>
  <c r="H69" i="12" s="1"/>
  <c r="F65" i="12"/>
  <c r="H65" i="12" s="1"/>
  <c r="F61" i="12"/>
  <c r="H61" i="12" s="1"/>
  <c r="F57" i="12"/>
  <c r="H57" i="12" s="1"/>
  <c r="F53" i="12"/>
  <c r="H53" i="12" s="1"/>
  <c r="F49" i="12"/>
  <c r="H49" i="12" s="1"/>
  <c r="F45" i="12"/>
  <c r="H45" i="12" s="1"/>
  <c r="F41" i="12"/>
  <c r="H41" i="12" s="1"/>
  <c r="F37" i="12"/>
  <c r="H37" i="12" s="1"/>
  <c r="F171" i="12"/>
  <c r="H171" i="12" s="1"/>
  <c r="F167" i="12"/>
  <c r="H167" i="12" s="1"/>
  <c r="F163" i="12"/>
  <c r="H163" i="12" s="1"/>
  <c r="F159" i="12"/>
  <c r="H159" i="12" s="1"/>
  <c r="F155" i="12"/>
  <c r="H155" i="12" s="1"/>
  <c r="F151" i="12"/>
  <c r="H151" i="12" s="1"/>
  <c r="F147" i="12"/>
  <c r="H147" i="12" s="1"/>
  <c r="F143" i="12"/>
  <c r="H143" i="12" s="1"/>
  <c r="F139" i="12"/>
  <c r="H139" i="12" s="1"/>
  <c r="F135" i="12"/>
  <c r="H135" i="12" s="1"/>
  <c r="F131" i="12"/>
  <c r="H131" i="12" s="1"/>
  <c r="F127" i="12"/>
  <c r="H127" i="12" s="1"/>
  <c r="F119" i="12"/>
  <c r="H119" i="12" s="1"/>
  <c r="F115" i="12"/>
  <c r="H115" i="12" s="1"/>
  <c r="F111" i="12"/>
  <c r="H111" i="12" s="1"/>
  <c r="F107" i="12"/>
  <c r="H107" i="12" s="1"/>
  <c r="F103" i="12"/>
  <c r="H103" i="12" s="1"/>
  <c r="F99" i="12"/>
  <c r="H99" i="12" s="1"/>
  <c r="F90" i="12"/>
  <c r="H90" i="12" s="1"/>
  <c r="F86" i="12"/>
  <c r="H86" i="12" s="1"/>
  <c r="F82" i="12"/>
  <c r="H82" i="12" s="1"/>
  <c r="F78" i="12"/>
  <c r="H78" i="12" s="1"/>
  <c r="F74" i="12"/>
  <c r="H74" i="12" s="1"/>
  <c r="F70" i="12"/>
  <c r="H70" i="12" s="1"/>
  <c r="F66" i="12"/>
  <c r="H66" i="12" s="1"/>
  <c r="F58" i="12"/>
  <c r="H58" i="12" s="1"/>
  <c r="F54" i="12"/>
  <c r="H54" i="12" s="1"/>
  <c r="F50" i="12"/>
  <c r="H50" i="12" s="1"/>
  <c r="F46" i="12"/>
  <c r="H46" i="12" s="1"/>
  <c r="F42" i="12"/>
  <c r="H42" i="12" s="1"/>
  <c r="F38" i="12"/>
  <c r="H38" i="12" s="1"/>
  <c r="F34" i="12"/>
  <c r="H34" i="12" s="1"/>
  <c r="F126" i="12"/>
  <c r="H126" i="12" s="1"/>
  <c r="F123" i="12"/>
  <c r="H123" i="12" s="1"/>
  <c r="F33" i="12"/>
  <c r="H33" i="12" s="1"/>
  <c r="F62" i="12"/>
  <c r="H62" i="12" s="1"/>
  <c r="F172" i="12"/>
  <c r="H172" i="12" s="1"/>
  <c r="F168" i="12"/>
  <c r="H168" i="12" s="1"/>
  <c r="F164" i="12"/>
  <c r="H164" i="12" s="1"/>
  <c r="F160" i="12"/>
  <c r="H160" i="12" s="1"/>
  <c r="F156" i="12"/>
  <c r="H156" i="12" s="1"/>
  <c r="F152" i="12"/>
  <c r="H152" i="12" s="1"/>
  <c r="F148" i="12"/>
  <c r="H148" i="12" s="1"/>
  <c r="F144" i="12"/>
  <c r="H144" i="12" s="1"/>
  <c r="F140" i="12"/>
  <c r="H140" i="12" s="1"/>
  <c r="F136" i="12"/>
  <c r="H136" i="12" s="1"/>
  <c r="F132" i="12"/>
  <c r="H132" i="12" s="1"/>
  <c r="F128" i="12"/>
  <c r="H128" i="12" s="1"/>
  <c r="F124" i="12"/>
  <c r="H124" i="12" s="1"/>
  <c r="F120" i="12"/>
  <c r="H120" i="12" s="1"/>
  <c r="F116" i="12"/>
  <c r="H116" i="12" s="1"/>
  <c r="F112" i="12"/>
  <c r="H112" i="12" s="1"/>
  <c r="F108" i="12"/>
  <c r="H108" i="12" s="1"/>
  <c r="F104" i="12"/>
  <c r="H104" i="12" s="1"/>
  <c r="F100" i="12"/>
  <c r="H100" i="12" s="1"/>
  <c r="F96" i="12"/>
  <c r="H96" i="12" s="1"/>
  <c r="F91" i="12"/>
  <c r="H91" i="12" s="1"/>
  <c r="F87" i="12"/>
  <c r="H87" i="12" s="1"/>
  <c r="F83" i="12"/>
  <c r="H83" i="12" s="1"/>
  <c r="F79" i="12"/>
  <c r="H79" i="12" s="1"/>
  <c r="F75" i="12"/>
  <c r="H75" i="12" s="1"/>
  <c r="F71" i="12"/>
  <c r="H71" i="12" s="1"/>
  <c r="F67" i="12"/>
  <c r="H67" i="12" s="1"/>
  <c r="F63" i="12"/>
  <c r="H63" i="12" s="1"/>
  <c r="F59" i="12"/>
  <c r="H59" i="12" s="1"/>
  <c r="F55" i="12"/>
  <c r="H55" i="12" s="1"/>
  <c r="F51" i="12"/>
  <c r="H51" i="12" s="1"/>
  <c r="F47" i="12"/>
  <c r="H47" i="12" s="1"/>
  <c r="F43" i="12"/>
  <c r="H43" i="12" s="1"/>
  <c r="F39" i="12"/>
  <c r="H39" i="12" s="1"/>
  <c r="F35" i="12"/>
  <c r="H35" i="12" s="1"/>
  <c r="F31" i="12"/>
  <c r="H31" i="12" s="1"/>
  <c r="F93" i="12"/>
  <c r="H93" i="12" s="1"/>
  <c r="F94" i="12"/>
  <c r="H94" i="12" s="1"/>
  <c r="F173" i="12"/>
  <c r="H173" i="12" s="1"/>
  <c r="F169" i="12"/>
  <c r="H169" i="12" s="1"/>
  <c r="F165" i="12"/>
  <c r="H165" i="12" s="1"/>
  <c r="F161" i="12"/>
  <c r="H161" i="12" s="1"/>
  <c r="F157" i="12"/>
  <c r="H157" i="12" s="1"/>
  <c r="F153" i="12"/>
  <c r="H153" i="12" s="1"/>
  <c r="F149" i="12"/>
  <c r="H149" i="12" s="1"/>
  <c r="F145" i="12"/>
  <c r="H145" i="12" s="1"/>
  <c r="F141" i="12"/>
  <c r="H141" i="12" s="1"/>
  <c r="F137" i="12"/>
  <c r="H137" i="12" s="1"/>
  <c r="F133" i="12"/>
  <c r="H133" i="12" s="1"/>
  <c r="F129" i="12"/>
  <c r="H129" i="12" s="1"/>
  <c r="F125" i="12"/>
  <c r="H125" i="12" s="1"/>
  <c r="F121" i="12"/>
  <c r="H121" i="12" s="1"/>
  <c r="F117" i="12"/>
  <c r="H117" i="12" s="1"/>
  <c r="F113" i="12"/>
  <c r="H113" i="12" s="1"/>
  <c r="F109" i="12"/>
  <c r="H109" i="12" s="1"/>
  <c r="F105" i="12"/>
  <c r="H105" i="12" s="1"/>
  <c r="F101" i="12"/>
  <c r="H101" i="12" s="1"/>
  <c r="F97" i="12"/>
  <c r="H97" i="12" s="1"/>
  <c r="F92" i="12"/>
  <c r="H92" i="12" s="1"/>
  <c r="F88" i="12"/>
  <c r="H88" i="12" s="1"/>
  <c r="F84" i="12"/>
  <c r="H84" i="12" s="1"/>
  <c r="F80" i="12"/>
  <c r="H80" i="12" s="1"/>
  <c r="F76" i="12"/>
  <c r="H76" i="12" s="1"/>
  <c r="F72" i="12"/>
  <c r="H72" i="12" s="1"/>
  <c r="F68" i="12"/>
  <c r="H68" i="12" s="1"/>
  <c r="F64" i="12"/>
  <c r="H64" i="12" s="1"/>
  <c r="F60" i="12"/>
  <c r="H60" i="12" s="1"/>
  <c r="F56" i="12"/>
  <c r="H56" i="12" s="1"/>
  <c r="F52" i="12"/>
  <c r="H52" i="12" s="1"/>
  <c r="F48" i="12"/>
  <c r="H48" i="12" s="1"/>
  <c r="F44" i="12"/>
  <c r="H44" i="12" s="1"/>
  <c r="F40" i="12"/>
  <c r="H40" i="12" s="1"/>
  <c r="F36" i="12"/>
  <c r="H36" i="12" s="1"/>
  <c r="F32" i="12"/>
  <c r="H32" i="12" s="1"/>
  <c r="B4" i="12"/>
  <c r="L41" i="9" l="1"/>
  <c r="I41" i="9"/>
  <c r="F41" i="9"/>
  <c r="C41" i="9"/>
  <c r="P56" i="23"/>
  <c r="B66" i="9"/>
  <c r="B65" i="9"/>
  <c r="B64" i="9"/>
  <c r="B63" i="9"/>
  <c r="B62" i="9"/>
  <c r="B61" i="9"/>
  <c r="B60" i="9"/>
  <c r="B59" i="9"/>
  <c r="B58" i="9"/>
  <c r="B57" i="9"/>
  <c r="B56" i="9"/>
  <c r="B55" i="9"/>
  <c r="B54" i="9"/>
  <c r="B53" i="9"/>
  <c r="B52" i="9"/>
  <c r="B51" i="9"/>
  <c r="B50" i="9"/>
  <c r="B49" i="9"/>
  <c r="B48" i="9"/>
  <c r="B47" i="9"/>
  <c r="B46" i="9"/>
  <c r="B45" i="9"/>
  <c r="B44" i="9"/>
  <c r="B43" i="9"/>
  <c r="B21" i="4" l="1"/>
  <c r="C21" i="4"/>
  <c r="J21" i="4"/>
  <c r="F21" i="4"/>
  <c r="I21" i="4"/>
  <c r="E21" i="4"/>
  <c r="L21" i="4"/>
  <c r="H21" i="4"/>
  <c r="D21" i="4"/>
  <c r="K21" i="4"/>
  <c r="G21" i="4"/>
  <c r="B18" i="4"/>
  <c r="C18" i="4"/>
  <c r="J18" i="4"/>
  <c r="F18" i="4"/>
  <c r="E18" i="4"/>
  <c r="H18" i="4"/>
  <c r="D18" i="4"/>
  <c r="I18" i="4"/>
  <c r="L18" i="4"/>
  <c r="K18" i="4"/>
  <c r="G18" i="4"/>
  <c r="B17" i="4"/>
  <c r="P55" i="23" l="1"/>
  <c r="P59" i="23"/>
  <c r="R78" i="23" l="1"/>
  <c r="N78" i="23"/>
  <c r="T78" i="23"/>
  <c r="P78" i="23"/>
  <c r="R79" i="23"/>
  <c r="N40" i="6"/>
  <c r="P79" i="23"/>
  <c r="T79" i="23"/>
  <c r="N77" i="23"/>
  <c r="T77" i="23"/>
  <c r="P77" i="23"/>
  <c r="N93" i="23"/>
  <c r="R93" i="23"/>
  <c r="J95" i="23"/>
  <c r="H95" i="23"/>
  <c r="F95" i="23"/>
  <c r="L95" i="23"/>
  <c r="L81" i="23"/>
  <c r="H81" i="23"/>
  <c r="J81" i="23"/>
  <c r="F81" i="23"/>
  <c r="H90" i="23"/>
  <c r="F90" i="23"/>
  <c r="J90" i="23"/>
  <c r="L90" i="23"/>
  <c r="L93" i="23"/>
  <c r="F93" i="23"/>
  <c r="H93" i="23"/>
  <c r="J93" i="23"/>
  <c r="L100" i="23"/>
  <c r="J100" i="23"/>
  <c r="F100" i="23"/>
  <c r="H100" i="23"/>
  <c r="J84" i="23"/>
  <c r="F84" i="23"/>
  <c r="H84" i="23"/>
  <c r="L84" i="23"/>
  <c r="J91" i="23"/>
  <c r="H91" i="23"/>
  <c r="F91" i="23"/>
  <c r="L91" i="23"/>
  <c r="L77" i="23"/>
  <c r="J77" i="23"/>
  <c r="F77" i="23"/>
  <c r="H77" i="23"/>
  <c r="H86" i="23"/>
  <c r="F86" i="23"/>
  <c r="L86" i="23"/>
  <c r="J86" i="23"/>
  <c r="L89" i="23"/>
  <c r="F89" i="23"/>
  <c r="J89" i="23"/>
  <c r="H89" i="23"/>
  <c r="L96" i="23"/>
  <c r="J96" i="23"/>
  <c r="F96" i="23"/>
  <c r="H96" i="23"/>
  <c r="F82" i="23"/>
  <c r="J82" i="23"/>
  <c r="L82" i="23"/>
  <c r="H82" i="23"/>
  <c r="J87" i="23"/>
  <c r="H87" i="23"/>
  <c r="F87" i="23"/>
  <c r="L87" i="23"/>
  <c r="H98" i="23"/>
  <c r="F98" i="23"/>
  <c r="L98" i="23"/>
  <c r="J98" i="23"/>
  <c r="L80" i="23"/>
  <c r="J80" i="23"/>
  <c r="F80" i="23"/>
  <c r="H80" i="23"/>
  <c r="L85" i="23"/>
  <c r="H85" i="23"/>
  <c r="J85" i="23"/>
  <c r="F85" i="23"/>
  <c r="L92" i="23"/>
  <c r="J92" i="23"/>
  <c r="F92" i="23"/>
  <c r="H92" i="23"/>
  <c r="F78" i="23"/>
  <c r="J78" i="23"/>
  <c r="H78" i="23"/>
  <c r="L78" i="23"/>
  <c r="J99" i="23"/>
  <c r="H99" i="23"/>
  <c r="F99" i="23"/>
  <c r="L99" i="23"/>
  <c r="J83" i="23"/>
  <c r="H83" i="23"/>
  <c r="F83" i="23"/>
  <c r="L83" i="23"/>
  <c r="H94" i="23"/>
  <c r="F94" i="23"/>
  <c r="J94" i="23"/>
  <c r="L94" i="23"/>
  <c r="L97" i="23"/>
  <c r="F97" i="23"/>
  <c r="H97" i="23"/>
  <c r="J97" i="23"/>
  <c r="E67" i="6"/>
  <c r="L79" i="23"/>
  <c r="J79" i="23"/>
  <c r="J88" i="23"/>
  <c r="H88" i="23"/>
  <c r="F88" i="23"/>
  <c r="L88" i="23"/>
  <c r="R77" i="23"/>
  <c r="R100" i="23" l="1"/>
  <c r="P92" i="23"/>
  <c r="P80" i="23"/>
  <c r="R91" i="23"/>
  <c r="R83" i="23"/>
  <c r="R88" i="23"/>
  <c r="R82" i="23"/>
  <c r="R85" i="23"/>
  <c r="R98" i="23"/>
  <c r="R90" i="23"/>
  <c r="R86" i="23"/>
  <c r="R99" i="23"/>
  <c r="P89" i="23"/>
  <c r="T96" i="23"/>
  <c r="T97" i="23"/>
  <c r="T94" i="23"/>
  <c r="T84" i="23"/>
  <c r="P87" i="23"/>
  <c r="P95" i="23"/>
  <c r="T81" i="23"/>
  <c r="T100" i="23"/>
  <c r="T92" i="23"/>
  <c r="T80" i="23"/>
  <c r="P91" i="23"/>
  <c r="P93" i="23"/>
  <c r="T83" i="23"/>
  <c r="T88" i="23"/>
  <c r="T82" i="23"/>
  <c r="T85" i="23"/>
  <c r="T98" i="23"/>
  <c r="T90" i="23"/>
  <c r="P86" i="23"/>
  <c r="T99" i="23"/>
  <c r="T89" i="23"/>
  <c r="N96" i="23"/>
  <c r="P97" i="23"/>
  <c r="P94" i="23"/>
  <c r="N84" i="23"/>
  <c r="T87" i="23"/>
  <c r="T95" i="23"/>
  <c r="P81" i="23"/>
  <c r="N100" i="23"/>
  <c r="N92" i="23"/>
  <c r="N80" i="23"/>
  <c r="T91" i="23"/>
  <c r="T93" i="23"/>
  <c r="P83" i="23"/>
  <c r="P88" i="23"/>
  <c r="P82" i="23"/>
  <c r="P85" i="23"/>
  <c r="P98" i="23"/>
  <c r="P90" i="23"/>
  <c r="T86" i="23"/>
  <c r="P99" i="23"/>
  <c r="N89" i="23"/>
  <c r="R96" i="23"/>
  <c r="R97" i="23"/>
  <c r="N94" i="23"/>
  <c r="R84" i="23"/>
  <c r="N87" i="23"/>
  <c r="N95" i="23"/>
  <c r="R81" i="23"/>
  <c r="P100" i="23"/>
  <c r="R92" i="23"/>
  <c r="R80" i="23"/>
  <c r="N91" i="23"/>
  <c r="N83" i="23"/>
  <c r="N88" i="23"/>
  <c r="N82" i="23"/>
  <c r="N85" i="23"/>
  <c r="N98" i="23"/>
  <c r="N90" i="23"/>
  <c r="N86" i="23"/>
  <c r="N99" i="23"/>
  <c r="R89" i="23"/>
  <c r="P96" i="23"/>
  <c r="N97" i="23"/>
  <c r="R94" i="23"/>
  <c r="P84" i="23"/>
  <c r="R87" i="23"/>
  <c r="R95" i="23"/>
  <c r="N81" i="23"/>
  <c r="N79" i="23"/>
  <c r="N67" i="6"/>
  <c r="N13" i="6"/>
  <c r="E13" i="6"/>
  <c r="F79" i="23"/>
  <c r="E40" i="6"/>
  <c r="H79" i="23"/>
  <c r="D56" i="12" l="1"/>
  <c r="J229" i="23"/>
  <c r="E14" i="6"/>
  <c r="E15" i="6" s="1"/>
  <c r="J231" i="23" l="1"/>
  <c r="D58" i="12"/>
  <c r="E16" i="6"/>
  <c r="D57" i="12"/>
  <c r="J230" i="23"/>
  <c r="N56" i="12"/>
  <c r="N57" i="12" l="1"/>
  <c r="I57" i="12"/>
  <c r="J232" i="23"/>
  <c r="D59" i="12"/>
  <c r="E17" i="6"/>
  <c r="N58" i="12"/>
  <c r="M58" i="12"/>
  <c r="J233" i="23" l="1"/>
  <c r="D60" i="12"/>
  <c r="I59" i="12" s="1"/>
  <c r="E18" i="6"/>
  <c r="M59" i="12"/>
  <c r="N59" i="12"/>
  <c r="I58" i="12"/>
  <c r="D61" i="12" l="1"/>
  <c r="I60" i="12" s="1"/>
  <c r="J234" i="23"/>
  <c r="E19" i="6"/>
  <c r="L60" i="12"/>
  <c r="M60" i="12"/>
  <c r="N60" i="12"/>
  <c r="J235" i="23" l="1"/>
  <c r="D62" i="12"/>
  <c r="I61" i="12" s="1"/>
  <c r="E20" i="6"/>
  <c r="M61" i="12"/>
  <c r="N61" i="12"/>
  <c r="L61" i="12"/>
  <c r="D63" i="12" l="1"/>
  <c r="I62" i="12" s="1"/>
  <c r="J236" i="23"/>
  <c r="E21" i="6"/>
  <c r="J62" i="12"/>
  <c r="N62" i="12"/>
  <c r="L62" i="12"/>
  <c r="M62" i="12"/>
  <c r="E22" i="6" l="1"/>
  <c r="J237" i="23"/>
  <c r="D64" i="12"/>
  <c r="N63" i="12"/>
  <c r="M63" i="12"/>
  <c r="J63" i="12"/>
  <c r="L63" i="12"/>
  <c r="N64" i="12" l="1"/>
  <c r="L64" i="12"/>
  <c r="J64" i="12"/>
  <c r="M64" i="12"/>
  <c r="I63" i="12"/>
  <c r="D65" i="12"/>
  <c r="J238" i="23"/>
  <c r="E23" i="6"/>
  <c r="L65" i="12" l="1"/>
  <c r="N65" i="12"/>
  <c r="J65" i="12"/>
  <c r="M65" i="12"/>
  <c r="J239" i="23"/>
  <c r="E24" i="6"/>
  <c r="D66" i="12"/>
  <c r="I64" i="12"/>
  <c r="D67" i="12" l="1"/>
  <c r="I66" i="12" s="1"/>
  <c r="J240" i="23"/>
  <c r="E25" i="6"/>
  <c r="N66" i="12"/>
  <c r="J66" i="12"/>
  <c r="L66" i="12"/>
  <c r="M66" i="12"/>
  <c r="I65" i="12"/>
  <c r="J241" i="23" l="1"/>
  <c r="D68" i="12"/>
  <c r="I67" i="12" s="1"/>
  <c r="E26" i="6"/>
  <c r="L67" i="12"/>
  <c r="M67" i="12"/>
  <c r="J67" i="12"/>
  <c r="N67" i="12"/>
  <c r="E27" i="6" l="1"/>
  <c r="D69" i="12"/>
  <c r="I68" i="12" s="1"/>
  <c r="J242" i="23"/>
  <c r="J68" i="12"/>
  <c r="M68" i="12"/>
  <c r="L68" i="12"/>
  <c r="N68" i="12"/>
  <c r="M69" i="12" l="1"/>
  <c r="N69" i="12"/>
  <c r="J69" i="12"/>
  <c r="L69" i="12"/>
  <c r="D70" i="12"/>
  <c r="J243" i="23"/>
  <c r="E28" i="6"/>
  <c r="J244" i="23" l="1"/>
  <c r="D71" i="12"/>
  <c r="E29" i="6"/>
  <c r="N70" i="12"/>
  <c r="M70" i="12"/>
  <c r="L70" i="12"/>
  <c r="J70" i="12"/>
  <c r="I69" i="12"/>
  <c r="J245" i="23" l="1"/>
  <c r="D72" i="12"/>
  <c r="I71" i="12" s="1"/>
  <c r="E30" i="6"/>
  <c r="M71" i="12"/>
  <c r="J71" i="12"/>
  <c r="N71" i="12"/>
  <c r="L71" i="12"/>
  <c r="J246" i="23" l="1"/>
  <c r="D73" i="12"/>
  <c r="E31" i="6"/>
  <c r="N72" i="12"/>
  <c r="M72" i="12"/>
  <c r="J72" i="12"/>
  <c r="L72" i="12"/>
  <c r="D74" i="12" l="1"/>
  <c r="I73" i="12" s="1"/>
  <c r="J247" i="23"/>
  <c r="E32" i="6"/>
  <c r="N73" i="12"/>
  <c r="J73" i="12"/>
  <c r="L73" i="12"/>
  <c r="M73" i="12"/>
  <c r="D75" i="12" l="1"/>
  <c r="I74" i="12" s="1"/>
  <c r="J248" i="23"/>
  <c r="E33" i="6"/>
  <c r="J74" i="12"/>
  <c r="M74" i="12"/>
  <c r="L74" i="12"/>
  <c r="N74" i="12"/>
  <c r="D76" i="12" l="1"/>
  <c r="I75" i="12" s="1"/>
  <c r="J249" i="23"/>
  <c r="E34" i="6"/>
  <c r="J75" i="12"/>
  <c r="L75" i="12"/>
  <c r="M75" i="12"/>
  <c r="N75" i="12"/>
  <c r="J250" i="23" l="1"/>
  <c r="D77" i="12"/>
  <c r="I76" i="12" s="1"/>
  <c r="F11" i="6"/>
  <c r="M76" i="12"/>
  <c r="L76" i="12"/>
  <c r="J76" i="12"/>
  <c r="N76" i="12"/>
  <c r="L227" i="23" l="1"/>
  <c r="D78" i="12"/>
  <c r="F12" i="6"/>
  <c r="L77" i="12"/>
  <c r="N77" i="12"/>
  <c r="J77" i="12"/>
  <c r="M77" i="12"/>
  <c r="D79" i="12" l="1"/>
  <c r="I78" i="12" s="1"/>
  <c r="L228" i="23"/>
  <c r="F13" i="6"/>
  <c r="M78" i="12"/>
  <c r="L78" i="12"/>
  <c r="N78" i="12"/>
  <c r="J78" i="12"/>
  <c r="I77" i="12"/>
  <c r="L229" i="23" l="1"/>
  <c r="D80" i="12"/>
  <c r="I79" i="12" s="1"/>
  <c r="F14" i="6"/>
  <c r="L79" i="12"/>
  <c r="J79" i="12"/>
  <c r="N79" i="12"/>
  <c r="M79" i="12"/>
  <c r="L230" i="23" l="1"/>
  <c r="D81" i="12"/>
  <c r="I80" i="12" s="1"/>
  <c r="F15" i="6"/>
  <c r="J80" i="12"/>
  <c r="M80" i="12"/>
  <c r="L80" i="12"/>
  <c r="N80" i="12"/>
  <c r="D82" i="12" l="1"/>
  <c r="I81" i="12" s="1"/>
  <c r="L231" i="23"/>
  <c r="F16" i="6"/>
  <c r="M81" i="12"/>
  <c r="L81" i="12"/>
  <c r="N81" i="12"/>
  <c r="J81" i="12"/>
  <c r="L232" i="23" l="1"/>
  <c r="D83" i="12"/>
  <c r="I82" i="12" s="1"/>
  <c r="F17" i="6"/>
  <c r="L82" i="12"/>
  <c r="M82" i="12"/>
  <c r="N82" i="12"/>
  <c r="J82" i="12"/>
  <c r="D84" i="12" l="1"/>
  <c r="I83" i="12" s="1"/>
  <c r="L233" i="23"/>
  <c r="F18" i="6"/>
  <c r="L83" i="12"/>
  <c r="J83" i="12"/>
  <c r="N83" i="12"/>
  <c r="M83" i="12"/>
  <c r="F19" i="6" l="1"/>
  <c r="L234" i="23"/>
  <c r="D85" i="12"/>
  <c r="I84" i="12" s="1"/>
  <c r="N84" i="12"/>
  <c r="L84" i="12"/>
  <c r="M84" i="12"/>
  <c r="J84" i="12"/>
  <c r="L85" i="12" l="1"/>
  <c r="J85" i="12"/>
  <c r="N85" i="12"/>
  <c r="M85" i="12"/>
  <c r="D86" i="12"/>
  <c r="I85" i="12" s="1"/>
  <c r="F20" i="6"/>
  <c r="L235" i="23"/>
  <c r="L236" i="23" l="1"/>
  <c r="D87" i="12"/>
  <c r="F21" i="6"/>
  <c r="J86" i="12"/>
  <c r="N86" i="12"/>
  <c r="M86" i="12"/>
  <c r="L86" i="12"/>
  <c r="D88" i="12" l="1"/>
  <c r="I87" i="12" s="1"/>
  <c r="L237" i="23"/>
  <c r="F22" i="6"/>
  <c r="N87" i="12"/>
  <c r="M87" i="12"/>
  <c r="L87" i="12"/>
  <c r="J87" i="12"/>
  <c r="I86" i="12"/>
  <c r="D89" i="12" l="1"/>
  <c r="I88" i="12" s="1"/>
  <c r="L238" i="23"/>
  <c r="F23" i="6"/>
  <c r="L88" i="12"/>
  <c r="J88" i="12"/>
  <c r="N88" i="12"/>
  <c r="M88" i="12"/>
  <c r="L239" i="23" l="1"/>
  <c r="D90" i="12"/>
  <c r="I89" i="12" s="1"/>
  <c r="F24" i="6"/>
  <c r="N89" i="12"/>
  <c r="L89" i="12"/>
  <c r="M89" i="12"/>
  <c r="J89" i="12"/>
  <c r="D91" i="12" l="1"/>
  <c r="I90" i="12" s="1"/>
  <c r="L240" i="23"/>
  <c r="F25" i="6"/>
  <c r="J90" i="12"/>
  <c r="M90" i="12"/>
  <c r="L90" i="12"/>
  <c r="N90" i="12"/>
  <c r="L241" i="23" l="1"/>
  <c r="F26" i="6"/>
  <c r="D92" i="12"/>
  <c r="I91" i="12" s="1"/>
  <c r="N91" i="12"/>
  <c r="J91" i="12"/>
  <c r="M91" i="12"/>
  <c r="L91" i="12"/>
  <c r="M92" i="12" l="1"/>
  <c r="N92" i="12"/>
  <c r="L92" i="12"/>
  <c r="J92" i="12"/>
  <c r="D93" i="12"/>
  <c r="L242" i="23"/>
  <c r="F27" i="6"/>
  <c r="N93" i="12" l="1"/>
  <c r="L93" i="12"/>
  <c r="J93" i="12"/>
  <c r="M93" i="12"/>
  <c r="I92" i="12"/>
  <c r="D94" i="12"/>
  <c r="L243" i="23"/>
  <c r="F28" i="6"/>
  <c r="L94" i="12" l="1"/>
  <c r="J94" i="12"/>
  <c r="N94" i="12"/>
  <c r="M94" i="12"/>
  <c r="I93" i="12"/>
  <c r="L244" i="23"/>
  <c r="D95" i="12"/>
  <c r="F29" i="6"/>
  <c r="N95" i="12" l="1"/>
  <c r="M95" i="12"/>
  <c r="L95" i="12"/>
  <c r="J95" i="12"/>
  <c r="D96" i="12"/>
  <c r="L245" i="23"/>
  <c r="F30" i="6"/>
  <c r="L246" i="23" l="1"/>
  <c r="D97" i="12"/>
  <c r="F31" i="6"/>
  <c r="M96" i="12"/>
  <c r="N96" i="12"/>
  <c r="J96" i="12"/>
  <c r="L96" i="12"/>
  <c r="I95" i="12"/>
  <c r="D98" i="12" l="1"/>
  <c r="I97" i="12" s="1"/>
  <c r="F32" i="6"/>
  <c r="L247" i="23"/>
  <c r="M97" i="12"/>
  <c r="L97" i="12"/>
  <c r="N97" i="12"/>
  <c r="J97" i="12"/>
  <c r="L248" i="23" l="1"/>
  <c r="D99" i="12"/>
  <c r="I98" i="12" s="1"/>
  <c r="F33" i="6"/>
  <c r="L98" i="12"/>
  <c r="N98" i="12"/>
  <c r="J98" i="12"/>
  <c r="M98" i="12"/>
  <c r="F34" i="6" l="1"/>
  <c r="L249" i="23"/>
  <c r="D100" i="12"/>
  <c r="I99" i="12" s="1"/>
  <c r="N99" i="12"/>
  <c r="M99" i="12"/>
  <c r="L99" i="12"/>
  <c r="J99" i="12"/>
  <c r="L100" i="12" l="1"/>
  <c r="N100" i="12"/>
  <c r="J100" i="12"/>
  <c r="M100" i="12"/>
  <c r="D101" i="12"/>
  <c r="L250" i="23"/>
  <c r="G11" i="6"/>
  <c r="D102" i="12" l="1"/>
  <c r="I101" i="12" s="1"/>
  <c r="G12" i="6"/>
  <c r="N227" i="23"/>
  <c r="J101" i="12"/>
  <c r="L101" i="12"/>
  <c r="M101" i="12"/>
  <c r="N101" i="12"/>
  <c r="K101" i="12"/>
  <c r="I100" i="12"/>
  <c r="N228" i="23" l="1"/>
  <c r="D103" i="12"/>
  <c r="I102" i="12" s="1"/>
  <c r="G13" i="6"/>
  <c r="J102" i="12"/>
  <c r="M102" i="12"/>
  <c r="N102" i="12"/>
  <c r="L102" i="12"/>
  <c r="D104" i="12" l="1"/>
  <c r="I103" i="12" s="1"/>
  <c r="G14" i="6"/>
  <c r="N229" i="23"/>
  <c r="J103" i="12"/>
  <c r="L103" i="12"/>
  <c r="M103" i="12"/>
  <c r="N103" i="12"/>
  <c r="N230" i="23" l="1"/>
  <c r="D105" i="12"/>
  <c r="G15" i="6"/>
  <c r="J104" i="12"/>
  <c r="L104" i="12"/>
  <c r="N104" i="12"/>
  <c r="M104" i="12"/>
  <c r="N231" i="23" l="1"/>
  <c r="G16" i="6"/>
  <c r="D106" i="12"/>
  <c r="I105" i="12" s="1"/>
  <c r="J105" i="12"/>
  <c r="M105" i="12"/>
  <c r="L105" i="12"/>
  <c r="N105" i="12"/>
  <c r="I104" i="12"/>
  <c r="M106" i="12" l="1"/>
  <c r="L106" i="12"/>
  <c r="J106" i="12"/>
  <c r="N106" i="12"/>
  <c r="D107" i="12"/>
  <c r="N232" i="23"/>
  <c r="G17" i="6"/>
  <c r="L107" i="12" l="1"/>
  <c r="N107" i="12"/>
  <c r="J107" i="12"/>
  <c r="M107" i="12"/>
  <c r="N233" i="23"/>
  <c r="G18" i="6"/>
  <c r="D108" i="12"/>
  <c r="I106" i="12"/>
  <c r="L108" i="12" l="1"/>
  <c r="M108" i="12"/>
  <c r="J108" i="12"/>
  <c r="N108" i="12"/>
  <c r="D109" i="12"/>
  <c r="N234" i="23"/>
  <c r="G19" i="6"/>
  <c r="I107" i="12"/>
  <c r="J109" i="12" l="1"/>
  <c r="L109" i="12"/>
  <c r="M109" i="12"/>
  <c r="N109" i="12"/>
  <c r="D110" i="12"/>
  <c r="N235" i="23"/>
  <c r="G20" i="6"/>
  <c r="I108" i="12"/>
  <c r="N236" i="23" l="1"/>
  <c r="D111" i="12"/>
  <c r="I110" i="12" s="1"/>
  <c r="G21" i="6"/>
  <c r="L110" i="12"/>
  <c r="M110" i="12"/>
  <c r="J110" i="12"/>
  <c r="N110" i="12"/>
  <c r="I109" i="12"/>
  <c r="N237" i="23" l="1"/>
  <c r="D112" i="12"/>
  <c r="I111" i="12" s="1"/>
  <c r="G22" i="6"/>
  <c r="L111" i="12"/>
  <c r="N111" i="12"/>
  <c r="M111" i="12"/>
  <c r="J111" i="12"/>
  <c r="N238" i="23" l="1"/>
  <c r="D113" i="12"/>
  <c r="I112" i="12" s="1"/>
  <c r="G23" i="6"/>
  <c r="M112" i="12"/>
  <c r="L112" i="12"/>
  <c r="J112" i="12"/>
  <c r="N112" i="12"/>
  <c r="D114" i="12" l="1"/>
  <c r="I113" i="12" s="1"/>
  <c r="N239" i="23"/>
  <c r="G24" i="6"/>
  <c r="L113" i="12"/>
  <c r="N113" i="12"/>
  <c r="J113" i="12"/>
  <c r="M113" i="12"/>
  <c r="D115" i="12" l="1"/>
  <c r="I114" i="12" s="1"/>
  <c r="N240" i="23"/>
  <c r="G25" i="6"/>
  <c r="M114" i="12"/>
  <c r="J114" i="12"/>
  <c r="N114" i="12"/>
  <c r="L114" i="12"/>
  <c r="G26" i="6" l="1"/>
  <c r="N241" i="23"/>
  <c r="D116" i="12"/>
  <c r="I115" i="12" s="1"/>
  <c r="L115" i="12"/>
  <c r="J115" i="12"/>
  <c r="N115" i="12"/>
  <c r="M115" i="12"/>
  <c r="M116" i="12" l="1"/>
  <c r="L116" i="12"/>
  <c r="N116" i="12"/>
  <c r="J116" i="12"/>
  <c r="D117" i="12"/>
  <c r="N242" i="23"/>
  <c r="G27" i="6"/>
  <c r="D118" i="12" l="1"/>
  <c r="I117" i="12" s="1"/>
  <c r="N243" i="23"/>
  <c r="G28" i="6"/>
  <c r="M117" i="12"/>
  <c r="L117" i="12"/>
  <c r="J117" i="12"/>
  <c r="N117" i="12"/>
  <c r="I116" i="12"/>
  <c r="N244" i="23" l="1"/>
  <c r="D119" i="12"/>
  <c r="I118" i="12" s="1"/>
  <c r="G29" i="6"/>
  <c r="N118" i="12"/>
  <c r="M118" i="12"/>
  <c r="L118" i="12"/>
  <c r="J118" i="12"/>
  <c r="N245" i="23" l="1"/>
  <c r="D120" i="12"/>
  <c r="G30" i="6"/>
  <c r="N119" i="12"/>
  <c r="M119" i="12"/>
  <c r="L119" i="12"/>
  <c r="J119" i="12"/>
  <c r="N246" i="23" l="1"/>
  <c r="D121" i="12"/>
  <c r="I120" i="12" s="1"/>
  <c r="G31" i="6"/>
  <c r="J120" i="12"/>
  <c r="M120" i="12"/>
  <c r="N120" i="12"/>
  <c r="L120" i="12"/>
  <c r="N247" i="23" l="1"/>
  <c r="D122" i="12"/>
  <c r="G32" i="6"/>
  <c r="J121" i="12"/>
  <c r="N121" i="12"/>
  <c r="L121" i="12"/>
  <c r="M121" i="12"/>
  <c r="D123" i="12" l="1"/>
  <c r="I122" i="12" s="1"/>
  <c r="N248" i="23"/>
  <c r="G33" i="6"/>
  <c r="J122" i="12"/>
  <c r="N122" i="12"/>
  <c r="M122" i="12"/>
  <c r="L122" i="12"/>
  <c r="D124" i="12" l="1"/>
  <c r="I123" i="12" s="1"/>
  <c r="G34" i="6"/>
  <c r="N249" i="23"/>
  <c r="L123" i="12"/>
  <c r="N123" i="12"/>
  <c r="J123" i="12"/>
  <c r="M123" i="12"/>
  <c r="N250" i="23" l="1"/>
  <c r="D125" i="12"/>
  <c r="I124" i="12" s="1"/>
  <c r="H11" i="6"/>
  <c r="L124" i="12"/>
  <c r="N124" i="12"/>
  <c r="J124" i="12"/>
  <c r="M124" i="12"/>
  <c r="P227" i="23" l="1"/>
  <c r="D126" i="12"/>
  <c r="I125" i="12" s="1"/>
  <c r="H12" i="6"/>
  <c r="J125" i="12"/>
  <c r="N125" i="12"/>
  <c r="L125" i="12"/>
  <c r="M125" i="12"/>
  <c r="K125" i="12"/>
  <c r="P228" i="23" l="1"/>
  <c r="D127" i="12"/>
  <c r="I126" i="12" s="1"/>
  <c r="H13" i="6"/>
  <c r="M126" i="12"/>
  <c r="J126" i="12"/>
  <c r="L126" i="12"/>
  <c r="N126" i="12"/>
  <c r="P229" i="23" l="1"/>
  <c r="D128" i="12"/>
  <c r="I127" i="12" s="1"/>
  <c r="H14" i="6"/>
  <c r="J127" i="12"/>
  <c r="M127" i="12"/>
  <c r="N127" i="12"/>
  <c r="L127" i="12"/>
  <c r="H15" i="6" l="1"/>
  <c r="P230" i="23"/>
  <c r="D129" i="12"/>
  <c r="I128" i="12" s="1"/>
  <c r="M128" i="12"/>
  <c r="N128" i="12"/>
  <c r="L128" i="12"/>
  <c r="J128" i="12"/>
  <c r="M129" i="12" l="1"/>
  <c r="L129" i="12"/>
  <c r="J129" i="12"/>
  <c r="N129" i="12"/>
  <c r="D130" i="12"/>
  <c r="P231" i="23"/>
  <c r="H16" i="6"/>
  <c r="J130" i="12" l="1"/>
  <c r="N130" i="12"/>
  <c r="M130" i="12"/>
  <c r="L130" i="12"/>
  <c r="I129" i="12"/>
  <c r="P232" i="23"/>
  <c r="D131" i="12"/>
  <c r="H17" i="6"/>
  <c r="P233" i="23" l="1"/>
  <c r="D132" i="12"/>
  <c r="I131" i="12" s="1"/>
  <c r="H18" i="6"/>
  <c r="L131" i="12"/>
  <c r="N131" i="12"/>
  <c r="J131" i="12"/>
  <c r="M131" i="12"/>
  <c r="I130" i="12"/>
  <c r="D133" i="12" l="1"/>
  <c r="I132" i="12" s="1"/>
  <c r="P234" i="23"/>
  <c r="H19" i="6"/>
  <c r="J132" i="12"/>
  <c r="M132" i="12"/>
  <c r="N132" i="12"/>
  <c r="L132" i="12"/>
  <c r="D134" i="12" l="1"/>
  <c r="I133" i="12" s="1"/>
  <c r="H20" i="6"/>
  <c r="P235" i="23"/>
  <c r="M133" i="12"/>
  <c r="J133" i="12"/>
  <c r="L133" i="12"/>
  <c r="N133" i="12"/>
  <c r="P236" i="23" l="1"/>
  <c r="D135" i="12"/>
  <c r="I134" i="12" s="1"/>
  <c r="H21" i="6"/>
  <c r="M134" i="12"/>
  <c r="L134" i="12"/>
  <c r="J134" i="12"/>
  <c r="N134" i="12"/>
  <c r="D136" i="12" l="1"/>
  <c r="I135" i="12" s="1"/>
  <c r="P237" i="23"/>
  <c r="H22" i="6"/>
  <c r="N135" i="12"/>
  <c r="M135" i="12"/>
  <c r="L135" i="12"/>
  <c r="J135" i="12"/>
  <c r="D137" i="12" l="1"/>
  <c r="I136" i="12" s="1"/>
  <c r="P238" i="23"/>
  <c r="H23" i="6"/>
  <c r="N136" i="12"/>
  <c r="M136" i="12"/>
  <c r="L136" i="12"/>
  <c r="J136" i="12"/>
  <c r="P239" i="23" l="1"/>
  <c r="D138" i="12"/>
  <c r="I137" i="12" s="1"/>
  <c r="H24" i="6"/>
  <c r="L137" i="12"/>
  <c r="N137" i="12"/>
  <c r="J137" i="12"/>
  <c r="M137" i="12"/>
  <c r="P240" i="23" l="1"/>
  <c r="D139" i="12"/>
  <c r="I138" i="12" s="1"/>
  <c r="H25" i="6"/>
  <c r="L138" i="12"/>
  <c r="M138" i="12"/>
  <c r="N138" i="12"/>
  <c r="J138" i="12"/>
  <c r="D140" i="12" l="1"/>
  <c r="I139" i="12" s="1"/>
  <c r="P241" i="23"/>
  <c r="H26" i="6"/>
  <c r="J139" i="12"/>
  <c r="L139" i="12"/>
  <c r="N139" i="12"/>
  <c r="M139" i="12"/>
  <c r="D141" i="12" l="1"/>
  <c r="I140" i="12" s="1"/>
  <c r="P242" i="23"/>
  <c r="H27" i="6"/>
  <c r="N140" i="12"/>
  <c r="M140" i="12"/>
  <c r="J140" i="12"/>
  <c r="L140" i="12"/>
  <c r="P243" i="23" l="1"/>
  <c r="D142" i="12"/>
  <c r="I141" i="12" s="1"/>
  <c r="H28" i="6"/>
  <c r="M141" i="12"/>
  <c r="L141" i="12"/>
  <c r="J141" i="12"/>
  <c r="N141" i="12"/>
  <c r="P244" i="23" l="1"/>
  <c r="D143" i="12"/>
  <c r="I142" i="12" s="1"/>
  <c r="H29" i="6"/>
  <c r="J142" i="12"/>
  <c r="L142" i="12"/>
  <c r="N142" i="12"/>
  <c r="M142" i="12"/>
  <c r="H30" i="6" l="1"/>
  <c r="D144" i="12"/>
  <c r="P245" i="23"/>
  <c r="J143" i="12"/>
  <c r="M143" i="12"/>
  <c r="L143" i="12"/>
  <c r="N143" i="12"/>
  <c r="J144" i="12" l="1"/>
  <c r="N144" i="12"/>
  <c r="M144" i="12"/>
  <c r="L144" i="12"/>
  <c r="P246" i="23"/>
  <c r="H31" i="6"/>
  <c r="D145" i="12"/>
  <c r="D146" i="12" l="1"/>
  <c r="I145" i="12" s="1"/>
  <c r="H32" i="6"/>
  <c r="P247" i="23"/>
  <c r="L145" i="12"/>
  <c r="M145" i="12"/>
  <c r="J145" i="12"/>
  <c r="N145" i="12"/>
  <c r="P248" i="23" l="1"/>
  <c r="D147" i="12"/>
  <c r="I146" i="12" s="1"/>
  <c r="H33" i="6"/>
  <c r="N146" i="12"/>
  <c r="L146" i="12"/>
  <c r="J146" i="12"/>
  <c r="M146" i="12"/>
  <c r="P249" i="23" l="1"/>
  <c r="D148" i="12"/>
  <c r="I147" i="12" s="1"/>
  <c r="H34" i="6"/>
  <c r="L147" i="12"/>
  <c r="N147" i="12"/>
  <c r="J147" i="12"/>
  <c r="M147" i="12"/>
  <c r="D149" i="12" l="1"/>
  <c r="I148" i="12" s="1"/>
  <c r="P250" i="23"/>
  <c r="I11" i="6"/>
  <c r="N148" i="12"/>
  <c r="M148" i="12"/>
  <c r="J148" i="12"/>
  <c r="L148" i="12"/>
  <c r="D150" i="12" l="1"/>
  <c r="I149" i="12" s="1"/>
  <c r="R227" i="23"/>
  <c r="I12" i="6"/>
  <c r="N149" i="12"/>
  <c r="L149" i="12"/>
  <c r="J149" i="12"/>
  <c r="M149" i="12"/>
  <c r="K149" i="12"/>
  <c r="R228" i="23" l="1"/>
  <c r="D151" i="12"/>
  <c r="I150" i="12" s="1"/>
  <c r="I13" i="6"/>
  <c r="M150" i="12"/>
  <c r="J150" i="12"/>
  <c r="L150" i="12"/>
  <c r="N150" i="12"/>
  <c r="I14" i="6" l="1"/>
  <c r="D152" i="12"/>
  <c r="I151" i="12" s="1"/>
  <c r="R229" i="23"/>
  <c r="N151" i="12"/>
  <c r="M151" i="12"/>
  <c r="J151" i="12"/>
  <c r="L151" i="12"/>
  <c r="L152" i="12" l="1"/>
  <c r="J152" i="12"/>
  <c r="N152" i="12"/>
  <c r="M152" i="12"/>
  <c r="D153" i="12"/>
  <c r="R230" i="23"/>
  <c r="I15" i="6"/>
  <c r="N153" i="12" l="1"/>
  <c r="M153" i="12"/>
  <c r="L153" i="12"/>
  <c r="J153" i="12"/>
  <c r="I152" i="12"/>
  <c r="R231" i="23"/>
  <c r="D154" i="12"/>
  <c r="I16" i="6"/>
  <c r="D155" i="12" l="1"/>
  <c r="I154" i="12" s="1"/>
  <c r="R232" i="23"/>
  <c r="I17" i="6"/>
  <c r="J154" i="12"/>
  <c r="M154" i="12"/>
  <c r="L154" i="12"/>
  <c r="N154" i="12"/>
  <c r="I153" i="12"/>
  <c r="R233" i="23" l="1"/>
  <c r="D156" i="12"/>
  <c r="I155" i="12" s="1"/>
  <c r="I18" i="6"/>
  <c r="L155" i="12"/>
  <c r="M155" i="12"/>
  <c r="J155" i="12"/>
  <c r="N155" i="12"/>
  <c r="R234" i="23" l="1"/>
  <c r="D157" i="12"/>
  <c r="I156" i="12" s="1"/>
  <c r="I19" i="6"/>
  <c r="N156" i="12"/>
  <c r="M156" i="12"/>
  <c r="L156" i="12"/>
  <c r="J156" i="12"/>
  <c r="D158" i="12" l="1"/>
  <c r="I157" i="12" s="1"/>
  <c r="R235" i="23"/>
  <c r="I20" i="6"/>
  <c r="L157" i="12"/>
  <c r="N157" i="12"/>
  <c r="J157" i="12"/>
  <c r="M157" i="12"/>
  <c r="D159" i="12" l="1"/>
  <c r="I158" i="12" s="1"/>
  <c r="R236" i="23"/>
  <c r="I21" i="6"/>
  <c r="N158" i="12"/>
  <c r="J158" i="12"/>
  <c r="M158" i="12"/>
  <c r="L158" i="12"/>
  <c r="D160" i="12" l="1"/>
  <c r="I159" i="12" s="1"/>
  <c r="R237" i="23"/>
  <c r="I22" i="6"/>
  <c r="J159" i="12"/>
  <c r="M159" i="12"/>
  <c r="N159" i="12"/>
  <c r="L159" i="12"/>
  <c r="R238" i="23" l="1"/>
  <c r="I23" i="6"/>
  <c r="D161" i="12"/>
  <c r="I160" i="12" s="1"/>
  <c r="M160" i="12"/>
  <c r="J160" i="12"/>
  <c r="N160" i="12"/>
  <c r="L160" i="12"/>
  <c r="N161" i="12" l="1"/>
  <c r="M161" i="12"/>
  <c r="J161" i="12"/>
  <c r="L161" i="12"/>
  <c r="D162" i="12"/>
  <c r="I161" i="12" s="1"/>
  <c r="R239" i="23"/>
  <c r="I24" i="6"/>
  <c r="D163" i="12" l="1"/>
  <c r="R240" i="23"/>
  <c r="I25" i="6"/>
  <c r="J162" i="12"/>
  <c r="L162" i="12"/>
  <c r="M162" i="12"/>
  <c r="N162" i="12"/>
  <c r="R241" i="23" l="1"/>
  <c r="D164" i="12"/>
  <c r="I163" i="12" s="1"/>
  <c r="I26" i="6"/>
  <c r="M163" i="12"/>
  <c r="J163" i="12"/>
  <c r="N163" i="12"/>
  <c r="L163" i="12"/>
  <c r="N164" i="12" l="1"/>
  <c r="J164" i="12"/>
  <c r="L164" i="12"/>
  <c r="M164" i="12"/>
  <c r="I27" i="6"/>
  <c r="R242" i="23"/>
  <c r="D165" i="12"/>
  <c r="N165" i="12" l="1"/>
  <c r="M165" i="12"/>
  <c r="L165" i="12"/>
  <c r="J165" i="12"/>
  <c r="D166" i="12"/>
  <c r="R243" i="23"/>
  <c r="I28" i="6"/>
  <c r="I164" i="12"/>
  <c r="R244" i="23" l="1"/>
  <c r="D167" i="12"/>
  <c r="I29" i="6"/>
  <c r="M166" i="12"/>
  <c r="N166" i="12"/>
  <c r="L166" i="12"/>
  <c r="J166" i="12"/>
  <c r="I165" i="12"/>
  <c r="I30" i="6" l="1"/>
  <c r="D168" i="12"/>
  <c r="I167" i="12" s="1"/>
  <c r="R245" i="23"/>
  <c r="M167" i="12"/>
  <c r="J167" i="12"/>
  <c r="L167" i="12"/>
  <c r="N167" i="12"/>
  <c r="N168" i="12" l="1"/>
  <c r="L168" i="12"/>
  <c r="J168" i="12"/>
  <c r="M168" i="12"/>
  <c r="R246" i="23"/>
  <c r="D169" i="12"/>
  <c r="I31" i="6"/>
  <c r="D170" i="12" l="1"/>
  <c r="I169" i="12" s="1"/>
  <c r="R247" i="23"/>
  <c r="I32" i="6"/>
  <c r="N169" i="12"/>
  <c r="M169" i="12"/>
  <c r="J169" i="12"/>
  <c r="L169" i="12"/>
  <c r="R248" i="23" l="1"/>
  <c r="D171" i="12"/>
  <c r="I170" i="12" s="1"/>
  <c r="I33" i="6"/>
  <c r="N170" i="12"/>
  <c r="L170" i="12"/>
  <c r="J170" i="12"/>
  <c r="M170" i="12"/>
  <c r="R249" i="23" l="1"/>
  <c r="I34" i="6"/>
  <c r="D172" i="12"/>
  <c r="I171" i="12" s="1"/>
  <c r="J171" i="12"/>
  <c r="N171" i="12"/>
  <c r="M171" i="12"/>
  <c r="L171" i="12"/>
  <c r="N172" i="12" l="1"/>
  <c r="L172" i="12"/>
  <c r="M172" i="12"/>
  <c r="J172" i="12"/>
  <c r="D173" i="12"/>
  <c r="R250" i="23"/>
  <c r="C11" i="6"/>
  <c r="J173" i="12" l="1"/>
  <c r="M173" i="12"/>
  <c r="N173" i="12"/>
  <c r="L173" i="12"/>
  <c r="K173" i="12"/>
  <c r="F227" i="23"/>
  <c r="D6" i="12"/>
  <c r="C12" i="6"/>
  <c r="I172" i="12"/>
  <c r="I173" i="12" l="1"/>
  <c r="J6" i="12"/>
  <c r="L6" i="12"/>
  <c r="N6" i="12"/>
  <c r="M6" i="12"/>
  <c r="F228" i="23"/>
  <c r="C13" i="6"/>
  <c r="D7" i="12"/>
  <c r="J7" i="12" l="1"/>
  <c r="L7" i="12"/>
  <c r="N7" i="12"/>
  <c r="M7" i="12"/>
  <c r="F229" i="23"/>
  <c r="D8" i="12"/>
  <c r="C14" i="6"/>
  <c r="M8" i="12" l="1"/>
  <c r="L8" i="12"/>
  <c r="N8" i="12"/>
  <c r="J8" i="12"/>
  <c r="D9" i="12"/>
  <c r="C15" i="6"/>
  <c r="F230" i="23"/>
  <c r="I7" i="12"/>
  <c r="J9" i="12" l="1"/>
  <c r="L9" i="12"/>
  <c r="N9" i="12"/>
  <c r="M9" i="12"/>
  <c r="I8" i="12"/>
  <c r="D10" i="12"/>
  <c r="F231" i="23"/>
  <c r="C16" i="6"/>
  <c r="L10" i="12" l="1"/>
  <c r="N10" i="12"/>
  <c r="M10" i="12"/>
  <c r="J10" i="12"/>
  <c r="F232" i="23"/>
  <c r="D11" i="12"/>
  <c r="C17" i="6"/>
  <c r="I9" i="12"/>
  <c r="F233" i="23" l="1"/>
  <c r="C18" i="6"/>
  <c r="D12" i="12"/>
  <c r="J11" i="12"/>
  <c r="L11" i="12"/>
  <c r="M11" i="12"/>
  <c r="N11" i="12"/>
  <c r="I10" i="12"/>
  <c r="N12" i="12" l="1"/>
  <c r="L12" i="12"/>
  <c r="J12" i="12"/>
  <c r="M12" i="12"/>
  <c r="D13" i="12"/>
  <c r="I12" i="12" s="1"/>
  <c r="F234" i="23"/>
  <c r="C19" i="6"/>
  <c r="I11" i="12"/>
  <c r="F235" i="23" l="1"/>
  <c r="D14" i="12"/>
  <c r="C20" i="6"/>
  <c r="L13" i="12"/>
  <c r="N13" i="12"/>
  <c r="M13" i="12"/>
  <c r="J13" i="12"/>
  <c r="F236" i="23" l="1"/>
  <c r="C21" i="6"/>
  <c r="D15" i="12"/>
  <c r="I14" i="12" s="1"/>
  <c r="L14" i="12"/>
  <c r="N14" i="12"/>
  <c r="M14" i="12"/>
  <c r="J14" i="12"/>
  <c r="I13" i="12"/>
  <c r="L15" i="12" l="1"/>
  <c r="N15" i="12"/>
  <c r="M15" i="12"/>
  <c r="J15" i="12"/>
  <c r="D16" i="12"/>
  <c r="F237" i="23"/>
  <c r="C22" i="6"/>
  <c r="F238" i="23" l="1"/>
  <c r="C23" i="6"/>
  <c r="D17" i="12"/>
  <c r="M16" i="12"/>
  <c r="L16" i="12"/>
  <c r="N16" i="12"/>
  <c r="J16" i="12"/>
  <c r="I15" i="12"/>
  <c r="J17" i="12" l="1"/>
  <c r="M17" i="12"/>
  <c r="N17" i="12"/>
  <c r="L17" i="12"/>
  <c r="D18" i="12"/>
  <c r="F239" i="23"/>
  <c r="C24" i="6"/>
  <c r="I16" i="12"/>
  <c r="D19" i="12" l="1"/>
  <c r="I18" i="12" s="1"/>
  <c r="F240" i="23"/>
  <c r="C25" i="6"/>
  <c r="M18" i="12"/>
  <c r="N18" i="12"/>
  <c r="L18" i="12"/>
  <c r="J18" i="12"/>
  <c r="I17" i="12"/>
  <c r="D20" i="12" l="1"/>
  <c r="I19" i="12" s="1"/>
  <c r="C26" i="6"/>
  <c r="F241" i="23"/>
  <c r="N19" i="12"/>
  <c r="L19" i="12"/>
  <c r="J19" i="12"/>
  <c r="M19" i="12"/>
  <c r="D21" i="12" l="1"/>
  <c r="I20" i="12" s="1"/>
  <c r="F242" i="23"/>
  <c r="C27" i="6"/>
  <c r="M20" i="12"/>
  <c r="N20" i="12"/>
  <c r="L20" i="12"/>
  <c r="J20" i="12"/>
  <c r="F243" i="23" l="1"/>
  <c r="D22" i="12"/>
  <c r="I21" i="12" s="1"/>
  <c r="C28" i="6"/>
  <c r="L21" i="12"/>
  <c r="M21" i="12"/>
  <c r="N21" i="12"/>
  <c r="J21" i="12"/>
  <c r="F244" i="23" l="1"/>
  <c r="D23" i="12"/>
  <c r="C29" i="6"/>
  <c r="J22" i="12"/>
  <c r="N22" i="12"/>
  <c r="M22" i="12"/>
  <c r="L22" i="12"/>
  <c r="F245" i="23" l="1"/>
  <c r="D24" i="12"/>
  <c r="I23" i="12" s="1"/>
  <c r="C30" i="6"/>
  <c r="J23" i="12"/>
  <c r="M23" i="12"/>
  <c r="L23" i="12"/>
  <c r="N23" i="12"/>
  <c r="F246" i="23" l="1"/>
  <c r="D25" i="12"/>
  <c r="C31" i="6"/>
  <c r="N24" i="12"/>
  <c r="L24" i="12"/>
  <c r="M24" i="12"/>
  <c r="J24" i="12"/>
  <c r="D26" i="12" l="1"/>
  <c r="I25" i="12" s="1"/>
  <c r="F247" i="23"/>
  <c r="C32" i="6"/>
  <c r="L25" i="12"/>
  <c r="J25" i="12"/>
  <c r="N25" i="12"/>
  <c r="M25" i="12"/>
  <c r="F248" i="23" l="1"/>
  <c r="C33" i="6"/>
  <c r="D27" i="12"/>
  <c r="M26" i="12"/>
  <c r="L26" i="12"/>
  <c r="N26" i="12"/>
  <c r="J26" i="12"/>
  <c r="I26" i="12" l="1"/>
  <c r="J27" i="12"/>
  <c r="M27" i="12"/>
  <c r="N27" i="12"/>
  <c r="L27" i="12"/>
  <c r="F249" i="23"/>
  <c r="C34" i="6"/>
  <c r="D28" i="12"/>
  <c r="I27" i="12" s="1"/>
  <c r="J28" i="12" l="1"/>
  <c r="L28" i="12"/>
  <c r="M28" i="12"/>
  <c r="N28" i="12"/>
  <c r="F250" i="23"/>
  <c r="D29" i="12"/>
  <c r="D11" i="6"/>
  <c r="H227" i="23" l="1"/>
  <c r="D30" i="12"/>
  <c r="D12" i="6"/>
  <c r="N29" i="12"/>
  <c r="L29" i="12"/>
  <c r="M29" i="12"/>
  <c r="J29" i="12"/>
  <c r="K29" i="12"/>
  <c r="I28" i="12"/>
  <c r="I29" i="12" l="1"/>
  <c r="D31" i="12"/>
  <c r="I30" i="12" s="1"/>
  <c r="H228" i="23"/>
  <c r="D13" i="6"/>
  <c r="L30" i="12"/>
  <c r="M30" i="12"/>
  <c r="N30" i="12"/>
  <c r="J30" i="12"/>
  <c r="D32" i="12" l="1"/>
  <c r="I31" i="12" s="1"/>
  <c r="H229" i="23"/>
  <c r="D14" i="6"/>
  <c r="N31" i="12"/>
  <c r="J31" i="12"/>
  <c r="M31" i="12"/>
  <c r="L31" i="12"/>
  <c r="D33" i="12" l="1"/>
  <c r="I32" i="12" s="1"/>
  <c r="H230" i="23"/>
  <c r="D15" i="6"/>
  <c r="L32" i="12"/>
  <c r="J32" i="12"/>
  <c r="N32" i="12"/>
  <c r="M32" i="12"/>
  <c r="H231" i="23" l="1"/>
  <c r="D34" i="12"/>
  <c r="I33" i="12" s="1"/>
  <c r="D16" i="6"/>
  <c r="M33" i="12"/>
  <c r="L33" i="12"/>
  <c r="J33" i="12"/>
  <c r="N33" i="12"/>
  <c r="D17" i="6" l="1"/>
  <c r="H232" i="23"/>
  <c r="D35" i="12"/>
  <c r="L34" i="12"/>
  <c r="N34" i="12"/>
  <c r="M34" i="12"/>
  <c r="J34" i="12"/>
  <c r="N35" i="12" l="1"/>
  <c r="L35" i="12"/>
  <c r="M35" i="12"/>
  <c r="J35" i="12"/>
  <c r="I34" i="12"/>
  <c r="D36" i="12"/>
  <c r="H233" i="23"/>
  <c r="D18" i="6"/>
  <c r="H234" i="23" l="1"/>
  <c r="D19" i="6"/>
  <c r="D37" i="12"/>
  <c r="I36" i="12" s="1"/>
  <c r="L36" i="12"/>
  <c r="M36" i="12"/>
  <c r="J36" i="12"/>
  <c r="N36" i="12"/>
  <c r="I35" i="12"/>
  <c r="N37" i="12" l="1"/>
  <c r="J37" i="12"/>
  <c r="L37" i="12"/>
  <c r="M37" i="12"/>
  <c r="D38" i="12"/>
  <c r="H235" i="23"/>
  <c r="D20" i="6"/>
  <c r="H236" i="23" l="1"/>
  <c r="D39" i="12"/>
  <c r="I38" i="12" s="1"/>
  <c r="D21" i="6"/>
  <c r="L38" i="12"/>
  <c r="J38" i="12"/>
  <c r="M38" i="12"/>
  <c r="N38" i="12"/>
  <c r="I37" i="12"/>
  <c r="D40" i="12" l="1"/>
  <c r="I39" i="12" s="1"/>
  <c r="H237" i="23"/>
  <c r="D22" i="6"/>
  <c r="N39" i="12"/>
  <c r="L39" i="12"/>
  <c r="M39" i="12"/>
  <c r="J39" i="12"/>
  <c r="D41" i="12" l="1"/>
  <c r="I40" i="12" s="1"/>
  <c r="H238" i="23"/>
  <c r="D23" i="6"/>
  <c r="J40" i="12"/>
  <c r="L40" i="12"/>
  <c r="N40" i="12"/>
  <c r="M40" i="12"/>
  <c r="H239" i="23" l="1"/>
  <c r="D42" i="12"/>
  <c r="I41" i="12" s="1"/>
  <c r="D24" i="6"/>
  <c r="L41" i="12"/>
  <c r="M41" i="12"/>
  <c r="J41" i="12"/>
  <c r="N41" i="12"/>
  <c r="H240" i="23" l="1"/>
  <c r="D25" i="6"/>
  <c r="D43" i="12"/>
  <c r="I42" i="12" s="1"/>
  <c r="N42" i="12"/>
  <c r="M42" i="12"/>
  <c r="L42" i="12"/>
  <c r="J42" i="12"/>
  <c r="J43" i="12" l="1"/>
  <c r="L43" i="12"/>
  <c r="M43" i="12"/>
  <c r="N43" i="12"/>
  <c r="D44" i="12"/>
  <c r="H241" i="23"/>
  <c r="D26" i="6"/>
  <c r="D45" i="12" l="1"/>
  <c r="I44" i="12" s="1"/>
  <c r="H242" i="23"/>
  <c r="D27" i="6"/>
  <c r="N44" i="12"/>
  <c r="M44" i="12"/>
  <c r="L44" i="12"/>
  <c r="J44" i="12"/>
  <c r="I43" i="12"/>
  <c r="D46" i="12" l="1"/>
  <c r="I45" i="12" s="1"/>
  <c r="H243" i="23"/>
  <c r="D28" i="6"/>
  <c r="L45" i="12"/>
  <c r="M45" i="12"/>
  <c r="N45" i="12"/>
  <c r="J45" i="12"/>
  <c r="H244" i="23" l="1"/>
  <c r="D47" i="12"/>
  <c r="D29" i="6"/>
  <c r="M46" i="12"/>
  <c r="N46" i="12"/>
  <c r="J46" i="12"/>
  <c r="L46" i="12"/>
  <c r="D48" i="12" l="1"/>
  <c r="I47" i="12" s="1"/>
  <c r="H245" i="23"/>
  <c r="D30" i="6"/>
  <c r="L47" i="12"/>
  <c r="N47" i="12"/>
  <c r="J47" i="12"/>
  <c r="M47" i="12"/>
  <c r="D49" i="12" l="1"/>
  <c r="H246" i="23"/>
  <c r="D31" i="6"/>
  <c r="N48" i="12"/>
  <c r="J48" i="12"/>
  <c r="L48" i="12"/>
  <c r="M48" i="12"/>
  <c r="H247" i="23" l="1"/>
  <c r="D50" i="12"/>
  <c r="I49" i="12" s="1"/>
  <c r="D32" i="6"/>
  <c r="N49" i="12"/>
  <c r="L49" i="12"/>
  <c r="J49" i="12"/>
  <c r="M49" i="12"/>
  <c r="D51" i="12" l="1"/>
  <c r="D33" i="6"/>
  <c r="H248" i="23"/>
  <c r="M50" i="12"/>
  <c r="L50" i="12"/>
  <c r="J50" i="12"/>
  <c r="N50" i="12"/>
  <c r="I50" i="12" l="1"/>
  <c r="D52" i="12"/>
  <c r="I51" i="12" s="1"/>
  <c r="D34" i="6"/>
  <c r="H249" i="23"/>
  <c r="M51" i="12"/>
  <c r="N51" i="12"/>
  <c r="L51" i="12"/>
  <c r="J51" i="12"/>
  <c r="D53" i="12" l="1"/>
  <c r="I52" i="12" s="1"/>
  <c r="H250" i="23"/>
  <c r="E11" i="6"/>
  <c r="N52" i="12"/>
  <c r="J52" i="12"/>
  <c r="M52" i="12"/>
  <c r="L52" i="12"/>
  <c r="J227" i="23" l="1"/>
  <c r="D54" i="12"/>
  <c r="I53" i="12" s="1"/>
  <c r="E12" i="6"/>
  <c r="M53" i="12"/>
  <c r="N53" i="12"/>
  <c r="J53" i="12"/>
  <c r="L53" i="12"/>
  <c r="K53" i="12"/>
  <c r="D55" i="12" l="1"/>
  <c r="J228" i="23"/>
  <c r="K258" i="23" s="1"/>
  <c r="L54" i="12"/>
  <c r="J54" i="12"/>
  <c r="M54" i="12"/>
  <c r="N54" i="12"/>
  <c r="I70" i="12" l="1"/>
  <c r="I94" i="12"/>
  <c r="I166" i="12"/>
  <c r="I119" i="12"/>
  <c r="I162" i="12"/>
  <c r="I22" i="12"/>
  <c r="I46" i="12"/>
  <c r="I48" i="12"/>
  <c r="I143" i="12"/>
  <c r="I96" i="12"/>
  <c r="I121" i="12"/>
  <c r="I144" i="12"/>
  <c r="I72" i="12"/>
  <c r="I168" i="12"/>
  <c r="K77" i="12"/>
  <c r="I24" i="12"/>
  <c r="K257" i="23"/>
  <c r="I54" i="12"/>
  <c r="K259" i="23"/>
  <c r="M55" i="12"/>
  <c r="N55" i="12"/>
  <c r="N174" i="12" s="1"/>
  <c r="N175" i="12" s="1"/>
  <c r="L55" i="12"/>
  <c r="I55" i="12"/>
  <c r="J55" i="12"/>
  <c r="L56" i="12"/>
  <c r="J56" i="12"/>
  <c r="M56" i="12"/>
  <c r="I56" i="12"/>
  <c r="J57" i="12"/>
  <c r="L57" i="12"/>
  <c r="J58" i="12"/>
  <c r="M57" i="12"/>
  <c r="L58" i="12"/>
  <c r="L59" i="12"/>
  <c r="J59" i="12"/>
  <c r="J60" i="12"/>
  <c r="J61" i="12"/>
  <c r="M174" i="12" l="1"/>
  <c r="M175" i="12" s="1"/>
  <c r="K174" i="12"/>
  <c r="L174" i="12"/>
  <c r="J305" i="23"/>
  <c r="AT56" i="12"/>
  <c r="N14" i="6"/>
  <c r="AT57" i="12" s="1"/>
  <c r="L175" i="12" l="1"/>
  <c r="K175" i="12" s="1"/>
  <c r="N176" i="12" s="1"/>
  <c r="Q169" i="23" s="1"/>
  <c r="J306" i="23"/>
  <c r="BD57" i="12"/>
  <c r="N15" i="6"/>
  <c r="BD56" i="12"/>
  <c r="AT58" i="12" l="1"/>
  <c r="J307" i="23"/>
  <c r="N16" i="6"/>
  <c r="J308" i="23" l="1"/>
  <c r="AT59" i="12"/>
  <c r="N17" i="6"/>
  <c r="BC58" i="12"/>
  <c r="BD58" i="12"/>
  <c r="AY57" i="12"/>
  <c r="BD59" i="12" l="1"/>
  <c r="BC59" i="12"/>
  <c r="J309" i="23"/>
  <c r="AT60" i="12"/>
  <c r="N18" i="6"/>
  <c r="AY58" i="12"/>
  <c r="AT61" i="12" l="1"/>
  <c r="AY60" i="12" s="1"/>
  <c r="J310" i="23"/>
  <c r="N19" i="6"/>
  <c r="BB60" i="12"/>
  <c r="BC60" i="12"/>
  <c r="BD60" i="12"/>
  <c r="AY59" i="12"/>
  <c r="AT62" i="12" l="1"/>
  <c r="AY61" i="12" s="1"/>
  <c r="N20" i="6"/>
  <c r="J311" i="23"/>
  <c r="BD61" i="12"/>
  <c r="BB61" i="12"/>
  <c r="BC61" i="12"/>
  <c r="J312" i="23" l="1"/>
  <c r="AT63" i="12"/>
  <c r="AY62" i="12" s="1"/>
  <c r="N21" i="6"/>
  <c r="BC62" i="12"/>
  <c r="AZ62" i="12"/>
  <c r="BB62" i="12"/>
  <c r="BD62" i="12"/>
  <c r="J313" i="23" l="1"/>
  <c r="AT64" i="12"/>
  <c r="AY63" i="12" s="1"/>
  <c r="N22" i="6"/>
  <c r="BC63" i="12"/>
  <c r="BB63" i="12"/>
  <c r="BD63" i="12"/>
  <c r="AZ63" i="12"/>
  <c r="AT65" i="12" l="1"/>
  <c r="AY64" i="12" s="1"/>
  <c r="J314" i="23"/>
  <c r="N23" i="6"/>
  <c r="AZ64" i="12"/>
  <c r="BB64" i="12"/>
  <c r="BD64" i="12"/>
  <c r="BC64" i="12"/>
  <c r="J315" i="23" l="1"/>
  <c r="AT66" i="12"/>
  <c r="AY65" i="12" s="1"/>
  <c r="N24" i="6"/>
  <c r="AZ65" i="12"/>
  <c r="BC65" i="12"/>
  <c r="BB65" i="12"/>
  <c r="BD65" i="12"/>
  <c r="BB66" i="12" l="1"/>
  <c r="BC66" i="12"/>
  <c r="BD66" i="12"/>
  <c r="AZ66" i="12"/>
  <c r="AT67" i="12"/>
  <c r="J316" i="23"/>
  <c r="N25" i="6"/>
  <c r="J317" i="23" l="1"/>
  <c r="AT68" i="12"/>
  <c r="AY67" i="12" s="1"/>
  <c r="N26" i="6"/>
  <c r="BB67" i="12"/>
  <c r="BD67" i="12"/>
  <c r="BC67" i="12"/>
  <c r="AZ67" i="12"/>
  <c r="AY66" i="12"/>
  <c r="J318" i="23" l="1"/>
  <c r="N27" i="6"/>
  <c r="AT69" i="12"/>
  <c r="AY68" i="12" s="1"/>
  <c r="BC68" i="12"/>
  <c r="AZ68" i="12"/>
  <c r="BD68" i="12"/>
  <c r="BB68" i="12"/>
  <c r="J319" i="23" l="1"/>
  <c r="AT70" i="12"/>
  <c r="AY69" i="12" s="1"/>
  <c r="N28" i="6"/>
  <c r="BB69" i="12"/>
  <c r="BC69" i="12"/>
  <c r="BD69" i="12"/>
  <c r="AZ69" i="12"/>
  <c r="J320" i="23" l="1"/>
  <c r="AT71" i="12"/>
  <c r="AY70" i="12" s="1"/>
  <c r="N29" i="6"/>
  <c r="AZ70" i="12"/>
  <c r="BD70" i="12"/>
  <c r="BC70" i="12"/>
  <c r="BB70" i="12"/>
  <c r="J321" i="23" l="1"/>
  <c r="AT72" i="12"/>
  <c r="AY71" i="12" s="1"/>
  <c r="N30" i="6"/>
  <c r="BD71" i="12"/>
  <c r="BB71" i="12"/>
  <c r="AZ71" i="12"/>
  <c r="BC71" i="12"/>
  <c r="BD72" i="12" l="1"/>
  <c r="BB72" i="12"/>
  <c r="AZ72" i="12"/>
  <c r="BC72" i="12"/>
  <c r="AT73" i="12"/>
  <c r="J322" i="23"/>
  <c r="N31" i="6"/>
  <c r="N32" i="6" l="1"/>
  <c r="J323" i="23"/>
  <c r="AT74" i="12"/>
  <c r="AY73" i="12" s="1"/>
  <c r="AZ73" i="12"/>
  <c r="BC73" i="12"/>
  <c r="BB73" i="12"/>
  <c r="BD73" i="12"/>
  <c r="BC74" i="12" l="1"/>
  <c r="AZ74" i="12"/>
  <c r="BD74" i="12"/>
  <c r="BB74" i="12"/>
  <c r="AT75" i="12"/>
  <c r="J324" i="23"/>
  <c r="N33" i="6"/>
  <c r="J325" i="23" l="1"/>
  <c r="N34" i="6"/>
  <c r="AT76" i="12"/>
  <c r="AY75" i="12" s="1"/>
  <c r="BB75" i="12"/>
  <c r="BD75" i="12"/>
  <c r="AZ75" i="12"/>
  <c r="BC75" i="12"/>
  <c r="AY74" i="12"/>
  <c r="AT77" i="12" l="1"/>
  <c r="AY76" i="12" s="1"/>
  <c r="O11" i="6"/>
  <c r="J326" i="23"/>
  <c r="BB76" i="12"/>
  <c r="BC76" i="12"/>
  <c r="AZ76" i="12"/>
  <c r="BD76" i="12"/>
  <c r="L303" i="23" l="1"/>
  <c r="AT78" i="12"/>
  <c r="AY77" i="12" s="1"/>
  <c r="O12" i="6"/>
  <c r="BB77" i="12"/>
  <c r="BC77" i="12"/>
  <c r="AZ77" i="12"/>
  <c r="BD77" i="12"/>
  <c r="AZ78" i="12" l="1"/>
  <c r="BD78" i="12"/>
  <c r="BC78" i="12"/>
  <c r="BB78" i="12"/>
  <c r="AT79" i="12"/>
  <c r="AY78" i="12" s="1"/>
  <c r="L304" i="23"/>
  <c r="O13" i="6"/>
  <c r="AZ79" i="12" l="1"/>
  <c r="BD79" i="12"/>
  <c r="BC79" i="12"/>
  <c r="BB79" i="12"/>
  <c r="AT80" i="12"/>
  <c r="L305" i="23"/>
  <c r="O14" i="6"/>
  <c r="AT81" i="12" l="1"/>
  <c r="AY80" i="12" s="1"/>
  <c r="L306" i="23"/>
  <c r="O15" i="6"/>
  <c r="BD80" i="12"/>
  <c r="BB80" i="12"/>
  <c r="BC80" i="12"/>
  <c r="AZ80" i="12"/>
  <c r="AY79" i="12"/>
  <c r="O16" i="6" l="1"/>
  <c r="L307" i="23"/>
  <c r="AT82" i="12"/>
  <c r="AY81" i="12" s="1"/>
  <c r="BB81" i="12"/>
  <c r="AZ81" i="12"/>
  <c r="BC81" i="12"/>
  <c r="BD81" i="12"/>
  <c r="BD82" i="12" l="1"/>
  <c r="BC82" i="12"/>
  <c r="AZ82" i="12"/>
  <c r="BB82" i="12"/>
  <c r="L308" i="23"/>
  <c r="AT83" i="12"/>
  <c r="O17" i="6"/>
  <c r="AZ83" i="12" l="1"/>
  <c r="BC83" i="12"/>
  <c r="BD83" i="12"/>
  <c r="BB83" i="12"/>
  <c r="AT84" i="12"/>
  <c r="L309" i="23"/>
  <c r="O18" i="6"/>
  <c r="AY82" i="12"/>
  <c r="L310" i="23" l="1"/>
  <c r="O19" i="6"/>
  <c r="AT85" i="12"/>
  <c r="AY84" i="12" s="1"/>
  <c r="BD84" i="12"/>
  <c r="BC84" i="12"/>
  <c r="BB84" i="12"/>
  <c r="AZ84" i="12"/>
  <c r="AY83" i="12"/>
  <c r="AZ85" i="12" l="1"/>
  <c r="BC85" i="12"/>
  <c r="BB85" i="12"/>
  <c r="BD85" i="12"/>
  <c r="L311" i="23"/>
  <c r="AT86" i="12"/>
  <c r="O20" i="6"/>
  <c r="BD86" i="12" l="1"/>
  <c r="AZ86" i="12"/>
  <c r="BC86" i="12"/>
  <c r="BB86" i="12"/>
  <c r="AT87" i="12"/>
  <c r="L312" i="23"/>
  <c r="O21" i="6"/>
  <c r="AY85" i="12"/>
  <c r="BC87" i="12" l="1"/>
  <c r="AZ87" i="12"/>
  <c r="BB87" i="12"/>
  <c r="BD87" i="12"/>
  <c r="L313" i="23"/>
  <c r="O22" i="6"/>
  <c r="AT88" i="12"/>
  <c r="AY86" i="12"/>
  <c r="L314" i="23" l="1"/>
  <c r="O23" i="6"/>
  <c r="AT89" i="12"/>
  <c r="AY88" i="12" s="1"/>
  <c r="BD88" i="12"/>
  <c r="AZ88" i="12"/>
  <c r="BC88" i="12"/>
  <c r="BB88" i="12"/>
  <c r="AY87" i="12"/>
  <c r="L315" i="23" l="1"/>
  <c r="O24" i="6"/>
  <c r="AT90" i="12"/>
  <c r="AY89" i="12" s="1"/>
  <c r="BB89" i="12"/>
  <c r="AZ89" i="12"/>
  <c r="BD89" i="12"/>
  <c r="BC89" i="12"/>
  <c r="BB90" i="12" l="1"/>
  <c r="AZ90" i="12"/>
  <c r="BC90" i="12"/>
  <c r="BD90" i="12"/>
  <c r="AT91" i="12"/>
  <c r="L316" i="23"/>
  <c r="O25" i="6"/>
  <c r="AT92" i="12" l="1"/>
  <c r="AY91" i="12" s="1"/>
  <c r="O26" i="6"/>
  <c r="L317" i="23"/>
  <c r="AZ91" i="12"/>
  <c r="BC91" i="12"/>
  <c r="BD91" i="12"/>
  <c r="BB91" i="12"/>
  <c r="AY90" i="12"/>
  <c r="L318" i="23" l="1"/>
  <c r="O27" i="6"/>
  <c r="AT93" i="12"/>
  <c r="BD92" i="12"/>
  <c r="BB92" i="12"/>
  <c r="AZ92" i="12"/>
  <c r="BC92" i="12"/>
  <c r="AZ93" i="12" l="1"/>
  <c r="BD93" i="12"/>
  <c r="BC93" i="12"/>
  <c r="BB93" i="12"/>
  <c r="O28" i="6"/>
  <c r="L319" i="23"/>
  <c r="AT94" i="12"/>
  <c r="AY92" i="12"/>
  <c r="BC94" i="12" l="1"/>
  <c r="BB94" i="12"/>
  <c r="AZ94" i="12"/>
  <c r="BD94" i="12"/>
  <c r="AY93" i="12"/>
  <c r="AT95" i="12"/>
  <c r="L320" i="23"/>
  <c r="O29" i="6"/>
  <c r="BB95" i="12" l="1"/>
  <c r="BC95" i="12"/>
  <c r="AZ95" i="12"/>
  <c r="BD95" i="12"/>
  <c r="AY94" i="12"/>
  <c r="L321" i="23"/>
  <c r="AT96" i="12"/>
  <c r="O30" i="6"/>
  <c r="BC96" i="12" l="1"/>
  <c r="BD96" i="12"/>
  <c r="BB96" i="12"/>
  <c r="AZ96" i="12"/>
  <c r="AT97" i="12"/>
  <c r="L322" i="23"/>
  <c r="O31" i="6"/>
  <c r="AY95" i="12"/>
  <c r="AT98" i="12" l="1"/>
  <c r="AY97" i="12" s="1"/>
  <c r="L323" i="23"/>
  <c r="O32" i="6"/>
  <c r="BD97" i="12"/>
  <c r="BC97" i="12"/>
  <c r="BB97" i="12"/>
  <c r="AZ97" i="12"/>
  <c r="AT99" i="12" l="1"/>
  <c r="AY98" i="12" s="1"/>
  <c r="L324" i="23"/>
  <c r="O33" i="6"/>
  <c r="AZ98" i="12"/>
  <c r="BB98" i="12"/>
  <c r="BD98" i="12"/>
  <c r="BC98" i="12"/>
  <c r="AT100" i="12" l="1"/>
  <c r="AY99" i="12" s="1"/>
  <c r="O34" i="6"/>
  <c r="L325" i="23"/>
  <c r="BB99" i="12"/>
  <c r="AZ99" i="12"/>
  <c r="BD99" i="12"/>
  <c r="BC99" i="12"/>
  <c r="L326" i="23" l="1"/>
  <c r="AT101" i="12"/>
  <c r="AY100" i="12" s="1"/>
  <c r="P11" i="6"/>
  <c r="BC100" i="12"/>
  <c r="BB100" i="12"/>
  <c r="AZ100" i="12"/>
  <c r="BD100" i="12"/>
  <c r="AT102" i="12" l="1"/>
  <c r="AY101" i="12" s="1"/>
  <c r="N303" i="23"/>
  <c r="P12" i="6"/>
  <c r="BC101" i="12"/>
  <c r="AZ101" i="12"/>
  <c r="BB101" i="12"/>
  <c r="BD101" i="12"/>
  <c r="BA101" i="12"/>
  <c r="N304" i="23" l="1"/>
  <c r="AT103" i="12"/>
  <c r="AY102" i="12" s="1"/>
  <c r="P13" i="6"/>
  <c r="BC102" i="12"/>
  <c r="BB102" i="12"/>
  <c r="AZ102" i="12"/>
  <c r="BD102" i="12"/>
  <c r="N305" i="23" l="1"/>
  <c r="AT104" i="12"/>
  <c r="AY103" i="12" s="1"/>
  <c r="P14" i="6"/>
  <c r="AZ103" i="12"/>
  <c r="BD103" i="12"/>
  <c r="BC103" i="12"/>
  <c r="BB103" i="12"/>
  <c r="AT105" i="12" l="1"/>
  <c r="AY104" i="12" s="1"/>
  <c r="P15" i="6"/>
  <c r="N306" i="23"/>
  <c r="AZ104" i="12"/>
  <c r="BD104" i="12"/>
  <c r="BC104" i="12"/>
  <c r="BB104" i="12"/>
  <c r="P16" i="6" l="1"/>
  <c r="N307" i="23"/>
  <c r="AT106" i="12"/>
  <c r="AY105" i="12" s="1"/>
  <c r="AZ105" i="12"/>
  <c r="BC105" i="12"/>
  <c r="BB105" i="12"/>
  <c r="BD105" i="12"/>
  <c r="AZ106" i="12" l="1"/>
  <c r="BB106" i="12"/>
  <c r="BD106" i="12"/>
  <c r="BC106" i="12"/>
  <c r="AT107" i="12"/>
  <c r="N308" i="23"/>
  <c r="P17" i="6"/>
  <c r="AZ107" i="12" l="1"/>
  <c r="BB107" i="12"/>
  <c r="BD107" i="12"/>
  <c r="BC107" i="12"/>
  <c r="N309" i="23"/>
  <c r="P18" i="6"/>
  <c r="AT108" i="12"/>
  <c r="AY106" i="12"/>
  <c r="BC108" i="12" l="1"/>
  <c r="BD108" i="12"/>
  <c r="AZ108" i="12"/>
  <c r="BB108" i="12"/>
  <c r="N310" i="23"/>
  <c r="AT109" i="12"/>
  <c r="P19" i="6"/>
  <c r="AY107" i="12"/>
  <c r="BD109" i="12" l="1"/>
  <c r="BC109" i="12"/>
  <c r="AZ109" i="12"/>
  <c r="BB109" i="12"/>
  <c r="AY108" i="12"/>
  <c r="N311" i="23"/>
  <c r="AT110" i="12"/>
  <c r="P20" i="6"/>
  <c r="BB110" i="12" l="1"/>
  <c r="AZ110" i="12"/>
  <c r="BC110" i="12"/>
  <c r="BD110" i="12"/>
  <c r="N312" i="23"/>
  <c r="AT111" i="12"/>
  <c r="P21" i="6"/>
  <c r="AY109" i="12"/>
  <c r="BB111" i="12" l="1"/>
  <c r="BD111" i="12"/>
  <c r="AZ111" i="12"/>
  <c r="BC111" i="12"/>
  <c r="AY110" i="12"/>
  <c r="N313" i="23"/>
  <c r="P22" i="6"/>
  <c r="AT112" i="12"/>
  <c r="AY111" i="12" s="1"/>
  <c r="N314" i="23" l="1"/>
  <c r="AT113" i="12"/>
  <c r="AY112" i="12" s="1"/>
  <c r="P23" i="6"/>
  <c r="BB112" i="12"/>
  <c r="BC112" i="12"/>
  <c r="AZ112" i="12"/>
  <c r="BD112" i="12"/>
  <c r="P24" i="6" l="1"/>
  <c r="AT114" i="12"/>
  <c r="AY113" i="12" s="1"/>
  <c r="N315" i="23"/>
  <c r="AZ113" i="12"/>
  <c r="BC113" i="12"/>
  <c r="BB113" i="12"/>
  <c r="BD113" i="12"/>
  <c r="AZ114" i="12" l="1"/>
  <c r="BC114" i="12"/>
  <c r="BD114" i="12"/>
  <c r="BB114" i="12"/>
  <c r="AT115" i="12"/>
  <c r="N316" i="23"/>
  <c r="P25" i="6"/>
  <c r="AT116" i="12" l="1"/>
  <c r="AY115" i="12" s="1"/>
  <c r="P26" i="6"/>
  <c r="N317" i="23"/>
  <c r="AZ115" i="12"/>
  <c r="BB115" i="12"/>
  <c r="BD115" i="12"/>
  <c r="BC115" i="12"/>
  <c r="AY114" i="12"/>
  <c r="AT117" i="12" l="1"/>
  <c r="AY116" i="12" s="1"/>
  <c r="N318" i="23"/>
  <c r="P27" i="6"/>
  <c r="BB116" i="12"/>
  <c r="BD116" i="12"/>
  <c r="AZ116" i="12"/>
  <c r="BC116" i="12"/>
  <c r="P28" i="6" l="1"/>
  <c r="N319" i="23"/>
  <c r="AT118" i="12"/>
  <c r="AY117" i="12" s="1"/>
  <c r="BD117" i="12"/>
  <c r="AZ117" i="12"/>
  <c r="BC117" i="12"/>
  <c r="BB117" i="12"/>
  <c r="BD118" i="12" l="1"/>
  <c r="BB118" i="12"/>
  <c r="AZ118" i="12"/>
  <c r="BC118" i="12"/>
  <c r="AT119" i="12"/>
  <c r="N320" i="23"/>
  <c r="P29" i="6"/>
  <c r="N321" i="23" l="1"/>
  <c r="AT120" i="12"/>
  <c r="P30" i="6"/>
  <c r="BB119" i="12"/>
  <c r="BD119" i="12"/>
  <c r="AZ119" i="12"/>
  <c r="BC119" i="12"/>
  <c r="AY118" i="12"/>
  <c r="AT121" i="12" l="1"/>
  <c r="AY120" i="12" s="1"/>
  <c r="N322" i="23"/>
  <c r="P31" i="6"/>
  <c r="BD120" i="12"/>
  <c r="BB120" i="12"/>
  <c r="BC120" i="12"/>
  <c r="AZ120" i="12"/>
  <c r="AY119" i="12"/>
  <c r="N323" i="23" l="1"/>
  <c r="AT122" i="12"/>
  <c r="P32" i="6"/>
  <c r="BB121" i="12"/>
  <c r="BC121" i="12"/>
  <c r="AZ121" i="12"/>
  <c r="BD121" i="12"/>
  <c r="N324" i="23" l="1"/>
  <c r="AT123" i="12"/>
  <c r="P33" i="6"/>
  <c r="AZ122" i="12"/>
  <c r="BC122" i="12"/>
  <c r="BD122" i="12"/>
  <c r="BB122" i="12"/>
  <c r="N325" i="23" l="1"/>
  <c r="P34" i="6"/>
  <c r="AT124" i="12"/>
  <c r="AY123" i="12" s="1"/>
  <c r="BC123" i="12"/>
  <c r="AZ123" i="12"/>
  <c r="BD123" i="12"/>
  <c r="BB123" i="12"/>
  <c r="AY122" i="12"/>
  <c r="AZ124" i="12" l="1"/>
  <c r="BC124" i="12"/>
  <c r="BB124" i="12"/>
  <c r="BD124" i="12"/>
  <c r="N326" i="23"/>
  <c r="AT125" i="12"/>
  <c r="Q11" i="6"/>
  <c r="BD125" i="12" l="1"/>
  <c r="AZ125" i="12"/>
  <c r="BB125" i="12"/>
  <c r="BC125" i="12"/>
  <c r="BA125" i="12"/>
  <c r="AY124" i="12"/>
  <c r="AT126" i="12"/>
  <c r="P303" i="23"/>
  <c r="Q12" i="6"/>
  <c r="BC126" i="12" l="1"/>
  <c r="BD126" i="12"/>
  <c r="AZ126" i="12"/>
  <c r="BB126" i="12"/>
  <c r="AY125" i="12"/>
  <c r="AT127" i="12"/>
  <c r="P304" i="23"/>
  <c r="Q13" i="6"/>
  <c r="AZ127" i="12" l="1"/>
  <c r="BD127" i="12"/>
  <c r="BB127" i="12"/>
  <c r="BC127" i="12"/>
  <c r="AY126" i="12"/>
  <c r="P305" i="23"/>
  <c r="AT128" i="12"/>
  <c r="Q14" i="6"/>
  <c r="BC128" i="12" l="1"/>
  <c r="BD128" i="12"/>
  <c r="BB128" i="12"/>
  <c r="AZ128" i="12"/>
  <c r="P306" i="23"/>
  <c r="AT129" i="12"/>
  <c r="Q15" i="6"/>
  <c r="AY127" i="12"/>
  <c r="BD129" i="12" l="1"/>
  <c r="BB129" i="12"/>
  <c r="BC129" i="12"/>
  <c r="AZ129" i="12"/>
  <c r="AY128" i="12"/>
  <c r="AT130" i="12"/>
  <c r="P307" i="23"/>
  <c r="Q16" i="6"/>
  <c r="BC130" i="12" l="1"/>
  <c r="AZ130" i="12"/>
  <c r="BD130" i="12"/>
  <c r="BB130" i="12"/>
  <c r="P308" i="23"/>
  <c r="AT131" i="12"/>
  <c r="Q17" i="6"/>
  <c r="AY129" i="12"/>
  <c r="AZ131" i="12" l="1"/>
  <c r="BD131" i="12"/>
  <c r="BC131" i="12"/>
  <c r="BB131" i="12"/>
  <c r="AY130" i="12"/>
  <c r="P309" i="23"/>
  <c r="Q18" i="6"/>
  <c r="AT132" i="12"/>
  <c r="AY131" i="12" s="1"/>
  <c r="P310" i="23" l="1"/>
  <c r="AT133" i="12"/>
  <c r="AY132" i="12" s="1"/>
  <c r="Q19" i="6"/>
  <c r="BC132" i="12"/>
  <c r="BB132" i="12"/>
  <c r="AZ132" i="12"/>
  <c r="BD132" i="12"/>
  <c r="Q20" i="6" l="1"/>
  <c r="P311" i="23"/>
  <c r="AT134" i="12"/>
  <c r="AY133" i="12" s="1"/>
  <c r="BB133" i="12"/>
  <c r="AZ133" i="12"/>
  <c r="BC133" i="12"/>
  <c r="BD133" i="12"/>
  <c r="BD134" i="12" l="1"/>
  <c r="AZ134" i="12"/>
  <c r="BC134" i="12"/>
  <c r="BB134" i="12"/>
  <c r="AT135" i="12"/>
  <c r="P312" i="23"/>
  <c r="Q21" i="6"/>
  <c r="BB135" i="12" l="1"/>
  <c r="BC135" i="12"/>
  <c r="BD135" i="12"/>
  <c r="AZ135" i="12"/>
  <c r="AY134" i="12"/>
  <c r="AT136" i="12"/>
  <c r="AY135" i="12" s="1"/>
  <c r="P313" i="23"/>
  <c r="Q22" i="6"/>
  <c r="BC136" i="12" l="1"/>
  <c r="BD136" i="12"/>
  <c r="AZ136" i="12"/>
  <c r="BB136" i="12"/>
  <c r="P314" i="23"/>
  <c r="Q23" i="6"/>
  <c r="AT137" i="12"/>
  <c r="AT138" i="12" l="1"/>
  <c r="AY137" i="12" s="1"/>
  <c r="Q24" i="6"/>
  <c r="P315" i="23"/>
  <c r="AZ137" i="12"/>
  <c r="BC137" i="12"/>
  <c r="BD137" i="12"/>
  <c r="BB137" i="12"/>
  <c r="AY136" i="12"/>
  <c r="AT139" i="12" l="1"/>
  <c r="AY138" i="12" s="1"/>
  <c r="Q25" i="6"/>
  <c r="P316" i="23"/>
  <c r="BB138" i="12"/>
  <c r="BC138" i="12"/>
  <c r="AZ138" i="12"/>
  <c r="BD138" i="12"/>
  <c r="P317" i="23" l="1"/>
  <c r="AT140" i="12"/>
  <c r="AY139" i="12" s="1"/>
  <c r="Q26" i="6"/>
  <c r="BC139" i="12"/>
  <c r="BB139" i="12"/>
  <c r="AZ139" i="12"/>
  <c r="BD139" i="12"/>
  <c r="P318" i="23" l="1"/>
  <c r="Q27" i="6"/>
  <c r="AT141" i="12"/>
  <c r="AZ140" i="12"/>
  <c r="BC140" i="12"/>
  <c r="BD140" i="12"/>
  <c r="BB140" i="12"/>
  <c r="BC141" i="12" l="1"/>
  <c r="BB141" i="12"/>
  <c r="BD141" i="12"/>
  <c r="AZ141" i="12"/>
  <c r="AT142" i="12"/>
  <c r="P319" i="23"/>
  <c r="Q28" i="6"/>
  <c r="AY140" i="12"/>
  <c r="AT143" i="12" l="1"/>
  <c r="AY142" i="12" s="1"/>
  <c r="P320" i="23"/>
  <c r="Q29" i="6"/>
  <c r="BD142" i="12"/>
  <c r="AZ142" i="12"/>
  <c r="BC142" i="12"/>
  <c r="BB142" i="12"/>
  <c r="AY141" i="12"/>
  <c r="AT144" i="12" l="1"/>
  <c r="AY143" i="12" s="1"/>
  <c r="Q30" i="6"/>
  <c r="P321" i="23"/>
  <c r="BC143" i="12"/>
  <c r="AZ143" i="12"/>
  <c r="BB143" i="12"/>
  <c r="BD143" i="12"/>
  <c r="AT145" i="12" l="1"/>
  <c r="P322" i="23"/>
  <c r="Q31" i="6"/>
  <c r="AZ144" i="12"/>
  <c r="BC144" i="12"/>
  <c r="BD144" i="12"/>
  <c r="BB144" i="12"/>
  <c r="Q32" i="6" l="1"/>
  <c r="AT146" i="12"/>
  <c r="AY145" i="12" s="1"/>
  <c r="P323" i="23"/>
  <c r="AZ145" i="12"/>
  <c r="BD145" i="12"/>
  <c r="BC145" i="12"/>
  <c r="BB145" i="12"/>
  <c r="AZ146" i="12" l="1"/>
  <c r="BC146" i="12"/>
  <c r="BB146" i="12"/>
  <c r="BD146" i="12"/>
  <c r="P324" i="23"/>
  <c r="AT147" i="12"/>
  <c r="Q33" i="6"/>
  <c r="AT148" i="12" l="1"/>
  <c r="AY147" i="12" s="1"/>
  <c r="P325" i="23"/>
  <c r="Q34" i="6"/>
  <c r="BB147" i="12"/>
  <c r="BD147" i="12"/>
  <c r="BC147" i="12"/>
  <c r="AZ147" i="12"/>
  <c r="AY146" i="12"/>
  <c r="AT149" i="12" l="1"/>
  <c r="AY148" i="12" s="1"/>
  <c r="P326" i="23"/>
  <c r="R11" i="6"/>
  <c r="AZ148" i="12"/>
  <c r="BD148" i="12"/>
  <c r="BC148" i="12"/>
  <c r="BB148" i="12"/>
  <c r="AT150" i="12" l="1"/>
  <c r="AY149" i="12" s="1"/>
  <c r="R303" i="23"/>
  <c r="R12" i="6"/>
  <c r="AZ149" i="12"/>
  <c r="BD149" i="12"/>
  <c r="BC149" i="12"/>
  <c r="BB149" i="12"/>
  <c r="BA149" i="12"/>
  <c r="AT151" i="12" l="1"/>
  <c r="AY150" i="12" s="1"/>
  <c r="R304" i="23"/>
  <c r="R13" i="6"/>
  <c r="AZ150" i="12"/>
  <c r="BB150" i="12"/>
  <c r="BD150" i="12"/>
  <c r="BC150" i="12"/>
  <c r="R305" i="23" l="1"/>
  <c r="R14" i="6"/>
  <c r="AT152" i="12"/>
  <c r="AY151" i="12" s="1"/>
  <c r="BD151" i="12"/>
  <c r="AZ151" i="12"/>
  <c r="BB151" i="12"/>
  <c r="BC151" i="12"/>
  <c r="BD152" i="12" l="1"/>
  <c r="BC152" i="12"/>
  <c r="BB152" i="12"/>
  <c r="AZ152" i="12"/>
  <c r="AT153" i="12"/>
  <c r="R306" i="23"/>
  <c r="R15" i="6"/>
  <c r="BB153" i="12" l="1"/>
  <c r="AZ153" i="12"/>
  <c r="BD153" i="12"/>
  <c r="BC153" i="12"/>
  <c r="R16" i="6"/>
  <c r="AT154" i="12"/>
  <c r="R307" i="23"/>
  <c r="AY152" i="12"/>
  <c r="BC154" i="12" l="1"/>
  <c r="BB154" i="12"/>
  <c r="AZ154" i="12"/>
  <c r="BD154" i="12"/>
  <c r="R308" i="23"/>
  <c r="AT155" i="12"/>
  <c r="R17" i="6"/>
  <c r="AY153" i="12"/>
  <c r="BD155" i="12" l="1"/>
  <c r="AZ155" i="12"/>
  <c r="BB155" i="12"/>
  <c r="BC155" i="12"/>
  <c r="AY154" i="12"/>
  <c r="R309" i="23"/>
  <c r="AT156" i="12"/>
  <c r="R18" i="6"/>
  <c r="BD156" i="12" l="1"/>
  <c r="AZ156" i="12"/>
  <c r="BC156" i="12"/>
  <c r="BB156" i="12"/>
  <c r="AY155" i="12"/>
  <c r="AT157" i="12"/>
  <c r="R310" i="23"/>
  <c r="R19" i="6"/>
  <c r="BB157" i="12" l="1"/>
  <c r="BD157" i="12"/>
  <c r="BC157" i="12"/>
  <c r="AZ157" i="12"/>
  <c r="AY156" i="12"/>
  <c r="R311" i="23"/>
  <c r="AT158" i="12"/>
  <c r="R20" i="6"/>
  <c r="BD158" i="12" l="1"/>
  <c r="AZ158" i="12"/>
  <c r="BC158" i="12"/>
  <c r="BB158" i="12"/>
  <c r="AY157" i="12"/>
  <c r="R312" i="23"/>
  <c r="AT159" i="12"/>
  <c r="AY158" i="12" s="1"/>
  <c r="R21" i="6"/>
  <c r="AT160" i="12" l="1"/>
  <c r="AY159" i="12" s="1"/>
  <c r="R313" i="23"/>
  <c r="R22" i="6"/>
  <c r="BC159" i="12"/>
  <c r="BD159" i="12"/>
  <c r="BB159" i="12"/>
  <c r="AZ159" i="12"/>
  <c r="AT161" i="12" l="1"/>
  <c r="AY160" i="12" s="1"/>
  <c r="R314" i="23"/>
  <c r="R23" i="6"/>
  <c r="BC160" i="12"/>
  <c r="AZ160" i="12"/>
  <c r="BD160" i="12"/>
  <c r="BB160" i="12"/>
  <c r="AT162" i="12" l="1"/>
  <c r="AY161" i="12" s="1"/>
  <c r="R24" i="6"/>
  <c r="R315" i="23"/>
  <c r="BC161" i="12"/>
  <c r="BD161" i="12"/>
  <c r="BB161" i="12"/>
  <c r="AZ161" i="12"/>
  <c r="AT163" i="12" l="1"/>
  <c r="AY162" i="12" s="1"/>
  <c r="R316" i="23"/>
  <c r="R25" i="6"/>
  <c r="BB162" i="12"/>
  <c r="AZ162" i="12"/>
  <c r="BD162" i="12"/>
  <c r="BC162" i="12"/>
  <c r="AT164" i="12" l="1"/>
  <c r="R317" i="23"/>
  <c r="R26" i="6"/>
  <c r="BB163" i="12"/>
  <c r="BC163" i="12"/>
  <c r="BD163" i="12"/>
  <c r="AZ163" i="12"/>
  <c r="BB164" i="12" l="1"/>
  <c r="BC164" i="12"/>
  <c r="BD164" i="12"/>
  <c r="AZ164" i="12"/>
  <c r="AY163" i="12"/>
  <c r="AT165" i="12"/>
  <c r="R318" i="23"/>
  <c r="R27" i="6"/>
  <c r="AT166" i="12" l="1"/>
  <c r="AY165" i="12" s="1"/>
  <c r="R319" i="23"/>
  <c r="R28" i="6"/>
  <c r="BD165" i="12"/>
  <c r="BB165" i="12"/>
  <c r="BC165" i="12"/>
  <c r="AZ165" i="12"/>
  <c r="AY164" i="12"/>
  <c r="R320" i="23" l="1"/>
  <c r="AT167" i="12"/>
  <c r="AY166" i="12" s="1"/>
  <c r="R29" i="6"/>
  <c r="BD166" i="12"/>
  <c r="AZ166" i="12"/>
  <c r="BC166" i="12"/>
  <c r="BB166" i="12"/>
  <c r="R321" i="23" l="1"/>
  <c r="R30" i="6"/>
  <c r="AT168" i="12"/>
  <c r="AY167" i="12" s="1"/>
  <c r="AZ167" i="12"/>
  <c r="BD167" i="12"/>
  <c r="BB167" i="12"/>
  <c r="BC167" i="12"/>
  <c r="BD168" i="12" l="1"/>
  <c r="AZ168" i="12"/>
  <c r="BB168" i="12"/>
  <c r="BC168" i="12"/>
  <c r="AT169" i="12"/>
  <c r="R322" i="23"/>
  <c r="R31" i="6"/>
  <c r="BD169" i="12" l="1"/>
  <c r="BC169" i="12"/>
  <c r="AZ169" i="12"/>
  <c r="BB169" i="12"/>
  <c r="R323" i="23"/>
  <c r="R32" i="6"/>
  <c r="AT170" i="12"/>
  <c r="AY169" i="12" s="1"/>
  <c r="AT171" i="12" l="1"/>
  <c r="R324" i="23"/>
  <c r="R33" i="6"/>
  <c r="AZ170" i="12"/>
  <c r="BD170" i="12"/>
  <c r="BB170" i="12"/>
  <c r="BC170" i="12"/>
  <c r="R325" i="23" l="1"/>
  <c r="R34" i="6"/>
  <c r="AT172" i="12"/>
  <c r="AY171" i="12" s="1"/>
  <c r="AZ171" i="12"/>
  <c r="BB171" i="12"/>
  <c r="BC171" i="12"/>
  <c r="BD171" i="12"/>
  <c r="BB172" i="12" l="1"/>
  <c r="BD172" i="12"/>
  <c r="AZ172" i="12"/>
  <c r="BC172" i="12"/>
  <c r="AT173" i="12"/>
  <c r="R326" i="23"/>
  <c r="L11" i="6"/>
  <c r="AT6" i="12" l="1"/>
  <c r="F303" i="23"/>
  <c r="L12" i="6"/>
  <c r="BD173" i="12"/>
  <c r="AZ173" i="12"/>
  <c r="BC173" i="12"/>
  <c r="BB173" i="12"/>
  <c r="BA173" i="12"/>
  <c r="AY172" i="12"/>
  <c r="AY173" i="12" l="1"/>
  <c r="F304" i="23"/>
  <c r="L13" i="6"/>
  <c r="AT7" i="12"/>
  <c r="AZ6" i="12"/>
  <c r="BD6" i="12"/>
  <c r="BB6" i="12"/>
  <c r="BC6" i="12"/>
  <c r="BD7" i="12" l="1"/>
  <c r="BC7" i="12"/>
  <c r="BB7" i="12"/>
  <c r="AZ7" i="12"/>
  <c r="AT8" i="12"/>
  <c r="F305" i="23"/>
  <c r="L14" i="6"/>
  <c r="AY7" i="12" l="1"/>
  <c r="F306" i="23"/>
  <c r="L15" i="6"/>
  <c r="AT9" i="12"/>
  <c r="AY8" i="12" s="1"/>
  <c r="BB8" i="12"/>
  <c r="BD8" i="12"/>
  <c r="AZ8" i="12"/>
  <c r="BC8" i="12"/>
  <c r="AT10" i="12" l="1"/>
  <c r="L16" i="6"/>
  <c r="F307" i="23"/>
  <c r="AZ9" i="12"/>
  <c r="BD9" i="12"/>
  <c r="BC9" i="12"/>
  <c r="BB9" i="12"/>
  <c r="AY9" i="12" l="1"/>
  <c r="AT11" i="12"/>
  <c r="L17" i="6"/>
  <c r="F308" i="23"/>
  <c r="BC10" i="12"/>
  <c r="BD10" i="12"/>
  <c r="BB10" i="12"/>
  <c r="AZ10" i="12"/>
  <c r="AY10" i="12" l="1"/>
  <c r="AT12" i="12"/>
  <c r="AY11" i="12" s="1"/>
  <c r="F309" i="23"/>
  <c r="L18" i="6"/>
  <c r="BB11" i="12"/>
  <c r="BD11" i="12"/>
  <c r="AZ11" i="12"/>
  <c r="BC11" i="12"/>
  <c r="F310" i="23" l="1"/>
  <c r="AT13" i="12"/>
  <c r="AY12" i="12" s="1"/>
  <c r="L19" i="6"/>
  <c r="BD12" i="12"/>
  <c r="BC12" i="12"/>
  <c r="AZ12" i="12"/>
  <c r="BB12" i="12"/>
  <c r="AT14" i="12" l="1"/>
  <c r="AY13" i="12" s="1"/>
  <c r="L20" i="6"/>
  <c r="F311" i="23"/>
  <c r="BB13" i="12"/>
  <c r="AZ13" i="12"/>
  <c r="BC13" i="12"/>
  <c r="BD13" i="12"/>
  <c r="AT15" i="12" l="1"/>
  <c r="AY14" i="12" s="1"/>
  <c r="L21" i="6"/>
  <c r="F312" i="23"/>
  <c r="BD14" i="12"/>
  <c r="BC14" i="12"/>
  <c r="BB14" i="12"/>
  <c r="AZ14" i="12"/>
  <c r="F313" i="23" l="1"/>
  <c r="L22" i="6"/>
  <c r="AT16" i="12"/>
  <c r="AY15" i="12" s="1"/>
  <c r="BC15" i="12"/>
  <c r="AZ15" i="12"/>
  <c r="BB15" i="12"/>
  <c r="BD15" i="12"/>
  <c r="BD16" i="12" l="1"/>
  <c r="AZ16" i="12"/>
  <c r="BB16" i="12"/>
  <c r="BC16" i="12"/>
  <c r="L23" i="6"/>
  <c r="AT17" i="12"/>
  <c r="AY16" i="12" s="1"/>
  <c r="F314" i="23"/>
  <c r="BB17" i="12" l="1"/>
  <c r="BD17" i="12"/>
  <c r="BC17" i="12"/>
  <c r="AZ17" i="12"/>
  <c r="F315" i="23"/>
  <c r="AT18" i="12"/>
  <c r="L24" i="6"/>
  <c r="AT19" i="12" l="1"/>
  <c r="AY18" i="12" s="1"/>
  <c r="L25" i="6"/>
  <c r="F316" i="23"/>
  <c r="BB18" i="12"/>
  <c r="AZ18" i="12"/>
  <c r="BC18" i="12"/>
  <c r="BD18" i="12"/>
  <c r="AY17" i="12"/>
  <c r="AT20" i="12" l="1"/>
  <c r="AY19" i="12" s="1"/>
  <c r="F317" i="23"/>
  <c r="L26" i="6"/>
  <c r="BC19" i="12"/>
  <c r="BD19" i="12"/>
  <c r="BB19" i="12"/>
  <c r="AZ19" i="12"/>
  <c r="AT21" i="12" l="1"/>
  <c r="AY20" i="12" s="1"/>
  <c r="F318" i="23"/>
  <c r="L27" i="6"/>
  <c r="AZ20" i="12"/>
  <c r="BD20" i="12"/>
  <c r="BB20" i="12"/>
  <c r="BC20" i="12"/>
  <c r="F319" i="23" l="1"/>
  <c r="AT22" i="12"/>
  <c r="AY21" i="12" s="1"/>
  <c r="L28" i="6"/>
  <c r="BD21" i="12"/>
  <c r="BC21" i="12"/>
  <c r="AZ21" i="12"/>
  <c r="BB21" i="12"/>
  <c r="AT23" i="12" l="1"/>
  <c r="AY22" i="12" s="1"/>
  <c r="L29" i="6"/>
  <c r="F320" i="23"/>
  <c r="BD22" i="12"/>
  <c r="AZ22" i="12"/>
  <c r="BC22" i="12"/>
  <c r="BB22" i="12"/>
  <c r="AT24" i="12" l="1"/>
  <c r="AY23" i="12" s="1"/>
  <c r="F321" i="23"/>
  <c r="L30" i="6"/>
  <c r="BC23" i="12"/>
  <c r="BB23" i="12"/>
  <c r="AZ23" i="12"/>
  <c r="BD23" i="12"/>
  <c r="AT25" i="12" l="1"/>
  <c r="F322" i="23"/>
  <c r="L31" i="6"/>
  <c r="BC24" i="12"/>
  <c r="AZ24" i="12"/>
  <c r="BD24" i="12"/>
  <c r="BB24" i="12"/>
  <c r="AT26" i="12" l="1"/>
  <c r="AY25" i="12" s="1"/>
  <c r="F323" i="23"/>
  <c r="L32" i="6"/>
  <c r="BB25" i="12"/>
  <c r="BD25" i="12"/>
  <c r="BC25" i="12"/>
  <c r="AZ25" i="12"/>
  <c r="AT27" i="12" l="1"/>
  <c r="F324" i="23"/>
  <c r="L33" i="6"/>
  <c r="AZ26" i="12"/>
  <c r="BC26" i="12"/>
  <c r="BD26" i="12"/>
  <c r="BB26" i="12"/>
  <c r="AY26" i="12" l="1"/>
  <c r="F325" i="23"/>
  <c r="AT28" i="12"/>
  <c r="AY27" i="12" s="1"/>
  <c r="L34" i="6"/>
  <c r="BD27" i="12"/>
  <c r="BC27" i="12"/>
  <c r="BB27" i="12"/>
  <c r="AZ27" i="12"/>
  <c r="AT29" i="12" l="1"/>
  <c r="M11" i="6"/>
  <c r="F326" i="23"/>
  <c r="BB28" i="12"/>
  <c r="BD28" i="12"/>
  <c r="BC28" i="12"/>
  <c r="AZ28" i="12"/>
  <c r="AY28" i="12" l="1"/>
  <c r="AT30" i="12"/>
  <c r="AY29" i="12" s="1"/>
  <c r="H303" i="23"/>
  <c r="M12" i="6"/>
  <c r="BB29" i="12"/>
  <c r="AZ29" i="12"/>
  <c r="BD29" i="12"/>
  <c r="BC29" i="12"/>
  <c r="BA29" i="12"/>
  <c r="AT31" i="12" l="1"/>
  <c r="M13" i="6"/>
  <c r="H304" i="23"/>
  <c r="BB30" i="12"/>
  <c r="BD30" i="12"/>
  <c r="AZ30" i="12"/>
  <c r="BC30" i="12"/>
  <c r="AY30" i="12" l="1"/>
  <c r="AT32" i="12"/>
  <c r="AY31" i="12" s="1"/>
  <c r="H305" i="23"/>
  <c r="M14" i="6"/>
  <c r="BD31" i="12"/>
  <c r="BB31" i="12"/>
  <c r="AZ31" i="12"/>
  <c r="BC31" i="12"/>
  <c r="H306" i="23" l="1"/>
  <c r="AT33" i="12"/>
  <c r="M15" i="6"/>
  <c r="BC32" i="12"/>
  <c r="BB32" i="12"/>
  <c r="AZ32" i="12"/>
  <c r="BD32" i="12"/>
  <c r="AY32" i="12" l="1"/>
  <c r="AT34" i="12"/>
  <c r="AY33" i="12" s="1"/>
  <c r="H307" i="23"/>
  <c r="M16" i="6"/>
  <c r="BD33" i="12"/>
  <c r="AZ33" i="12"/>
  <c r="BC33" i="12"/>
  <c r="BB33" i="12"/>
  <c r="AT35" i="12" l="1"/>
  <c r="AY34" i="12" s="1"/>
  <c r="M17" i="6"/>
  <c r="H308" i="23"/>
  <c r="BD34" i="12"/>
  <c r="BC34" i="12"/>
  <c r="BB34" i="12"/>
  <c r="AZ34" i="12"/>
  <c r="H309" i="23" l="1"/>
  <c r="AT36" i="12"/>
  <c r="AY35" i="12" s="1"/>
  <c r="M18" i="6"/>
  <c r="BB35" i="12"/>
  <c r="BD35" i="12"/>
  <c r="BC35" i="12"/>
  <c r="AZ35" i="12"/>
  <c r="H310" i="23" l="1"/>
  <c r="M19" i="6"/>
  <c r="AT37" i="12"/>
  <c r="AY36" i="12" s="1"/>
  <c r="BD36" i="12"/>
  <c r="AZ36" i="12"/>
  <c r="BB36" i="12"/>
  <c r="BC36" i="12"/>
  <c r="BC37" i="12" l="1"/>
  <c r="BD37" i="12"/>
  <c r="AZ37" i="12"/>
  <c r="BB37" i="12"/>
  <c r="H311" i="23"/>
  <c r="AT38" i="12"/>
  <c r="M20" i="6"/>
  <c r="BB38" i="12" l="1"/>
  <c r="BD38" i="12"/>
  <c r="BC38" i="12"/>
  <c r="AZ38" i="12"/>
  <c r="AY37" i="12"/>
  <c r="AT39" i="12"/>
  <c r="M21" i="6"/>
  <c r="H312" i="23"/>
  <c r="AZ39" i="12" l="1"/>
  <c r="BD39" i="12"/>
  <c r="BB39" i="12"/>
  <c r="BC39" i="12"/>
  <c r="AT40" i="12"/>
  <c r="M22" i="6"/>
  <c r="H313" i="23"/>
  <c r="AY38" i="12"/>
  <c r="AT41" i="12" l="1"/>
  <c r="AY40" i="12" s="1"/>
  <c r="H314" i="23"/>
  <c r="M23" i="6"/>
  <c r="BD40" i="12"/>
  <c r="BB40" i="12"/>
  <c r="BC40" i="12"/>
  <c r="AZ40" i="12"/>
  <c r="AY39" i="12"/>
  <c r="AT42" i="12" l="1"/>
  <c r="AY41" i="12" s="1"/>
  <c r="M24" i="6"/>
  <c r="H315" i="23"/>
  <c r="BB41" i="12"/>
  <c r="AZ41" i="12"/>
  <c r="BC41" i="12"/>
  <c r="BD41" i="12"/>
  <c r="H316" i="23" l="1"/>
  <c r="AT43" i="12"/>
  <c r="M25" i="6"/>
  <c r="BC42" i="12"/>
  <c r="BB42" i="12"/>
  <c r="AZ42" i="12"/>
  <c r="BD42" i="12"/>
  <c r="H317" i="23" l="1"/>
  <c r="AT44" i="12"/>
  <c r="M26" i="6"/>
  <c r="BC43" i="12"/>
  <c r="BD43" i="12"/>
  <c r="BB43" i="12"/>
  <c r="AZ43" i="12"/>
  <c r="AY42" i="12"/>
  <c r="H318" i="23" l="1"/>
  <c r="M27" i="6"/>
  <c r="AT45" i="12"/>
  <c r="AY44" i="12" s="1"/>
  <c r="BB44" i="12"/>
  <c r="BC44" i="12"/>
  <c r="BD44" i="12"/>
  <c r="AZ44" i="12"/>
  <c r="AY43" i="12"/>
  <c r="BC45" i="12" l="1"/>
  <c r="BD45" i="12"/>
  <c r="AZ45" i="12"/>
  <c r="BB45" i="12"/>
  <c r="H319" i="23"/>
  <c r="AT46" i="12"/>
  <c r="M28" i="6"/>
  <c r="BC46" i="12" l="1"/>
  <c r="AZ46" i="12"/>
  <c r="BD46" i="12"/>
  <c r="BB46" i="12"/>
  <c r="AY45" i="12"/>
  <c r="H320" i="23"/>
  <c r="M29" i="6"/>
  <c r="AT47" i="12"/>
  <c r="AY46" i="12" s="1"/>
  <c r="H321" i="23" l="1"/>
  <c r="AT48" i="12"/>
  <c r="AY47" i="12" s="1"/>
  <c r="M30" i="6"/>
  <c r="BC47" i="12"/>
  <c r="AZ47" i="12"/>
  <c r="BB47" i="12"/>
  <c r="BD47" i="12"/>
  <c r="AT49" i="12" l="1"/>
  <c r="M31" i="6"/>
  <c r="H322" i="23"/>
  <c r="BD48" i="12"/>
  <c r="BB48" i="12"/>
  <c r="BC48" i="12"/>
  <c r="AZ48" i="12"/>
  <c r="AT50" i="12" l="1"/>
  <c r="AY49" i="12" s="1"/>
  <c r="H323" i="23"/>
  <c r="M32" i="6"/>
  <c r="AZ49" i="12"/>
  <c r="BB49" i="12"/>
  <c r="BD49" i="12"/>
  <c r="BC49" i="12"/>
  <c r="AT51" i="12" l="1"/>
  <c r="H324" i="23"/>
  <c r="M33" i="6"/>
  <c r="AZ50" i="12"/>
  <c r="BC50" i="12"/>
  <c r="BB50" i="12"/>
  <c r="BD50" i="12"/>
  <c r="AY50" i="12" l="1"/>
  <c r="AT52" i="12"/>
  <c r="AY51" i="12" s="1"/>
  <c r="H325" i="23"/>
  <c r="M34" i="6"/>
  <c r="BB51" i="12"/>
  <c r="BD51" i="12"/>
  <c r="AZ51" i="12"/>
  <c r="BC51" i="12"/>
  <c r="H326" i="23" l="1"/>
  <c r="AT53" i="12"/>
  <c r="N11" i="6"/>
  <c r="BD52" i="12"/>
  <c r="BB52" i="12"/>
  <c r="BC52" i="12"/>
  <c r="AZ52" i="12"/>
  <c r="AY52" i="12" l="1"/>
  <c r="J303" i="23"/>
  <c r="AT54" i="12"/>
  <c r="AY53" i="12" s="1"/>
  <c r="N12" i="6"/>
  <c r="AZ53" i="12"/>
  <c r="BB53" i="12"/>
  <c r="BC53" i="12"/>
  <c r="BD53" i="12"/>
  <c r="BA53" i="12"/>
  <c r="J304" i="23" l="1"/>
  <c r="K335" i="23" s="1"/>
  <c r="AT55" i="12"/>
  <c r="AY170" i="12" s="1"/>
  <c r="BC54" i="12"/>
  <c r="BD54" i="12"/>
  <c r="BB54" i="12"/>
  <c r="AZ54" i="12"/>
  <c r="BA77" i="12" l="1"/>
  <c r="AY144" i="12"/>
  <c r="AY96" i="12"/>
  <c r="AY121" i="12"/>
  <c r="AY72" i="12"/>
  <c r="AY168" i="12"/>
  <c r="AY24" i="12"/>
  <c r="AY48" i="12"/>
  <c r="K334" i="23"/>
  <c r="K333" i="23"/>
  <c r="AY54" i="12"/>
  <c r="BD55" i="12"/>
  <c r="BD174" i="12" s="1"/>
  <c r="BD175" i="12" s="1"/>
  <c r="AZ55" i="12"/>
  <c r="BC55" i="12"/>
  <c r="AY55" i="12"/>
  <c r="BB55" i="12"/>
  <c r="AZ57" i="12"/>
  <c r="BC57" i="12"/>
  <c r="AY56" i="12"/>
  <c r="AZ56" i="12"/>
  <c r="BB57" i="12"/>
  <c r="BB56" i="12"/>
  <c r="BC56" i="12"/>
  <c r="AZ58" i="12"/>
  <c r="BB58" i="12"/>
  <c r="BB59" i="12"/>
  <c r="AZ59" i="12"/>
  <c r="AZ60" i="12"/>
  <c r="AZ61" i="12"/>
  <c r="BB174" i="12" l="1"/>
  <c r="BA174" i="12"/>
  <c r="BC174" i="12"/>
  <c r="BC175" i="12" s="1"/>
  <c r="J381" i="23"/>
  <c r="R56" i="12"/>
  <c r="E41" i="6"/>
  <c r="J382" i="23" s="1"/>
  <c r="BB175" i="12" l="1"/>
  <c r="BA175" i="12" s="1"/>
  <c r="R57" i="12"/>
  <c r="AB57" i="12" s="1"/>
  <c r="E42" i="6"/>
  <c r="J383" i="23" s="1"/>
  <c r="AB56" i="12"/>
  <c r="BD176" i="12" l="1"/>
  <c r="Q174" i="23" s="1"/>
  <c r="R58" i="12"/>
  <c r="E43" i="6"/>
  <c r="J384" i="23" l="1"/>
  <c r="R59" i="12"/>
  <c r="W58" i="12" s="1"/>
  <c r="E44" i="6"/>
  <c r="AA58" i="12"/>
  <c r="W57" i="12"/>
  <c r="AB58" i="12"/>
  <c r="J385" i="23" l="1"/>
  <c r="R60" i="12"/>
  <c r="W59" i="12" s="1"/>
  <c r="E45" i="6"/>
  <c r="AA59" i="12"/>
  <c r="AB59" i="12"/>
  <c r="J386" i="23" l="1"/>
  <c r="E46" i="6"/>
  <c r="R61" i="12"/>
  <c r="W60" i="12" s="1"/>
  <c r="Z60" i="12"/>
  <c r="AB60" i="12"/>
  <c r="AA60" i="12"/>
  <c r="E47" i="6" l="1"/>
  <c r="J387" i="23"/>
  <c r="R62" i="12"/>
  <c r="W61" i="12" s="1"/>
  <c r="AA61" i="12"/>
  <c r="AB61" i="12"/>
  <c r="Z61" i="12"/>
  <c r="X62" i="12" l="1"/>
  <c r="AA62" i="12"/>
  <c r="Z62" i="12"/>
  <c r="AB62" i="12"/>
  <c r="R63" i="12"/>
  <c r="W62" i="12" s="1"/>
  <c r="E48" i="6"/>
  <c r="J388" i="23"/>
  <c r="R64" i="12" l="1"/>
  <c r="W63" i="12" s="1"/>
  <c r="J389" i="23"/>
  <c r="E49" i="6"/>
  <c r="Z63" i="12"/>
  <c r="X63" i="12"/>
  <c r="AA63" i="12"/>
  <c r="AB63" i="12"/>
  <c r="E50" i="6" l="1"/>
  <c r="J390" i="23"/>
  <c r="R65" i="12"/>
  <c r="W64" i="12" s="1"/>
  <c r="AB64" i="12"/>
  <c r="AA64" i="12"/>
  <c r="Z64" i="12"/>
  <c r="X64" i="12"/>
  <c r="AB65" i="12" l="1"/>
  <c r="X65" i="12"/>
  <c r="AA65" i="12"/>
  <c r="Z65" i="12"/>
  <c r="J391" i="23"/>
  <c r="R66" i="12"/>
  <c r="E51" i="6"/>
  <c r="R67" i="12" l="1"/>
  <c r="W66" i="12" s="1"/>
  <c r="J392" i="23"/>
  <c r="E52" i="6"/>
  <c r="W65" i="12"/>
  <c r="X66" i="12"/>
  <c r="Z66" i="12"/>
  <c r="AA66" i="12"/>
  <c r="AB66" i="12"/>
  <c r="R68" i="12" l="1"/>
  <c r="W67" i="12" s="1"/>
  <c r="E53" i="6"/>
  <c r="J393" i="23"/>
  <c r="AA67" i="12"/>
  <c r="Z67" i="12"/>
  <c r="AB67" i="12"/>
  <c r="X67" i="12"/>
  <c r="J394" i="23" l="1"/>
  <c r="R69" i="12"/>
  <c r="E54" i="6"/>
  <c r="AB68" i="12"/>
  <c r="AA68" i="12"/>
  <c r="X68" i="12"/>
  <c r="Z68" i="12"/>
  <c r="R70" i="12" l="1"/>
  <c r="J395" i="23"/>
  <c r="E55" i="6"/>
  <c r="AB69" i="12"/>
  <c r="Z69" i="12"/>
  <c r="X69" i="12"/>
  <c r="W68" i="12"/>
  <c r="AA69" i="12"/>
  <c r="J396" i="23" l="1"/>
  <c r="E56" i="6"/>
  <c r="R71" i="12"/>
  <c r="W70" i="12" s="1"/>
  <c r="Z70" i="12"/>
  <c r="AA70" i="12"/>
  <c r="AB70" i="12"/>
  <c r="W69" i="12"/>
  <c r="X70" i="12"/>
  <c r="X71" i="12" l="1"/>
  <c r="Z71" i="12"/>
  <c r="AB71" i="12"/>
  <c r="AA71" i="12"/>
  <c r="J397" i="23"/>
  <c r="R72" i="12"/>
  <c r="W71" i="12" s="1"/>
  <c r="E57" i="6"/>
  <c r="J398" i="23" l="1"/>
  <c r="R73" i="12"/>
  <c r="W72" i="12" s="1"/>
  <c r="E58" i="6"/>
  <c r="AA72" i="12"/>
  <c r="AB72" i="12"/>
  <c r="X72" i="12"/>
  <c r="Z72" i="12"/>
  <c r="R74" i="12" l="1"/>
  <c r="W73" i="12" s="1"/>
  <c r="J399" i="23"/>
  <c r="E59" i="6"/>
  <c r="Z73" i="12"/>
  <c r="AA73" i="12"/>
  <c r="X73" i="12"/>
  <c r="AB73" i="12"/>
  <c r="R75" i="12" l="1"/>
  <c r="W74" i="12" s="1"/>
  <c r="E60" i="6"/>
  <c r="J400" i="23"/>
  <c r="X74" i="12"/>
  <c r="AB74" i="12"/>
  <c r="AA74" i="12"/>
  <c r="Z74" i="12"/>
  <c r="R76" i="12" l="1"/>
  <c r="J401" i="23"/>
  <c r="E61" i="6"/>
  <c r="X75" i="12"/>
  <c r="Z75" i="12"/>
  <c r="AA75" i="12"/>
  <c r="AB75" i="12"/>
  <c r="R77" i="12" l="1"/>
  <c r="W76" i="12" s="1"/>
  <c r="F38" i="6"/>
  <c r="J402" i="23"/>
  <c r="X76" i="12"/>
  <c r="W75" i="12"/>
  <c r="AB76" i="12"/>
  <c r="Z76" i="12"/>
  <c r="AA76" i="12"/>
  <c r="R78" i="12" l="1"/>
  <c r="W77" i="12" s="1"/>
  <c r="F39" i="6"/>
  <c r="L379" i="23"/>
  <c r="Z77" i="12"/>
  <c r="X77" i="12"/>
  <c r="AA77" i="12"/>
  <c r="AB77" i="12"/>
  <c r="L380" i="23" l="1"/>
  <c r="R79" i="12"/>
  <c r="W78" i="12" s="1"/>
  <c r="F40" i="6"/>
  <c r="X78" i="12"/>
  <c r="Z78" i="12"/>
  <c r="AB78" i="12"/>
  <c r="AA78" i="12"/>
  <c r="R80" i="12" l="1"/>
  <c r="W79" i="12" s="1"/>
  <c r="L381" i="23"/>
  <c r="F41" i="6"/>
  <c r="AA79" i="12"/>
  <c r="AB79" i="12"/>
  <c r="Z79" i="12"/>
  <c r="X79" i="12"/>
  <c r="F42" i="6" l="1"/>
  <c r="R81" i="12"/>
  <c r="W80" i="12" s="1"/>
  <c r="L382" i="23"/>
  <c r="AA80" i="12"/>
  <c r="X80" i="12"/>
  <c r="Z80" i="12"/>
  <c r="AB80" i="12"/>
  <c r="Z81" i="12" l="1"/>
  <c r="AA81" i="12"/>
  <c r="AB81" i="12"/>
  <c r="X81" i="12"/>
  <c r="L383" i="23"/>
  <c r="R82" i="12"/>
  <c r="F43" i="6"/>
  <c r="L384" i="23" l="1"/>
  <c r="R83" i="12"/>
  <c r="F44" i="6"/>
  <c r="AA82" i="12"/>
  <c r="W81" i="12"/>
  <c r="Z82" i="12"/>
  <c r="X82" i="12"/>
  <c r="AB82" i="12"/>
  <c r="L385" i="23" l="1"/>
  <c r="R84" i="12"/>
  <c r="F45" i="6"/>
  <c r="AA83" i="12"/>
  <c r="AB83" i="12"/>
  <c r="W82" i="12"/>
  <c r="X83" i="12"/>
  <c r="Z83" i="12"/>
  <c r="L386" i="23" l="1"/>
  <c r="F46" i="6"/>
  <c r="R85" i="12"/>
  <c r="W84" i="12" s="1"/>
  <c r="Z84" i="12"/>
  <c r="W83" i="12"/>
  <c r="AB84" i="12"/>
  <c r="AA84" i="12"/>
  <c r="X84" i="12"/>
  <c r="AA85" i="12" l="1"/>
  <c r="AB85" i="12"/>
  <c r="X85" i="12"/>
  <c r="Z85" i="12"/>
  <c r="R86" i="12"/>
  <c r="F47" i="6"/>
  <c r="L387" i="23"/>
  <c r="L388" i="23" l="1"/>
  <c r="R87" i="12"/>
  <c r="F48" i="6"/>
  <c r="Z86" i="12"/>
  <c r="W85" i="12"/>
  <c r="AB86" i="12"/>
  <c r="X86" i="12"/>
  <c r="AA86" i="12"/>
  <c r="R88" i="12" l="1"/>
  <c r="F49" i="6"/>
  <c r="L389" i="23"/>
  <c r="AA87" i="12"/>
  <c r="AB87" i="12"/>
  <c r="X87" i="12"/>
  <c r="Z87" i="12"/>
  <c r="W86" i="12"/>
  <c r="F50" i="6" l="1"/>
  <c r="R89" i="12"/>
  <c r="W88" i="12" s="1"/>
  <c r="L390" i="23"/>
  <c r="AA88" i="12"/>
  <c r="X88" i="12"/>
  <c r="Z88" i="12"/>
  <c r="W87" i="12"/>
  <c r="AB88" i="12"/>
  <c r="AA89" i="12" l="1"/>
  <c r="Z89" i="12"/>
  <c r="X89" i="12"/>
  <c r="AB89" i="12"/>
  <c r="R90" i="12"/>
  <c r="L391" i="23"/>
  <c r="F51" i="6"/>
  <c r="F52" i="6" l="1"/>
  <c r="R91" i="12"/>
  <c r="L392" i="23"/>
  <c r="X90" i="12"/>
  <c r="AA90" i="12"/>
  <c r="AB90" i="12"/>
  <c r="W89" i="12"/>
  <c r="Z90" i="12"/>
  <c r="AB91" i="12" l="1"/>
  <c r="Z91" i="12"/>
  <c r="X91" i="12"/>
  <c r="AA91" i="12"/>
  <c r="W90" i="12"/>
  <c r="L393" i="23"/>
  <c r="R92" i="12"/>
  <c r="F53" i="6"/>
  <c r="R93" i="12" l="1"/>
  <c r="W92" i="12" s="1"/>
  <c r="L394" i="23"/>
  <c r="F54" i="6"/>
  <c r="AB92" i="12"/>
  <c r="W91" i="12"/>
  <c r="AA92" i="12"/>
  <c r="Z92" i="12"/>
  <c r="X92" i="12"/>
  <c r="R94" i="12" l="1"/>
  <c r="L395" i="23"/>
  <c r="F55" i="6"/>
  <c r="X93" i="12"/>
  <c r="AB93" i="12"/>
  <c r="AA93" i="12"/>
  <c r="Z93" i="12"/>
  <c r="F56" i="6" l="1"/>
  <c r="L396" i="23"/>
  <c r="R95" i="12"/>
  <c r="AB94" i="12"/>
  <c r="X94" i="12"/>
  <c r="W93" i="12"/>
  <c r="Z94" i="12"/>
  <c r="AA94" i="12"/>
  <c r="AB95" i="12" l="1"/>
  <c r="X95" i="12"/>
  <c r="Z95" i="12"/>
  <c r="AA95" i="12"/>
  <c r="W94" i="12"/>
  <c r="R96" i="12"/>
  <c r="F57" i="6"/>
  <c r="L397" i="23"/>
  <c r="X96" i="12" l="1"/>
  <c r="AA96" i="12"/>
  <c r="AB96" i="12"/>
  <c r="Z96" i="12"/>
  <c r="L398" i="23"/>
  <c r="R97" i="12"/>
  <c r="F58" i="6"/>
  <c r="W95" i="12"/>
  <c r="R98" i="12" l="1"/>
  <c r="W97" i="12" s="1"/>
  <c r="F59" i="6"/>
  <c r="L399" i="23"/>
  <c r="AA97" i="12"/>
  <c r="Z97" i="12"/>
  <c r="W96" i="12"/>
  <c r="AB97" i="12"/>
  <c r="X97" i="12"/>
  <c r="L400" i="23" l="1"/>
  <c r="F60" i="6"/>
  <c r="R99" i="12"/>
  <c r="W98" i="12" s="1"/>
  <c r="AB98" i="12"/>
  <c r="Z98" i="12"/>
  <c r="X98" i="12"/>
  <c r="AA98" i="12"/>
  <c r="X99" i="12" l="1"/>
  <c r="AB99" i="12"/>
  <c r="AA99" i="12"/>
  <c r="Z99" i="12"/>
  <c r="L401" i="23"/>
  <c r="R100" i="12"/>
  <c r="W99" i="12" s="1"/>
  <c r="F61" i="6"/>
  <c r="R101" i="12" l="1"/>
  <c r="W100" i="12" s="1"/>
  <c r="L402" i="23"/>
  <c r="G38" i="6"/>
  <c r="X100" i="12"/>
  <c r="AB100" i="12"/>
  <c r="AA100" i="12"/>
  <c r="Z100" i="12"/>
  <c r="R102" i="12" l="1"/>
  <c r="W101" i="12" s="1"/>
  <c r="G39" i="6"/>
  <c r="N379" i="23"/>
  <c r="AA101" i="12"/>
  <c r="Y101" i="12"/>
  <c r="AB101" i="12"/>
  <c r="Z101" i="12"/>
  <c r="X101" i="12"/>
  <c r="R103" i="12" l="1"/>
  <c r="W102" i="12" s="1"/>
  <c r="N380" i="23"/>
  <c r="G40" i="6"/>
  <c r="Z102" i="12"/>
  <c r="X102" i="12"/>
  <c r="AA102" i="12"/>
  <c r="AB102" i="12"/>
  <c r="N381" i="23" l="1"/>
  <c r="G41" i="6"/>
  <c r="R104" i="12"/>
  <c r="W103" i="12" s="1"/>
  <c r="AA103" i="12"/>
  <c r="AB103" i="12"/>
  <c r="X103" i="12"/>
  <c r="Z103" i="12"/>
  <c r="AA104" i="12" l="1"/>
  <c r="X104" i="12"/>
  <c r="AB104" i="12"/>
  <c r="Z104" i="12"/>
  <c r="R105" i="12"/>
  <c r="W104" i="12" s="1"/>
  <c r="N382" i="23"/>
  <c r="G42" i="6"/>
  <c r="N383" i="23" l="1"/>
  <c r="R106" i="12"/>
  <c r="W105" i="12" s="1"/>
  <c r="G43" i="6"/>
  <c r="X105" i="12"/>
  <c r="AB105" i="12"/>
  <c r="AA105" i="12"/>
  <c r="Z105" i="12"/>
  <c r="R107" i="12" l="1"/>
  <c r="N384" i="23"/>
  <c r="G44" i="6"/>
  <c r="AB106" i="12"/>
  <c r="AA106" i="12"/>
  <c r="Z106" i="12"/>
  <c r="X106" i="12"/>
  <c r="X107" i="12" l="1"/>
  <c r="Z107" i="12"/>
  <c r="AA107" i="12"/>
  <c r="W106" i="12"/>
  <c r="AB107" i="12"/>
  <c r="N385" i="23"/>
  <c r="G45" i="6"/>
  <c r="R108" i="12"/>
  <c r="W107" i="12" s="1"/>
  <c r="G46" i="6" l="1"/>
  <c r="R109" i="12"/>
  <c r="N386" i="23"/>
  <c r="X108" i="12"/>
  <c r="AA108" i="12"/>
  <c r="AB108" i="12"/>
  <c r="Z108" i="12"/>
  <c r="X109" i="12" l="1"/>
  <c r="AA109" i="12"/>
  <c r="W108" i="12"/>
  <c r="Z109" i="12"/>
  <c r="AB109" i="12"/>
  <c r="R110" i="12"/>
  <c r="G47" i="6"/>
  <c r="N387" i="23"/>
  <c r="G48" i="6" l="1"/>
  <c r="R111" i="12"/>
  <c r="N388" i="23"/>
  <c r="Z110" i="12"/>
  <c r="AA110" i="12"/>
  <c r="X110" i="12"/>
  <c r="AB110" i="12"/>
  <c r="W109" i="12"/>
  <c r="W110" i="12" l="1"/>
  <c r="Z111" i="12"/>
  <c r="AA111" i="12"/>
  <c r="AB111" i="12"/>
  <c r="X111" i="12"/>
  <c r="R112" i="12"/>
  <c r="W111" i="12" s="1"/>
  <c r="G49" i="6"/>
  <c r="N389" i="23"/>
  <c r="R113" i="12" l="1"/>
  <c r="W112" i="12" s="1"/>
  <c r="N390" i="23"/>
  <c r="G50" i="6"/>
  <c r="AB112" i="12"/>
  <c r="AA112" i="12"/>
  <c r="X112" i="12"/>
  <c r="Z112" i="12"/>
  <c r="R114" i="12" l="1"/>
  <c r="W113" i="12" s="1"/>
  <c r="N391" i="23"/>
  <c r="G51" i="6"/>
  <c r="Z113" i="12"/>
  <c r="AB113" i="12"/>
  <c r="X113" i="12"/>
  <c r="AA113" i="12"/>
  <c r="R115" i="12" l="1"/>
  <c r="W114" i="12" s="1"/>
  <c r="N392" i="23"/>
  <c r="G52" i="6"/>
  <c r="AA114" i="12"/>
  <c r="AB114" i="12"/>
  <c r="Z114" i="12"/>
  <c r="X114" i="12"/>
  <c r="N393" i="23" l="1"/>
  <c r="G53" i="6"/>
  <c r="R116" i="12"/>
  <c r="W115" i="12" s="1"/>
  <c r="AA115" i="12"/>
  <c r="AB115" i="12"/>
  <c r="X115" i="12"/>
  <c r="Z115" i="12"/>
  <c r="X116" i="12" l="1"/>
  <c r="AB116" i="12"/>
  <c r="AA116" i="12"/>
  <c r="Z116" i="12"/>
  <c r="N394" i="23"/>
  <c r="G54" i="6"/>
  <c r="R117" i="12"/>
  <c r="X117" i="12" l="1"/>
  <c r="Z117" i="12"/>
  <c r="AA117" i="12"/>
  <c r="AB117" i="12"/>
  <c r="W116" i="12"/>
  <c r="R118" i="12"/>
  <c r="N395" i="23"/>
  <c r="G55" i="6"/>
  <c r="R119" i="12" l="1"/>
  <c r="W118" i="12" s="1"/>
  <c r="G56" i="6"/>
  <c r="N396" i="23"/>
  <c r="W117" i="12"/>
  <c r="AA118" i="12"/>
  <c r="X118" i="12"/>
  <c r="AB118" i="12"/>
  <c r="Z118" i="12"/>
  <c r="R120" i="12" l="1"/>
  <c r="W119" i="12" s="1"/>
  <c r="N397" i="23"/>
  <c r="G57" i="6"/>
  <c r="Z119" i="12"/>
  <c r="X119" i="12"/>
  <c r="AA119" i="12"/>
  <c r="AB119" i="12"/>
  <c r="R121" i="12" l="1"/>
  <c r="G58" i="6"/>
  <c r="N398" i="23"/>
  <c r="Z120" i="12"/>
  <c r="X120" i="12"/>
  <c r="AA120" i="12"/>
  <c r="AB120" i="12"/>
  <c r="R122" i="12" l="1"/>
  <c r="W121" i="12" s="1"/>
  <c r="N399" i="23"/>
  <c r="G59" i="6"/>
  <c r="AB121" i="12"/>
  <c r="W120" i="12"/>
  <c r="AA121" i="12"/>
  <c r="Z121" i="12"/>
  <c r="X121" i="12"/>
  <c r="G60" i="6" l="1"/>
  <c r="N400" i="23"/>
  <c r="R123" i="12"/>
  <c r="W122" i="12" s="1"/>
  <c r="AB122" i="12"/>
  <c r="AA122" i="12"/>
  <c r="X122" i="12"/>
  <c r="Z122" i="12"/>
  <c r="AB123" i="12" l="1"/>
  <c r="Z123" i="12"/>
  <c r="AA123" i="12"/>
  <c r="X123" i="12"/>
  <c r="G61" i="6"/>
  <c r="N401" i="23"/>
  <c r="R124" i="12"/>
  <c r="AA124" i="12" l="1"/>
  <c r="X124" i="12"/>
  <c r="AB124" i="12"/>
  <c r="Z124" i="12"/>
  <c r="W123" i="12"/>
  <c r="R125" i="12"/>
  <c r="N402" i="23"/>
  <c r="H38" i="6"/>
  <c r="R126" i="12" l="1"/>
  <c r="P379" i="23"/>
  <c r="H39" i="6"/>
  <c r="AA125" i="12"/>
  <c r="Y125" i="12"/>
  <c r="X125" i="12"/>
  <c r="AB125" i="12"/>
  <c r="Z125" i="12"/>
  <c r="W124" i="12"/>
  <c r="H40" i="6" l="1"/>
  <c r="P380" i="23"/>
  <c r="R127" i="12"/>
  <c r="Z126" i="12"/>
  <c r="X126" i="12"/>
  <c r="W125" i="12"/>
  <c r="AB126" i="12"/>
  <c r="AA126" i="12"/>
  <c r="AA127" i="12" l="1"/>
  <c r="Z127" i="12"/>
  <c r="X127" i="12"/>
  <c r="AB127" i="12"/>
  <c r="W126" i="12"/>
  <c r="P381" i="23"/>
  <c r="H41" i="6"/>
  <c r="R128" i="12"/>
  <c r="R129" i="12" l="1"/>
  <c r="W128" i="12" s="1"/>
  <c r="P382" i="23"/>
  <c r="H42" i="6"/>
  <c r="X128" i="12"/>
  <c r="Z128" i="12"/>
  <c r="AB128" i="12"/>
  <c r="AA128" i="12"/>
  <c r="W127" i="12"/>
  <c r="P383" i="23" l="1"/>
  <c r="H43" i="6"/>
  <c r="R130" i="12"/>
  <c r="W129" i="12" s="1"/>
  <c r="Z129" i="12"/>
  <c r="X129" i="12"/>
  <c r="AB129" i="12"/>
  <c r="AA129" i="12"/>
  <c r="Z130" i="12" l="1"/>
  <c r="AB130" i="12"/>
  <c r="X130" i="12"/>
  <c r="AA130" i="12"/>
  <c r="P384" i="23"/>
  <c r="R131" i="12"/>
  <c r="H44" i="6"/>
  <c r="R132" i="12" l="1"/>
  <c r="W131" i="12" s="1"/>
  <c r="P385" i="23"/>
  <c r="H45" i="6"/>
  <c r="Z131" i="12"/>
  <c r="AB131" i="12"/>
  <c r="X131" i="12"/>
  <c r="AA131" i="12"/>
  <c r="W130" i="12"/>
  <c r="R133" i="12" l="1"/>
  <c r="P386" i="23"/>
  <c r="H46" i="6"/>
  <c r="AB132" i="12"/>
  <c r="X132" i="12"/>
  <c r="Z132" i="12"/>
  <c r="AA132" i="12"/>
  <c r="P387" i="23" l="1"/>
  <c r="H47" i="6"/>
  <c r="R134" i="12"/>
  <c r="W132" i="12"/>
  <c r="AB133" i="12"/>
  <c r="X133" i="12"/>
  <c r="Z133" i="12"/>
  <c r="AA133" i="12"/>
  <c r="Z134" i="12" l="1"/>
  <c r="X134" i="12"/>
  <c r="AA134" i="12"/>
  <c r="W133" i="12"/>
  <c r="AB134" i="12"/>
  <c r="R135" i="12"/>
  <c r="W134" i="12" s="1"/>
  <c r="H48" i="6"/>
  <c r="P388" i="23"/>
  <c r="P389" i="23" l="1"/>
  <c r="H49" i="6"/>
  <c r="R136" i="12"/>
  <c r="W135" i="12" s="1"/>
  <c r="AB135" i="12"/>
  <c r="AA135" i="12"/>
  <c r="X135" i="12"/>
  <c r="Z135" i="12"/>
  <c r="X136" i="12" l="1"/>
  <c r="Z136" i="12"/>
  <c r="AA136" i="12"/>
  <c r="AB136" i="12"/>
  <c r="R137" i="12"/>
  <c r="H50" i="6"/>
  <c r="P390" i="23"/>
  <c r="R138" i="12" l="1"/>
  <c r="W137" i="12" s="1"/>
  <c r="P391" i="23"/>
  <c r="H51" i="6"/>
  <c r="W136" i="12"/>
  <c r="X137" i="12"/>
  <c r="AB137" i="12"/>
  <c r="Z137" i="12"/>
  <c r="AA137" i="12"/>
  <c r="H52" i="6" l="1"/>
  <c r="R139" i="12"/>
  <c r="W138" i="12" s="1"/>
  <c r="P392" i="23"/>
  <c r="AA138" i="12"/>
  <c r="Z138" i="12"/>
  <c r="X138" i="12"/>
  <c r="AB138" i="12"/>
  <c r="AA139" i="12" l="1"/>
  <c r="X139" i="12"/>
  <c r="Z139" i="12"/>
  <c r="AB139" i="12"/>
  <c r="R140" i="12"/>
  <c r="W139" i="12" s="1"/>
  <c r="P393" i="23"/>
  <c r="H53" i="6"/>
  <c r="P394" i="23" l="1"/>
  <c r="R141" i="12"/>
  <c r="W140" i="12" s="1"/>
  <c r="H54" i="6"/>
  <c r="Z140" i="12"/>
  <c r="X140" i="12"/>
  <c r="AA140" i="12"/>
  <c r="AB140" i="12"/>
  <c r="R142" i="12" l="1"/>
  <c r="H55" i="6"/>
  <c r="P395" i="23"/>
  <c r="AB141" i="12"/>
  <c r="X141" i="12"/>
  <c r="AA141" i="12"/>
  <c r="Z141" i="12"/>
  <c r="W141" i="12" l="1"/>
  <c r="AB142" i="12"/>
  <c r="X142" i="12"/>
  <c r="AA142" i="12"/>
  <c r="Z142" i="12"/>
  <c r="R143" i="12"/>
  <c r="H56" i="6"/>
  <c r="P396" i="23"/>
  <c r="Z143" i="12" l="1"/>
  <c r="AB143" i="12"/>
  <c r="AA143" i="12"/>
  <c r="X143" i="12"/>
  <c r="H57" i="6"/>
  <c r="R144" i="12"/>
  <c r="W143" i="12" s="1"/>
  <c r="P397" i="23"/>
  <c r="W142" i="12"/>
  <c r="R145" i="12" l="1"/>
  <c r="P398" i="23"/>
  <c r="H58" i="6"/>
  <c r="X144" i="12"/>
  <c r="AB144" i="12"/>
  <c r="Z144" i="12"/>
  <c r="AA144" i="12"/>
  <c r="H59" i="6" l="1"/>
  <c r="R146" i="12"/>
  <c r="W145" i="12" s="1"/>
  <c r="P399" i="23"/>
  <c r="Z145" i="12"/>
  <c r="X145" i="12"/>
  <c r="AB145" i="12"/>
  <c r="AA145" i="12"/>
  <c r="Z146" i="12" l="1"/>
  <c r="AB146" i="12"/>
  <c r="X146" i="12"/>
  <c r="AA146" i="12"/>
  <c r="P400" i="23"/>
  <c r="H60" i="6"/>
  <c r="R147" i="12"/>
  <c r="AA147" i="12" l="1"/>
  <c r="AB147" i="12"/>
  <c r="X147" i="12"/>
  <c r="Z147" i="12"/>
  <c r="W146" i="12"/>
  <c r="P401" i="23"/>
  <c r="R148" i="12"/>
  <c r="H61" i="6"/>
  <c r="X148" i="12" l="1"/>
  <c r="Z148" i="12"/>
  <c r="AB148" i="12"/>
  <c r="AA148" i="12"/>
  <c r="W147" i="12"/>
  <c r="R149" i="12"/>
  <c r="P402" i="23"/>
  <c r="I38" i="6"/>
  <c r="AB149" i="12" l="1"/>
  <c r="AA149" i="12"/>
  <c r="X149" i="12"/>
  <c r="Z149" i="12"/>
  <c r="Y149" i="12"/>
  <c r="R379" i="23"/>
  <c r="R150" i="12"/>
  <c r="I39" i="6"/>
  <c r="W148" i="12"/>
  <c r="R151" i="12" l="1"/>
  <c r="W150" i="12" s="1"/>
  <c r="I40" i="6"/>
  <c r="R380" i="23"/>
  <c r="W149" i="12"/>
  <c r="AA150" i="12"/>
  <c r="X150" i="12"/>
  <c r="Z150" i="12"/>
  <c r="AB150" i="12"/>
  <c r="R152" i="12" l="1"/>
  <c r="R381" i="23"/>
  <c r="I41" i="6"/>
  <c r="Z151" i="12"/>
  <c r="X151" i="12"/>
  <c r="AB151" i="12"/>
  <c r="AA151" i="12"/>
  <c r="I42" i="6" l="1"/>
  <c r="R382" i="23"/>
  <c r="R153" i="12"/>
  <c r="W152" i="12" s="1"/>
  <c r="W151" i="12"/>
  <c r="Z152" i="12"/>
  <c r="X152" i="12"/>
  <c r="AB152" i="12"/>
  <c r="AA152" i="12"/>
  <c r="X153" i="12" l="1"/>
  <c r="Z153" i="12"/>
  <c r="AB153" i="12"/>
  <c r="AA153" i="12"/>
  <c r="R154" i="12"/>
  <c r="R383" i="23"/>
  <c r="I43" i="6"/>
  <c r="R384" i="23" l="1"/>
  <c r="I44" i="6"/>
  <c r="R155" i="12"/>
  <c r="AA154" i="12"/>
  <c r="AB154" i="12"/>
  <c r="W153" i="12"/>
  <c r="Z154" i="12"/>
  <c r="X154" i="12"/>
  <c r="X155" i="12" l="1"/>
  <c r="AB155" i="12"/>
  <c r="AA155" i="12"/>
  <c r="Z155" i="12"/>
  <c r="R156" i="12"/>
  <c r="I45" i="6"/>
  <c r="R385" i="23"/>
  <c r="W154" i="12"/>
  <c r="AA156" i="12" l="1"/>
  <c r="X156" i="12"/>
  <c r="AB156" i="12"/>
  <c r="Z156" i="12"/>
  <c r="W155" i="12"/>
  <c r="R386" i="23"/>
  <c r="R157" i="12"/>
  <c r="I46" i="6"/>
  <c r="AB157" i="12" l="1"/>
  <c r="X157" i="12"/>
  <c r="AA157" i="12"/>
  <c r="Z157" i="12"/>
  <c r="W156" i="12"/>
  <c r="I47" i="6"/>
  <c r="R158" i="12"/>
  <c r="R387" i="23"/>
  <c r="W157" i="12" l="1"/>
  <c r="Z158" i="12"/>
  <c r="AB158" i="12"/>
  <c r="AA158" i="12"/>
  <c r="X158" i="12"/>
  <c r="R159" i="12"/>
  <c r="R388" i="23"/>
  <c r="I48" i="6"/>
  <c r="AA159" i="12" l="1"/>
  <c r="AB159" i="12"/>
  <c r="Z159" i="12"/>
  <c r="X159" i="12"/>
  <c r="R389" i="23"/>
  <c r="I49" i="6"/>
  <c r="R160" i="12"/>
  <c r="W158" i="12"/>
  <c r="AA160" i="12" l="1"/>
  <c r="AB160" i="12"/>
  <c r="X160" i="12"/>
  <c r="Z160" i="12"/>
  <c r="R390" i="23"/>
  <c r="I50" i="6"/>
  <c r="R161" i="12"/>
  <c r="W159" i="12"/>
  <c r="AA161" i="12" l="1"/>
  <c r="Z161" i="12"/>
  <c r="X161" i="12"/>
  <c r="AB161" i="12"/>
  <c r="R162" i="12"/>
  <c r="R391" i="23"/>
  <c r="I51" i="6"/>
  <c r="W160" i="12"/>
  <c r="R163" i="12" l="1"/>
  <c r="W162" i="12" s="1"/>
  <c r="R392" i="23"/>
  <c r="I52" i="6"/>
  <c r="X162" i="12"/>
  <c r="Z162" i="12"/>
  <c r="AA162" i="12"/>
  <c r="AB162" i="12"/>
  <c r="W161" i="12"/>
  <c r="R393" i="23" l="1"/>
  <c r="I53" i="6"/>
  <c r="R164" i="12"/>
  <c r="W163" i="12" s="1"/>
  <c r="X163" i="12"/>
  <c r="AB163" i="12"/>
  <c r="Z163" i="12"/>
  <c r="AA163" i="12"/>
  <c r="AA164" i="12" l="1"/>
  <c r="AB164" i="12"/>
  <c r="X164" i="12"/>
  <c r="Z164" i="12"/>
  <c r="R394" i="23"/>
  <c r="R165" i="12"/>
  <c r="I54" i="6"/>
  <c r="R395" i="23" l="1"/>
  <c r="I55" i="6"/>
  <c r="R166" i="12"/>
  <c r="W165" i="12" s="1"/>
  <c r="AA165" i="12"/>
  <c r="W164" i="12"/>
  <c r="X165" i="12"/>
  <c r="Z165" i="12"/>
  <c r="AB165" i="12"/>
  <c r="R396" i="23" l="1"/>
  <c r="R167" i="12"/>
  <c r="W166" i="12" s="1"/>
  <c r="I56" i="6"/>
  <c r="AA166" i="12"/>
  <c r="AB166" i="12"/>
  <c r="Z166" i="12"/>
  <c r="X166" i="12"/>
  <c r="R168" i="12" l="1"/>
  <c r="R397" i="23"/>
  <c r="I57" i="6"/>
  <c r="Z167" i="12"/>
  <c r="X167" i="12"/>
  <c r="AA167" i="12"/>
  <c r="AB167" i="12"/>
  <c r="R398" i="23" l="1"/>
  <c r="I58" i="6"/>
  <c r="R169" i="12"/>
  <c r="W168" i="12" s="1"/>
  <c r="Z168" i="12"/>
  <c r="X168" i="12"/>
  <c r="AA168" i="12"/>
  <c r="AB168" i="12"/>
  <c r="AB169" i="12" l="1"/>
  <c r="X169" i="12"/>
  <c r="AA169" i="12"/>
  <c r="Z169" i="12"/>
  <c r="R399" i="23"/>
  <c r="I59" i="6"/>
  <c r="R170" i="12"/>
  <c r="AA170" i="12" l="1"/>
  <c r="X170" i="12"/>
  <c r="AB170" i="12"/>
  <c r="Z170" i="12"/>
  <c r="R171" i="12"/>
  <c r="W170" i="12" s="1"/>
  <c r="R400" i="23"/>
  <c r="I60" i="6"/>
  <c r="W169" i="12"/>
  <c r="R172" i="12" l="1"/>
  <c r="W171" i="12" s="1"/>
  <c r="R401" i="23"/>
  <c r="I61" i="6"/>
  <c r="AA171" i="12"/>
  <c r="X171" i="12"/>
  <c r="Z171" i="12"/>
  <c r="AB171" i="12"/>
  <c r="R173" i="12" l="1"/>
  <c r="W172" i="12" s="1"/>
  <c r="R402" i="23"/>
  <c r="C38" i="6"/>
  <c r="AA172" i="12"/>
  <c r="Z172" i="12"/>
  <c r="AB172" i="12"/>
  <c r="X172" i="12"/>
  <c r="F379" i="23" l="1"/>
  <c r="C39" i="6"/>
  <c r="R6" i="12"/>
  <c r="W173" i="12" s="1"/>
  <c r="Z173" i="12"/>
  <c r="Y173" i="12"/>
  <c r="AA173" i="12"/>
  <c r="X173" i="12"/>
  <c r="AB173" i="12"/>
  <c r="Z6" i="12" l="1"/>
  <c r="AA6" i="12"/>
  <c r="AB6" i="12"/>
  <c r="X6" i="12"/>
  <c r="F380" i="23"/>
  <c r="R7" i="12"/>
  <c r="C40" i="6"/>
  <c r="R8" i="12" l="1"/>
  <c r="F381" i="23"/>
  <c r="C41" i="6"/>
  <c r="X7" i="12"/>
  <c r="AB7" i="12"/>
  <c r="Z7" i="12"/>
  <c r="AA7" i="12"/>
  <c r="F382" i="23" l="1"/>
  <c r="R9" i="12"/>
  <c r="C42" i="6"/>
  <c r="Z8" i="12"/>
  <c r="AB8" i="12"/>
  <c r="X8" i="12"/>
  <c r="W7" i="12"/>
  <c r="AA8" i="12"/>
  <c r="F383" i="23" l="1"/>
  <c r="C43" i="6"/>
  <c r="R10" i="12"/>
  <c r="W9" i="12" s="1"/>
  <c r="AB9" i="12"/>
  <c r="AA9" i="12"/>
  <c r="Z9" i="12"/>
  <c r="X9" i="12"/>
  <c r="W8" i="12"/>
  <c r="AB10" i="12" l="1"/>
  <c r="Z10" i="12"/>
  <c r="AA10" i="12"/>
  <c r="X10" i="12"/>
  <c r="F384" i="23"/>
  <c r="R11" i="12"/>
  <c r="C44" i="6"/>
  <c r="W10" i="12" l="1"/>
  <c r="AB11" i="12"/>
  <c r="X11" i="12"/>
  <c r="AA11" i="12"/>
  <c r="Z11" i="12"/>
  <c r="R12" i="12"/>
  <c r="C45" i="6"/>
  <c r="F385" i="23"/>
  <c r="R13" i="12" l="1"/>
  <c r="W12" i="12" s="1"/>
  <c r="C46" i="6"/>
  <c r="F386" i="23"/>
  <c r="AA12" i="12"/>
  <c r="AB12" i="12"/>
  <c r="X12" i="12"/>
  <c r="Z12" i="12"/>
  <c r="W11" i="12"/>
  <c r="F387" i="23" l="1"/>
  <c r="R14" i="12"/>
  <c r="W13" i="12" s="1"/>
  <c r="C47" i="6"/>
  <c r="AA13" i="12"/>
  <c r="X13" i="12"/>
  <c r="Z13" i="12"/>
  <c r="AB13" i="12"/>
  <c r="F388" i="23" l="1"/>
  <c r="R15" i="12"/>
  <c r="W14" i="12" s="1"/>
  <c r="C48" i="6"/>
  <c r="AB14" i="12"/>
  <c r="Z14" i="12"/>
  <c r="AA14" i="12"/>
  <c r="X14" i="12"/>
  <c r="AA15" i="12" l="1"/>
  <c r="AB15" i="12"/>
  <c r="X15" i="12"/>
  <c r="Z15" i="12"/>
  <c r="R16" i="12"/>
  <c r="C49" i="6"/>
  <c r="F389" i="23"/>
  <c r="F390" i="23" l="1"/>
  <c r="R17" i="12"/>
  <c r="W16" i="12" s="1"/>
  <c r="C50" i="6"/>
  <c r="X16" i="12"/>
  <c r="AA16" i="12"/>
  <c r="AB16" i="12"/>
  <c r="Z16" i="12"/>
  <c r="W15" i="12"/>
  <c r="R18" i="12" l="1"/>
  <c r="W17" i="12" s="1"/>
  <c r="F391" i="23"/>
  <c r="C51" i="6"/>
  <c r="Z17" i="12"/>
  <c r="X17" i="12"/>
  <c r="AB17" i="12"/>
  <c r="AA17" i="12"/>
  <c r="R19" i="12" l="1"/>
  <c r="W18" i="12" s="1"/>
  <c r="C52" i="6"/>
  <c r="F392" i="23"/>
  <c r="AA18" i="12"/>
  <c r="AB18" i="12"/>
  <c r="Z18" i="12"/>
  <c r="X18" i="12"/>
  <c r="R20" i="12" l="1"/>
  <c r="W19" i="12" s="1"/>
  <c r="F393" i="23"/>
  <c r="C53" i="6"/>
  <c r="AA19" i="12"/>
  <c r="X19" i="12"/>
  <c r="AB19" i="12"/>
  <c r="Z19" i="12"/>
  <c r="R21" i="12" l="1"/>
  <c r="W20" i="12" s="1"/>
  <c r="F394" i="23"/>
  <c r="C54" i="6"/>
  <c r="AA20" i="12"/>
  <c r="AB20" i="12"/>
  <c r="X20" i="12"/>
  <c r="Z20" i="12"/>
  <c r="F395" i="23" l="1"/>
  <c r="C55" i="6"/>
  <c r="R22" i="12"/>
  <c r="AA21" i="12"/>
  <c r="X21" i="12"/>
  <c r="AB21" i="12"/>
  <c r="Z21" i="12"/>
  <c r="Z22" i="12" l="1"/>
  <c r="W21" i="12"/>
  <c r="AA22" i="12"/>
  <c r="AB22" i="12"/>
  <c r="X22" i="12"/>
  <c r="F396" i="23"/>
  <c r="C56" i="6"/>
  <c r="R23" i="12"/>
  <c r="X23" i="12" l="1"/>
  <c r="AB23" i="12"/>
  <c r="Z23" i="12"/>
  <c r="AA23" i="12"/>
  <c r="W22" i="12"/>
  <c r="F397" i="23"/>
  <c r="R24" i="12"/>
  <c r="C57" i="6"/>
  <c r="Z24" i="12" l="1"/>
  <c r="AA24" i="12"/>
  <c r="X24" i="12"/>
  <c r="AB24" i="12"/>
  <c r="R25" i="12"/>
  <c r="W24" i="12" s="1"/>
  <c r="F398" i="23"/>
  <c r="C58" i="6"/>
  <c r="W23" i="12"/>
  <c r="F399" i="23" l="1"/>
  <c r="C59" i="6"/>
  <c r="R26" i="12"/>
  <c r="X25" i="12"/>
  <c r="AA25" i="12"/>
  <c r="Z25" i="12"/>
  <c r="AB25" i="12"/>
  <c r="AB26" i="12" l="1"/>
  <c r="X26" i="12"/>
  <c r="AA26" i="12"/>
  <c r="Z26" i="12"/>
  <c r="F400" i="23"/>
  <c r="C60" i="6"/>
  <c r="R27" i="12"/>
  <c r="W25" i="12"/>
  <c r="AA27" i="12" l="1"/>
  <c r="Z27" i="12"/>
  <c r="AB27" i="12"/>
  <c r="X27" i="12"/>
  <c r="R28" i="12"/>
  <c r="C61" i="6"/>
  <c r="F401" i="23"/>
  <c r="W26" i="12"/>
  <c r="R29" i="12" l="1"/>
  <c r="W28" i="12" s="1"/>
  <c r="D38" i="6"/>
  <c r="F402" i="23"/>
  <c r="X28" i="12"/>
  <c r="Z28" i="12"/>
  <c r="W27" i="12"/>
  <c r="AA28" i="12"/>
  <c r="AB28" i="12"/>
  <c r="R30" i="12" l="1"/>
  <c r="W29" i="12" s="1"/>
  <c r="D39" i="6"/>
  <c r="H379" i="23"/>
  <c r="Y29" i="12"/>
  <c r="Z29" i="12"/>
  <c r="X29" i="12"/>
  <c r="AB29" i="12"/>
  <c r="AA29" i="12"/>
  <c r="R31" i="12" l="1"/>
  <c r="W30" i="12" s="1"/>
  <c r="H380" i="23"/>
  <c r="D40" i="6"/>
  <c r="X30" i="12"/>
  <c r="AA30" i="12"/>
  <c r="Z30" i="12"/>
  <c r="AB30" i="12"/>
  <c r="R32" i="12" l="1"/>
  <c r="W31" i="12" s="1"/>
  <c r="D41" i="6"/>
  <c r="H381" i="23"/>
  <c r="AA31" i="12"/>
  <c r="Z31" i="12"/>
  <c r="X31" i="12"/>
  <c r="AB31" i="12"/>
  <c r="H382" i="23" l="1"/>
  <c r="R33" i="12"/>
  <c r="W32" i="12" s="1"/>
  <c r="D42" i="6"/>
  <c r="AB32" i="12"/>
  <c r="Z32" i="12"/>
  <c r="X32" i="12"/>
  <c r="AA32" i="12"/>
  <c r="H383" i="23" l="1"/>
  <c r="R34" i="12"/>
  <c r="D43" i="6"/>
  <c r="X33" i="12"/>
  <c r="Z33" i="12"/>
  <c r="AA33" i="12"/>
  <c r="AB33" i="12"/>
  <c r="H384" i="23" l="1"/>
  <c r="R35" i="12"/>
  <c r="W34" i="12" s="1"/>
  <c r="D44" i="6"/>
  <c r="Z34" i="12"/>
  <c r="W33" i="12"/>
  <c r="X34" i="12"/>
  <c r="AB34" i="12"/>
  <c r="AA34" i="12"/>
  <c r="R36" i="12" l="1"/>
  <c r="W35" i="12" s="1"/>
  <c r="D45" i="6"/>
  <c r="H385" i="23"/>
  <c r="AB35" i="12"/>
  <c r="X35" i="12"/>
  <c r="Z35" i="12"/>
  <c r="AA35" i="12"/>
  <c r="H386" i="23" l="1"/>
  <c r="D46" i="6"/>
  <c r="R37" i="12"/>
  <c r="W36" i="12" s="1"/>
  <c r="Z36" i="12"/>
  <c r="AA36" i="12"/>
  <c r="X36" i="12"/>
  <c r="AB36" i="12"/>
  <c r="AB37" i="12" l="1"/>
  <c r="AA37" i="12"/>
  <c r="X37" i="12"/>
  <c r="Z37" i="12"/>
  <c r="R38" i="12"/>
  <c r="W37" i="12" s="1"/>
  <c r="D47" i="6"/>
  <c r="H387" i="23"/>
  <c r="AB38" i="12" l="1"/>
  <c r="Z38" i="12"/>
  <c r="AA38" i="12"/>
  <c r="X38" i="12"/>
  <c r="R39" i="12"/>
  <c r="H388" i="23"/>
  <c r="D48" i="6"/>
  <c r="H389" i="23" l="1"/>
  <c r="R40" i="12"/>
  <c r="D49" i="6"/>
  <c r="X39" i="12"/>
  <c r="Z39" i="12"/>
  <c r="AA39" i="12"/>
  <c r="AB39" i="12"/>
  <c r="W38" i="12"/>
  <c r="Z40" i="12" l="1"/>
  <c r="AB40" i="12"/>
  <c r="X40" i="12"/>
  <c r="AA40" i="12"/>
  <c r="H390" i="23"/>
  <c r="D50" i="6"/>
  <c r="R41" i="12"/>
  <c r="W39" i="12"/>
  <c r="Z41" i="12" l="1"/>
  <c r="X41" i="12"/>
  <c r="AA41" i="12"/>
  <c r="AB41" i="12"/>
  <c r="W40" i="12"/>
  <c r="H391" i="23"/>
  <c r="R42" i="12"/>
  <c r="D51" i="6"/>
  <c r="H392" i="23" l="1"/>
  <c r="R43" i="12"/>
  <c r="W42" i="12" s="1"/>
  <c r="D52" i="6"/>
  <c r="W41" i="12"/>
  <c r="Z42" i="12"/>
  <c r="AA42" i="12"/>
  <c r="AB42" i="12"/>
  <c r="X42" i="12"/>
  <c r="R44" i="12" l="1"/>
  <c r="W43" i="12" s="1"/>
  <c r="H393" i="23"/>
  <c r="D53" i="6"/>
  <c r="X43" i="12"/>
  <c r="Z43" i="12"/>
  <c r="AA43" i="12"/>
  <c r="AB43" i="12"/>
  <c r="R45" i="12" l="1"/>
  <c r="W44" i="12" s="1"/>
  <c r="H394" i="23"/>
  <c r="D54" i="6"/>
  <c r="X44" i="12"/>
  <c r="AA44" i="12"/>
  <c r="Z44" i="12"/>
  <c r="AB44" i="12"/>
  <c r="H395" i="23" l="1"/>
  <c r="D55" i="6"/>
  <c r="R46" i="12"/>
  <c r="AA45" i="12"/>
  <c r="Z45" i="12"/>
  <c r="X45" i="12"/>
  <c r="AB45" i="12"/>
  <c r="AA46" i="12" l="1"/>
  <c r="W45" i="12"/>
  <c r="X46" i="12"/>
  <c r="Z46" i="12"/>
  <c r="AB46" i="12"/>
  <c r="R47" i="12"/>
  <c r="D56" i="6"/>
  <c r="H396" i="23"/>
  <c r="Z47" i="12" l="1"/>
  <c r="W46" i="12"/>
  <c r="X47" i="12"/>
  <c r="AA47" i="12"/>
  <c r="AB47" i="12"/>
  <c r="H397" i="23"/>
  <c r="R48" i="12"/>
  <c r="D57" i="6"/>
  <c r="H398" i="23" l="1"/>
  <c r="R49" i="12"/>
  <c r="D58" i="6"/>
  <c r="Z48" i="12"/>
  <c r="X48" i="12"/>
  <c r="AA48" i="12"/>
  <c r="W47" i="12"/>
  <c r="AB48" i="12"/>
  <c r="R50" i="12" l="1"/>
  <c r="W49" i="12" s="1"/>
  <c r="H399" i="23"/>
  <c r="D59" i="6"/>
  <c r="AB49" i="12"/>
  <c r="Z49" i="12"/>
  <c r="X49" i="12"/>
  <c r="W48" i="12"/>
  <c r="AA49" i="12"/>
  <c r="R51" i="12" l="1"/>
  <c r="W50" i="12" s="1"/>
  <c r="D60" i="6"/>
  <c r="H400" i="23"/>
  <c r="X50" i="12"/>
  <c r="AB50" i="12"/>
  <c r="AA50" i="12"/>
  <c r="Z50" i="12"/>
  <c r="H401" i="23" l="1"/>
  <c r="D61" i="6"/>
  <c r="R52" i="12"/>
  <c r="W51" i="12" s="1"/>
  <c r="X51" i="12"/>
  <c r="AA51" i="12"/>
  <c r="Z51" i="12"/>
  <c r="AB51" i="12"/>
  <c r="R53" i="12" l="1"/>
  <c r="W52" i="12" s="1"/>
  <c r="H402" i="23"/>
  <c r="E38" i="6"/>
  <c r="AB52" i="12"/>
  <c r="Z52" i="12"/>
  <c r="X52" i="12"/>
  <c r="AA52" i="12"/>
  <c r="R54" i="12" l="1"/>
  <c r="W53" i="12" s="1"/>
  <c r="J379" i="23"/>
  <c r="E39" i="6"/>
  <c r="AA53" i="12"/>
  <c r="AB53" i="12"/>
  <c r="X53" i="12"/>
  <c r="Z53" i="12"/>
  <c r="Y53" i="12"/>
  <c r="J380" i="23" l="1"/>
  <c r="K410" i="23" s="1"/>
  <c r="R55" i="12"/>
  <c r="Y77" i="12" s="1"/>
  <c r="AA54" i="12"/>
  <c r="AB54" i="12"/>
  <c r="X54" i="12"/>
  <c r="Z54" i="12"/>
  <c r="BH56" i="12"/>
  <c r="J457" i="23"/>
  <c r="N41" i="6"/>
  <c r="N42" i="6" s="1"/>
  <c r="BH58" i="12" l="1"/>
  <c r="J459" i="23"/>
  <c r="N43" i="6"/>
  <c r="BH57" i="12"/>
  <c r="J458" i="23"/>
  <c r="BR56" i="12"/>
  <c r="W54" i="12"/>
  <c r="Z55" i="12"/>
  <c r="Z57" i="12"/>
  <c r="W56" i="12"/>
  <c r="W55" i="12"/>
  <c r="X58" i="12"/>
  <c r="X57" i="12"/>
  <c r="Z59" i="12"/>
  <c r="W144" i="12"/>
  <c r="X55" i="12"/>
  <c r="AA55" i="12"/>
  <c r="AA57" i="12"/>
  <c r="Z58" i="12"/>
  <c r="X60" i="12"/>
  <c r="W167" i="12"/>
  <c r="AB55" i="12"/>
  <c r="AB174" i="12" s="1"/>
  <c r="AB175" i="12" s="1"/>
  <c r="Z56" i="12"/>
  <c r="AA56" i="12"/>
  <c r="X56" i="12"/>
  <c r="X61" i="12"/>
  <c r="X59" i="12"/>
  <c r="K411" i="23"/>
  <c r="K409" i="23"/>
  <c r="BR57" i="12" l="1"/>
  <c r="BM57" i="12"/>
  <c r="J460" i="23"/>
  <c r="BH59" i="12"/>
  <c r="N44" i="6"/>
  <c r="Z174" i="12"/>
  <c r="Y174" i="12"/>
  <c r="AA174" i="12"/>
  <c r="AA175" i="12" s="1"/>
  <c r="BR58" i="12"/>
  <c r="BQ58" i="12"/>
  <c r="Z175" i="12" l="1"/>
  <c r="Y175" i="12"/>
  <c r="BQ59" i="12"/>
  <c r="BR59" i="12"/>
  <c r="BM58" i="12"/>
  <c r="BH60" i="12"/>
  <c r="J461" i="23"/>
  <c r="N45" i="6"/>
  <c r="AB176" i="12" l="1"/>
  <c r="Q170" i="23" s="1"/>
  <c r="BQ60" i="12"/>
  <c r="BP60" i="12"/>
  <c r="BR60" i="12"/>
  <c r="BM59" i="12"/>
  <c r="J462" i="23"/>
  <c r="BH61" i="12"/>
  <c r="N46" i="6"/>
  <c r="BR61" i="12" l="1"/>
  <c r="BP61" i="12"/>
  <c r="BQ61" i="12"/>
  <c r="BM60" i="12"/>
  <c r="BH62" i="12"/>
  <c r="J463" i="23"/>
  <c r="N47" i="6"/>
  <c r="BR62" i="12" l="1"/>
  <c r="BP62" i="12"/>
  <c r="BN62" i="12"/>
  <c r="BQ62" i="12"/>
  <c r="BM61" i="12"/>
  <c r="BH63" i="12"/>
  <c r="J464" i="23"/>
  <c r="N48" i="6"/>
  <c r="J465" i="23" l="1"/>
  <c r="BH64" i="12"/>
  <c r="BM63" i="12" s="1"/>
  <c r="N49" i="6"/>
  <c r="BQ63" i="12"/>
  <c r="BN63" i="12"/>
  <c r="BR63" i="12"/>
  <c r="BP63" i="12"/>
  <c r="BM62" i="12"/>
  <c r="BH65" i="12" l="1"/>
  <c r="BM64" i="12" s="1"/>
  <c r="J466" i="23"/>
  <c r="N50" i="6"/>
  <c r="BN64" i="12"/>
  <c r="BR64" i="12"/>
  <c r="BQ64" i="12"/>
  <c r="BP64" i="12"/>
  <c r="J467" i="23" l="1"/>
  <c r="BH66" i="12"/>
  <c r="BM65" i="12" s="1"/>
  <c r="N51" i="6"/>
  <c r="BQ65" i="12"/>
  <c r="BR65" i="12"/>
  <c r="BP65" i="12"/>
  <c r="BN65" i="12"/>
  <c r="BH67" i="12" l="1"/>
  <c r="BM66" i="12" s="1"/>
  <c r="J468" i="23"/>
  <c r="N52" i="6"/>
  <c r="BP66" i="12"/>
  <c r="BN66" i="12"/>
  <c r="BR66" i="12"/>
  <c r="BQ66" i="12"/>
  <c r="BH68" i="12" l="1"/>
  <c r="BM67" i="12" s="1"/>
  <c r="J469" i="23"/>
  <c r="N53" i="6"/>
  <c r="BP67" i="12"/>
  <c r="BR67" i="12"/>
  <c r="BQ67" i="12"/>
  <c r="BN67" i="12"/>
  <c r="J470" i="23" l="1"/>
  <c r="BH69" i="12"/>
  <c r="BM68" i="12" s="1"/>
  <c r="N54" i="6"/>
  <c r="BN68" i="12"/>
  <c r="BR68" i="12"/>
  <c r="BQ68" i="12"/>
  <c r="BP68" i="12"/>
  <c r="J471" i="23" l="1"/>
  <c r="BH70" i="12"/>
  <c r="BM69" i="12" s="1"/>
  <c r="N55" i="6"/>
  <c r="BQ69" i="12"/>
  <c r="BP69" i="12"/>
  <c r="BN69" i="12"/>
  <c r="BR69" i="12"/>
  <c r="BH71" i="12" l="1"/>
  <c r="BM70" i="12" s="1"/>
  <c r="J472" i="23"/>
  <c r="N56" i="6"/>
  <c r="BR70" i="12"/>
  <c r="BQ70" i="12"/>
  <c r="BP70" i="12"/>
  <c r="BN70" i="12"/>
  <c r="J473" i="23" l="1"/>
  <c r="BH72" i="12"/>
  <c r="BM71" i="12" s="1"/>
  <c r="N57" i="6"/>
  <c r="BP71" i="12"/>
  <c r="BR71" i="12"/>
  <c r="BQ71" i="12"/>
  <c r="BN71" i="12"/>
  <c r="BN72" i="12" l="1"/>
  <c r="BR72" i="12"/>
  <c r="BQ72" i="12"/>
  <c r="BP72" i="12"/>
  <c r="BH73" i="12"/>
  <c r="BM72" i="12" s="1"/>
  <c r="J474" i="23"/>
  <c r="N58" i="6"/>
  <c r="J475" i="23" l="1"/>
  <c r="BH74" i="12"/>
  <c r="BM73" i="12" s="1"/>
  <c r="N59" i="6"/>
  <c r="BR73" i="12"/>
  <c r="BP73" i="12"/>
  <c r="BN73" i="12"/>
  <c r="BQ73" i="12"/>
  <c r="J476" i="23" l="1"/>
  <c r="BH75" i="12"/>
  <c r="BM74" i="12" s="1"/>
  <c r="N60" i="6"/>
  <c r="BQ74" i="12"/>
  <c r="BN74" i="12"/>
  <c r="BP74" i="12"/>
  <c r="BR74" i="12"/>
  <c r="J477" i="23" l="1"/>
  <c r="BH76" i="12"/>
  <c r="BM75" i="12" s="1"/>
  <c r="N61" i="6"/>
  <c r="BP75" i="12"/>
  <c r="BR75" i="12"/>
  <c r="BQ75" i="12"/>
  <c r="BN75" i="12"/>
  <c r="J478" i="23" l="1"/>
  <c r="BH77" i="12"/>
  <c r="BM76" i="12" s="1"/>
  <c r="O38" i="6"/>
  <c r="BN76" i="12"/>
  <c r="BP76" i="12"/>
  <c r="BQ76" i="12"/>
  <c r="BR76" i="12"/>
  <c r="BH78" i="12" l="1"/>
  <c r="BM77" i="12" s="1"/>
  <c r="L455" i="23"/>
  <c r="O39" i="6"/>
  <c r="BQ77" i="12"/>
  <c r="BN77" i="12"/>
  <c r="BP77" i="12"/>
  <c r="BR77" i="12"/>
  <c r="L456" i="23" l="1"/>
  <c r="BH79" i="12"/>
  <c r="BM78" i="12" s="1"/>
  <c r="O40" i="6"/>
  <c r="BP78" i="12"/>
  <c r="BR78" i="12"/>
  <c r="BQ78" i="12"/>
  <c r="BN78" i="12"/>
  <c r="L457" i="23" l="1"/>
  <c r="BH80" i="12"/>
  <c r="BM79" i="12" s="1"/>
  <c r="O41" i="6"/>
  <c r="BR79" i="12"/>
  <c r="BQ79" i="12"/>
  <c r="BN79" i="12"/>
  <c r="BP79" i="12"/>
  <c r="BQ80" i="12" l="1"/>
  <c r="BP80" i="12"/>
  <c r="BR80" i="12"/>
  <c r="BN80" i="12"/>
  <c r="L458" i="23"/>
  <c r="BH81" i="12"/>
  <c r="BM80" i="12" s="1"/>
  <c r="O42" i="6"/>
  <c r="BP81" i="12" l="1"/>
  <c r="BQ81" i="12"/>
  <c r="BN81" i="12"/>
  <c r="BR81" i="12"/>
  <c r="L459" i="23"/>
  <c r="BH82" i="12"/>
  <c r="BM81" i="12" s="1"/>
  <c r="O43" i="6"/>
  <c r="BR82" i="12" l="1"/>
  <c r="BN82" i="12"/>
  <c r="BQ82" i="12"/>
  <c r="BP82" i="12"/>
  <c r="L460" i="23"/>
  <c r="BH83" i="12"/>
  <c r="O44" i="6"/>
  <c r="BQ83" i="12" l="1"/>
  <c r="BR83" i="12"/>
  <c r="BP83" i="12"/>
  <c r="BN83" i="12"/>
  <c r="BH84" i="12"/>
  <c r="BM83" i="12" s="1"/>
  <c r="L461" i="23"/>
  <c r="O45" i="6"/>
  <c r="BM82" i="12"/>
  <c r="L462" i="23" l="1"/>
  <c r="BH85" i="12"/>
  <c r="BM84" i="12" s="1"/>
  <c r="O46" i="6"/>
  <c r="BQ84" i="12"/>
  <c r="BP84" i="12"/>
  <c r="BR84" i="12"/>
  <c r="BN84" i="12"/>
  <c r="BH86" i="12" l="1"/>
  <c r="BM85" i="12" s="1"/>
  <c r="L463" i="23"/>
  <c r="O47" i="6"/>
  <c r="BN85" i="12"/>
  <c r="BP85" i="12"/>
  <c r="BR85" i="12"/>
  <c r="BQ85" i="12"/>
  <c r="BH87" i="12" l="1"/>
  <c r="BM86" i="12" s="1"/>
  <c r="L464" i="23"/>
  <c r="O48" i="6"/>
  <c r="BP86" i="12"/>
  <c r="BR86" i="12"/>
  <c r="BN86" i="12"/>
  <c r="BQ86" i="12"/>
  <c r="L465" i="23" l="1"/>
  <c r="BH88" i="12"/>
  <c r="BM87" i="12" s="1"/>
  <c r="O49" i="6"/>
  <c r="BP87" i="12"/>
  <c r="BQ87" i="12"/>
  <c r="BN87" i="12"/>
  <c r="BR87" i="12"/>
  <c r="BH89" i="12" l="1"/>
  <c r="BM88" i="12" s="1"/>
  <c r="L466" i="23"/>
  <c r="O50" i="6"/>
  <c r="BN88" i="12"/>
  <c r="BR88" i="12"/>
  <c r="BP88" i="12"/>
  <c r="BQ88" i="12"/>
  <c r="BH90" i="12" l="1"/>
  <c r="BM89" i="12" s="1"/>
  <c r="L467" i="23"/>
  <c r="O51" i="6"/>
  <c r="BR89" i="12"/>
  <c r="BQ89" i="12"/>
  <c r="BP89" i="12"/>
  <c r="BN89" i="12"/>
  <c r="BH91" i="12" l="1"/>
  <c r="BM90" i="12" s="1"/>
  <c r="L468" i="23"/>
  <c r="O52" i="6"/>
  <c r="BR90" i="12"/>
  <c r="BQ90" i="12"/>
  <c r="BP90" i="12"/>
  <c r="BN90" i="12"/>
  <c r="BH92" i="12" l="1"/>
  <c r="BM91" i="12" s="1"/>
  <c r="L469" i="23"/>
  <c r="O53" i="6"/>
  <c r="BR91" i="12"/>
  <c r="BQ91" i="12"/>
  <c r="BP91" i="12"/>
  <c r="BN91" i="12"/>
  <c r="BH93" i="12" l="1"/>
  <c r="BM92" i="12" s="1"/>
  <c r="L470" i="23"/>
  <c r="O54" i="6"/>
  <c r="BN92" i="12"/>
  <c r="BP92" i="12"/>
  <c r="BQ92" i="12"/>
  <c r="BR92" i="12"/>
  <c r="L471" i="23" l="1"/>
  <c r="BH94" i="12"/>
  <c r="BM93" i="12" s="1"/>
  <c r="O55" i="6"/>
  <c r="BQ93" i="12"/>
  <c r="BR93" i="12"/>
  <c r="BP93" i="12"/>
  <c r="BN93" i="12"/>
  <c r="L472" i="23" l="1"/>
  <c r="BH95" i="12"/>
  <c r="BM94" i="12" s="1"/>
  <c r="O56" i="6"/>
  <c r="BQ94" i="12"/>
  <c r="BN94" i="12"/>
  <c r="BR94" i="12"/>
  <c r="BP94" i="12"/>
  <c r="L473" i="23" l="1"/>
  <c r="BH96" i="12"/>
  <c r="BM95" i="12" s="1"/>
  <c r="O57" i="6"/>
  <c r="BQ95" i="12"/>
  <c r="BP95" i="12"/>
  <c r="BR95" i="12"/>
  <c r="BN95" i="12"/>
  <c r="L474" i="23" l="1"/>
  <c r="BH97" i="12"/>
  <c r="BM96" i="12" s="1"/>
  <c r="O58" i="6"/>
  <c r="BQ96" i="12"/>
  <c r="BN96" i="12"/>
  <c r="BR96" i="12"/>
  <c r="BP96" i="12"/>
  <c r="L475" i="23" l="1"/>
  <c r="BH98" i="12"/>
  <c r="BM97" i="12" s="1"/>
  <c r="O59" i="6"/>
  <c r="BP97" i="12"/>
  <c r="BQ97" i="12"/>
  <c r="BN97" i="12"/>
  <c r="BR97" i="12"/>
  <c r="BN98" i="12" l="1"/>
  <c r="BQ98" i="12"/>
  <c r="BR98" i="12"/>
  <c r="BP98" i="12"/>
  <c r="BH99" i="12"/>
  <c r="BM98" i="12" s="1"/>
  <c r="L476" i="23"/>
  <c r="O60" i="6"/>
  <c r="BH100" i="12" l="1"/>
  <c r="BM99" i="12" s="1"/>
  <c r="L477" i="23"/>
  <c r="O61" i="6"/>
  <c r="BP99" i="12"/>
  <c r="BQ99" i="12"/>
  <c r="BR99" i="12"/>
  <c r="BN99" i="12"/>
  <c r="BH101" i="12" l="1"/>
  <c r="BM100" i="12" s="1"/>
  <c r="L478" i="23"/>
  <c r="P38" i="6"/>
  <c r="BP100" i="12"/>
  <c r="BR100" i="12"/>
  <c r="BN100" i="12"/>
  <c r="BQ100" i="12"/>
  <c r="BH102" i="12" l="1"/>
  <c r="BM101" i="12" s="1"/>
  <c r="N455" i="23"/>
  <c r="P39" i="6"/>
  <c r="BR101" i="12"/>
  <c r="BN101" i="12"/>
  <c r="BQ101" i="12"/>
  <c r="BP101" i="12"/>
  <c r="BO101" i="12"/>
  <c r="N456" i="23" l="1"/>
  <c r="BH103" i="12"/>
  <c r="BM102" i="12" s="1"/>
  <c r="P40" i="6"/>
  <c r="BN102" i="12"/>
  <c r="BQ102" i="12"/>
  <c r="BP102" i="12"/>
  <c r="BR102" i="12"/>
  <c r="BH104" i="12" l="1"/>
  <c r="BM103" i="12" s="1"/>
  <c r="N457" i="23"/>
  <c r="P41" i="6"/>
  <c r="BP103" i="12"/>
  <c r="BN103" i="12"/>
  <c r="BR103" i="12"/>
  <c r="BQ103" i="12"/>
  <c r="N458" i="23" l="1"/>
  <c r="BH105" i="12"/>
  <c r="BM104" i="12" s="1"/>
  <c r="P42" i="6"/>
  <c r="BR104" i="12"/>
  <c r="BN104" i="12"/>
  <c r="BQ104" i="12"/>
  <c r="BP104" i="12"/>
  <c r="BH106" i="12" l="1"/>
  <c r="BM105" i="12" s="1"/>
  <c r="N459" i="23"/>
  <c r="P43" i="6"/>
  <c r="BP105" i="12"/>
  <c r="BR105" i="12"/>
  <c r="BQ105" i="12"/>
  <c r="BN105" i="12"/>
  <c r="N460" i="23" l="1"/>
  <c r="BH107" i="12"/>
  <c r="BM106" i="12" s="1"/>
  <c r="P44" i="6"/>
  <c r="BQ106" i="12"/>
  <c r="BN106" i="12"/>
  <c r="BP106" i="12"/>
  <c r="BR106" i="12"/>
  <c r="N461" i="23" l="1"/>
  <c r="BH108" i="12"/>
  <c r="BM107" i="12" s="1"/>
  <c r="P45" i="6"/>
  <c r="BN107" i="12"/>
  <c r="BQ107" i="12"/>
  <c r="BP107" i="12"/>
  <c r="BR107" i="12"/>
  <c r="N462" i="23" l="1"/>
  <c r="BH109" i="12"/>
  <c r="P46" i="6"/>
  <c r="BP108" i="12"/>
  <c r="BQ108" i="12"/>
  <c r="BR108" i="12"/>
  <c r="BN108" i="12"/>
  <c r="N463" i="23" l="1"/>
  <c r="BH110" i="12"/>
  <c r="BM109" i="12" s="1"/>
  <c r="P47" i="6"/>
  <c r="BR109" i="12"/>
  <c r="BP109" i="12"/>
  <c r="BN109" i="12"/>
  <c r="BQ109" i="12"/>
  <c r="BM108" i="12"/>
  <c r="N464" i="23" l="1"/>
  <c r="BH111" i="12"/>
  <c r="BM110" i="12" s="1"/>
  <c r="P48" i="6"/>
  <c r="BQ110" i="12"/>
  <c r="BN110" i="12"/>
  <c r="BP110" i="12"/>
  <c r="BR110" i="12"/>
  <c r="BH112" i="12" l="1"/>
  <c r="BM111" i="12" s="1"/>
  <c r="N465" i="23"/>
  <c r="P49" i="6"/>
  <c r="BR111" i="12"/>
  <c r="BQ111" i="12"/>
  <c r="BP111" i="12"/>
  <c r="BN111" i="12"/>
  <c r="N466" i="23" l="1"/>
  <c r="BH113" i="12"/>
  <c r="BM112" i="12" s="1"/>
  <c r="P50" i="6"/>
  <c r="BP112" i="12"/>
  <c r="BQ112" i="12"/>
  <c r="BR112" i="12"/>
  <c r="BN112" i="12"/>
  <c r="BR113" i="12" l="1"/>
  <c r="BP113" i="12"/>
  <c r="BQ113" i="12"/>
  <c r="BN113" i="12"/>
  <c r="BH114" i="12"/>
  <c r="N467" i="23"/>
  <c r="P51" i="6"/>
  <c r="BH115" i="12" l="1"/>
  <c r="BM114" i="12" s="1"/>
  <c r="N468" i="23"/>
  <c r="P52" i="6"/>
  <c r="BN114" i="12"/>
  <c r="BP114" i="12"/>
  <c r="BR114" i="12"/>
  <c r="BQ114" i="12"/>
  <c r="BM113" i="12"/>
  <c r="N469" i="23" l="1"/>
  <c r="BH116" i="12"/>
  <c r="BM115" i="12" s="1"/>
  <c r="P53" i="6"/>
  <c r="BP115" i="12"/>
  <c r="BQ115" i="12"/>
  <c r="BN115" i="12"/>
  <c r="BR115" i="12"/>
  <c r="BH117" i="12" l="1"/>
  <c r="BM116" i="12" s="1"/>
  <c r="N470" i="23"/>
  <c r="P54" i="6"/>
  <c r="BQ116" i="12"/>
  <c r="BN116" i="12"/>
  <c r="BR116" i="12"/>
  <c r="BP116" i="12"/>
  <c r="BH118" i="12" l="1"/>
  <c r="BM117" i="12" s="1"/>
  <c r="N471" i="23"/>
  <c r="P55" i="6"/>
  <c r="BP117" i="12"/>
  <c r="BR117" i="12"/>
  <c r="BQ117" i="12"/>
  <c r="BN117" i="12"/>
  <c r="N472" i="23" l="1"/>
  <c r="BH119" i="12"/>
  <c r="BM118" i="12" s="1"/>
  <c r="P56" i="6"/>
  <c r="BR118" i="12"/>
  <c r="BP118" i="12"/>
  <c r="BQ118" i="12"/>
  <c r="BN118" i="12"/>
  <c r="N473" i="23" l="1"/>
  <c r="BH120" i="12"/>
  <c r="BM119" i="12" s="1"/>
  <c r="P57" i="6"/>
  <c r="BN119" i="12"/>
  <c r="BQ119" i="12"/>
  <c r="BR119" i="12"/>
  <c r="BP119" i="12"/>
  <c r="N474" i="23" l="1"/>
  <c r="BH121" i="12"/>
  <c r="BM120" i="12" s="1"/>
  <c r="P58" i="6"/>
  <c r="BP120" i="12"/>
  <c r="BR120" i="12"/>
  <c r="BQ120" i="12"/>
  <c r="BN120" i="12"/>
  <c r="N475" i="23" l="1"/>
  <c r="BH122" i="12"/>
  <c r="BM121" i="12" s="1"/>
  <c r="P59" i="6"/>
  <c r="BQ121" i="12"/>
  <c r="BN121" i="12"/>
  <c r="BP121" i="12"/>
  <c r="BR121" i="12"/>
  <c r="BH123" i="12" l="1"/>
  <c r="BM122" i="12" s="1"/>
  <c r="N476" i="23"/>
  <c r="P60" i="6"/>
  <c r="BR122" i="12"/>
  <c r="BP122" i="12"/>
  <c r="BQ122" i="12"/>
  <c r="BN122" i="12"/>
  <c r="N477" i="23" l="1"/>
  <c r="BH124" i="12"/>
  <c r="BM123" i="12" s="1"/>
  <c r="P61" i="6"/>
  <c r="BN123" i="12"/>
  <c r="BQ123" i="12"/>
  <c r="BR123" i="12"/>
  <c r="BP123" i="12"/>
  <c r="N478" i="23" l="1"/>
  <c r="BH125" i="12"/>
  <c r="Q38" i="6"/>
  <c r="BR124" i="12"/>
  <c r="BQ124" i="12"/>
  <c r="BN124" i="12"/>
  <c r="BP124" i="12"/>
  <c r="BH126" i="12" l="1"/>
  <c r="BM125" i="12" s="1"/>
  <c r="P455" i="23"/>
  <c r="Q39" i="6"/>
  <c r="BQ125" i="12"/>
  <c r="BR125" i="12"/>
  <c r="BN125" i="12"/>
  <c r="BP125" i="12"/>
  <c r="BO125" i="12"/>
  <c r="BM124" i="12"/>
  <c r="P456" i="23" l="1"/>
  <c r="BH127" i="12"/>
  <c r="BM126" i="12" s="1"/>
  <c r="Q40" i="6"/>
  <c r="BQ126" i="12"/>
  <c r="BR126" i="12"/>
  <c r="BN126" i="12"/>
  <c r="BP126" i="12"/>
  <c r="BN127" i="12" l="1"/>
  <c r="BP127" i="12"/>
  <c r="BR127" i="12"/>
  <c r="BQ127" i="12"/>
  <c r="P457" i="23"/>
  <c r="BH128" i="12"/>
  <c r="Q41" i="6"/>
  <c r="BH129" i="12" l="1"/>
  <c r="BM128" i="12" s="1"/>
  <c r="P458" i="23"/>
  <c r="Q42" i="6"/>
  <c r="BQ128" i="12"/>
  <c r="BR128" i="12"/>
  <c r="BN128" i="12"/>
  <c r="BP128" i="12"/>
  <c r="BM127" i="12"/>
  <c r="BH130" i="12" l="1"/>
  <c r="BM129" i="12" s="1"/>
  <c r="P459" i="23"/>
  <c r="Q43" i="6"/>
  <c r="BP129" i="12"/>
  <c r="BN129" i="12"/>
  <c r="BQ129" i="12"/>
  <c r="BR129" i="12"/>
  <c r="P460" i="23" l="1"/>
  <c r="BH131" i="12"/>
  <c r="BM130" i="12" s="1"/>
  <c r="Q44" i="6"/>
  <c r="BP130" i="12"/>
  <c r="BN130" i="12"/>
  <c r="BR130" i="12"/>
  <c r="BQ130" i="12"/>
  <c r="BN131" i="12" l="1"/>
  <c r="BQ131" i="12"/>
  <c r="BR131" i="12"/>
  <c r="BP131" i="12"/>
  <c r="BH132" i="12"/>
  <c r="P461" i="23"/>
  <c r="Q45" i="6"/>
  <c r="BP132" i="12" l="1"/>
  <c r="BR132" i="12"/>
  <c r="BQ132" i="12"/>
  <c r="BN132" i="12"/>
  <c r="P462" i="23"/>
  <c r="BH133" i="12"/>
  <c r="Q46" i="6"/>
  <c r="BM131" i="12"/>
  <c r="P463" i="23" l="1"/>
  <c r="BH134" i="12"/>
  <c r="BM133" i="12" s="1"/>
  <c r="Q47" i="6"/>
  <c r="BN133" i="12"/>
  <c r="BR133" i="12"/>
  <c r="BQ133" i="12"/>
  <c r="BP133" i="12"/>
  <c r="BM132" i="12"/>
  <c r="P464" i="23" l="1"/>
  <c r="BH135" i="12"/>
  <c r="Q48" i="6"/>
  <c r="BQ134" i="12"/>
  <c r="BR134" i="12"/>
  <c r="BN134" i="12"/>
  <c r="BP134" i="12"/>
  <c r="BH136" i="12" l="1"/>
  <c r="BM135" i="12" s="1"/>
  <c r="P465" i="23"/>
  <c r="Q49" i="6"/>
  <c r="BQ135" i="12"/>
  <c r="BR135" i="12"/>
  <c r="BP135" i="12"/>
  <c r="BN135" i="12"/>
  <c r="BM134" i="12"/>
  <c r="BH137" i="12" l="1"/>
  <c r="BM136" i="12" s="1"/>
  <c r="P466" i="23"/>
  <c r="Q50" i="6"/>
  <c r="BN136" i="12"/>
  <c r="BP136" i="12"/>
  <c r="BR136" i="12"/>
  <c r="BQ136" i="12"/>
  <c r="BH138" i="12" l="1"/>
  <c r="BM137" i="12" s="1"/>
  <c r="P467" i="23"/>
  <c r="Q51" i="6"/>
  <c r="BQ137" i="12"/>
  <c r="BP137" i="12"/>
  <c r="BN137" i="12"/>
  <c r="BR137" i="12"/>
  <c r="P468" i="23" l="1"/>
  <c r="BH139" i="12"/>
  <c r="Q52" i="6"/>
  <c r="BQ138" i="12"/>
  <c r="BN138" i="12"/>
  <c r="BP138" i="12"/>
  <c r="BR138" i="12"/>
  <c r="BH140" i="12" l="1"/>
  <c r="BM139" i="12" s="1"/>
  <c r="P469" i="23"/>
  <c r="Q53" i="6"/>
  <c r="BR139" i="12"/>
  <c r="BN139" i="12"/>
  <c r="BP139" i="12"/>
  <c r="BQ139" i="12"/>
  <c r="BM138" i="12"/>
  <c r="BH141" i="12" l="1"/>
  <c r="BM140" i="12" s="1"/>
  <c r="P470" i="23"/>
  <c r="Q54" i="6"/>
  <c r="BQ140" i="12"/>
  <c r="BN140" i="12"/>
  <c r="BP140" i="12"/>
  <c r="BR140" i="12"/>
  <c r="BH142" i="12" l="1"/>
  <c r="BM141" i="12" s="1"/>
  <c r="P471" i="23"/>
  <c r="Q55" i="6"/>
  <c r="BR141" i="12"/>
  <c r="BP141" i="12"/>
  <c r="BN141" i="12"/>
  <c r="BQ141" i="12"/>
  <c r="BH143" i="12" l="1"/>
  <c r="BM142" i="12" s="1"/>
  <c r="P472" i="23"/>
  <c r="Q56" i="6"/>
  <c r="BN142" i="12"/>
  <c r="BR142" i="12"/>
  <c r="BQ142" i="12"/>
  <c r="BP142" i="12"/>
  <c r="BH144" i="12" l="1"/>
  <c r="BM143" i="12" s="1"/>
  <c r="P473" i="23"/>
  <c r="Q57" i="6"/>
  <c r="BQ143" i="12"/>
  <c r="BP143" i="12"/>
  <c r="BN143" i="12"/>
  <c r="BR143" i="12"/>
  <c r="P474" i="23" l="1"/>
  <c r="BH145" i="12"/>
  <c r="Q58" i="6"/>
  <c r="BR144" i="12"/>
  <c r="BP144" i="12"/>
  <c r="BQ144" i="12"/>
  <c r="BN144" i="12"/>
  <c r="BH146" i="12" l="1"/>
  <c r="BM145" i="12" s="1"/>
  <c r="P475" i="23"/>
  <c r="Q59" i="6"/>
  <c r="BP145" i="12"/>
  <c r="BQ145" i="12"/>
  <c r="BR145" i="12"/>
  <c r="BN145" i="12"/>
  <c r="BH147" i="12" l="1"/>
  <c r="BM146" i="12" s="1"/>
  <c r="P476" i="23"/>
  <c r="Q60" i="6"/>
  <c r="BQ146" i="12"/>
  <c r="BN146" i="12"/>
  <c r="BP146" i="12"/>
  <c r="BR146" i="12"/>
  <c r="P477" i="23" l="1"/>
  <c r="BH148" i="12"/>
  <c r="Q61" i="6"/>
  <c r="BN147" i="12"/>
  <c r="BQ147" i="12"/>
  <c r="BP147" i="12"/>
  <c r="BR147" i="12"/>
  <c r="P478" i="23" l="1"/>
  <c r="BH149" i="12"/>
  <c r="BM148" i="12" s="1"/>
  <c r="R38" i="6"/>
  <c r="BP148" i="12"/>
  <c r="BN148" i="12"/>
  <c r="BR148" i="12"/>
  <c r="BQ148" i="12"/>
  <c r="BM147" i="12"/>
  <c r="R455" i="23" l="1"/>
  <c r="BH150" i="12"/>
  <c r="BM149" i="12" s="1"/>
  <c r="R39" i="6"/>
  <c r="BP149" i="12"/>
  <c r="BN149" i="12"/>
  <c r="BR149" i="12"/>
  <c r="BQ149" i="12"/>
  <c r="BO149" i="12"/>
  <c r="R456" i="23" l="1"/>
  <c r="BH151" i="12"/>
  <c r="R40" i="6"/>
  <c r="BP150" i="12"/>
  <c r="BR150" i="12"/>
  <c r="BN150" i="12"/>
  <c r="BQ150" i="12"/>
  <c r="BP151" i="12" l="1"/>
  <c r="BN151" i="12"/>
  <c r="BQ151" i="12"/>
  <c r="BR151" i="12"/>
  <c r="R457" i="23"/>
  <c r="BH152" i="12"/>
  <c r="BM151" i="12" s="1"/>
  <c r="R41" i="6"/>
  <c r="BM150" i="12"/>
  <c r="R458" i="23" l="1"/>
  <c r="BH153" i="12"/>
  <c r="BM152" i="12" s="1"/>
  <c r="R42" i="6"/>
  <c r="BN152" i="12"/>
  <c r="BR152" i="12"/>
  <c r="BQ152" i="12"/>
  <c r="BP152" i="12"/>
  <c r="R459" i="23" l="1"/>
  <c r="BH154" i="12"/>
  <c r="BM153" i="12" s="1"/>
  <c r="R43" i="6"/>
  <c r="BR153" i="12"/>
  <c r="BN153" i="12"/>
  <c r="BQ153" i="12"/>
  <c r="BP153" i="12"/>
  <c r="BH155" i="12" l="1"/>
  <c r="BM154" i="12" s="1"/>
  <c r="R460" i="23"/>
  <c r="R44" i="6"/>
  <c r="BQ154" i="12"/>
  <c r="BN154" i="12"/>
  <c r="BR154" i="12"/>
  <c r="BP154" i="12"/>
  <c r="BH156" i="12" l="1"/>
  <c r="BM155" i="12" s="1"/>
  <c r="R461" i="23"/>
  <c r="R45" i="6"/>
  <c r="BR155" i="12"/>
  <c r="BP155" i="12"/>
  <c r="BQ155" i="12"/>
  <c r="BN155" i="12"/>
  <c r="R462" i="23" l="1"/>
  <c r="BH157" i="12"/>
  <c r="BM156" i="12" s="1"/>
  <c r="R46" i="6"/>
  <c r="BP156" i="12"/>
  <c r="BR156" i="12"/>
  <c r="BQ156" i="12"/>
  <c r="BN156" i="12"/>
  <c r="R463" i="23" l="1"/>
  <c r="BH158" i="12"/>
  <c r="R47" i="6"/>
  <c r="BQ157" i="12"/>
  <c r="BN157" i="12"/>
  <c r="BR157" i="12"/>
  <c r="BP157" i="12"/>
  <c r="R464" i="23" l="1"/>
  <c r="BH159" i="12"/>
  <c r="BM158" i="12" s="1"/>
  <c r="R48" i="6"/>
  <c r="BN158" i="12"/>
  <c r="BQ158" i="12"/>
  <c r="BR158" i="12"/>
  <c r="BP158" i="12"/>
  <c r="BM157" i="12"/>
  <c r="R465" i="23" l="1"/>
  <c r="BH160" i="12"/>
  <c r="BM159" i="12" s="1"/>
  <c r="R49" i="6"/>
  <c r="BN159" i="12"/>
  <c r="BQ159" i="12"/>
  <c r="BP159" i="12"/>
  <c r="BR159" i="12"/>
  <c r="BH161" i="12" l="1"/>
  <c r="BM160" i="12" s="1"/>
  <c r="R466" i="23"/>
  <c r="R50" i="6"/>
  <c r="BR160" i="12"/>
  <c r="BN160" i="12"/>
  <c r="BP160" i="12"/>
  <c r="BQ160" i="12"/>
  <c r="BH162" i="12" l="1"/>
  <c r="BM161" i="12" s="1"/>
  <c r="R467" i="23"/>
  <c r="R51" i="6"/>
  <c r="BP161" i="12"/>
  <c r="BN161" i="12"/>
  <c r="BR161" i="12"/>
  <c r="BQ161" i="12"/>
  <c r="BH163" i="12" l="1"/>
  <c r="BM162" i="12" s="1"/>
  <c r="R468" i="23"/>
  <c r="R52" i="6"/>
  <c r="BR162" i="12"/>
  <c r="BQ162" i="12"/>
  <c r="BN162" i="12"/>
  <c r="BP162" i="12"/>
  <c r="R469" i="23" l="1"/>
  <c r="BH164" i="12"/>
  <c r="BM163" i="12" s="1"/>
  <c r="R53" i="6"/>
  <c r="BP163" i="12"/>
  <c r="BR163" i="12"/>
  <c r="BN163" i="12"/>
  <c r="BQ163" i="12"/>
  <c r="R470" i="23" l="1"/>
  <c r="BH165" i="12"/>
  <c r="BM164" i="12" s="1"/>
  <c r="R54" i="6"/>
  <c r="BR164" i="12"/>
  <c r="BQ164" i="12"/>
  <c r="BN164" i="12"/>
  <c r="BP164" i="12"/>
  <c r="BQ165" i="12" l="1"/>
  <c r="BP165" i="12"/>
  <c r="BR165" i="12"/>
  <c r="BN165" i="12"/>
  <c r="BH166" i="12"/>
  <c r="R471" i="23"/>
  <c r="R55" i="6"/>
  <c r="R472" i="23" l="1"/>
  <c r="BH167" i="12"/>
  <c r="BM166" i="12" s="1"/>
  <c r="R56" i="6"/>
  <c r="BQ166" i="12"/>
  <c r="BP166" i="12"/>
  <c r="BR166" i="12"/>
  <c r="BN166" i="12"/>
  <c r="BM165" i="12"/>
  <c r="BR167" i="12" l="1"/>
  <c r="BN167" i="12"/>
  <c r="BP167" i="12"/>
  <c r="BQ167" i="12"/>
  <c r="BH168" i="12"/>
  <c r="BM167" i="12" s="1"/>
  <c r="R473" i="23"/>
  <c r="R57" i="6"/>
  <c r="BN168" i="12" l="1"/>
  <c r="BP168" i="12"/>
  <c r="BR168" i="12"/>
  <c r="BQ168" i="12"/>
  <c r="BH169" i="12"/>
  <c r="R474" i="23"/>
  <c r="R58" i="6"/>
  <c r="R475" i="23" l="1"/>
  <c r="BH170" i="12"/>
  <c r="R59" i="6"/>
  <c r="BR169" i="12"/>
  <c r="BN169" i="12"/>
  <c r="BQ169" i="12"/>
  <c r="BP169" i="12"/>
  <c r="BM168" i="12"/>
  <c r="BH171" i="12" l="1"/>
  <c r="BM170" i="12" s="1"/>
  <c r="R476" i="23"/>
  <c r="R60" i="6"/>
  <c r="BR170" i="12"/>
  <c r="BN170" i="12"/>
  <c r="BP170" i="12"/>
  <c r="BQ170" i="12"/>
  <c r="BH172" i="12" l="1"/>
  <c r="BM171" i="12" s="1"/>
  <c r="R477" i="23"/>
  <c r="R61" i="6"/>
  <c r="BP171" i="12"/>
  <c r="BN171" i="12"/>
  <c r="BR171" i="12"/>
  <c r="BQ171" i="12"/>
  <c r="BH173" i="12" l="1"/>
  <c r="BM172" i="12" s="1"/>
  <c r="R478" i="23"/>
  <c r="L38" i="6"/>
  <c r="BQ172" i="12"/>
  <c r="BN172" i="12"/>
  <c r="BR172" i="12"/>
  <c r="BP172" i="12"/>
  <c r="F455" i="23" l="1"/>
  <c r="BH6" i="12"/>
  <c r="BM173" i="12" s="1"/>
  <c r="L39" i="6"/>
  <c r="BN173" i="12"/>
  <c r="BR173" i="12"/>
  <c r="BQ173" i="12"/>
  <c r="BP173" i="12"/>
  <c r="BO173" i="12"/>
  <c r="BH7" i="12" l="1"/>
  <c r="F456" i="23"/>
  <c r="L40" i="6"/>
  <c r="BQ6" i="12"/>
  <c r="BN6" i="12"/>
  <c r="BR6" i="12"/>
  <c r="BP6" i="12"/>
  <c r="F457" i="23" l="1"/>
  <c r="BH8" i="12"/>
  <c r="BM7" i="12" s="1"/>
  <c r="L41" i="6"/>
  <c r="BN7" i="12"/>
  <c r="BQ7" i="12"/>
  <c r="BR7" i="12"/>
  <c r="BP7" i="12"/>
  <c r="BP8" i="12" l="1"/>
  <c r="BQ8" i="12"/>
  <c r="BR8" i="12"/>
  <c r="BN8" i="12"/>
  <c r="BH9" i="12"/>
  <c r="BM8" i="12" s="1"/>
  <c r="F458" i="23"/>
  <c r="L42" i="6"/>
  <c r="BH10" i="12" l="1"/>
  <c r="BM9" i="12" s="1"/>
  <c r="F459" i="23"/>
  <c r="L43" i="6"/>
  <c r="BP9" i="12"/>
  <c r="BR9" i="12"/>
  <c r="BQ9" i="12"/>
  <c r="BN9" i="12"/>
  <c r="F460" i="23" l="1"/>
  <c r="BH11" i="12"/>
  <c r="BM10" i="12" s="1"/>
  <c r="L44" i="6"/>
  <c r="BP10" i="12"/>
  <c r="BQ10" i="12"/>
  <c r="BN10" i="12"/>
  <c r="BR10" i="12"/>
  <c r="BH12" i="12" l="1"/>
  <c r="BM11" i="12" s="1"/>
  <c r="F461" i="23"/>
  <c r="L45" i="6"/>
  <c r="BN11" i="12"/>
  <c r="BR11" i="12"/>
  <c r="BQ11" i="12"/>
  <c r="BP11" i="12"/>
  <c r="F462" i="23" l="1"/>
  <c r="BH13" i="12"/>
  <c r="BM12" i="12" s="1"/>
  <c r="L46" i="6"/>
  <c r="BQ12" i="12"/>
  <c r="BP12" i="12"/>
  <c r="BR12" i="12"/>
  <c r="BN12" i="12"/>
  <c r="BH14" i="12" l="1"/>
  <c r="BM13" i="12" s="1"/>
  <c r="F463" i="23"/>
  <c r="L47" i="6"/>
  <c r="BP13" i="12"/>
  <c r="BN13" i="12"/>
  <c r="BR13" i="12"/>
  <c r="BQ13" i="12"/>
  <c r="F464" i="23" l="1"/>
  <c r="BH15" i="12"/>
  <c r="BM14" i="12" s="1"/>
  <c r="L48" i="6"/>
  <c r="BR14" i="12"/>
  <c r="BN14" i="12"/>
  <c r="BP14" i="12"/>
  <c r="BQ14" i="12"/>
  <c r="BH16" i="12" l="1"/>
  <c r="BM15" i="12" s="1"/>
  <c r="F465" i="23"/>
  <c r="L49" i="6"/>
  <c r="BP15" i="12"/>
  <c r="BR15" i="12"/>
  <c r="BN15" i="12"/>
  <c r="BQ15" i="12"/>
  <c r="BH17" i="12" l="1"/>
  <c r="BM16" i="12" s="1"/>
  <c r="F466" i="23"/>
  <c r="L50" i="6"/>
  <c r="BQ16" i="12"/>
  <c r="BR16" i="12"/>
  <c r="BN16" i="12"/>
  <c r="BP16" i="12"/>
  <c r="F467" i="23" l="1"/>
  <c r="BH18" i="12"/>
  <c r="BM17" i="12" s="1"/>
  <c r="L51" i="6"/>
  <c r="BR17" i="12"/>
  <c r="BP17" i="12"/>
  <c r="BN17" i="12"/>
  <c r="BQ17" i="12"/>
  <c r="BH19" i="12" l="1"/>
  <c r="BM18" i="12" s="1"/>
  <c r="F468" i="23"/>
  <c r="L52" i="6"/>
  <c r="BN18" i="12"/>
  <c r="BR18" i="12"/>
  <c r="BQ18" i="12"/>
  <c r="BP18" i="12"/>
  <c r="BH20" i="12" l="1"/>
  <c r="BM19" i="12" s="1"/>
  <c r="F469" i="23"/>
  <c r="L53" i="6"/>
  <c r="BP19" i="12"/>
  <c r="BN19" i="12"/>
  <c r="BR19" i="12"/>
  <c r="BQ19" i="12"/>
  <c r="F470" i="23" l="1"/>
  <c r="BH21" i="12"/>
  <c r="BM20" i="12" s="1"/>
  <c r="L54" i="6"/>
  <c r="BN20" i="12"/>
  <c r="BQ20" i="12"/>
  <c r="BR20" i="12"/>
  <c r="BP20" i="12"/>
  <c r="F471" i="23" l="1"/>
  <c r="BH22" i="12"/>
  <c r="BM21" i="12" s="1"/>
  <c r="L55" i="6"/>
  <c r="BP21" i="12"/>
  <c r="BN21" i="12"/>
  <c r="BR21" i="12"/>
  <c r="BQ21" i="12"/>
  <c r="F472" i="23" l="1"/>
  <c r="BH23" i="12"/>
  <c r="BM22" i="12" s="1"/>
  <c r="L56" i="6"/>
  <c r="BQ22" i="12"/>
  <c r="BN22" i="12"/>
  <c r="BP22" i="12"/>
  <c r="BR22" i="12"/>
  <c r="F473" i="23" l="1"/>
  <c r="BH24" i="12"/>
  <c r="BM23" i="12" s="1"/>
  <c r="L57" i="6"/>
  <c r="BQ23" i="12"/>
  <c r="BN23" i="12"/>
  <c r="BR23" i="12"/>
  <c r="BP23" i="12"/>
  <c r="BH25" i="12" l="1"/>
  <c r="BM24" i="12" s="1"/>
  <c r="F474" i="23"/>
  <c r="L58" i="6"/>
  <c r="BQ24" i="12"/>
  <c r="BP24" i="12"/>
  <c r="BN24" i="12"/>
  <c r="BR24" i="12"/>
  <c r="BH26" i="12" l="1"/>
  <c r="BM25" i="12" s="1"/>
  <c r="F475" i="23"/>
  <c r="L59" i="6"/>
  <c r="BP25" i="12"/>
  <c r="BR25" i="12"/>
  <c r="BN25" i="12"/>
  <c r="BQ25" i="12"/>
  <c r="F476" i="23" l="1"/>
  <c r="BH27" i="12"/>
  <c r="BM26" i="12" s="1"/>
  <c r="L60" i="6"/>
  <c r="BN26" i="12"/>
  <c r="BR26" i="12"/>
  <c r="BP26" i="12"/>
  <c r="BQ26" i="12"/>
  <c r="F477" i="23" l="1"/>
  <c r="BH28" i="12"/>
  <c r="BM27" i="12" s="1"/>
  <c r="L61" i="6"/>
  <c r="BP27" i="12"/>
  <c r="BR27" i="12"/>
  <c r="BN27" i="12"/>
  <c r="BQ27" i="12"/>
  <c r="BH29" i="12" l="1"/>
  <c r="BM28" i="12" s="1"/>
  <c r="F478" i="23"/>
  <c r="M38" i="6"/>
  <c r="BR28" i="12"/>
  <c r="BN28" i="12"/>
  <c r="BP28" i="12"/>
  <c r="BQ28" i="12"/>
  <c r="BH30" i="12" l="1"/>
  <c r="BM29" i="12" s="1"/>
  <c r="H455" i="23"/>
  <c r="M39" i="6"/>
  <c r="BN29" i="12"/>
  <c r="BP29" i="12"/>
  <c r="BR29" i="12"/>
  <c r="BQ29" i="12"/>
  <c r="BO29" i="12"/>
  <c r="H456" i="23" l="1"/>
  <c r="BH31" i="12"/>
  <c r="BM30" i="12" s="1"/>
  <c r="M40" i="6"/>
  <c r="BN30" i="12"/>
  <c r="BR30" i="12"/>
  <c r="BP30" i="12"/>
  <c r="BQ30" i="12"/>
  <c r="BH32" i="12" l="1"/>
  <c r="BM31" i="12" s="1"/>
  <c r="H457" i="23"/>
  <c r="M41" i="6"/>
  <c r="BR31" i="12"/>
  <c r="BP31" i="12"/>
  <c r="BN31" i="12"/>
  <c r="BQ31" i="12"/>
  <c r="BH33" i="12" l="1"/>
  <c r="BM32" i="12" s="1"/>
  <c r="H458" i="23"/>
  <c r="M42" i="6"/>
  <c r="BQ32" i="12"/>
  <c r="BP32" i="12"/>
  <c r="BR32" i="12"/>
  <c r="BN32" i="12"/>
  <c r="BH34" i="12" l="1"/>
  <c r="BM33" i="12" s="1"/>
  <c r="H459" i="23"/>
  <c r="M43" i="6"/>
  <c r="BR33" i="12"/>
  <c r="BN33" i="12"/>
  <c r="BP33" i="12"/>
  <c r="BQ33" i="12"/>
  <c r="BH35" i="12" l="1"/>
  <c r="BM34" i="12" s="1"/>
  <c r="H460" i="23"/>
  <c r="M44" i="6"/>
  <c r="BQ34" i="12"/>
  <c r="BN34" i="12"/>
  <c r="BP34" i="12"/>
  <c r="BR34" i="12"/>
  <c r="BH36" i="12" l="1"/>
  <c r="BM35" i="12" s="1"/>
  <c r="H461" i="23"/>
  <c r="M45" i="6"/>
  <c r="BQ35" i="12"/>
  <c r="BP35" i="12"/>
  <c r="BN35" i="12"/>
  <c r="BR35" i="12"/>
  <c r="BH37" i="12" l="1"/>
  <c r="BM36" i="12" s="1"/>
  <c r="H462" i="23"/>
  <c r="M46" i="6"/>
  <c r="BQ36" i="12"/>
  <c r="BR36" i="12"/>
  <c r="BP36" i="12"/>
  <c r="BN36" i="12"/>
  <c r="H463" i="23" l="1"/>
  <c r="BH38" i="12"/>
  <c r="BM37" i="12" s="1"/>
  <c r="M47" i="6"/>
  <c r="BN37" i="12"/>
  <c r="BR37" i="12"/>
  <c r="BP37" i="12"/>
  <c r="BQ37" i="12"/>
  <c r="BH39" i="12" l="1"/>
  <c r="BM38" i="12" s="1"/>
  <c r="H464" i="23"/>
  <c r="M48" i="6"/>
  <c r="BQ38" i="12"/>
  <c r="BN38" i="12"/>
  <c r="BP38" i="12"/>
  <c r="BR38" i="12"/>
  <c r="H465" i="23" l="1"/>
  <c r="BH40" i="12"/>
  <c r="BM39" i="12" s="1"/>
  <c r="M49" i="6"/>
  <c r="BN39" i="12"/>
  <c r="BR39" i="12"/>
  <c r="BP39" i="12"/>
  <c r="BQ39" i="12"/>
  <c r="H466" i="23" l="1"/>
  <c r="BH41" i="12"/>
  <c r="BM40" i="12" s="1"/>
  <c r="M50" i="6"/>
  <c r="BN40" i="12"/>
  <c r="BQ40" i="12"/>
  <c r="BP40" i="12"/>
  <c r="BR40" i="12"/>
  <c r="BH42" i="12" l="1"/>
  <c r="BM41" i="12" s="1"/>
  <c r="H467" i="23"/>
  <c r="M51" i="6"/>
  <c r="BR41" i="12"/>
  <c r="BN41" i="12"/>
  <c r="BQ41" i="12"/>
  <c r="BP41" i="12"/>
  <c r="H468" i="23" l="1"/>
  <c r="BH43" i="12"/>
  <c r="BM42" i="12" s="1"/>
  <c r="M52" i="6"/>
  <c r="BN42" i="12"/>
  <c r="BR42" i="12"/>
  <c r="BP42" i="12"/>
  <c r="BQ42" i="12"/>
  <c r="BH44" i="12" l="1"/>
  <c r="BM43" i="12" s="1"/>
  <c r="H469" i="23"/>
  <c r="M53" i="6"/>
  <c r="BQ43" i="12"/>
  <c r="BP43" i="12"/>
  <c r="BR43" i="12"/>
  <c r="BN43" i="12"/>
  <c r="BH45" i="12" l="1"/>
  <c r="BM44" i="12" s="1"/>
  <c r="H470" i="23"/>
  <c r="M54" i="6"/>
  <c r="BR44" i="12"/>
  <c r="BQ44" i="12"/>
  <c r="BN44" i="12"/>
  <c r="BP44" i="12"/>
  <c r="BH46" i="12" l="1"/>
  <c r="BM45" i="12" s="1"/>
  <c r="H471" i="23"/>
  <c r="M55" i="6"/>
  <c r="BP45" i="12"/>
  <c r="BQ45" i="12"/>
  <c r="BN45" i="12"/>
  <c r="BR45" i="12"/>
  <c r="H472" i="23" l="1"/>
  <c r="BH47" i="12"/>
  <c r="BM46" i="12" s="1"/>
  <c r="M56" i="6"/>
  <c r="BN46" i="12"/>
  <c r="BR46" i="12"/>
  <c r="BP46" i="12"/>
  <c r="BQ46" i="12"/>
  <c r="BH48" i="12" l="1"/>
  <c r="BM47" i="12" s="1"/>
  <c r="H473" i="23"/>
  <c r="M57" i="6"/>
  <c r="BN47" i="12"/>
  <c r="BR47" i="12"/>
  <c r="BP47" i="12"/>
  <c r="BQ47" i="12"/>
  <c r="H474" i="23" l="1"/>
  <c r="BH49" i="12"/>
  <c r="M58" i="6"/>
  <c r="BN48" i="12"/>
  <c r="BQ48" i="12"/>
  <c r="BR48" i="12"/>
  <c r="BP48" i="12"/>
  <c r="H475" i="23" l="1"/>
  <c r="BH50" i="12"/>
  <c r="BM49" i="12" s="1"/>
  <c r="M59" i="6"/>
  <c r="BQ49" i="12"/>
  <c r="BP49" i="12"/>
  <c r="BR49" i="12"/>
  <c r="BN49" i="12"/>
  <c r="BM48" i="12"/>
  <c r="BH51" i="12" l="1"/>
  <c r="BM50" i="12" s="1"/>
  <c r="H476" i="23"/>
  <c r="M60" i="6"/>
  <c r="BP50" i="12"/>
  <c r="BQ50" i="12"/>
  <c r="BN50" i="12"/>
  <c r="BR50" i="12"/>
  <c r="BH52" i="12" l="1"/>
  <c r="BM51" i="12" s="1"/>
  <c r="H477" i="23"/>
  <c r="M61" i="6"/>
  <c r="BR51" i="12"/>
  <c r="BP51" i="12"/>
  <c r="BQ51" i="12"/>
  <c r="BN51" i="12"/>
  <c r="H478" i="23" l="1"/>
  <c r="BH53" i="12"/>
  <c r="N38" i="6"/>
  <c r="BP52" i="12"/>
  <c r="BQ52" i="12"/>
  <c r="BR52" i="12"/>
  <c r="BN52" i="12"/>
  <c r="J455" i="23" l="1"/>
  <c r="BH54" i="12"/>
  <c r="BM53" i="12" s="1"/>
  <c r="N39" i="6"/>
  <c r="BQ53" i="12"/>
  <c r="BN53" i="12"/>
  <c r="BP53" i="12"/>
  <c r="BR53" i="12"/>
  <c r="BO53" i="12"/>
  <c r="BM52" i="12"/>
  <c r="J456" i="23" l="1"/>
  <c r="K487" i="23" s="1"/>
  <c r="BH55" i="12"/>
  <c r="BO77" i="12" s="1"/>
  <c r="BN54" i="12"/>
  <c r="BP54" i="12"/>
  <c r="BR54" i="12"/>
  <c r="BQ54" i="12"/>
  <c r="K485" i="23" l="1"/>
  <c r="K486" i="23"/>
  <c r="BM54" i="12"/>
  <c r="BP55" i="12"/>
  <c r="BN55" i="12"/>
  <c r="BR55" i="12"/>
  <c r="BR174" i="12" s="1"/>
  <c r="BR175" i="12" s="1"/>
  <c r="BM55" i="12"/>
  <c r="BQ55" i="12"/>
  <c r="BP56" i="12"/>
  <c r="BQ56" i="12"/>
  <c r="BN56" i="12"/>
  <c r="BM56" i="12"/>
  <c r="BQ57" i="12"/>
  <c r="BP57" i="12"/>
  <c r="BN58" i="12"/>
  <c r="BP58" i="12"/>
  <c r="BN57" i="12"/>
  <c r="BP59" i="12"/>
  <c r="BN59" i="12"/>
  <c r="BN60" i="12"/>
  <c r="BN61" i="12"/>
  <c r="BM144" i="12"/>
  <c r="BM169" i="12"/>
  <c r="BP174" i="12" l="1"/>
  <c r="BQ174" i="12"/>
  <c r="BQ175" i="12" s="1"/>
  <c r="BO174" i="12"/>
  <c r="AF56" i="12"/>
  <c r="J533" i="23"/>
  <c r="E68" i="6"/>
  <c r="E69" i="6" s="1"/>
  <c r="BP175" i="12" l="1"/>
  <c r="J535" i="23"/>
  <c r="AF58" i="12"/>
  <c r="E70" i="6"/>
  <c r="J534" i="23"/>
  <c r="AF57" i="12"/>
  <c r="AP56" i="12"/>
  <c r="BO175" i="12"/>
  <c r="BR176" i="12" l="1"/>
  <c r="Q175" i="23" s="1"/>
  <c r="J536" i="23"/>
  <c r="AF59" i="12"/>
  <c r="E71" i="6"/>
  <c r="AO58" i="12"/>
  <c r="AP58" i="12"/>
  <c r="AP57" i="12"/>
  <c r="AK57" i="12"/>
  <c r="AF60" i="12" l="1"/>
  <c r="AK59" i="12" s="1"/>
  <c r="J537" i="23"/>
  <c r="E72" i="6"/>
  <c r="AO59" i="12"/>
  <c r="AP59" i="12"/>
  <c r="AK58" i="12"/>
  <c r="J538" i="23" l="1"/>
  <c r="AF61" i="12"/>
  <c r="AK60" i="12" s="1"/>
  <c r="E73" i="6"/>
  <c r="AP60" i="12"/>
  <c r="AO60" i="12"/>
  <c r="AN60" i="12"/>
  <c r="AF62" i="12" l="1"/>
  <c r="AK61" i="12" s="1"/>
  <c r="J539" i="23"/>
  <c r="E74" i="6"/>
  <c r="AO61" i="12"/>
  <c r="AP61" i="12"/>
  <c r="AN61" i="12"/>
  <c r="J540" i="23" l="1"/>
  <c r="AF63" i="12"/>
  <c r="AK62" i="12" s="1"/>
  <c r="E75" i="6"/>
  <c r="AO62" i="12"/>
  <c r="AL62" i="12"/>
  <c r="AP62" i="12"/>
  <c r="AN62" i="12"/>
  <c r="AF64" i="12" l="1"/>
  <c r="AK63" i="12" s="1"/>
  <c r="J541" i="23"/>
  <c r="E76" i="6"/>
  <c r="AN63" i="12"/>
  <c r="AL63" i="12"/>
  <c r="AO63" i="12"/>
  <c r="AP63" i="12"/>
  <c r="AF65" i="12" l="1"/>
  <c r="AK64" i="12" s="1"/>
  <c r="J542" i="23"/>
  <c r="E77" i="6"/>
  <c r="AP64" i="12"/>
  <c r="AL64" i="12"/>
  <c r="AN64" i="12"/>
  <c r="AO64" i="12"/>
  <c r="AF66" i="12" l="1"/>
  <c r="AK65" i="12" s="1"/>
  <c r="J543" i="23"/>
  <c r="E78" i="6"/>
  <c r="AN65" i="12"/>
  <c r="AO65" i="12"/>
  <c r="AL65" i="12"/>
  <c r="AP65" i="12"/>
  <c r="J544" i="23" l="1"/>
  <c r="E79" i="6"/>
  <c r="AF67" i="12"/>
  <c r="AK66" i="12" s="1"/>
  <c r="AL66" i="12"/>
  <c r="AO66" i="12"/>
  <c r="AN66" i="12"/>
  <c r="AP66" i="12"/>
  <c r="AL67" i="12" l="1"/>
  <c r="AP67" i="12"/>
  <c r="AN67" i="12"/>
  <c r="AO67" i="12"/>
  <c r="AF68" i="12"/>
  <c r="AK67" i="12" s="1"/>
  <c r="J545" i="23"/>
  <c r="E80" i="6"/>
  <c r="AF69" i="12" l="1"/>
  <c r="AK68" i="12" s="1"/>
  <c r="J546" i="23"/>
  <c r="E81" i="6"/>
  <c r="AL68" i="12"/>
  <c r="AN68" i="12"/>
  <c r="AO68" i="12"/>
  <c r="AP68" i="12"/>
  <c r="AF70" i="12" l="1"/>
  <c r="AK69" i="12" s="1"/>
  <c r="J547" i="23"/>
  <c r="E82" i="6"/>
  <c r="AN69" i="12"/>
  <c r="AP69" i="12"/>
  <c r="AO69" i="12"/>
  <c r="AL69" i="12"/>
  <c r="AF71" i="12" l="1"/>
  <c r="AK70" i="12" s="1"/>
  <c r="E83" i="6"/>
  <c r="J548" i="23"/>
  <c r="AN70" i="12"/>
  <c r="AP70" i="12"/>
  <c r="AL70" i="12"/>
  <c r="AO70" i="12"/>
  <c r="J549" i="23" l="1"/>
  <c r="E84" i="6"/>
  <c r="AF72" i="12"/>
  <c r="AL71" i="12"/>
  <c r="AN71" i="12"/>
  <c r="AO71" i="12"/>
  <c r="AP71" i="12"/>
  <c r="AP72" i="12" l="1"/>
  <c r="AO72" i="12"/>
  <c r="AL72" i="12"/>
  <c r="AN72" i="12"/>
  <c r="J550" i="23"/>
  <c r="AF73" i="12"/>
  <c r="E85" i="6"/>
  <c r="AK71" i="12"/>
  <c r="AO73" i="12" l="1"/>
  <c r="AL73" i="12"/>
  <c r="AN73" i="12"/>
  <c r="AP73" i="12"/>
  <c r="E86" i="6"/>
  <c r="J551" i="23"/>
  <c r="AF74" i="12"/>
  <c r="AK72" i="12"/>
  <c r="AP74" i="12" l="1"/>
  <c r="AN74" i="12"/>
  <c r="AO74" i="12"/>
  <c r="AL74" i="12"/>
  <c r="AK73" i="12"/>
  <c r="AF75" i="12"/>
  <c r="E87" i="6"/>
  <c r="J552" i="23"/>
  <c r="AF76" i="12" l="1"/>
  <c r="AK75" i="12" s="1"/>
  <c r="J553" i="23"/>
  <c r="E88" i="6"/>
  <c r="AN75" i="12"/>
  <c r="AL75" i="12"/>
  <c r="AO75" i="12"/>
  <c r="AP75" i="12"/>
  <c r="AK74" i="12"/>
  <c r="J554" i="23" l="1"/>
  <c r="AF77" i="12"/>
  <c r="AK76" i="12" s="1"/>
  <c r="F65" i="6"/>
  <c r="AO76" i="12"/>
  <c r="AL76" i="12"/>
  <c r="AN76" i="12"/>
  <c r="AP76" i="12"/>
  <c r="L531" i="23" l="1"/>
  <c r="AF78" i="12"/>
  <c r="AK77" i="12" s="1"/>
  <c r="F66" i="6"/>
  <c r="AN77" i="12"/>
  <c r="AP77" i="12"/>
  <c r="AO77" i="12"/>
  <c r="AL77" i="12"/>
  <c r="L532" i="23" l="1"/>
  <c r="AF79" i="12"/>
  <c r="AK78" i="12" s="1"/>
  <c r="F67" i="6"/>
  <c r="AO78" i="12"/>
  <c r="AP78" i="12"/>
  <c r="AL78" i="12"/>
  <c r="AN78" i="12"/>
  <c r="L533" i="23" l="1"/>
  <c r="AF80" i="12"/>
  <c r="AK79" i="12" s="1"/>
  <c r="F68" i="6"/>
  <c r="AP79" i="12"/>
  <c r="AN79" i="12"/>
  <c r="AO79" i="12"/>
  <c r="AL79" i="12"/>
  <c r="L534" i="23" l="1"/>
  <c r="AF81" i="12"/>
  <c r="F69" i="6"/>
  <c r="AL80" i="12"/>
  <c r="AO80" i="12"/>
  <c r="AN80" i="12"/>
  <c r="AP80" i="12"/>
  <c r="L535" i="23" l="1"/>
  <c r="F70" i="6"/>
  <c r="AF82" i="12"/>
  <c r="AK81" i="12" s="1"/>
  <c r="AL81" i="12"/>
  <c r="AO81" i="12"/>
  <c r="AN81" i="12"/>
  <c r="AP81" i="12"/>
  <c r="AK80" i="12"/>
  <c r="AN82" i="12" l="1"/>
  <c r="AL82" i="12"/>
  <c r="AO82" i="12"/>
  <c r="AP82" i="12"/>
  <c r="L536" i="23"/>
  <c r="AF83" i="12"/>
  <c r="F71" i="6"/>
  <c r="AP83" i="12" l="1"/>
  <c r="AL83" i="12"/>
  <c r="AN83" i="12"/>
  <c r="AO83" i="12"/>
  <c r="AK82" i="12"/>
  <c r="L537" i="23"/>
  <c r="F72" i="6"/>
  <c r="AF84" i="12"/>
  <c r="AF85" i="12" l="1"/>
  <c r="AK84" i="12" s="1"/>
  <c r="L538" i="23"/>
  <c r="F73" i="6"/>
  <c r="AP84" i="12"/>
  <c r="AN84" i="12"/>
  <c r="AO84" i="12"/>
  <c r="AL84" i="12"/>
  <c r="AK83" i="12"/>
  <c r="F74" i="6" l="1"/>
  <c r="AF86" i="12"/>
  <c r="AK85" i="12" s="1"/>
  <c r="L539" i="23"/>
  <c r="AN85" i="12"/>
  <c r="AO85" i="12"/>
  <c r="AL85" i="12"/>
  <c r="AP85" i="12"/>
  <c r="AN86" i="12" l="1"/>
  <c r="AP86" i="12"/>
  <c r="AO86" i="12"/>
  <c r="AL86" i="12"/>
  <c r="L540" i="23"/>
  <c r="F75" i="6"/>
  <c r="AF87" i="12"/>
  <c r="AK86" i="12" s="1"/>
  <c r="AF88" i="12" l="1"/>
  <c r="AK87" i="12" s="1"/>
  <c r="L541" i="23"/>
  <c r="F76" i="6"/>
  <c r="AO87" i="12"/>
  <c r="AL87" i="12"/>
  <c r="AN87" i="12"/>
  <c r="AP87" i="12"/>
  <c r="L542" i="23" l="1"/>
  <c r="AF89" i="12"/>
  <c r="AK88" i="12" s="1"/>
  <c r="F77" i="6"/>
  <c r="AO88" i="12"/>
  <c r="AL88" i="12"/>
  <c r="AP88" i="12"/>
  <c r="AN88" i="12"/>
  <c r="AF90" i="12" l="1"/>
  <c r="AK89" i="12" s="1"/>
  <c r="L543" i="23"/>
  <c r="F78" i="6"/>
  <c r="AO89" i="12"/>
  <c r="AL89" i="12"/>
  <c r="AP89" i="12"/>
  <c r="AN89" i="12"/>
  <c r="F79" i="6" l="1"/>
  <c r="AF91" i="12"/>
  <c r="AK90" i="12" s="1"/>
  <c r="L544" i="23"/>
  <c r="AO90" i="12"/>
  <c r="AL90" i="12"/>
  <c r="AP90" i="12"/>
  <c r="AN90" i="12"/>
  <c r="AO91" i="12" l="1"/>
  <c r="AP91" i="12"/>
  <c r="AN91" i="12"/>
  <c r="AL91" i="12"/>
  <c r="AF92" i="12"/>
  <c r="AK91" i="12" s="1"/>
  <c r="L545" i="23"/>
  <c r="F80" i="6"/>
  <c r="L546" i="23" l="1"/>
  <c r="AF93" i="12"/>
  <c r="F81" i="6"/>
  <c r="AN92" i="12"/>
  <c r="AO92" i="12"/>
  <c r="AP92" i="12"/>
  <c r="AL92" i="12"/>
  <c r="AF94" i="12" l="1"/>
  <c r="AK93" i="12" s="1"/>
  <c r="L547" i="23"/>
  <c r="F82" i="6"/>
  <c r="AN93" i="12"/>
  <c r="AO93" i="12"/>
  <c r="AP93" i="12"/>
  <c r="AL93" i="12"/>
  <c r="AK92" i="12"/>
  <c r="L548" i="23" l="1"/>
  <c r="AF95" i="12"/>
  <c r="F83" i="6"/>
  <c r="AO94" i="12"/>
  <c r="AN94" i="12"/>
  <c r="AP94" i="12"/>
  <c r="AL94" i="12"/>
  <c r="L549" i="23" l="1"/>
  <c r="AF96" i="12"/>
  <c r="AK95" i="12" s="1"/>
  <c r="F84" i="6"/>
  <c r="AN95" i="12"/>
  <c r="AO95" i="12"/>
  <c r="AL95" i="12"/>
  <c r="AP95" i="12"/>
  <c r="AK94" i="12"/>
  <c r="L550" i="23" l="1"/>
  <c r="AF97" i="12"/>
  <c r="AK96" i="12" s="1"/>
  <c r="F85" i="6"/>
  <c r="AL96" i="12"/>
  <c r="AP96" i="12"/>
  <c r="AN96" i="12"/>
  <c r="AO96" i="12"/>
  <c r="AF98" i="12" l="1"/>
  <c r="AK97" i="12" s="1"/>
  <c r="L551" i="23"/>
  <c r="F86" i="6"/>
  <c r="AP97" i="12"/>
  <c r="AO97" i="12"/>
  <c r="AL97" i="12"/>
  <c r="AN97" i="12"/>
  <c r="AF99" i="12" l="1"/>
  <c r="AK98" i="12" s="1"/>
  <c r="L552" i="23"/>
  <c r="F87" i="6"/>
  <c r="AN98" i="12"/>
  <c r="AP98" i="12"/>
  <c r="AO98" i="12"/>
  <c r="AL98" i="12"/>
  <c r="AF100" i="12" l="1"/>
  <c r="AK99" i="12" s="1"/>
  <c r="L553" i="23"/>
  <c r="F88" i="6"/>
  <c r="AP99" i="12"/>
  <c r="AL99" i="12"/>
  <c r="AO99" i="12"/>
  <c r="AN99" i="12"/>
  <c r="L554" i="23" l="1"/>
  <c r="AF101" i="12"/>
  <c r="AK100" i="12" s="1"/>
  <c r="G65" i="6"/>
  <c r="AL100" i="12"/>
  <c r="AO100" i="12"/>
  <c r="AP100" i="12"/>
  <c r="AN100" i="12"/>
  <c r="G66" i="6" l="1"/>
  <c r="AF102" i="12"/>
  <c r="AK101" i="12" s="1"/>
  <c r="N531" i="23"/>
  <c r="AP101" i="12"/>
  <c r="AN101" i="12"/>
  <c r="AL101" i="12"/>
  <c r="AO101" i="12"/>
  <c r="AM101" i="12"/>
  <c r="AN102" i="12" l="1"/>
  <c r="AP102" i="12"/>
  <c r="AL102" i="12"/>
  <c r="AO102" i="12"/>
  <c r="AF103" i="12"/>
  <c r="N532" i="23"/>
  <c r="G67" i="6"/>
  <c r="N533" i="23" l="1"/>
  <c r="AF104" i="12"/>
  <c r="G68" i="6"/>
  <c r="AN103" i="12"/>
  <c r="AP103" i="12"/>
  <c r="AL103" i="12"/>
  <c r="AO103" i="12"/>
  <c r="AK102" i="12"/>
  <c r="AF105" i="12" l="1"/>
  <c r="AK104" i="12" s="1"/>
  <c r="N534" i="23"/>
  <c r="G69" i="6"/>
  <c r="AO104" i="12"/>
  <c r="AL104" i="12"/>
  <c r="AP104" i="12"/>
  <c r="AN104" i="12"/>
  <c r="AK103" i="12"/>
  <c r="G70" i="6" l="1"/>
  <c r="AF106" i="12"/>
  <c r="AK105" i="12" s="1"/>
  <c r="N535" i="23"/>
  <c r="AN105" i="12"/>
  <c r="AO105" i="12"/>
  <c r="AP105" i="12"/>
  <c r="AL105" i="12"/>
  <c r="AP106" i="12" l="1"/>
  <c r="AL106" i="12"/>
  <c r="AN106" i="12"/>
  <c r="AO106" i="12"/>
  <c r="N536" i="23"/>
  <c r="AF107" i="12"/>
  <c r="G71" i="6"/>
  <c r="AO107" i="12" l="1"/>
  <c r="AL107" i="12"/>
  <c r="AP107" i="12"/>
  <c r="AN107" i="12"/>
  <c r="N537" i="23"/>
  <c r="G72" i="6"/>
  <c r="AF108" i="12"/>
  <c r="AK106" i="12"/>
  <c r="AN108" i="12" l="1"/>
  <c r="AL108" i="12"/>
  <c r="AO108" i="12"/>
  <c r="AP108" i="12"/>
  <c r="AF109" i="12"/>
  <c r="AK108" i="12" s="1"/>
  <c r="N538" i="23"/>
  <c r="G73" i="6"/>
  <c r="AK107" i="12"/>
  <c r="AO109" i="12" l="1"/>
  <c r="AP109" i="12"/>
  <c r="AL109" i="12"/>
  <c r="AN109" i="12"/>
  <c r="G74" i="6"/>
  <c r="AF110" i="12"/>
  <c r="AK109" i="12" s="1"/>
  <c r="N539" i="23"/>
  <c r="N540" i="23" l="1"/>
  <c r="AF111" i="12"/>
  <c r="G75" i="6"/>
  <c r="AL110" i="12"/>
  <c r="AP110" i="12"/>
  <c r="AN110" i="12"/>
  <c r="AO110" i="12"/>
  <c r="N541" i="23" l="1"/>
  <c r="AF112" i="12"/>
  <c r="AK111" i="12" s="1"/>
  <c r="G76" i="6"/>
  <c r="AP111" i="12"/>
  <c r="AL111" i="12"/>
  <c r="AN111" i="12"/>
  <c r="AO111" i="12"/>
  <c r="AK110" i="12"/>
  <c r="N542" i="23" l="1"/>
  <c r="AF113" i="12"/>
  <c r="AK112" i="12" s="1"/>
  <c r="G77" i="6"/>
  <c r="AP112" i="12"/>
  <c r="AL112" i="12"/>
  <c r="AO112" i="12"/>
  <c r="AN112" i="12"/>
  <c r="AF114" i="12" l="1"/>
  <c r="AK113" i="12" s="1"/>
  <c r="G78" i="6"/>
  <c r="N543" i="23"/>
  <c r="AN113" i="12"/>
  <c r="AO113" i="12"/>
  <c r="AL113" i="12"/>
  <c r="AP113" i="12"/>
  <c r="AF115" i="12" l="1"/>
  <c r="AK114" i="12" s="1"/>
  <c r="G79" i="6"/>
  <c r="N544" i="23"/>
  <c r="AO114" i="12"/>
  <c r="AN114" i="12"/>
  <c r="AP114" i="12"/>
  <c r="AL114" i="12"/>
  <c r="N545" i="23" l="1"/>
  <c r="AF116" i="12"/>
  <c r="AK115" i="12" s="1"/>
  <c r="G80" i="6"/>
  <c r="AO115" i="12"/>
  <c r="AP115" i="12"/>
  <c r="AN115" i="12"/>
  <c r="AL115" i="12"/>
  <c r="N546" i="23" l="1"/>
  <c r="AF117" i="12"/>
  <c r="AK116" i="12" s="1"/>
  <c r="G81" i="6"/>
  <c r="AL116" i="12"/>
  <c r="AP116" i="12"/>
  <c r="AN116" i="12"/>
  <c r="AO116" i="12"/>
  <c r="AF118" i="12" l="1"/>
  <c r="AK117" i="12" s="1"/>
  <c r="N547" i="23"/>
  <c r="G82" i="6"/>
  <c r="AO117" i="12"/>
  <c r="AL117" i="12"/>
  <c r="AN117" i="12"/>
  <c r="AP117" i="12"/>
  <c r="N548" i="23" l="1"/>
  <c r="AF119" i="12"/>
  <c r="AK118" i="12" s="1"/>
  <c r="G83" i="6"/>
  <c r="AL118" i="12"/>
  <c r="AN118" i="12"/>
  <c r="AP118" i="12"/>
  <c r="AO118" i="12"/>
  <c r="AF120" i="12" l="1"/>
  <c r="AK119" i="12" s="1"/>
  <c r="N549" i="23"/>
  <c r="G84" i="6"/>
  <c r="AN119" i="12"/>
  <c r="AL119" i="12"/>
  <c r="AO119" i="12"/>
  <c r="AP119" i="12"/>
  <c r="N550" i="23" l="1"/>
  <c r="AF121" i="12"/>
  <c r="AK120" i="12" s="1"/>
  <c r="G85" i="6"/>
  <c r="AP120" i="12"/>
  <c r="AO120" i="12"/>
  <c r="AN120" i="12"/>
  <c r="AL120" i="12"/>
  <c r="AF122" i="12" l="1"/>
  <c r="AK121" i="12" s="1"/>
  <c r="G86" i="6"/>
  <c r="N551" i="23"/>
  <c r="AO121" i="12"/>
  <c r="AP121" i="12"/>
  <c r="AN121" i="12"/>
  <c r="AL121" i="12"/>
  <c r="N552" i="23" l="1"/>
  <c r="AF123" i="12"/>
  <c r="G87" i="6"/>
  <c r="AP122" i="12"/>
  <c r="AL122" i="12"/>
  <c r="AO122" i="12"/>
  <c r="AN122" i="12"/>
  <c r="AF124" i="12" l="1"/>
  <c r="AK123" i="12" s="1"/>
  <c r="N553" i="23"/>
  <c r="G88" i="6"/>
  <c r="AO123" i="12"/>
  <c r="AP123" i="12"/>
  <c r="AN123" i="12"/>
  <c r="AL123" i="12"/>
  <c r="AK122" i="12"/>
  <c r="N554" i="23" l="1"/>
  <c r="AF125" i="12"/>
  <c r="AK124" i="12" s="1"/>
  <c r="H65" i="6"/>
  <c r="AN124" i="12"/>
  <c r="AP124" i="12"/>
  <c r="AO124" i="12"/>
  <c r="AL124" i="12"/>
  <c r="P531" i="23" l="1"/>
  <c r="H66" i="6"/>
  <c r="AF126" i="12"/>
  <c r="AP125" i="12"/>
  <c r="AL125" i="12"/>
  <c r="AO125" i="12"/>
  <c r="AN125" i="12"/>
  <c r="AM125" i="12"/>
  <c r="AL126" i="12" l="1"/>
  <c r="AN126" i="12"/>
  <c r="AO126" i="12"/>
  <c r="AP126" i="12"/>
  <c r="P532" i="23"/>
  <c r="H67" i="6"/>
  <c r="AF127" i="12"/>
  <c r="AK126" i="12" s="1"/>
  <c r="AK125" i="12"/>
  <c r="AF128" i="12" l="1"/>
  <c r="AK127" i="12" s="1"/>
  <c r="P533" i="23"/>
  <c r="H68" i="6"/>
  <c r="AN127" i="12"/>
  <c r="AO127" i="12"/>
  <c r="AP127" i="12"/>
  <c r="AL127" i="12"/>
  <c r="P534" i="23" l="1"/>
  <c r="AF129" i="12"/>
  <c r="AK128" i="12" s="1"/>
  <c r="H69" i="6"/>
  <c r="AN128" i="12"/>
  <c r="AL128" i="12"/>
  <c r="AO128" i="12"/>
  <c r="AP128" i="12"/>
  <c r="AF130" i="12" l="1"/>
  <c r="AK129" i="12" s="1"/>
  <c r="P535" i="23"/>
  <c r="H70" i="6"/>
  <c r="AP129" i="12"/>
  <c r="AN129" i="12"/>
  <c r="AL129" i="12"/>
  <c r="AO129" i="12"/>
  <c r="H71" i="6" l="1"/>
  <c r="P536" i="23"/>
  <c r="AF131" i="12"/>
  <c r="AK130" i="12" s="1"/>
  <c r="AN130" i="12"/>
  <c r="AP130" i="12"/>
  <c r="AO130" i="12"/>
  <c r="AL130" i="12"/>
  <c r="AP131" i="12" l="1"/>
  <c r="AN131" i="12"/>
  <c r="AL131" i="12"/>
  <c r="AO131" i="12"/>
  <c r="P537" i="23"/>
  <c r="AF132" i="12"/>
  <c r="H72" i="6"/>
  <c r="AO132" i="12" l="1"/>
  <c r="AL132" i="12"/>
  <c r="AP132" i="12"/>
  <c r="AN132" i="12"/>
  <c r="P538" i="23"/>
  <c r="AF133" i="12"/>
  <c r="H73" i="6"/>
  <c r="AK131" i="12"/>
  <c r="AN133" i="12" l="1"/>
  <c r="AP133" i="12"/>
  <c r="AL133" i="12"/>
  <c r="AO133" i="12"/>
  <c r="AF134" i="12"/>
  <c r="P539" i="23"/>
  <c r="H74" i="6"/>
  <c r="AK132" i="12"/>
  <c r="P540" i="23" l="1"/>
  <c r="AF135" i="12"/>
  <c r="AK134" i="12" s="1"/>
  <c r="H75" i="6"/>
  <c r="AP134" i="12"/>
  <c r="AL134" i="12"/>
  <c r="AN134" i="12"/>
  <c r="AO134" i="12"/>
  <c r="AK133" i="12"/>
  <c r="AF136" i="12" l="1"/>
  <c r="AK135" i="12" s="1"/>
  <c r="P541" i="23"/>
  <c r="H76" i="6"/>
  <c r="AN135" i="12"/>
  <c r="AP135" i="12"/>
  <c r="AL135" i="12"/>
  <c r="AO135" i="12"/>
  <c r="AF137" i="12" l="1"/>
  <c r="AK136" i="12" s="1"/>
  <c r="P542" i="23"/>
  <c r="H77" i="6"/>
  <c r="AO136" i="12"/>
  <c r="AN136" i="12"/>
  <c r="AL136" i="12"/>
  <c r="AP136" i="12"/>
  <c r="P543" i="23" l="1"/>
  <c r="AF138" i="12"/>
  <c r="AK137" i="12" s="1"/>
  <c r="H78" i="6"/>
  <c r="AP137" i="12"/>
  <c r="AL137" i="12"/>
  <c r="AO137" i="12"/>
  <c r="AN137" i="12"/>
  <c r="P544" i="23" l="1"/>
  <c r="AF139" i="12"/>
  <c r="AK138" i="12" s="1"/>
  <c r="H79" i="6"/>
  <c r="AN138" i="12"/>
  <c r="AP138" i="12"/>
  <c r="AL138" i="12"/>
  <c r="AO138" i="12"/>
  <c r="AF140" i="12" l="1"/>
  <c r="AK139" i="12" s="1"/>
  <c r="P545" i="23"/>
  <c r="H80" i="6"/>
  <c r="AL139" i="12"/>
  <c r="AO139" i="12"/>
  <c r="AN139" i="12"/>
  <c r="AP139" i="12"/>
  <c r="P546" i="23" l="1"/>
  <c r="AF141" i="12"/>
  <c r="H81" i="6"/>
  <c r="AL140" i="12"/>
  <c r="AP140" i="12"/>
  <c r="AN140" i="12"/>
  <c r="AO140" i="12"/>
  <c r="H82" i="6" l="1"/>
  <c r="P547" i="23"/>
  <c r="AF142" i="12"/>
  <c r="AK141" i="12" s="1"/>
  <c r="AP141" i="12"/>
  <c r="AN141" i="12"/>
  <c r="AL141" i="12"/>
  <c r="AO141" i="12"/>
  <c r="AK140" i="12"/>
  <c r="AO142" i="12" l="1"/>
  <c r="AP142" i="12"/>
  <c r="AL142" i="12"/>
  <c r="AN142" i="12"/>
  <c r="P548" i="23"/>
  <c r="AF143" i="12"/>
  <c r="AK142" i="12" s="1"/>
  <c r="H83" i="6"/>
  <c r="P549" i="23" l="1"/>
  <c r="H84" i="6"/>
  <c r="AF144" i="12"/>
  <c r="AO143" i="12"/>
  <c r="AP143" i="12"/>
  <c r="AN143" i="12"/>
  <c r="AL143" i="12"/>
  <c r="AN144" i="12" l="1"/>
  <c r="AO144" i="12"/>
  <c r="AP144" i="12"/>
  <c r="AL144" i="12"/>
  <c r="AF145" i="12"/>
  <c r="P550" i="23"/>
  <c r="H85" i="6"/>
  <c r="AK143" i="12"/>
  <c r="P551" i="23" l="1"/>
  <c r="AF146" i="12"/>
  <c r="AK145" i="12" s="1"/>
  <c r="H86" i="6"/>
  <c r="AO145" i="12"/>
  <c r="AN145" i="12"/>
  <c r="AP145" i="12"/>
  <c r="AL145" i="12"/>
  <c r="P552" i="23" l="1"/>
  <c r="H87" i="6"/>
  <c r="AF147" i="12"/>
  <c r="AK146" i="12" s="1"/>
  <c r="AO146" i="12"/>
  <c r="AN146" i="12"/>
  <c r="AL146" i="12"/>
  <c r="AP146" i="12"/>
  <c r="AL147" i="12" l="1"/>
  <c r="AO147" i="12"/>
  <c r="AP147" i="12"/>
  <c r="AN147" i="12"/>
  <c r="P553" i="23"/>
  <c r="AF148" i="12"/>
  <c r="AK147" i="12" s="1"/>
  <c r="H88" i="6"/>
  <c r="AF149" i="12" l="1"/>
  <c r="AK148" i="12" s="1"/>
  <c r="P554" i="23"/>
  <c r="I65" i="6"/>
  <c r="AO148" i="12"/>
  <c r="AN148" i="12"/>
  <c r="AL148" i="12"/>
  <c r="AP148" i="12"/>
  <c r="R531" i="23" l="1"/>
  <c r="I66" i="6"/>
  <c r="AF150" i="12"/>
  <c r="AK149" i="12" s="1"/>
  <c r="AO149" i="12"/>
  <c r="AP149" i="12"/>
  <c r="AL149" i="12"/>
  <c r="AN149" i="12"/>
  <c r="AM149" i="12"/>
  <c r="AL150" i="12" l="1"/>
  <c r="AN150" i="12"/>
  <c r="AP150" i="12"/>
  <c r="AO150" i="12"/>
  <c r="I67" i="6"/>
  <c r="AF151" i="12"/>
  <c r="R532" i="23"/>
  <c r="AL151" i="12" l="1"/>
  <c r="AN151" i="12"/>
  <c r="AP151" i="12"/>
  <c r="AO151" i="12"/>
  <c r="AF152" i="12"/>
  <c r="AK151" i="12" s="1"/>
  <c r="R533" i="23"/>
  <c r="I68" i="6"/>
  <c r="AK150" i="12"/>
  <c r="R534" i="23" l="1"/>
  <c r="AF153" i="12"/>
  <c r="AK152" i="12" s="1"/>
  <c r="I69" i="6"/>
  <c r="AL152" i="12"/>
  <c r="AN152" i="12"/>
  <c r="AO152" i="12"/>
  <c r="AP152" i="12"/>
  <c r="R535" i="23" l="1"/>
  <c r="AF154" i="12"/>
  <c r="AK153" i="12" s="1"/>
  <c r="I70" i="6"/>
  <c r="AN153" i="12"/>
  <c r="AL153" i="12"/>
  <c r="AP153" i="12"/>
  <c r="AO153" i="12"/>
  <c r="AF155" i="12" l="1"/>
  <c r="AK154" i="12" s="1"/>
  <c r="R536" i="23"/>
  <c r="I71" i="6"/>
  <c r="AN154" i="12"/>
  <c r="AO154" i="12"/>
  <c r="AP154" i="12"/>
  <c r="AL154" i="12"/>
  <c r="R537" i="23" l="1"/>
  <c r="AF156" i="12"/>
  <c r="AK155" i="12" s="1"/>
  <c r="I72" i="6"/>
  <c r="AL155" i="12"/>
  <c r="AP155" i="12"/>
  <c r="AN155" i="12"/>
  <c r="AO155" i="12"/>
  <c r="AF157" i="12" l="1"/>
  <c r="AK156" i="12" s="1"/>
  <c r="R538" i="23"/>
  <c r="I73" i="6"/>
  <c r="AN156" i="12"/>
  <c r="AO156" i="12"/>
  <c r="AP156" i="12"/>
  <c r="AL156" i="12"/>
  <c r="R539" i="23" l="1"/>
  <c r="AF158" i="12"/>
  <c r="AK157" i="12" s="1"/>
  <c r="I74" i="6"/>
  <c r="AO157" i="12"/>
  <c r="AN157" i="12"/>
  <c r="AP157" i="12"/>
  <c r="AL157" i="12"/>
  <c r="R540" i="23" l="1"/>
  <c r="AF159" i="12"/>
  <c r="AK158" i="12" s="1"/>
  <c r="I75" i="6"/>
  <c r="AL158" i="12"/>
  <c r="AO158" i="12"/>
  <c r="AN158" i="12"/>
  <c r="AP158" i="12"/>
  <c r="AF160" i="12" l="1"/>
  <c r="AK159" i="12" s="1"/>
  <c r="R541" i="23"/>
  <c r="I76" i="6"/>
  <c r="AP159" i="12"/>
  <c r="AL159" i="12"/>
  <c r="AO159" i="12"/>
  <c r="AN159" i="12"/>
  <c r="R542" i="23" l="1"/>
  <c r="AF161" i="12"/>
  <c r="AK160" i="12" s="1"/>
  <c r="I77" i="6"/>
  <c r="AL160" i="12"/>
  <c r="AO160" i="12"/>
  <c r="AN160" i="12"/>
  <c r="AP160" i="12"/>
  <c r="AF162" i="12" l="1"/>
  <c r="AK161" i="12" s="1"/>
  <c r="R543" i="23"/>
  <c r="I78" i="6"/>
  <c r="AL161" i="12"/>
  <c r="AO161" i="12"/>
  <c r="AN161" i="12"/>
  <c r="AP161" i="12"/>
  <c r="R544" i="23" l="1"/>
  <c r="AF163" i="12"/>
  <c r="I79" i="6"/>
  <c r="AL162" i="12"/>
  <c r="AP162" i="12"/>
  <c r="AO162" i="12"/>
  <c r="AN162" i="12"/>
  <c r="R545" i="23" l="1"/>
  <c r="AF164" i="12"/>
  <c r="AK163" i="12" s="1"/>
  <c r="I80" i="6"/>
  <c r="AO163" i="12"/>
  <c r="AL163" i="12"/>
  <c r="AN163" i="12"/>
  <c r="AP163" i="12"/>
  <c r="R546" i="23" l="1"/>
  <c r="AF165" i="12"/>
  <c r="AK164" i="12" s="1"/>
  <c r="I81" i="6"/>
  <c r="AP164" i="12"/>
  <c r="AN164" i="12"/>
  <c r="AL164" i="12"/>
  <c r="AO164" i="12"/>
  <c r="R547" i="23" l="1"/>
  <c r="I82" i="6"/>
  <c r="AF166" i="12"/>
  <c r="AK165" i="12" s="1"/>
  <c r="AL165" i="12"/>
  <c r="AO165" i="12"/>
  <c r="AN165" i="12"/>
  <c r="AP165" i="12"/>
  <c r="AL166" i="12" l="1"/>
  <c r="AO166" i="12"/>
  <c r="AN166" i="12"/>
  <c r="AP166" i="12"/>
  <c r="AF167" i="12"/>
  <c r="R548" i="23"/>
  <c r="I83" i="6"/>
  <c r="AF168" i="12" l="1"/>
  <c r="R549" i="23"/>
  <c r="I84" i="6"/>
  <c r="AN167" i="12"/>
  <c r="AL167" i="12"/>
  <c r="AP167" i="12"/>
  <c r="AO167" i="12"/>
  <c r="AK166" i="12"/>
  <c r="AF169" i="12" l="1"/>
  <c r="AK168" i="12" s="1"/>
  <c r="R550" i="23"/>
  <c r="I85" i="6"/>
  <c r="AP168" i="12"/>
  <c r="AO168" i="12"/>
  <c r="AL168" i="12"/>
  <c r="AN168" i="12"/>
  <c r="I86" i="6" l="1"/>
  <c r="AF170" i="12"/>
  <c r="AK169" i="12" s="1"/>
  <c r="R551" i="23"/>
  <c r="AP169" i="12"/>
  <c r="AO169" i="12"/>
  <c r="AL169" i="12"/>
  <c r="AN169" i="12"/>
  <c r="AO170" i="12" l="1"/>
  <c r="AP170" i="12"/>
  <c r="AN170" i="12"/>
  <c r="AL170" i="12"/>
  <c r="R552" i="23"/>
  <c r="AF171" i="12"/>
  <c r="I87" i="6"/>
  <c r="R553" i="23" l="1"/>
  <c r="I88" i="6"/>
  <c r="AF172" i="12"/>
  <c r="AK171" i="12" s="1"/>
  <c r="AL171" i="12"/>
  <c r="AN171" i="12"/>
  <c r="AP171" i="12"/>
  <c r="AO171" i="12"/>
  <c r="AK170" i="12"/>
  <c r="AP172" i="12" l="1"/>
  <c r="AO172" i="12"/>
  <c r="AL172" i="12"/>
  <c r="AN172" i="12"/>
  <c r="AF173" i="12"/>
  <c r="R554" i="23"/>
  <c r="C65" i="6"/>
  <c r="AF6" i="12" l="1"/>
  <c r="AK173" i="12" s="1"/>
  <c r="C66" i="6"/>
  <c r="F531" i="23"/>
  <c r="AP173" i="12"/>
  <c r="AL173" i="12"/>
  <c r="AN173" i="12"/>
  <c r="AO173" i="12"/>
  <c r="AM173" i="12"/>
  <c r="AK172" i="12"/>
  <c r="AF7" i="12" l="1"/>
  <c r="F532" i="23"/>
  <c r="C67" i="6"/>
  <c r="AO6" i="12"/>
  <c r="AL6" i="12"/>
  <c r="AP6" i="12"/>
  <c r="AN6" i="12"/>
  <c r="AN7" i="12" l="1"/>
  <c r="AP7" i="12"/>
  <c r="AL7" i="12"/>
  <c r="AO7" i="12"/>
  <c r="AF8" i="12"/>
  <c r="F533" i="23"/>
  <c r="C68" i="6"/>
  <c r="F534" i="23" l="1"/>
  <c r="AF9" i="12"/>
  <c r="AK8" i="12" s="1"/>
  <c r="C69" i="6"/>
  <c r="AO8" i="12"/>
  <c r="AP8" i="12"/>
  <c r="AL8" i="12"/>
  <c r="AN8" i="12"/>
  <c r="AK7" i="12"/>
  <c r="AF10" i="12" l="1"/>
  <c r="AK9" i="12" s="1"/>
  <c r="F535" i="23"/>
  <c r="C70" i="6"/>
  <c r="AL9" i="12"/>
  <c r="AP9" i="12"/>
  <c r="AO9" i="12"/>
  <c r="AN9" i="12"/>
  <c r="AF11" i="12" l="1"/>
  <c r="AK10" i="12" s="1"/>
  <c r="F536" i="23"/>
  <c r="C71" i="6"/>
  <c r="AP10" i="12"/>
  <c r="AO10" i="12"/>
  <c r="AL10" i="12"/>
  <c r="AN10" i="12"/>
  <c r="AF12" i="12" l="1"/>
  <c r="AK11" i="12" s="1"/>
  <c r="F537" i="23"/>
  <c r="C72" i="6"/>
  <c r="AO11" i="12"/>
  <c r="AP11" i="12"/>
  <c r="AL11" i="12"/>
  <c r="AN11" i="12"/>
  <c r="AF13" i="12" l="1"/>
  <c r="AK12" i="12" s="1"/>
  <c r="F538" i="23"/>
  <c r="C73" i="6"/>
  <c r="AO12" i="12"/>
  <c r="AP12" i="12"/>
  <c r="AN12" i="12"/>
  <c r="AL12" i="12"/>
  <c r="AF14" i="12" l="1"/>
  <c r="AK13" i="12" s="1"/>
  <c r="C74" i="6"/>
  <c r="F539" i="23"/>
  <c r="AN13" i="12"/>
  <c r="AL13" i="12"/>
  <c r="AP13" i="12"/>
  <c r="AO13" i="12"/>
  <c r="F540" i="23" l="1"/>
  <c r="AF15" i="12"/>
  <c r="AK14" i="12" s="1"/>
  <c r="C75" i="6"/>
  <c r="AO14" i="12"/>
  <c r="AL14" i="12"/>
  <c r="AN14" i="12"/>
  <c r="AP14" i="12"/>
  <c r="F541" i="23" l="1"/>
  <c r="AF16" i="12"/>
  <c r="AK15" i="12" s="1"/>
  <c r="C76" i="6"/>
  <c r="AP15" i="12"/>
  <c r="AL15" i="12"/>
  <c r="AN15" i="12"/>
  <c r="AO15" i="12"/>
  <c r="F542" i="23" l="1"/>
  <c r="C77" i="6"/>
  <c r="AF17" i="12"/>
  <c r="AK16" i="12" s="1"/>
  <c r="AL16" i="12"/>
  <c r="AP16" i="12"/>
  <c r="AN16" i="12"/>
  <c r="AO16" i="12"/>
  <c r="AO17" i="12" l="1"/>
  <c r="AN17" i="12"/>
  <c r="AL17" i="12"/>
  <c r="AP17" i="12"/>
  <c r="F543" i="23"/>
  <c r="AF18" i="12"/>
  <c r="AK17" i="12" s="1"/>
  <c r="C78" i="6"/>
  <c r="AF19" i="12" l="1"/>
  <c r="AK18" i="12" s="1"/>
  <c r="F544" i="23"/>
  <c r="C79" i="6"/>
  <c r="AL18" i="12"/>
  <c r="AN18" i="12"/>
  <c r="AO18" i="12"/>
  <c r="AP18" i="12"/>
  <c r="F545" i="23" l="1"/>
  <c r="AF20" i="12"/>
  <c r="AK19" i="12" s="1"/>
  <c r="C80" i="6"/>
  <c r="AO19" i="12"/>
  <c r="AN19" i="12"/>
  <c r="AP19" i="12"/>
  <c r="AL19" i="12"/>
  <c r="F546" i="23" l="1"/>
  <c r="AF21" i="12"/>
  <c r="AK20" i="12" s="1"/>
  <c r="C81" i="6"/>
  <c r="AO20" i="12"/>
  <c r="AL20" i="12"/>
  <c r="AN20" i="12"/>
  <c r="AP20" i="12"/>
  <c r="F547" i="23" l="1"/>
  <c r="AF22" i="12"/>
  <c r="AK21" i="12" s="1"/>
  <c r="C82" i="6"/>
  <c r="AP21" i="12"/>
  <c r="AO21" i="12"/>
  <c r="AN21" i="12"/>
  <c r="AL21" i="12"/>
  <c r="F548" i="23" l="1"/>
  <c r="AF23" i="12"/>
  <c r="AK22" i="12" s="1"/>
  <c r="C83" i="6"/>
  <c r="AP22" i="12"/>
  <c r="AN22" i="12"/>
  <c r="AL22" i="12"/>
  <c r="AO22" i="12"/>
  <c r="AF24" i="12" l="1"/>
  <c r="AK23" i="12" s="1"/>
  <c r="F549" i="23"/>
  <c r="C84" i="6"/>
  <c r="AO23" i="12"/>
  <c r="AN23" i="12"/>
  <c r="AL23" i="12"/>
  <c r="AP23" i="12"/>
  <c r="AF25" i="12" l="1"/>
  <c r="AK24" i="12" s="1"/>
  <c r="F550" i="23"/>
  <c r="C85" i="6"/>
  <c r="AP24" i="12"/>
  <c r="AL24" i="12"/>
  <c r="AO24" i="12"/>
  <c r="AN24" i="12"/>
  <c r="F551" i="23" l="1"/>
  <c r="AF26" i="12"/>
  <c r="AK25" i="12" s="1"/>
  <c r="C86" i="6"/>
  <c r="AN25" i="12"/>
  <c r="AO25" i="12"/>
  <c r="AL25" i="12"/>
  <c r="AP25" i="12"/>
  <c r="AO26" i="12" l="1"/>
  <c r="AN26" i="12"/>
  <c r="AP26" i="12"/>
  <c r="AL26" i="12"/>
  <c r="F552" i="23"/>
  <c r="AF27" i="12"/>
  <c r="C87" i="6"/>
  <c r="F553" i="23" l="1"/>
  <c r="AF28" i="12"/>
  <c r="AK27" i="12" s="1"/>
  <c r="C88" i="6"/>
  <c r="AO27" i="12"/>
  <c r="AL27" i="12"/>
  <c r="AN27" i="12"/>
  <c r="AP27" i="12"/>
  <c r="AK26" i="12"/>
  <c r="AF29" i="12" l="1"/>
  <c r="AK28" i="12" s="1"/>
  <c r="F554" i="23"/>
  <c r="D65" i="6"/>
  <c r="AN28" i="12"/>
  <c r="AL28" i="12"/>
  <c r="AO28" i="12"/>
  <c r="AP28" i="12"/>
  <c r="AF30" i="12" l="1"/>
  <c r="AK29" i="12" s="1"/>
  <c r="H531" i="23"/>
  <c r="D66" i="6"/>
  <c r="AL29" i="12"/>
  <c r="AN29" i="12"/>
  <c r="AP29" i="12"/>
  <c r="AO29" i="12"/>
  <c r="AM29" i="12"/>
  <c r="AF31" i="12" l="1"/>
  <c r="AK30" i="12" s="1"/>
  <c r="H532" i="23"/>
  <c r="D67" i="6"/>
  <c r="AN30" i="12"/>
  <c r="AP30" i="12"/>
  <c r="AL30" i="12"/>
  <c r="AO30" i="12"/>
  <c r="AF32" i="12" l="1"/>
  <c r="AK31" i="12" s="1"/>
  <c r="H533" i="23"/>
  <c r="D68" i="6"/>
  <c r="AO31" i="12"/>
  <c r="AP31" i="12"/>
  <c r="AN31" i="12"/>
  <c r="AL31" i="12"/>
  <c r="AF33" i="12" l="1"/>
  <c r="AK32" i="12" s="1"/>
  <c r="H534" i="23"/>
  <c r="D69" i="6"/>
  <c r="AL32" i="12"/>
  <c r="AN32" i="12"/>
  <c r="AP32" i="12"/>
  <c r="AO32" i="12"/>
  <c r="H535" i="23" l="1"/>
  <c r="AF34" i="12"/>
  <c r="AK33" i="12" s="1"/>
  <c r="D70" i="6"/>
  <c r="AP33" i="12"/>
  <c r="AL33" i="12"/>
  <c r="AN33" i="12"/>
  <c r="AO33" i="12"/>
  <c r="AF35" i="12" l="1"/>
  <c r="AK34" i="12" s="1"/>
  <c r="H536" i="23"/>
  <c r="D71" i="6"/>
  <c r="AO34" i="12"/>
  <c r="AL34" i="12"/>
  <c r="AN34" i="12"/>
  <c r="AP34" i="12"/>
  <c r="H537" i="23" l="1"/>
  <c r="AF36" i="12"/>
  <c r="AK35" i="12" s="1"/>
  <c r="D72" i="6"/>
  <c r="AN35" i="12"/>
  <c r="AP35" i="12"/>
  <c r="AL35" i="12"/>
  <c r="AO35" i="12"/>
  <c r="H538" i="23" l="1"/>
  <c r="AF37" i="12"/>
  <c r="AK36" i="12" s="1"/>
  <c r="D73" i="6"/>
  <c r="AP36" i="12"/>
  <c r="AN36" i="12"/>
  <c r="AL36" i="12"/>
  <c r="AO36" i="12"/>
  <c r="H539" i="23" l="1"/>
  <c r="AF38" i="12"/>
  <c r="AK37" i="12" s="1"/>
  <c r="D74" i="6"/>
  <c r="AP37" i="12"/>
  <c r="AO37" i="12"/>
  <c r="AL37" i="12"/>
  <c r="AN37" i="12"/>
  <c r="H540" i="23" l="1"/>
  <c r="AF39" i="12"/>
  <c r="AK38" i="12" s="1"/>
  <c r="D75" i="6"/>
  <c r="AL38" i="12"/>
  <c r="AP38" i="12"/>
  <c r="AO38" i="12"/>
  <c r="AN38" i="12"/>
  <c r="AF40" i="12" l="1"/>
  <c r="AK39" i="12" s="1"/>
  <c r="H541" i="23"/>
  <c r="D76" i="6"/>
  <c r="AN39" i="12"/>
  <c r="AP39" i="12"/>
  <c r="AL39" i="12"/>
  <c r="AO39" i="12"/>
  <c r="H542" i="23" l="1"/>
  <c r="D77" i="6"/>
  <c r="AF41" i="12"/>
  <c r="AK40" i="12" s="1"/>
  <c r="AP40" i="12"/>
  <c r="AN40" i="12"/>
  <c r="AL40" i="12"/>
  <c r="AO40" i="12"/>
  <c r="AF42" i="12" l="1"/>
  <c r="AK41" i="12" s="1"/>
  <c r="H543" i="23"/>
  <c r="D78" i="6"/>
  <c r="AN41" i="12"/>
  <c r="AO41" i="12"/>
  <c r="AL41" i="12"/>
  <c r="AP41" i="12"/>
  <c r="H544" i="23" l="1"/>
  <c r="AF43" i="12"/>
  <c r="AK42" i="12" s="1"/>
  <c r="D79" i="6"/>
  <c r="AP42" i="12"/>
  <c r="AO42" i="12"/>
  <c r="AN42" i="12"/>
  <c r="AL42" i="12"/>
  <c r="H545" i="23" l="1"/>
  <c r="AF44" i="12"/>
  <c r="AK43" i="12" s="1"/>
  <c r="D80" i="6"/>
  <c r="AP43" i="12"/>
  <c r="AN43" i="12"/>
  <c r="AL43" i="12"/>
  <c r="AO43" i="12"/>
  <c r="AF45" i="12" l="1"/>
  <c r="AK44" i="12" s="1"/>
  <c r="H546" i="23"/>
  <c r="D81" i="6"/>
  <c r="AL44" i="12"/>
  <c r="AO44" i="12"/>
  <c r="AP44" i="12"/>
  <c r="AN44" i="12"/>
  <c r="H547" i="23" l="1"/>
  <c r="AF46" i="12"/>
  <c r="AK45" i="12" s="1"/>
  <c r="D82" i="6"/>
  <c r="AO45" i="12"/>
  <c r="AN45" i="12"/>
  <c r="AP45" i="12"/>
  <c r="AL45" i="12"/>
  <c r="AL46" i="12" l="1"/>
  <c r="AP46" i="12"/>
  <c r="AN46" i="12"/>
  <c r="AO46" i="12"/>
  <c r="AF47" i="12"/>
  <c r="AK46" i="12" s="1"/>
  <c r="H548" i="23"/>
  <c r="D83" i="6"/>
  <c r="AL47" i="12" l="1"/>
  <c r="AO47" i="12"/>
  <c r="AN47" i="12"/>
  <c r="AP47" i="12"/>
  <c r="AF48" i="12"/>
  <c r="H549" i="23"/>
  <c r="D84" i="6"/>
  <c r="H550" i="23" l="1"/>
  <c r="D85" i="6"/>
  <c r="AF49" i="12"/>
  <c r="AK48" i="12" s="1"/>
  <c r="AL48" i="12"/>
  <c r="AN48" i="12"/>
  <c r="AP48" i="12"/>
  <c r="AO48" i="12"/>
  <c r="AK47" i="12"/>
  <c r="AP49" i="12" l="1"/>
  <c r="AN49" i="12"/>
  <c r="AO49" i="12"/>
  <c r="AL49" i="12"/>
  <c r="H551" i="23"/>
  <c r="AF50" i="12"/>
  <c r="D86" i="6"/>
  <c r="AF51" i="12" l="1"/>
  <c r="AK50" i="12" s="1"/>
  <c r="H552" i="23"/>
  <c r="D87" i="6"/>
  <c r="AP50" i="12"/>
  <c r="AO50" i="12"/>
  <c r="AL50" i="12"/>
  <c r="AN50" i="12"/>
  <c r="AK49" i="12"/>
  <c r="H553" i="23" l="1"/>
  <c r="AF52" i="12"/>
  <c r="AK51" i="12" s="1"/>
  <c r="D88" i="6"/>
  <c r="AN51" i="12"/>
  <c r="AL51" i="12"/>
  <c r="AO51" i="12"/>
  <c r="AP51" i="12"/>
  <c r="E65" i="6" l="1"/>
  <c r="AF53" i="12"/>
  <c r="AK52" i="12" s="1"/>
  <c r="H554" i="23"/>
  <c r="AO52" i="12"/>
  <c r="AL52" i="12"/>
  <c r="AP52" i="12"/>
  <c r="AN52" i="12"/>
  <c r="AL53" i="12" l="1"/>
  <c r="AO53" i="12"/>
  <c r="AN53" i="12"/>
  <c r="AP53" i="12"/>
  <c r="AM53" i="12"/>
  <c r="AF54" i="12"/>
  <c r="AK53" i="12" s="1"/>
  <c r="J531" i="23"/>
  <c r="E66" i="6"/>
  <c r="AN54" i="12" l="1"/>
  <c r="AP54" i="12"/>
  <c r="AO54" i="12"/>
  <c r="AL54" i="12"/>
  <c r="J532" i="23"/>
  <c r="K562" i="23" s="1"/>
  <c r="AF55" i="12"/>
  <c r="AK54" i="12" s="1"/>
  <c r="AL55" i="12" l="1"/>
  <c r="AN55" i="12"/>
  <c r="AO55" i="12"/>
  <c r="AP55" i="12"/>
  <c r="AP174" i="12" s="1"/>
  <c r="AP175" i="12" s="1"/>
  <c r="AK55" i="12"/>
  <c r="AL56" i="12"/>
  <c r="AN56" i="12"/>
  <c r="AK56" i="12"/>
  <c r="AO56" i="12"/>
  <c r="AO57" i="12"/>
  <c r="AN58" i="12"/>
  <c r="AL58" i="12"/>
  <c r="AL57" i="12"/>
  <c r="AN57" i="12"/>
  <c r="AL59" i="12"/>
  <c r="AN59" i="12"/>
  <c r="AL60" i="12"/>
  <c r="AL61" i="12"/>
  <c r="AK144" i="12"/>
  <c r="AK167" i="12"/>
  <c r="AK162" i="12"/>
  <c r="K563" i="23"/>
  <c r="K561" i="23"/>
  <c r="AM77" i="12"/>
  <c r="AM174" i="12" l="1"/>
  <c r="AN174" i="12"/>
  <c r="AO174" i="12"/>
  <c r="AO175" i="12" s="1"/>
  <c r="BV56" i="12"/>
  <c r="J609" i="23"/>
  <c r="N68" i="6"/>
  <c r="N69" i="6" s="1"/>
  <c r="AN175" i="12" l="1"/>
  <c r="AM175" i="12" s="1"/>
  <c r="AP176" i="12" s="1"/>
  <c r="Q171" i="23" s="1"/>
  <c r="J611" i="23"/>
  <c r="BV58" i="12"/>
  <c r="N70" i="6"/>
  <c r="J610" i="23"/>
  <c r="BV57" i="12"/>
  <c r="CF56" i="12"/>
  <c r="J612" i="23" l="1"/>
  <c r="BV59" i="12"/>
  <c r="CA58" i="12" s="1"/>
  <c r="N71" i="6"/>
  <c r="CE58" i="12"/>
  <c r="CF58" i="12"/>
  <c r="CA57" i="12"/>
  <c r="CF57" i="12"/>
  <c r="J613" i="23" l="1"/>
  <c r="BV60" i="12"/>
  <c r="CA59" i="12" s="1"/>
  <c r="N72" i="6"/>
  <c r="CE59" i="12"/>
  <c r="CF59" i="12"/>
  <c r="J614" i="23" l="1"/>
  <c r="BV61" i="12"/>
  <c r="CA60" i="12" s="1"/>
  <c r="N73" i="6"/>
  <c r="CE60" i="12"/>
  <c r="CF60" i="12"/>
  <c r="CD60" i="12"/>
  <c r="BV62" i="12" l="1"/>
  <c r="CA61" i="12" s="1"/>
  <c r="J615" i="23"/>
  <c r="N74" i="6"/>
  <c r="CF61" i="12"/>
  <c r="CE61" i="12"/>
  <c r="CD61" i="12"/>
  <c r="J616" i="23" l="1"/>
  <c r="BV63" i="12"/>
  <c r="CA62" i="12" s="1"/>
  <c r="N75" i="6"/>
  <c r="CB62" i="12"/>
  <c r="CE62" i="12"/>
  <c r="CD62" i="12"/>
  <c r="CF62" i="12"/>
  <c r="CF63" i="12" l="1"/>
  <c r="CB63" i="12"/>
  <c r="CE63" i="12"/>
  <c r="CD63" i="12"/>
  <c r="J617" i="23"/>
  <c r="N76" i="6"/>
  <c r="BV64" i="12"/>
  <c r="CB64" i="12" l="1"/>
  <c r="CE64" i="12"/>
  <c r="CF64" i="12"/>
  <c r="CD64" i="12"/>
  <c r="J618" i="23"/>
  <c r="BV65" i="12"/>
  <c r="N77" i="6"/>
  <c r="CA63" i="12"/>
  <c r="CB65" i="12" l="1"/>
  <c r="CE65" i="12"/>
  <c r="CD65" i="12"/>
  <c r="CF65" i="12"/>
  <c r="CA64" i="12"/>
  <c r="BV66" i="12"/>
  <c r="CA65" i="12" s="1"/>
  <c r="N78" i="6"/>
  <c r="J619" i="23"/>
  <c r="J620" i="23" l="1"/>
  <c r="BV67" i="12"/>
  <c r="CA66" i="12" s="1"/>
  <c r="N79" i="6"/>
  <c r="CB66" i="12"/>
  <c r="CD66" i="12"/>
  <c r="CE66" i="12"/>
  <c r="CF66" i="12"/>
  <c r="J621" i="23" l="1"/>
  <c r="BV68" i="12"/>
  <c r="CA67" i="12" s="1"/>
  <c r="N80" i="6"/>
  <c r="CB67" i="12"/>
  <c r="CD67" i="12"/>
  <c r="CE67" i="12"/>
  <c r="CF67" i="12"/>
  <c r="BV69" i="12" l="1"/>
  <c r="CA68" i="12" s="1"/>
  <c r="J622" i="23"/>
  <c r="N81" i="6"/>
  <c r="CF68" i="12"/>
  <c r="CB68" i="12"/>
  <c r="CE68" i="12"/>
  <c r="CD68" i="12"/>
  <c r="J623" i="23" l="1"/>
  <c r="BV70" i="12"/>
  <c r="CA69" i="12" s="1"/>
  <c r="N82" i="6"/>
  <c r="CF69" i="12"/>
  <c r="CE69" i="12"/>
  <c r="CB69" i="12"/>
  <c r="CD69" i="12"/>
  <c r="BV71" i="12" l="1"/>
  <c r="CA70" i="12" s="1"/>
  <c r="J624" i="23"/>
  <c r="N83" i="6"/>
  <c r="CE70" i="12"/>
  <c r="CD70" i="12"/>
  <c r="CB70" i="12"/>
  <c r="CF70" i="12"/>
  <c r="BV72" i="12" l="1"/>
  <c r="CA71" i="12" s="1"/>
  <c r="N84" i="6"/>
  <c r="J625" i="23"/>
  <c r="CB71" i="12"/>
  <c r="CF71" i="12"/>
  <c r="CE71" i="12"/>
  <c r="CD71" i="12"/>
  <c r="BV73" i="12" l="1"/>
  <c r="CA72" i="12" s="1"/>
  <c r="J626" i="23"/>
  <c r="N85" i="6"/>
  <c r="CE72" i="12"/>
  <c r="CB72" i="12"/>
  <c r="CD72" i="12"/>
  <c r="CF72" i="12"/>
  <c r="BV74" i="12" l="1"/>
  <c r="CA73" i="12" s="1"/>
  <c r="J627" i="23"/>
  <c r="N86" i="6"/>
  <c r="CE73" i="12"/>
  <c r="CF73" i="12"/>
  <c r="CD73" i="12"/>
  <c r="CB73" i="12"/>
  <c r="J628" i="23" l="1"/>
  <c r="BV75" i="12"/>
  <c r="CA74" i="12" s="1"/>
  <c r="N87" i="6"/>
  <c r="CF74" i="12"/>
  <c r="CB74" i="12"/>
  <c r="CE74" i="12"/>
  <c r="CD74" i="12"/>
  <c r="BV76" i="12" l="1"/>
  <c r="CA75" i="12" s="1"/>
  <c r="N88" i="6"/>
  <c r="J629" i="23"/>
  <c r="CE75" i="12"/>
  <c r="CF75" i="12"/>
  <c r="CB75" i="12"/>
  <c r="CD75" i="12"/>
  <c r="J630" i="23" l="1"/>
  <c r="O65" i="6"/>
  <c r="BV77" i="12"/>
  <c r="CA76" i="12" s="1"/>
  <c r="CB76" i="12"/>
  <c r="CE76" i="12"/>
  <c r="CF76" i="12"/>
  <c r="CD76" i="12"/>
  <c r="BV78" i="12" l="1"/>
  <c r="CA77" i="12" s="1"/>
  <c r="L607" i="23"/>
  <c r="O66" i="6"/>
  <c r="CE77" i="12"/>
  <c r="CD77" i="12"/>
  <c r="CF77" i="12"/>
  <c r="CB77" i="12"/>
  <c r="L608" i="23" l="1"/>
  <c r="BV79" i="12"/>
  <c r="O67" i="6"/>
  <c r="CD78" i="12"/>
  <c r="CF78" i="12"/>
  <c r="CE78" i="12"/>
  <c r="CB78" i="12"/>
  <c r="BV80" i="12" l="1"/>
  <c r="CA79" i="12" s="1"/>
  <c r="L609" i="23"/>
  <c r="O68" i="6"/>
  <c r="CB79" i="12"/>
  <c r="CE79" i="12"/>
  <c r="CF79" i="12"/>
  <c r="CD79" i="12"/>
  <c r="CA78" i="12"/>
  <c r="L610" i="23" l="1"/>
  <c r="BV81" i="12"/>
  <c r="O69" i="6"/>
  <c r="CD80" i="12"/>
  <c r="CB80" i="12"/>
  <c r="CE80" i="12"/>
  <c r="CF80" i="12"/>
  <c r="CD81" i="12" l="1"/>
  <c r="CB81" i="12"/>
  <c r="CE81" i="12"/>
  <c r="CF81" i="12"/>
  <c r="CA80" i="12"/>
  <c r="O70" i="6"/>
  <c r="BV82" i="12"/>
  <c r="L611" i="23"/>
  <c r="L612" i="23" l="1"/>
  <c r="BV83" i="12"/>
  <c r="CA82" i="12" s="1"/>
  <c r="O71" i="6"/>
  <c r="CF82" i="12"/>
  <c r="CE82" i="12"/>
  <c r="CB82" i="12"/>
  <c r="CD82" i="12"/>
  <c r="CA81" i="12"/>
  <c r="BV84" i="12" l="1"/>
  <c r="CA83" i="12" s="1"/>
  <c r="L613" i="23"/>
  <c r="O72" i="6"/>
  <c r="CF83" i="12"/>
  <c r="CE83" i="12"/>
  <c r="CB83" i="12"/>
  <c r="CD83" i="12"/>
  <c r="L614" i="23" l="1"/>
  <c r="BV85" i="12"/>
  <c r="CA84" i="12" s="1"/>
  <c r="O73" i="6"/>
  <c r="CE84" i="12"/>
  <c r="CB84" i="12"/>
  <c r="CD84" i="12"/>
  <c r="CF84" i="12"/>
  <c r="BV86" i="12" l="1"/>
  <c r="L615" i="23"/>
  <c r="O74" i="6"/>
  <c r="CD85" i="12"/>
  <c r="CE85" i="12"/>
  <c r="CB85" i="12"/>
  <c r="CF85" i="12"/>
  <c r="CD86" i="12" l="1"/>
  <c r="CF86" i="12"/>
  <c r="CE86" i="12"/>
  <c r="CB86" i="12"/>
  <c r="CA85" i="12"/>
  <c r="L616" i="23"/>
  <c r="BV87" i="12"/>
  <c r="CA86" i="12" s="1"/>
  <c r="O75" i="6"/>
  <c r="BV88" i="12" l="1"/>
  <c r="CA87" i="12" s="1"/>
  <c r="L617" i="23"/>
  <c r="O76" i="6"/>
  <c r="CE87" i="12"/>
  <c r="CD87" i="12"/>
  <c r="CB87" i="12"/>
  <c r="CF87" i="12"/>
  <c r="L618" i="23" l="1"/>
  <c r="BV89" i="12"/>
  <c r="CA88" i="12" s="1"/>
  <c r="O77" i="6"/>
  <c r="CF88" i="12"/>
  <c r="CE88" i="12"/>
  <c r="CD88" i="12"/>
  <c r="CB88" i="12"/>
  <c r="CD89" i="12" l="1"/>
  <c r="CE89" i="12"/>
  <c r="CF89" i="12"/>
  <c r="CB89" i="12"/>
  <c r="L619" i="23"/>
  <c r="BV90" i="12"/>
  <c r="O78" i="6"/>
  <c r="BV91" i="12" l="1"/>
  <c r="CA90" i="12" s="1"/>
  <c r="L620" i="23"/>
  <c r="O79" i="6"/>
  <c r="CE90" i="12"/>
  <c r="CB90" i="12"/>
  <c r="CF90" i="12"/>
  <c r="CD90" i="12"/>
  <c r="CA89" i="12"/>
  <c r="L621" i="23" l="1"/>
  <c r="BV92" i="12"/>
  <c r="CA91" i="12" s="1"/>
  <c r="O80" i="6"/>
  <c r="CD91" i="12"/>
  <c r="CE91" i="12"/>
  <c r="CF91" i="12"/>
  <c r="CB91" i="12"/>
  <c r="L622" i="23" l="1"/>
  <c r="BV93" i="12"/>
  <c r="CA92" i="12" s="1"/>
  <c r="O81" i="6"/>
  <c r="CB92" i="12"/>
  <c r="CE92" i="12"/>
  <c r="CF92" i="12"/>
  <c r="CD92" i="12"/>
  <c r="CD93" i="12" l="1"/>
  <c r="CE93" i="12"/>
  <c r="CB93" i="12"/>
  <c r="CF93" i="12"/>
  <c r="L623" i="23"/>
  <c r="BV94" i="12"/>
  <c r="CA93" i="12" s="1"/>
  <c r="O82" i="6"/>
  <c r="L624" i="23" l="1"/>
  <c r="BV95" i="12"/>
  <c r="CA94" i="12" s="1"/>
  <c r="O83" i="6"/>
  <c r="CB94" i="12"/>
  <c r="CE94" i="12"/>
  <c r="CF94" i="12"/>
  <c r="CD94" i="12"/>
  <c r="CB95" i="12" l="1"/>
  <c r="CF95" i="12"/>
  <c r="CD95" i="12"/>
  <c r="CE95" i="12"/>
  <c r="L625" i="23"/>
  <c r="BV96" i="12"/>
  <c r="CA95" i="12" s="1"/>
  <c r="O84" i="6"/>
  <c r="BV97" i="12" l="1"/>
  <c r="CA96" i="12" s="1"/>
  <c r="O85" i="6"/>
  <c r="L626" i="23"/>
  <c r="CD96" i="12"/>
  <c r="CE96" i="12"/>
  <c r="CB96" i="12"/>
  <c r="CF96" i="12"/>
  <c r="BV98" i="12" l="1"/>
  <c r="CA97" i="12" s="1"/>
  <c r="L627" i="23"/>
  <c r="O86" i="6"/>
  <c r="CF97" i="12"/>
  <c r="CE97" i="12"/>
  <c r="CB97" i="12"/>
  <c r="CD97" i="12"/>
  <c r="L628" i="23" l="1"/>
  <c r="BV99" i="12"/>
  <c r="CA98" i="12" s="1"/>
  <c r="O87" i="6"/>
  <c r="CB98" i="12"/>
  <c r="CE98" i="12"/>
  <c r="CD98" i="12"/>
  <c r="CF98" i="12"/>
  <c r="BV100" i="12" l="1"/>
  <c r="CA99" i="12" s="1"/>
  <c r="L629" i="23"/>
  <c r="O88" i="6"/>
  <c r="CF99" i="12"/>
  <c r="CD99" i="12"/>
  <c r="CB99" i="12"/>
  <c r="CE99" i="12"/>
  <c r="BV101" i="12" l="1"/>
  <c r="CA100" i="12" s="1"/>
  <c r="L630" i="23"/>
  <c r="P65" i="6"/>
  <c r="CD100" i="12"/>
  <c r="CB100" i="12"/>
  <c r="CF100" i="12"/>
  <c r="CE100" i="12"/>
  <c r="BV102" i="12" l="1"/>
  <c r="CA101" i="12" s="1"/>
  <c r="N607" i="23"/>
  <c r="P66" i="6"/>
  <c r="CB101" i="12"/>
  <c r="CF101" i="12"/>
  <c r="CD101" i="12"/>
  <c r="CE101" i="12"/>
  <c r="CC101" i="12"/>
  <c r="BV103" i="12" l="1"/>
  <c r="CA102" i="12" s="1"/>
  <c r="N608" i="23"/>
  <c r="P67" i="6"/>
  <c r="CF102" i="12"/>
  <c r="CB102" i="12"/>
  <c r="CE102" i="12"/>
  <c r="CD102" i="12"/>
  <c r="BV104" i="12" l="1"/>
  <c r="CA103" i="12" s="1"/>
  <c r="N609" i="23"/>
  <c r="P68" i="6"/>
  <c r="CE103" i="12"/>
  <c r="CD103" i="12"/>
  <c r="CB103" i="12"/>
  <c r="CF103" i="12"/>
  <c r="N610" i="23" l="1"/>
  <c r="BV105" i="12"/>
  <c r="P69" i="6"/>
  <c r="CE104" i="12"/>
  <c r="CD104" i="12"/>
  <c r="CB104" i="12"/>
  <c r="CF104" i="12"/>
  <c r="N611" i="23" l="1"/>
  <c r="P70" i="6"/>
  <c r="BV106" i="12"/>
  <c r="CA105" i="12" s="1"/>
  <c r="CD105" i="12"/>
  <c r="CF105" i="12"/>
  <c r="CB105" i="12"/>
  <c r="CE105" i="12"/>
  <c r="CA104" i="12"/>
  <c r="CF106" i="12" l="1"/>
  <c r="CE106" i="12"/>
  <c r="CB106" i="12"/>
  <c r="CD106" i="12"/>
  <c r="N612" i="23"/>
  <c r="BV107" i="12"/>
  <c r="P71" i="6"/>
  <c r="CE107" i="12" l="1"/>
  <c r="CB107" i="12"/>
  <c r="CD107" i="12"/>
  <c r="CF107" i="12"/>
  <c r="CA106" i="12"/>
  <c r="N613" i="23"/>
  <c r="BV108" i="12"/>
  <c r="P72" i="6"/>
  <c r="CD108" i="12" l="1"/>
  <c r="CB108" i="12"/>
  <c r="CF108" i="12"/>
  <c r="CE108" i="12"/>
  <c r="N614" i="23"/>
  <c r="BV109" i="12"/>
  <c r="P73" i="6"/>
  <c r="CA107" i="12"/>
  <c r="CB109" i="12" l="1"/>
  <c r="CF109" i="12"/>
  <c r="CD109" i="12"/>
  <c r="CE109" i="12"/>
  <c r="CA108" i="12"/>
  <c r="BV110" i="12"/>
  <c r="N615" i="23"/>
  <c r="P74" i="6"/>
  <c r="CE110" i="12" l="1"/>
  <c r="CF110" i="12"/>
  <c r="CD110" i="12"/>
  <c r="CB110" i="12"/>
  <c r="BV111" i="12"/>
  <c r="CA110" i="12" s="1"/>
  <c r="N616" i="23"/>
  <c r="P75" i="6"/>
  <c r="CA109" i="12"/>
  <c r="BV112" i="12" l="1"/>
  <c r="CA111" i="12" s="1"/>
  <c r="N617" i="23"/>
  <c r="P76" i="6"/>
  <c r="CE111" i="12"/>
  <c r="CB111" i="12"/>
  <c r="CD111" i="12"/>
  <c r="CF111" i="12"/>
  <c r="N618" i="23" l="1"/>
  <c r="BV113" i="12"/>
  <c r="CA112" i="12" s="1"/>
  <c r="P77" i="6"/>
  <c r="CF112" i="12"/>
  <c r="CD112" i="12"/>
  <c r="CE112" i="12"/>
  <c r="CB112" i="12"/>
  <c r="BV114" i="12" l="1"/>
  <c r="CA113" i="12" s="1"/>
  <c r="P78" i="6"/>
  <c r="N619" i="23"/>
  <c r="CB113" i="12"/>
  <c r="CE113" i="12"/>
  <c r="CF113" i="12"/>
  <c r="CD113" i="12"/>
  <c r="BV115" i="12" l="1"/>
  <c r="CA114" i="12" s="1"/>
  <c r="N620" i="23"/>
  <c r="P79" i="6"/>
  <c r="CE114" i="12"/>
  <c r="CB114" i="12"/>
  <c r="CF114" i="12"/>
  <c r="CD114" i="12"/>
  <c r="N621" i="23" l="1"/>
  <c r="P80" i="6"/>
  <c r="BV116" i="12"/>
  <c r="CD115" i="12"/>
  <c r="CE115" i="12"/>
  <c r="CF115" i="12"/>
  <c r="CB115" i="12"/>
  <c r="CD116" i="12" l="1"/>
  <c r="CE116" i="12"/>
  <c r="CB116" i="12"/>
  <c r="CF116" i="12"/>
  <c r="N622" i="23"/>
  <c r="BV117" i="12"/>
  <c r="P81" i="6"/>
  <c r="CA115" i="12"/>
  <c r="BV118" i="12" l="1"/>
  <c r="CA117" i="12" s="1"/>
  <c r="N623" i="23"/>
  <c r="P82" i="6"/>
  <c r="CE117" i="12"/>
  <c r="CB117" i="12"/>
  <c r="CD117" i="12"/>
  <c r="CF117" i="12"/>
  <c r="CA116" i="12"/>
  <c r="BV119" i="12" l="1"/>
  <c r="CA118" i="12" s="1"/>
  <c r="N624" i="23"/>
  <c r="P83" i="6"/>
  <c r="CE118" i="12"/>
  <c r="CD118" i="12"/>
  <c r="CF118" i="12"/>
  <c r="CB118" i="12"/>
  <c r="N625" i="23" l="1"/>
  <c r="BV120" i="12"/>
  <c r="CA119" i="12" s="1"/>
  <c r="P84" i="6"/>
  <c r="CD119" i="12"/>
  <c r="CB119" i="12"/>
  <c r="CF119" i="12"/>
  <c r="CE119" i="12"/>
  <c r="BV121" i="12" l="1"/>
  <c r="CA120" i="12" s="1"/>
  <c r="N626" i="23"/>
  <c r="P85" i="6"/>
  <c r="CD120" i="12"/>
  <c r="CE120" i="12"/>
  <c r="CF120" i="12"/>
  <c r="CB120" i="12"/>
  <c r="P86" i="6" l="1"/>
  <c r="BV122" i="12"/>
  <c r="CA121" i="12" s="1"/>
  <c r="N627" i="23"/>
  <c r="CF121" i="12"/>
  <c r="CB121" i="12"/>
  <c r="CE121" i="12"/>
  <c r="CD121" i="12"/>
  <c r="CD122" i="12" l="1"/>
  <c r="CB122" i="12"/>
  <c r="CF122" i="12"/>
  <c r="CE122" i="12"/>
  <c r="BV123" i="12"/>
  <c r="CA122" i="12" s="1"/>
  <c r="N628" i="23"/>
  <c r="P87" i="6"/>
  <c r="BV124" i="12" l="1"/>
  <c r="CA123" i="12" s="1"/>
  <c r="N629" i="23"/>
  <c r="P88" i="6"/>
  <c r="CD123" i="12"/>
  <c r="CB123" i="12"/>
  <c r="CE123" i="12"/>
  <c r="CF123" i="12"/>
  <c r="BV125" i="12" l="1"/>
  <c r="CA124" i="12" s="1"/>
  <c r="N630" i="23"/>
  <c r="Q65" i="6"/>
  <c r="CE124" i="12"/>
  <c r="CB124" i="12"/>
  <c r="CF124" i="12"/>
  <c r="CD124" i="12"/>
  <c r="BV126" i="12" l="1"/>
  <c r="CA125" i="12" s="1"/>
  <c r="P607" i="23"/>
  <c r="Q66" i="6"/>
  <c r="CF125" i="12"/>
  <c r="CD125" i="12"/>
  <c r="CB125" i="12"/>
  <c r="CE125" i="12"/>
  <c r="CC125" i="12"/>
  <c r="P608" i="23" l="1"/>
  <c r="BV127" i="12"/>
  <c r="CA126" i="12" s="1"/>
  <c r="Q67" i="6"/>
  <c r="CF126" i="12"/>
  <c r="CD126" i="12"/>
  <c r="CB126" i="12"/>
  <c r="CE126" i="12"/>
  <c r="P609" i="23" l="1"/>
  <c r="BV128" i="12"/>
  <c r="CA127" i="12" s="1"/>
  <c r="Q68" i="6"/>
  <c r="CD127" i="12"/>
  <c r="CB127" i="12"/>
  <c r="CF127" i="12"/>
  <c r="CE127" i="12"/>
  <c r="CE128" i="12" l="1"/>
  <c r="CB128" i="12"/>
  <c r="CF128" i="12"/>
  <c r="CD128" i="12"/>
  <c r="BV129" i="12"/>
  <c r="CA128" i="12" s="1"/>
  <c r="P610" i="23"/>
  <c r="Q69" i="6"/>
  <c r="CD129" i="12" l="1"/>
  <c r="CE129" i="12"/>
  <c r="CF129" i="12"/>
  <c r="CB129" i="12"/>
  <c r="BV130" i="12"/>
  <c r="Q70" i="6"/>
  <c r="P611" i="23"/>
  <c r="P612" i="23" l="1"/>
  <c r="BV131" i="12"/>
  <c r="CA130" i="12" s="1"/>
  <c r="Q71" i="6"/>
  <c r="CD130" i="12"/>
  <c r="CE130" i="12"/>
  <c r="CB130" i="12"/>
  <c r="CF130" i="12"/>
  <c r="CA129" i="12"/>
  <c r="P613" i="23" l="1"/>
  <c r="BV132" i="12"/>
  <c r="CA131" i="12" s="1"/>
  <c r="Q72" i="6"/>
  <c r="CB131" i="12"/>
  <c r="CE131" i="12"/>
  <c r="CD131" i="12"/>
  <c r="CF131" i="12"/>
  <c r="P614" i="23" l="1"/>
  <c r="BV133" i="12"/>
  <c r="CA132" i="12" s="1"/>
  <c r="Q73" i="6"/>
  <c r="CD132" i="12"/>
  <c r="CF132" i="12"/>
  <c r="CE132" i="12"/>
  <c r="CB132" i="12"/>
  <c r="P615" i="23" l="1"/>
  <c r="Q74" i="6"/>
  <c r="BV134" i="12"/>
  <c r="CD133" i="12"/>
  <c r="CF133" i="12"/>
  <c r="CE133" i="12"/>
  <c r="CB133" i="12"/>
  <c r="CD134" i="12" l="1"/>
  <c r="CB134" i="12"/>
  <c r="CF134" i="12"/>
  <c r="CE134" i="12"/>
  <c r="P616" i="23"/>
  <c r="BV135" i="12"/>
  <c r="Q75" i="6"/>
  <c r="CA133" i="12"/>
  <c r="CB135" i="12" l="1"/>
  <c r="CD135" i="12"/>
  <c r="CE135" i="12"/>
  <c r="CF135" i="12"/>
  <c r="BV136" i="12"/>
  <c r="P617" i="23"/>
  <c r="Q76" i="6"/>
  <c r="CA134" i="12"/>
  <c r="BV137" i="12" l="1"/>
  <c r="CA136" i="12" s="1"/>
  <c r="P618" i="23"/>
  <c r="Q77" i="6"/>
  <c r="CE136" i="12"/>
  <c r="CF136" i="12"/>
  <c r="CB136" i="12"/>
  <c r="CD136" i="12"/>
  <c r="CA135" i="12"/>
  <c r="BV138" i="12" l="1"/>
  <c r="CA137" i="12" s="1"/>
  <c r="P619" i="23"/>
  <c r="Q78" i="6"/>
  <c r="CB137" i="12"/>
  <c r="CF137" i="12"/>
  <c r="CD137" i="12"/>
  <c r="CE137" i="12"/>
  <c r="BV139" i="12" l="1"/>
  <c r="CA138" i="12" s="1"/>
  <c r="P620" i="23"/>
  <c r="Q79" i="6"/>
  <c r="CB138" i="12"/>
  <c r="CF138" i="12"/>
  <c r="CD138" i="12"/>
  <c r="CE138" i="12"/>
  <c r="P621" i="23" l="1"/>
  <c r="BV140" i="12"/>
  <c r="CA139" i="12" s="1"/>
  <c r="Q80" i="6"/>
  <c r="CE139" i="12"/>
  <c r="CF139" i="12"/>
  <c r="CD139" i="12"/>
  <c r="CB139" i="12"/>
  <c r="BV141" i="12" l="1"/>
  <c r="CA140" i="12" s="1"/>
  <c r="P622" i="23"/>
  <c r="Q81" i="6"/>
  <c r="CD140" i="12"/>
  <c r="CB140" i="12"/>
  <c r="CF140" i="12"/>
  <c r="CE140" i="12"/>
  <c r="BV142" i="12" l="1"/>
  <c r="Q82" i="6"/>
  <c r="P623" i="23"/>
  <c r="CB141" i="12"/>
  <c r="CD141" i="12"/>
  <c r="CE141" i="12"/>
  <c r="CF141" i="12"/>
  <c r="CB142" i="12" l="1"/>
  <c r="CD142" i="12"/>
  <c r="CE142" i="12"/>
  <c r="CF142" i="12"/>
  <c r="CA141" i="12"/>
  <c r="BV143" i="12"/>
  <c r="CA142" i="12" s="1"/>
  <c r="P624" i="23"/>
  <c r="Q83" i="6"/>
  <c r="CD143" i="12" l="1"/>
  <c r="CE143" i="12"/>
  <c r="CF143" i="12"/>
  <c r="CB143" i="12"/>
  <c r="P625" i="23"/>
  <c r="Q84" i="6"/>
  <c r="BV144" i="12"/>
  <c r="CA143" i="12" s="1"/>
  <c r="CD144" i="12" l="1"/>
  <c r="CE144" i="12"/>
  <c r="CB144" i="12"/>
  <c r="CF144" i="12"/>
  <c r="P626" i="23"/>
  <c r="BV145" i="12"/>
  <c r="Q85" i="6"/>
  <c r="BV146" i="12" l="1"/>
  <c r="CA145" i="12" s="1"/>
  <c r="Q86" i="6"/>
  <c r="P627" i="23"/>
  <c r="CE145" i="12"/>
  <c r="CB145" i="12"/>
  <c r="CD145" i="12"/>
  <c r="CF145" i="12"/>
  <c r="P628" i="23" l="1"/>
  <c r="BV147" i="12"/>
  <c r="CA146" i="12" s="1"/>
  <c r="Q87" i="6"/>
  <c r="CF146" i="12"/>
  <c r="CD146" i="12"/>
  <c r="CB146" i="12"/>
  <c r="CE146" i="12"/>
  <c r="CE147" i="12" l="1"/>
  <c r="CD147" i="12"/>
  <c r="CF147" i="12"/>
  <c r="CB147" i="12"/>
  <c r="P629" i="23"/>
  <c r="Q88" i="6"/>
  <c r="BV148" i="12"/>
  <c r="CB148" i="12" l="1"/>
  <c r="CF148" i="12"/>
  <c r="CE148" i="12"/>
  <c r="CD148" i="12"/>
  <c r="P630" i="23"/>
  <c r="BV149" i="12"/>
  <c r="CA148" i="12" s="1"/>
  <c r="R65" i="6"/>
  <c r="CA147" i="12"/>
  <c r="BV150" i="12" l="1"/>
  <c r="CA149" i="12" s="1"/>
  <c r="R66" i="6"/>
  <c r="R607" i="23"/>
  <c r="CB149" i="12"/>
  <c r="CD149" i="12"/>
  <c r="CF149" i="12"/>
  <c r="CE149" i="12"/>
  <c r="CC149" i="12"/>
  <c r="BV151" i="12" l="1"/>
  <c r="CA150" i="12" s="1"/>
  <c r="R608" i="23"/>
  <c r="R67" i="6"/>
  <c r="CE150" i="12"/>
  <c r="CF150" i="12"/>
  <c r="CB150" i="12"/>
  <c r="CD150" i="12"/>
  <c r="R609" i="23" l="1"/>
  <c r="BV152" i="12"/>
  <c r="CA151" i="12" s="1"/>
  <c r="R68" i="6"/>
  <c r="CB151" i="12"/>
  <c r="CE151" i="12"/>
  <c r="CD151" i="12"/>
  <c r="CF151" i="12"/>
  <c r="R610" i="23" l="1"/>
  <c r="BV153" i="12"/>
  <c r="CA152" i="12" s="1"/>
  <c r="R69" i="6"/>
  <c r="CF152" i="12"/>
  <c r="CD152" i="12"/>
  <c r="CB152" i="12"/>
  <c r="CE152" i="12"/>
  <c r="R611" i="23" l="1"/>
  <c r="R70" i="6"/>
  <c r="BV154" i="12"/>
  <c r="CE153" i="12"/>
  <c r="CF153" i="12"/>
  <c r="CB153" i="12"/>
  <c r="CD153" i="12"/>
  <c r="CD154" i="12" l="1"/>
  <c r="CF154" i="12"/>
  <c r="CB154" i="12"/>
  <c r="CE154" i="12"/>
  <c r="R612" i="23"/>
  <c r="BV155" i="12"/>
  <c r="R71" i="6"/>
  <c r="CA153" i="12"/>
  <c r="CD155" i="12" l="1"/>
  <c r="CE155" i="12"/>
  <c r="CF155" i="12"/>
  <c r="CB155" i="12"/>
  <c r="CA154" i="12"/>
  <c r="BV156" i="12"/>
  <c r="R613" i="23"/>
  <c r="R72" i="6"/>
  <c r="BV157" i="12" l="1"/>
  <c r="CA156" i="12" s="1"/>
  <c r="R614" i="23"/>
  <c r="R73" i="6"/>
  <c r="CD156" i="12"/>
  <c r="CF156" i="12"/>
  <c r="CE156" i="12"/>
  <c r="CB156" i="12"/>
  <c r="CA155" i="12"/>
  <c r="R74" i="6" l="1"/>
  <c r="BV158" i="12"/>
  <c r="CA157" i="12" s="1"/>
  <c r="R615" i="23"/>
  <c r="CF157" i="12"/>
  <c r="CB157" i="12"/>
  <c r="CE157" i="12"/>
  <c r="CD157" i="12"/>
  <c r="CD158" i="12" l="1"/>
  <c r="CF158" i="12"/>
  <c r="CE158" i="12"/>
  <c r="CB158" i="12"/>
  <c r="R616" i="23"/>
  <c r="BV159" i="12"/>
  <c r="R75" i="6"/>
  <c r="BV160" i="12" l="1"/>
  <c r="CA159" i="12" s="1"/>
  <c r="R76" i="6"/>
  <c r="R617" i="23"/>
  <c r="CD159" i="12"/>
  <c r="CE159" i="12"/>
  <c r="CB159" i="12"/>
  <c r="CF159" i="12"/>
  <c r="CA158" i="12"/>
  <c r="R618" i="23" l="1"/>
  <c r="BV161" i="12"/>
  <c r="CA160" i="12" s="1"/>
  <c r="R77" i="6"/>
  <c r="CE160" i="12"/>
  <c r="CF160" i="12"/>
  <c r="CB160" i="12"/>
  <c r="CD160" i="12"/>
  <c r="BV162" i="12" l="1"/>
  <c r="CA161" i="12" s="1"/>
  <c r="R619" i="23"/>
  <c r="R78" i="6"/>
  <c r="CB161" i="12"/>
  <c r="CE161" i="12"/>
  <c r="CF161" i="12"/>
  <c r="CD161" i="12"/>
  <c r="BV163" i="12" l="1"/>
  <c r="CA162" i="12" s="1"/>
  <c r="R620" i="23"/>
  <c r="R79" i="6"/>
  <c r="CE162" i="12"/>
  <c r="CD162" i="12"/>
  <c r="CB162" i="12"/>
  <c r="CF162" i="12"/>
  <c r="BV164" i="12" l="1"/>
  <c r="CA163" i="12" s="1"/>
  <c r="R621" i="23"/>
  <c r="R80" i="6"/>
  <c r="CE163" i="12"/>
  <c r="CF163" i="12"/>
  <c r="CB163" i="12"/>
  <c r="CD163" i="12"/>
  <c r="BV165" i="12" l="1"/>
  <c r="CA164" i="12" s="1"/>
  <c r="R622" i="23"/>
  <c r="R81" i="6"/>
  <c r="CB164" i="12"/>
  <c r="CF164" i="12"/>
  <c r="CE164" i="12"/>
  <c r="CD164" i="12"/>
  <c r="BV166" i="12" l="1"/>
  <c r="CA165" i="12" s="1"/>
  <c r="R623" i="23"/>
  <c r="R82" i="6"/>
  <c r="CF165" i="12"/>
  <c r="CB165" i="12"/>
  <c r="CE165" i="12"/>
  <c r="CD165" i="12"/>
  <c r="R624" i="23" l="1"/>
  <c r="BV167" i="12"/>
  <c r="CA166" i="12" s="1"/>
  <c r="R83" i="6"/>
  <c r="CF166" i="12"/>
  <c r="CD166" i="12"/>
  <c r="CE166" i="12"/>
  <c r="CB166" i="12"/>
  <c r="R625" i="23" l="1"/>
  <c r="R84" i="6"/>
  <c r="BV168" i="12"/>
  <c r="CA167" i="12" s="1"/>
  <c r="CE167" i="12"/>
  <c r="CB167" i="12"/>
  <c r="CD167" i="12"/>
  <c r="CF167" i="12"/>
  <c r="CB168" i="12" l="1"/>
  <c r="CF168" i="12"/>
  <c r="CE168" i="12"/>
  <c r="CD168" i="12"/>
  <c r="R626" i="23"/>
  <c r="BV169" i="12"/>
  <c r="R85" i="6"/>
  <c r="CE169" i="12" l="1"/>
  <c r="CD169" i="12"/>
  <c r="CF169" i="12"/>
  <c r="CB169" i="12"/>
  <c r="R627" i="23"/>
  <c r="BV170" i="12"/>
  <c r="R86" i="6"/>
  <c r="R628" i="23" l="1"/>
  <c r="BV171" i="12"/>
  <c r="CA170" i="12" s="1"/>
  <c r="R87" i="6"/>
  <c r="CB170" i="12"/>
  <c r="CF170" i="12"/>
  <c r="CD170" i="12"/>
  <c r="CE170" i="12"/>
  <c r="CA169" i="12"/>
  <c r="CB171" i="12" l="1"/>
  <c r="CE171" i="12"/>
  <c r="CD171" i="12"/>
  <c r="CF171" i="12"/>
  <c r="R629" i="23"/>
  <c r="R88" i="6"/>
  <c r="BV172" i="12"/>
  <c r="CA171" i="12" s="1"/>
  <c r="CE172" i="12" l="1"/>
  <c r="CD172" i="12"/>
  <c r="CF172" i="12"/>
  <c r="CB172" i="12"/>
  <c r="R630" i="23"/>
  <c r="BV173" i="12"/>
  <c r="L65" i="6"/>
  <c r="F607" i="23" l="1"/>
  <c r="BV6" i="12"/>
  <c r="CA173" i="12" s="1"/>
  <c r="L66" i="6"/>
  <c r="CF173" i="12"/>
  <c r="CB173" i="12"/>
  <c r="CE173" i="12"/>
  <c r="CD173" i="12"/>
  <c r="CC173" i="12"/>
  <c r="CA172" i="12"/>
  <c r="BV7" i="12" l="1"/>
  <c r="L67" i="6"/>
  <c r="F608" i="23"/>
  <c r="CF6" i="12"/>
  <c r="CB6" i="12"/>
  <c r="CD6" i="12"/>
  <c r="CE6" i="12"/>
  <c r="BV8" i="12" l="1"/>
  <c r="CA7" i="12" s="1"/>
  <c r="F609" i="23"/>
  <c r="L68" i="6"/>
  <c r="CD7" i="12"/>
  <c r="CF7" i="12"/>
  <c r="CB7" i="12"/>
  <c r="CE7" i="12"/>
  <c r="CB8" i="12" l="1"/>
  <c r="CF8" i="12"/>
  <c r="CE8" i="12"/>
  <c r="CD8" i="12"/>
  <c r="BV9" i="12"/>
  <c r="F610" i="23"/>
  <c r="L69" i="6"/>
  <c r="CE9" i="12" l="1"/>
  <c r="CB9" i="12"/>
  <c r="CF9" i="12"/>
  <c r="CD9" i="12"/>
  <c r="L70" i="6"/>
  <c r="F611" i="23"/>
  <c r="BV10" i="12"/>
  <c r="CA9" i="12" s="1"/>
  <c r="CA8" i="12"/>
  <c r="BV11" i="12" l="1"/>
  <c r="CA10" i="12" s="1"/>
  <c r="L71" i="6"/>
  <c r="F612" i="23"/>
  <c r="CE10" i="12"/>
  <c r="CB10" i="12"/>
  <c r="CD10" i="12"/>
  <c r="CF10" i="12"/>
  <c r="BV12" i="12" l="1"/>
  <c r="CA11" i="12" s="1"/>
  <c r="F613" i="23"/>
  <c r="L72" i="6"/>
  <c r="CE11" i="12"/>
  <c r="CD11" i="12"/>
  <c r="CB11" i="12"/>
  <c r="CF11" i="12"/>
  <c r="L73" i="6" l="1"/>
  <c r="BV13" i="12"/>
  <c r="CA12" i="12" s="1"/>
  <c r="F614" i="23"/>
  <c r="CE12" i="12"/>
  <c r="CF12" i="12"/>
  <c r="CB12" i="12"/>
  <c r="CD12" i="12"/>
  <c r="CE13" i="12" l="1"/>
  <c r="CB13" i="12"/>
  <c r="CF13" i="12"/>
  <c r="CD13" i="12"/>
  <c r="F615" i="23"/>
  <c r="BV14" i="12"/>
  <c r="CA13" i="12" s="1"/>
  <c r="L74" i="6"/>
  <c r="BV15" i="12" l="1"/>
  <c r="CA14" i="12" s="1"/>
  <c r="F616" i="23"/>
  <c r="L75" i="6"/>
  <c r="CB14" i="12"/>
  <c r="CF14" i="12"/>
  <c r="CE14" i="12"/>
  <c r="CD14" i="12"/>
  <c r="BV16" i="12" l="1"/>
  <c r="CA15" i="12" s="1"/>
  <c r="F617" i="23"/>
  <c r="L76" i="6"/>
  <c r="CD15" i="12"/>
  <c r="CF15" i="12"/>
  <c r="CE15" i="12"/>
  <c r="CB15" i="12"/>
  <c r="F618" i="23" l="1"/>
  <c r="BV17" i="12"/>
  <c r="L77" i="6"/>
  <c r="CF16" i="12"/>
  <c r="CE16" i="12"/>
  <c r="CB16" i="12"/>
  <c r="CD16" i="12"/>
  <c r="BV18" i="12" l="1"/>
  <c r="CA17" i="12" s="1"/>
  <c r="F619" i="23"/>
  <c r="L78" i="6"/>
  <c r="CE17" i="12"/>
  <c r="CF17" i="12"/>
  <c r="CB17" i="12"/>
  <c r="CD17" i="12"/>
  <c r="CA16" i="12"/>
  <c r="F620" i="23" l="1"/>
  <c r="L79" i="6"/>
  <c r="BV19" i="12"/>
  <c r="CA18" i="12" s="1"/>
  <c r="CD18" i="12"/>
  <c r="CE18" i="12"/>
  <c r="CF18" i="12"/>
  <c r="CB18" i="12"/>
  <c r="CB19" i="12" l="1"/>
  <c r="CD19" i="12"/>
  <c r="CE19" i="12"/>
  <c r="CF19" i="12"/>
  <c r="F621" i="23"/>
  <c r="BV20" i="12"/>
  <c r="L80" i="6"/>
  <c r="L81" i="6" l="1"/>
  <c r="F622" i="23"/>
  <c r="BV21" i="12"/>
  <c r="CA20" i="12" s="1"/>
  <c r="CE20" i="12"/>
  <c r="CF20" i="12"/>
  <c r="CD20" i="12"/>
  <c r="CB20" i="12"/>
  <c r="CA19" i="12"/>
  <c r="CB21" i="12" l="1"/>
  <c r="CD21" i="12"/>
  <c r="CE21" i="12"/>
  <c r="CF21" i="12"/>
  <c r="BV22" i="12"/>
  <c r="CA21" i="12" s="1"/>
  <c r="F623" i="23"/>
  <c r="L82" i="6"/>
  <c r="BV23" i="12" l="1"/>
  <c r="CA22" i="12" s="1"/>
  <c r="F624" i="23"/>
  <c r="L83" i="6"/>
  <c r="CF22" i="12"/>
  <c r="CB22" i="12"/>
  <c r="CD22" i="12"/>
  <c r="CE22" i="12"/>
  <c r="F625" i="23" l="1"/>
  <c r="BV24" i="12"/>
  <c r="CA23" i="12" s="1"/>
  <c r="L84" i="6"/>
  <c r="CD23" i="12"/>
  <c r="CF23" i="12"/>
  <c r="CB23" i="12"/>
  <c r="CE23" i="12"/>
  <c r="BV25" i="12" l="1"/>
  <c r="CA24" i="12" s="1"/>
  <c r="F626" i="23"/>
  <c r="L85" i="6"/>
  <c r="CD24" i="12"/>
  <c r="CB24" i="12"/>
  <c r="CF24" i="12"/>
  <c r="CE24" i="12"/>
  <c r="F627" i="23" l="1"/>
  <c r="BV26" i="12"/>
  <c r="CA25" i="12" s="1"/>
  <c r="L86" i="6"/>
  <c r="CD25" i="12"/>
  <c r="CF25" i="12"/>
  <c r="CE25" i="12"/>
  <c r="CB25" i="12"/>
  <c r="BV27" i="12" l="1"/>
  <c r="CA26" i="12" s="1"/>
  <c r="F628" i="23"/>
  <c r="L87" i="6"/>
  <c r="CD26" i="12"/>
  <c r="CF26" i="12"/>
  <c r="CE26" i="12"/>
  <c r="CB26" i="12"/>
  <c r="BV28" i="12" l="1"/>
  <c r="CA27" i="12" s="1"/>
  <c r="F629" i="23"/>
  <c r="L88" i="6"/>
  <c r="CD27" i="12"/>
  <c r="CF27" i="12"/>
  <c r="CB27" i="12"/>
  <c r="CE27" i="12"/>
  <c r="F630" i="23" l="1"/>
  <c r="M65" i="6"/>
  <c r="BV29" i="12"/>
  <c r="CA28" i="12" s="1"/>
  <c r="CD28" i="12"/>
  <c r="CE28" i="12"/>
  <c r="CB28" i="12"/>
  <c r="CF28" i="12"/>
  <c r="CB29" i="12" l="1"/>
  <c r="CD29" i="12"/>
  <c r="CF29" i="12"/>
  <c r="CE29" i="12"/>
  <c r="CC29" i="12"/>
  <c r="BV30" i="12"/>
  <c r="H607" i="23"/>
  <c r="M66" i="6"/>
  <c r="CD30" i="12" l="1"/>
  <c r="CE30" i="12"/>
  <c r="CB30" i="12"/>
  <c r="CF30" i="12"/>
  <c r="CA29" i="12"/>
  <c r="BV31" i="12"/>
  <c r="CA30" i="12" s="1"/>
  <c r="H608" i="23"/>
  <c r="M67" i="6"/>
  <c r="CF31" i="12" l="1"/>
  <c r="CB31" i="12"/>
  <c r="CD31" i="12"/>
  <c r="CE31" i="12"/>
  <c r="BV32" i="12"/>
  <c r="CA31" i="12" s="1"/>
  <c r="H609" i="23"/>
  <c r="M68" i="6"/>
  <c r="BV33" i="12" l="1"/>
  <c r="CA32" i="12" s="1"/>
  <c r="M69" i="6"/>
  <c r="H610" i="23"/>
  <c r="CF32" i="12"/>
  <c r="CD32" i="12"/>
  <c r="CE32" i="12"/>
  <c r="CB32" i="12"/>
  <c r="H611" i="23" l="1"/>
  <c r="BV34" i="12"/>
  <c r="CA33" i="12" s="1"/>
  <c r="M70" i="6"/>
  <c r="CE33" i="12"/>
  <c r="CD33" i="12"/>
  <c r="CF33" i="12"/>
  <c r="CB33" i="12"/>
  <c r="CD34" i="12" l="1"/>
  <c r="CB34" i="12"/>
  <c r="CE34" i="12"/>
  <c r="CF34" i="12"/>
  <c r="H612" i="23"/>
  <c r="BV35" i="12"/>
  <c r="M71" i="6"/>
  <c r="CD35" i="12" l="1"/>
  <c r="CF35" i="12"/>
  <c r="CE35" i="12"/>
  <c r="CB35" i="12"/>
  <c r="CA34" i="12"/>
  <c r="H613" i="23"/>
  <c r="BV36" i="12"/>
  <c r="CA35" i="12" s="1"/>
  <c r="M72" i="6"/>
  <c r="CF36" i="12" l="1"/>
  <c r="CD36" i="12"/>
  <c r="CB36" i="12"/>
  <c r="CE36" i="12"/>
  <c r="H614" i="23"/>
  <c r="M73" i="6"/>
  <c r="BV37" i="12"/>
  <c r="BV38" i="12" l="1"/>
  <c r="CA37" i="12" s="1"/>
  <c r="H615" i="23"/>
  <c r="M74" i="6"/>
  <c r="CB37" i="12"/>
  <c r="CD37" i="12"/>
  <c r="CF37" i="12"/>
  <c r="CE37" i="12"/>
  <c r="CA36" i="12"/>
  <c r="H616" i="23" l="1"/>
  <c r="BV39" i="12"/>
  <c r="CA38" i="12" s="1"/>
  <c r="M75" i="6"/>
  <c r="CE38" i="12"/>
  <c r="CB38" i="12"/>
  <c r="CD38" i="12"/>
  <c r="CF38" i="12"/>
  <c r="H617" i="23" l="1"/>
  <c r="BV40" i="12"/>
  <c r="CA39" i="12" s="1"/>
  <c r="M76" i="6"/>
  <c r="CE39" i="12"/>
  <c r="CB39" i="12"/>
  <c r="CF39" i="12"/>
  <c r="CD39" i="12"/>
  <c r="H618" i="23" l="1"/>
  <c r="BV41" i="12"/>
  <c r="CA40" i="12" s="1"/>
  <c r="M77" i="6"/>
  <c r="CE40" i="12"/>
  <c r="CF40" i="12"/>
  <c r="CB40" i="12"/>
  <c r="CD40" i="12"/>
  <c r="BV42" i="12" l="1"/>
  <c r="CA41" i="12" s="1"/>
  <c r="H619" i="23"/>
  <c r="M78" i="6"/>
  <c r="CE41" i="12"/>
  <c r="CF41" i="12"/>
  <c r="CB41" i="12"/>
  <c r="CD41" i="12"/>
  <c r="BV43" i="12" l="1"/>
  <c r="CA42" i="12" s="1"/>
  <c r="H620" i="23"/>
  <c r="M79" i="6"/>
  <c r="CE42" i="12"/>
  <c r="CF42" i="12"/>
  <c r="CD42" i="12"/>
  <c r="CB42" i="12"/>
  <c r="H621" i="23" l="1"/>
  <c r="BV44" i="12"/>
  <c r="M80" i="6"/>
  <c r="CB43" i="12"/>
  <c r="CF43" i="12"/>
  <c r="CD43" i="12"/>
  <c r="CE43" i="12"/>
  <c r="M81" i="6" l="1"/>
  <c r="BV45" i="12"/>
  <c r="CA44" i="12" s="1"/>
  <c r="H622" i="23"/>
  <c r="CB44" i="12"/>
  <c r="CD44" i="12"/>
  <c r="CF44" i="12"/>
  <c r="CE44" i="12"/>
  <c r="CA43" i="12"/>
  <c r="CE45" i="12" l="1"/>
  <c r="CD45" i="12"/>
  <c r="CB45" i="12"/>
  <c r="CF45" i="12"/>
  <c r="H623" i="23"/>
  <c r="BV46" i="12"/>
  <c r="M82" i="6"/>
  <c r="BV47" i="12" l="1"/>
  <c r="CA46" i="12" s="1"/>
  <c r="H624" i="23"/>
  <c r="M83" i="6"/>
  <c r="CE46" i="12"/>
  <c r="CD46" i="12"/>
  <c r="CB46" i="12"/>
  <c r="CF46" i="12"/>
  <c r="CA45" i="12"/>
  <c r="BV48" i="12" l="1"/>
  <c r="CA47" i="12" s="1"/>
  <c r="H625" i="23"/>
  <c r="M84" i="6"/>
  <c r="CF47" i="12"/>
  <c r="CE47" i="12"/>
  <c r="CD47" i="12"/>
  <c r="CB47" i="12"/>
  <c r="BV49" i="12" l="1"/>
  <c r="CA48" i="12" s="1"/>
  <c r="H626" i="23"/>
  <c r="M85" i="6"/>
  <c r="CF48" i="12"/>
  <c r="CD48" i="12"/>
  <c r="CE48" i="12"/>
  <c r="CB48" i="12"/>
  <c r="BV50" i="12" l="1"/>
  <c r="CA49" i="12" s="1"/>
  <c r="H627" i="23"/>
  <c r="M86" i="6"/>
  <c r="CF49" i="12"/>
  <c r="CB49" i="12"/>
  <c r="CD49" i="12"/>
  <c r="CE49" i="12"/>
  <c r="H628" i="23" l="1"/>
  <c r="M87" i="6"/>
  <c r="BV51" i="12"/>
  <c r="CA50" i="12" s="1"/>
  <c r="CE50" i="12"/>
  <c r="CB50" i="12"/>
  <c r="CD50" i="12"/>
  <c r="CF50" i="12"/>
  <c r="CE51" i="12" l="1"/>
  <c r="CD51" i="12"/>
  <c r="CB51" i="12"/>
  <c r="CF51" i="12"/>
  <c r="BV52" i="12"/>
  <c r="H629" i="23"/>
  <c r="M88" i="6"/>
  <c r="CE52" i="12" l="1"/>
  <c r="CD52" i="12"/>
  <c r="CF52" i="12"/>
  <c r="CB52" i="12"/>
  <c r="CA51" i="12"/>
  <c r="BV53" i="12"/>
  <c r="CA52" i="12" s="1"/>
  <c r="N65" i="6"/>
  <c r="H630" i="23"/>
  <c r="J607" i="23" l="1"/>
  <c r="BV54" i="12"/>
  <c r="CA53" i="12" s="1"/>
  <c r="N66" i="6"/>
  <c r="CE53" i="12"/>
  <c r="CB53" i="12"/>
  <c r="CF53" i="12"/>
  <c r="CD53" i="12"/>
  <c r="CC53" i="12"/>
  <c r="BV55" i="12" l="1"/>
  <c r="CC77" i="12" s="1"/>
  <c r="J608" i="23"/>
  <c r="K639" i="23" s="1"/>
  <c r="CF54" i="12"/>
  <c r="CD54" i="12"/>
  <c r="CB54" i="12"/>
  <c r="CE54" i="12"/>
  <c r="K638" i="23" l="1"/>
  <c r="K637" i="23"/>
  <c r="CA54" i="12"/>
  <c r="CA55" i="12"/>
  <c r="CB55" i="12"/>
  <c r="CF55" i="12"/>
  <c r="CF174" i="12" s="1"/>
  <c r="CF175" i="12" s="1"/>
  <c r="CE55" i="12"/>
  <c r="CD55" i="12"/>
  <c r="CD56" i="12"/>
  <c r="CB56" i="12"/>
  <c r="CA56" i="12"/>
  <c r="CE56" i="12"/>
  <c r="CB57" i="12"/>
  <c r="CB58" i="12"/>
  <c r="CD58" i="12"/>
  <c r="CD57" i="12"/>
  <c r="CE57" i="12"/>
  <c r="CD59" i="12"/>
  <c r="CB59" i="12"/>
  <c r="CB60" i="12"/>
  <c r="CB61" i="12"/>
  <c r="CA168" i="12"/>
  <c r="CA144" i="12"/>
  <c r="CD174" i="12" l="1"/>
  <c r="CC174" i="12"/>
  <c r="CE174" i="12"/>
  <c r="CE175" i="12" s="1"/>
  <c r="CD175" i="12" l="1"/>
  <c r="CC175" i="12" s="1"/>
  <c r="CF176" i="12" s="1"/>
  <c r="Q176" i="23" s="1"/>
</calcChain>
</file>

<file path=xl/sharedStrings.xml><?xml version="1.0" encoding="utf-8"?>
<sst xmlns="http://schemas.openxmlformats.org/spreadsheetml/2006/main" count="1285" uniqueCount="278">
  <si>
    <t>Time</t>
  </si>
  <si>
    <t>Urban</t>
  </si>
  <si>
    <t>Month</t>
  </si>
  <si>
    <t>JAN</t>
  </si>
  <si>
    <t>FEB</t>
  </si>
  <si>
    <t>MAR</t>
  </si>
  <si>
    <t>APR</t>
  </si>
  <si>
    <t>MAY</t>
  </si>
  <si>
    <t>JUN</t>
  </si>
  <si>
    <t>JUL</t>
  </si>
  <si>
    <t>AUG</t>
  </si>
  <si>
    <t>SEP</t>
  </si>
  <si>
    <t>OCT</t>
  </si>
  <si>
    <t>NOV</t>
  </si>
  <si>
    <t>DEC</t>
  </si>
  <si>
    <t>Rural</t>
  </si>
  <si>
    <t>Seasonal Adjustment Factors (5 yr Average)</t>
  </si>
  <si>
    <t>Adjustment Factor Year:</t>
  </si>
  <si>
    <t>Annual Growth Factors</t>
  </si>
  <si>
    <t>Year From</t>
  </si>
  <si>
    <t>Current Year:</t>
  </si>
  <si>
    <t>Friday</t>
  </si>
  <si>
    <t>Saturday</t>
  </si>
  <si>
    <t>Sunday</t>
  </si>
  <si>
    <t>Midnight to 1 am</t>
  </si>
  <si>
    <t>1 am to 2 am</t>
  </si>
  <si>
    <t>2 am to 3 am</t>
  </si>
  <si>
    <t>3 am to 4 am</t>
  </si>
  <si>
    <t>4 am to 5 am</t>
  </si>
  <si>
    <t>5 am to 6 am</t>
  </si>
  <si>
    <t>6 am to 7 am</t>
  </si>
  <si>
    <t>7 am to 8 am</t>
  </si>
  <si>
    <t>8 am to 9 am</t>
  </si>
  <si>
    <t>9 am to 10 am</t>
  </si>
  <si>
    <t>10 am to 11 am</t>
  </si>
  <si>
    <t>1 pm to 2 pm</t>
  </si>
  <si>
    <t>2 pm to 3 pm</t>
  </si>
  <si>
    <t>3 pm to 4 pm</t>
  </si>
  <si>
    <t>4 pm to 5 pm</t>
  </si>
  <si>
    <t>5 pm to 6 pm</t>
  </si>
  <si>
    <t>6 pm to 7 pm</t>
  </si>
  <si>
    <t>7 pm to 8 pm</t>
  </si>
  <si>
    <t>8 pm to 9 pm</t>
  </si>
  <si>
    <t>9 pm to 10 pm</t>
  </si>
  <si>
    <t>10 pm to 11 pm</t>
  </si>
  <si>
    <t>11 am to Noon</t>
  </si>
  <si>
    <t>Noon to 1 pm</t>
  </si>
  <si>
    <t>11 pm to Midnight</t>
  </si>
  <si>
    <t>Weekday</t>
  </si>
  <si>
    <t>Monday</t>
  </si>
  <si>
    <t>Tuesday</t>
  </si>
  <si>
    <t>Wednesday</t>
  </si>
  <si>
    <t>Thursday</t>
  </si>
  <si>
    <t>Lane Width</t>
  </si>
  <si>
    <t>Permanent Speed (mph)</t>
  </si>
  <si>
    <t>Capacity</t>
  </si>
  <si>
    <t>Non-Work Zone Capacities (PCE/hr/ln)</t>
  </si>
  <si>
    <t>Work Zone Capacities (PCE/hr/ln)</t>
  </si>
  <si>
    <t>Weekend Adjustment Factors</t>
  </si>
  <si>
    <t>Source:</t>
  </si>
  <si>
    <t>INDOT Adjustment Factors</t>
  </si>
  <si>
    <t>Count Station Number:</t>
  </si>
  <si>
    <t>Rural/Urban:</t>
  </si>
  <si>
    <t>Year of Count:</t>
  </si>
  <si>
    <t>Month of Count:</t>
  </si>
  <si>
    <t>Work Information</t>
  </si>
  <si>
    <t>Permanent Speed Limit (mph):</t>
  </si>
  <si>
    <t>Work Zone Speed Limit (mph):</t>
  </si>
  <si>
    <t>Planned Year:</t>
  </si>
  <si>
    <t>Requestor:</t>
  </si>
  <si>
    <t>Analyst:</t>
  </si>
  <si>
    <t>Route:</t>
  </si>
  <si>
    <t>Milemarker(s):</t>
  </si>
  <si>
    <t>Work Type:</t>
  </si>
  <si>
    <t>Work Description:</t>
  </si>
  <si>
    <t>Additional Information:</t>
  </si>
  <si>
    <t>Queuing Calculations</t>
  </si>
  <si>
    <t>Formula:</t>
  </si>
  <si>
    <t>Where:</t>
  </si>
  <si>
    <t>L=</t>
  </si>
  <si>
    <r>
      <t>L</t>
    </r>
    <r>
      <rPr>
        <vertAlign val="subscript"/>
        <sz val="11"/>
        <color theme="1"/>
        <rFont val="Calibri"/>
        <family val="2"/>
        <scheme val="minor"/>
      </rPr>
      <t>0</t>
    </r>
    <r>
      <rPr>
        <sz val="11"/>
        <color theme="1"/>
        <rFont val="Calibri"/>
        <family val="2"/>
        <scheme val="minor"/>
      </rPr>
      <t>=</t>
    </r>
  </si>
  <si>
    <t>V=</t>
  </si>
  <si>
    <t>C=</t>
  </si>
  <si>
    <t>k=</t>
  </si>
  <si>
    <t>N=</t>
  </si>
  <si>
    <t>Hourly Volume (PCE/hr)</t>
  </si>
  <si>
    <t>Hourly Capacity (PCE/hr)</t>
  </si>
  <si>
    <t>Length of Queue for Specified Hour (mi)</t>
  </si>
  <si>
    <t>Length of Queue in the Hour Prior to Specified Hour (mi)</t>
  </si>
  <si>
    <t>Day and Time</t>
  </si>
  <si>
    <t>Queuing (mi)</t>
  </si>
  <si>
    <t>Tues</t>
  </si>
  <si>
    <t>Mon</t>
  </si>
  <si>
    <t>Wed</t>
  </si>
  <si>
    <t>Thurs</t>
  </si>
  <si>
    <t>Fri</t>
  </si>
  <si>
    <t>Sat</t>
  </si>
  <si>
    <t>Sun</t>
  </si>
  <si>
    <t>Capacity (PCE/hr)</t>
  </si>
  <si>
    <t>Annual Adj. Factor:</t>
  </si>
  <si>
    <t>Monthly Adj. Factor:</t>
  </si>
  <si>
    <t>Raw PCE/hr</t>
  </si>
  <si>
    <t>PCE/hr Annualized to Current Year</t>
  </si>
  <si>
    <t>PCE/hr Converted to Planned Month and Year</t>
  </si>
  <si>
    <t>Count Information:</t>
  </si>
  <si>
    <t>Planned Work Information:</t>
  </si>
  <si>
    <t>Planned Month:</t>
  </si>
  <si>
    <t>Capacity Data Labels</t>
  </si>
  <si>
    <t>Queue Data Labels</t>
  </si>
  <si>
    <t>Positive Direction:</t>
  </si>
  <si>
    <t>Negative Direction:</t>
  </si>
  <si>
    <t>Hourly Volumes</t>
  </si>
  <si>
    <t>Capacity Data Label (Raw)</t>
  </si>
  <si>
    <t>Capacity Data Labels Additional Comments</t>
  </si>
  <si>
    <t>Jam Density (PCE/mi/lane)</t>
  </si>
  <si>
    <t>Number of Storage Lanes Upstream of Restriction (lanes)</t>
  </si>
  <si>
    <t>User Entered Value</t>
  </si>
  <si>
    <t>Formula-Derived Value</t>
  </si>
  <si>
    <t>Information for Charts</t>
  </si>
  <si>
    <t>Report for IHCP Queuing Analysis</t>
  </si>
  <si>
    <t>Prepared by:</t>
  </si>
  <si>
    <t>Prepared for:</t>
  </si>
  <si>
    <t>Mile marker:</t>
  </si>
  <si>
    <t>Permanent Speed Limit:</t>
  </si>
  <si>
    <t>Work Zone Speed Limit:</t>
  </si>
  <si>
    <t>Work Zone Information</t>
  </si>
  <si>
    <t>Traffic Information</t>
  </si>
  <si>
    <t>Work Year:</t>
  </si>
  <si>
    <t>Work Month:</t>
  </si>
  <si>
    <t>Count Information</t>
  </si>
  <si>
    <t>Factors to Adjust Counts to Annual Value in Current Year</t>
  </si>
  <si>
    <t>Factors to Project Annual Value in Current Year to Work Month and Year</t>
  </si>
  <si>
    <t>Month, Year of Count:</t>
  </si>
  <si>
    <t>Assumed Percent Reduction of Traffic Due to Detouring</t>
  </si>
  <si>
    <t>Workzone Lane Width:</t>
  </si>
  <si>
    <t>Type of Channelizing Devices:</t>
  </si>
  <si>
    <t>Queuing Formula</t>
  </si>
  <si>
    <t>Jam Density (k)=</t>
  </si>
  <si>
    <t>Traffic Volumes</t>
  </si>
  <si>
    <t>Summary of Alternatives</t>
  </si>
  <si>
    <t>Summary:</t>
  </si>
  <si>
    <t>Number of Hours per week of restrictions =</t>
  </si>
  <si>
    <t>Maximum Queue Length =</t>
  </si>
  <si>
    <t>Policy Check for different Criteria</t>
  </si>
  <si>
    <t>No Queues of any length for &gt;6 continuous hrs</t>
  </si>
  <si>
    <t>No Queues of any length for &gt;12 hours in a calendar day</t>
  </si>
  <si>
    <t>Queues &gt;0.5 mi &gt;4 continuous hours</t>
  </si>
  <si>
    <t>Queues &gt;1.0 mi &gt;2 continuous hours</t>
  </si>
  <si>
    <t>Queues &gt;1.5 mi</t>
  </si>
  <si>
    <t>Policy Limits Criteria:</t>
  </si>
  <si>
    <r>
      <t>V</t>
    </r>
    <r>
      <rPr>
        <i/>
        <vertAlign val="subscript"/>
        <sz val="11"/>
        <color theme="1"/>
        <rFont val="Calibri"/>
        <family val="2"/>
        <scheme val="minor"/>
      </rPr>
      <t>d</t>
    </r>
    <r>
      <rPr>
        <i/>
        <sz val="11"/>
        <color theme="1"/>
        <rFont val="Calibri"/>
        <family val="2"/>
        <scheme val="minor"/>
      </rPr>
      <t xml:space="preserve"> =</t>
    </r>
  </si>
  <si>
    <r>
      <t>V</t>
    </r>
    <r>
      <rPr>
        <i/>
        <vertAlign val="subscript"/>
        <sz val="11"/>
        <color theme="1"/>
        <rFont val="Calibri"/>
        <family val="2"/>
        <scheme val="minor"/>
      </rPr>
      <t>0</t>
    </r>
    <r>
      <rPr>
        <i/>
        <sz val="11"/>
        <color theme="1"/>
        <rFont val="Calibri"/>
        <family val="2"/>
        <scheme val="minor"/>
      </rPr>
      <t xml:space="preserve"> =</t>
    </r>
  </si>
  <si>
    <t>f =</t>
  </si>
  <si>
    <t>Volume for specific hourly weekend day</t>
  </si>
  <si>
    <t>Volume for specific hour from weekday counts</t>
  </si>
  <si>
    <t>Factor specified below</t>
  </si>
  <si>
    <t>Denotes most conservative month for given category</t>
  </si>
  <si>
    <t>Total queue length-hours =</t>
  </si>
  <si>
    <t>Information About this File</t>
  </si>
  <si>
    <t>PURPOSE</t>
  </si>
  <si>
    <t>WEEKEND ADJUSTMENT FACTORS</t>
  </si>
  <si>
    <t>LEGEND</t>
  </si>
  <si>
    <t>Instructions</t>
  </si>
  <si>
    <t>GENERAL INSTRUCTIONS</t>
  </si>
  <si>
    <t>RETRIEVING TRAFFIC COUNTS FROM THE INDOT TRAFFIC COUNT DATA SYSTEM (TCDS)</t>
  </si>
  <si>
    <t>LINKS</t>
  </si>
  <si>
    <t>DEVELOPED BY</t>
  </si>
  <si>
    <t>User Input</t>
  </si>
  <si>
    <t>CONTACT INFORMATION</t>
  </si>
  <si>
    <t>ROUTE INFORMATION</t>
  </si>
  <si>
    <t>WORK INFORMATION</t>
  </si>
  <si>
    <t>Provide a brief description of the nature of the work that will inform whether the requested times are appropriate and necessary.</t>
  </si>
  <si>
    <t>Existing Lane Width (ft):</t>
  </si>
  <si>
    <t>Work Zone Lane Width (ft):</t>
  </si>
  <si>
    <t>Typically Drums, Cones, or Barrier Wall.</t>
  </si>
  <si>
    <t>DETOURED TRAFFIC</t>
  </si>
  <si>
    <t>Percent Reduction due to Detouring Traffic</t>
  </si>
  <si>
    <t>ANALYSES</t>
  </si>
  <si>
    <t>Number of Alternatives being analyzed:</t>
  </si>
  <si>
    <t>For each direction of each alternative, enter a brief description below for the closure that will distinguish it from the other alternatives, such as "Nighttime", "Weekend", or "No Work Fridays".</t>
  </si>
  <si>
    <t>Enter a brief, distinguishing description.</t>
  </si>
  <si>
    <t>INSTRUCTIONS: 
Inspect this tab for reasonable hourly volume results.</t>
  </si>
  <si>
    <t>% Reduction due to Detouring Traffic:</t>
  </si>
  <si>
    <t>Permanent Speed:</t>
  </si>
  <si>
    <t>10% Urban Increase:</t>
  </si>
  <si>
    <t>Non-work Capacity:</t>
  </si>
  <si>
    <t>INSTRUCTIONS:
Enter the expected hourly capacities for the work zone for each segment/direction/alternative. Capacities must be converted from PCE/hr/ln to PCE/hr by multiplying by number of available lanes for a given alternative on a particular day and time.  For capacities, refer to the tables at the right, which are based on Appendix C of the IHCP. The recommended non-work capacities have been derived below which can be deviated from, but justification will be necessary.</t>
  </si>
  <si>
    <t>INSTRUCTIONS:
This tab is almost entirely automated, but the 'Capacity Data Labels Additional Comments' column for each alternative can be used to note changes in the capacities such as "Single lane closure" or "No restriction, full capacity". These can then be added as data labels/callouts in the charts.
This should be the last tab that should potentially need editing prior to printing. Refer to the 'About Tab' for instructions on printing.</t>
  </si>
  <si>
    <t>Channelizing Devices:</t>
  </si>
  <si>
    <t>i) No queues of any length for &gt; 6 continuous hours or 12 hours in a calendar day</t>
  </si>
  <si>
    <t>ii) No queues &gt;0.5 mi for &gt; 4 continuous hours</t>
  </si>
  <si>
    <t>Monday-Thursday:</t>
  </si>
  <si>
    <t>Friday:</t>
  </si>
  <si>
    <t>Saturday-Sunday:</t>
  </si>
  <si>
    <t>Total hours with queue =</t>
  </si>
  <si>
    <t>Recommended Non-work Capacity =</t>
  </si>
  <si>
    <t>Adam Tyra with assistance from Taylor Ruble, Luis Laracuente and Mischa Kachler.</t>
  </si>
  <si>
    <t>SUPPORT</t>
  </si>
  <si>
    <t>Please direct questions or requests for assistance to:</t>
  </si>
  <si>
    <t>OUTPUT TO PDF</t>
  </si>
  <si>
    <t>Jam Density (k)  [Default = 190]</t>
  </si>
  <si>
    <t>Who requested the exception</t>
  </si>
  <si>
    <t>Person Preparing this Analysis</t>
  </si>
  <si>
    <t>I-XX</t>
  </si>
  <si>
    <t>MM XXX.XX</t>
  </si>
  <si>
    <t>Work Description</t>
  </si>
  <si>
    <t xml:space="preserve">INSTRUCTIONS:
Review the results in the table(s) for whether they appear reasonable and within acceptable policy limits (See Appendix C of the IHCP). If there are queues outside policy limits, reconsider if there are any steps that can be taken to mitigate queuing.  </t>
  </si>
  <si>
    <t># Pre-work Lanes for SB Direction (N)</t>
  </si>
  <si>
    <t># Pre-work Lanes for NB Direction (N)</t>
  </si>
  <si>
    <t>X</t>
  </si>
  <si>
    <t>Legend:</t>
  </si>
  <si>
    <t>Values that are less than the Recommended Non-work Capacity</t>
  </si>
  <si>
    <t>Queues greater than zero, but less than 1.5 miles</t>
  </si>
  <si>
    <t>Queues greater than or equal to 1.5 miles</t>
  </si>
  <si>
    <t>iii) No queues &gt;1.0 mi for &gt; 2 continuous hours</t>
  </si>
  <si>
    <t>iv) No queues &gt;1.5 mi</t>
  </si>
  <si>
    <r>
      <t xml:space="preserve">Use the latest version of this file which can be downloaded from the Work Zone Safety Section website (see 'Links' section on this tab).  Complete the tabs, working from left to right beginning with the "Raw Weekday Traffic Volumes" tab.  Fill out necessary cells with </t>
    </r>
    <r>
      <rPr>
        <i/>
        <sz val="11"/>
        <color theme="8" tint="-0.249977111117893"/>
        <rFont val="Calibri"/>
        <family val="2"/>
        <scheme val="minor"/>
      </rPr>
      <t xml:space="preserve">BLUE </t>
    </r>
    <r>
      <rPr>
        <i/>
        <sz val="11"/>
        <rFont val="Calibri"/>
        <family val="2"/>
        <scheme val="minor"/>
      </rPr>
      <t>text.</t>
    </r>
  </si>
  <si>
    <t>Hold the "Ctrl" key while in the "Report" tab and select any applicable "Chart" tabs.  Create a PDF by using a PDF print driver (such as Adobe Acrobat or CutePDF) or by using a COM Add-in (such as Adobe PDF Maker). Remove any unnecessary pages from the PDF. If pictures are lower resolution than they appear in excel, change the pdf print settings to turn off 'downsizing'.</t>
  </si>
  <si>
    <r>
      <rPr>
        <sz val="11"/>
        <rFont val="Calibri"/>
        <family val="2"/>
        <scheme val="minor"/>
      </rPr>
      <t xml:space="preserve">Adam Tyra                 </t>
    </r>
    <r>
      <rPr>
        <u/>
        <sz val="11"/>
        <color theme="10"/>
        <rFont val="Calibri"/>
        <family val="2"/>
        <scheme val="minor"/>
      </rPr>
      <t>AdTyra@indot.in.gov</t>
    </r>
  </si>
  <si>
    <r>
      <rPr>
        <sz val="11"/>
        <rFont val="Calibri"/>
        <family val="2"/>
        <scheme val="minor"/>
      </rPr>
      <t xml:space="preserve">Mischa Kachler        </t>
    </r>
    <r>
      <rPr>
        <u/>
        <sz val="11"/>
        <color theme="10"/>
        <rFont val="Calibri"/>
        <family val="2"/>
        <scheme val="minor"/>
      </rPr>
      <t>mkachler@indot.in.gov</t>
    </r>
  </si>
  <si>
    <r>
      <t xml:space="preserve">INSTRUCTIONS: 
See the 'About' tab for instruction on accessing and downloading weekday traffic counts from TCDS.  
</t>
    </r>
    <r>
      <rPr>
        <b/>
        <i/>
        <sz val="11"/>
        <rFont val="Calibri"/>
        <family val="2"/>
        <scheme val="minor"/>
      </rPr>
      <t xml:space="preserve">From the downloaded file for Weekdays, Copy and Paste the TCDS Volumes (including header) for Weekdays into this tab. 
Specifically:   copy range A2:BM91 from the TCDS file into A2:BM91 of this file.  </t>
    </r>
  </si>
  <si>
    <r>
      <t xml:space="preserve">INSTRUCTIONS:
See the 'About' tab for instruction on accessing and downloading weekend traffic counts from TCDS, if available.  
</t>
    </r>
    <r>
      <rPr>
        <b/>
        <i/>
        <sz val="11"/>
        <rFont val="Calibri"/>
        <family val="2"/>
        <scheme val="minor"/>
      </rPr>
      <t xml:space="preserve">If there are </t>
    </r>
    <r>
      <rPr>
        <b/>
        <i/>
        <u/>
        <sz val="11"/>
        <rFont val="Calibri"/>
        <family val="2"/>
      </rPr>
      <t>NO</t>
    </r>
    <r>
      <rPr>
        <b/>
        <i/>
        <sz val="11"/>
        <rFont val="Calibri"/>
        <family val="2"/>
      </rPr>
      <t xml:space="preserve"> </t>
    </r>
    <r>
      <rPr>
        <b/>
        <i/>
        <sz val="11"/>
        <rFont val="Calibri"/>
        <family val="2"/>
        <scheme val="minor"/>
      </rPr>
      <t xml:space="preserve">weekend counts in TCDS for this particular count station then skip this tab and continue with the "Weekend Adjustment Factors" tab.
If there are weekend counts, Copy the TCDS Volumes (including header) from the downloaded file for Weekends and Paste into this tab. 
Specifically:   copy range A2:BM91 from the TCDS file into A2:BM91 of this file.  </t>
    </r>
  </si>
  <si>
    <t>Contract Number (if applicable):</t>
  </si>
  <si>
    <t>X-XXXXX</t>
  </si>
  <si>
    <t>Requestor's Position:</t>
  </si>
  <si>
    <t>Requestor's position</t>
  </si>
  <si>
    <t>Analyst's Position:</t>
  </si>
  <si>
    <t>Analyst's position</t>
  </si>
  <si>
    <t>Position:</t>
  </si>
  <si>
    <t>Contract:</t>
  </si>
  <si>
    <t>Urban:</t>
  </si>
  <si>
    <t>Rural:</t>
  </si>
  <si>
    <t>QUEUING CALCULATIONS</t>
  </si>
  <si>
    <r>
      <t>Rural/Urban (</t>
    </r>
    <r>
      <rPr>
        <i/>
        <sz val="11"/>
        <color theme="1"/>
        <rFont val="Calibri"/>
        <family val="2"/>
      </rPr>
      <t>see 'About' tab</t>
    </r>
    <r>
      <rPr>
        <sz val="11"/>
        <color theme="1"/>
        <rFont val="Calibri"/>
        <family val="2"/>
        <scheme val="minor"/>
      </rPr>
      <t>):</t>
    </r>
  </si>
  <si>
    <t>12'-11'</t>
  </si>
  <si>
    <t>10.9'-10.0'</t>
  </si>
  <si>
    <t>9.9'-9.0'</t>
  </si>
  <si>
    <t>Enter pertinent additional information, such as a description of the segment being covered by this spreadsheet.</t>
  </si>
  <si>
    <t>Enter a description</t>
  </si>
  <si>
    <t>If the Jam Density is changed from the default of 190, a justification needs to be included with the analysis.</t>
  </si>
  <si>
    <t>Reductions are no longer typically allowed.  Detoured Traffic values shall be the default of 0%.  Proposed diversions should be discussed with your reviewer prior to submittal.</t>
  </si>
  <si>
    <t>INSTRUCTIONS:
Update this tab to the most recent factors available (see 'Links' section on the 'About' tab). If they are current, then no additional action is needed in this tab.  To update data on this tab, enter the date of the "Latest INDOT Traffic Adjustment Factors." Then enter the appropriate "Urban - Interstate" and "Rural - Interstate" seasonal and annual growth factors into the yellow highlighted cells.</t>
  </si>
  <si>
    <t>Most Cons. Month</t>
  </si>
  <si>
    <t>VERSION</t>
  </si>
  <si>
    <t>DESCRIPTION OF UPDATES</t>
  </si>
  <si>
    <t>Updated the 'INDOT Adjustment Factors' tab to make user updating of the factors simpler.  Updated factors to the current INDOT factors.  'User Input' tab instructions for most conservative month for the 'Planned Month' update automatically.</t>
  </si>
  <si>
    <t>Added the 'Change Log' tab.</t>
  </si>
  <si>
    <t>Change Log</t>
  </si>
  <si>
    <t>DATE</t>
  </si>
  <si>
    <t>Note: All Traffic Volumes are in PCEs/hr as defined in the IHCP.</t>
  </si>
  <si>
    <t xml:space="preserve">When the count station of interest does not have downloadable weekend counts (which is the preferable way to obtain weekend count), the 'Raw Weekend Hourly Volumes' tab will not be used.  Instead, the 'Weekend Adjustment Factors' tab will be utilized to derive data from the Weekday counts. Use the 'Hourly Conversion Factors' (for use with IHCP Exception Requests only) developed by the Work Zone Safety Section (see 'Links' section on this tab).  
</t>
  </si>
  <si>
    <t>1.27a</t>
  </si>
  <si>
    <t>This tool estimates queuing on interstates where lane closures or another restriction that would reduce capacity is necessary. This tool should be used in place of Quickzone 2.0 for the purposes of preparing analyses for INDOT Interstate Highway Congestion Policy Exceptions.</t>
  </si>
  <si>
    <t>The convention for the "Positive" and "Negative" directions are always in the ascending and descending directions of the mile markers, respectively. Typically, North or East are the "Positive" directions and South and West are the "Negative" but not in all cases (see portions of 
I-465).</t>
  </si>
  <si>
    <r>
      <t xml:space="preserve">INSTRUCTIONS:
Revisions to this tab are necessary </t>
    </r>
    <r>
      <rPr>
        <i/>
        <u/>
        <sz val="11"/>
        <color theme="1"/>
        <rFont val="Calibri"/>
        <family val="2"/>
        <scheme val="minor"/>
      </rPr>
      <t>only if weekend counts are not available at the count station of interest</t>
    </r>
    <r>
      <rPr>
        <i/>
        <sz val="11"/>
        <color theme="1"/>
        <rFont val="Calibri"/>
        <family val="2"/>
        <scheme val="minor"/>
      </rPr>
      <t>.  See the 'About' tab for information on contriving factors to be entered in the table below.
If Weekend Counts are available and have been pasted to the 'Raw Weekend Hourly Volumes' tab, then all factors below shall be set equal to 1.
The formula below explains how the factors will be used in subsequent calculations.</t>
    </r>
  </si>
  <si>
    <t># Pre-work Open Lanes</t>
  </si>
  <si>
    <t># Work Zone Open Lanes</t>
  </si>
  <si>
    <t>Retrieve weekday traffic volumes from TCDS (see 'Links' section on this tab) by selecting a node on the map for the count station along the appropriate the segment of interstate to be analyzed.  
Click "View Detail".  The left panel of the browser will present information specific to this segment. 
Under the "Record x of y" header, note the prefix of the SF, AF and GF Group.  If the prefix begins with 'U' the segment is Urban.   If the prefix begins with 'R' the segment is Rural.  The rural or urban designation in TCDS shall supercede any other conflicting source.
Under the "Classification" header, find the most recent weekday (typically a Monday or Tuesday) with the highest total and click the 'eye' icon next to it.  New information will be shown in that same panel. 
At the bottom of the panel, click "Single Count Class Report" or the Excel icon above it to download the necessary file.
Click the 'Back' button at the top of the panel to return to the previous view.  If a Friday count is available under "Classification", then download that data by clicking the 'eye' icon and then selecting the "Single Count Class Report". If there are no weekend counts in TCDS for this particular count station then skip 'Raw Weekend Hourly Volumes' tab and complete the "Weekend Adjustment Factors" tab.</t>
  </si>
  <si>
    <t>Provide the source of the factors with brief description/justification</t>
  </si>
  <si>
    <t>Updated 'Weekend Adjustment Factors' tab to have columns with data from the Negative direction left of columns from the Positive direction to be consistent with rest of workbook.</t>
  </si>
  <si>
    <t>Updated 'Report' tab to include: description of weekend adjustment factors, descriptions of alternatives and hourly volume graphs.</t>
  </si>
  <si>
    <t>Other minor editorial fixes to text on various tabs.</t>
  </si>
  <si>
    <t>Typically Construction Drums, Cones or Barrier Wall.</t>
  </si>
  <si>
    <t>1.27b</t>
  </si>
  <si>
    <t>Revised INDOT Adjustment Factors to 2017 data.</t>
  </si>
  <si>
    <t>1.27c</t>
  </si>
  <si>
    <t>Revised INDOT Adjustment Factors to 2018 data.</t>
  </si>
  <si>
    <t>▼</t>
  </si>
  <si>
    <t>Indicates cell has a pull down menu.</t>
  </si>
  <si>
    <r>
      <t xml:space="preserve">INSTRUCTIONS:
    Fill in the cells with </t>
    </r>
    <r>
      <rPr>
        <i/>
        <sz val="11"/>
        <color rgb="FF0070C0"/>
        <rFont val="Calibri"/>
        <family val="2"/>
        <scheme val="minor"/>
      </rPr>
      <t>BLUE</t>
    </r>
    <r>
      <rPr>
        <i/>
        <sz val="11"/>
        <rFont val="Calibri"/>
        <family val="2"/>
        <scheme val="minor"/>
      </rPr>
      <t xml:space="preserve"> text.</t>
    </r>
  </si>
  <si>
    <t xml:space="preserve">     ▼</t>
  </si>
  <si>
    <t>Updated 'Hourly Volumes' tab to revise the computation of 'Raw PCE/hr' to include bins (14) and (15) as trucks.</t>
  </si>
  <si>
    <t>• Based on feedback from district traffic engineers, updated 'Hourly Volumes' tab to revise the computation of 'Raw PCE/hr' to only include bin (14) as trucks. Bin (15) is now split into portions for cars and trucks based on the % trucks in bins (1) - (14).</t>
  </si>
  <si>
    <r>
      <t xml:space="preserve">For the purposes of this queue analysis, traffic counts are converted to Passenger Car Equivalents (PCE) by the following formula:
              PCE   =   [Volume of Passenger Vehicles]   +   2 </t>
    </r>
    <r>
      <rPr>
        <sz val="11"/>
        <color theme="1"/>
        <rFont val="Calibri"/>
        <family val="2"/>
      </rPr>
      <t xml:space="preserve">× </t>
    </r>
    <r>
      <rPr>
        <i/>
        <sz val="11"/>
        <color theme="1"/>
        <rFont val="Calibri"/>
        <family val="2"/>
      </rPr>
      <t>[Volume of Trucks]</t>
    </r>
    <r>
      <rPr>
        <i/>
        <sz val="11"/>
        <color theme="1"/>
        <rFont val="Calibri"/>
        <family val="2"/>
        <scheme val="minor"/>
      </rPr>
      <t xml:space="preserve">     
Queuing will be calculated with the following formula:
Where     L   =   Length of Queue for Specified Hour (mi)
                  L</t>
    </r>
    <r>
      <rPr>
        <i/>
        <vertAlign val="subscript"/>
        <sz val="11"/>
        <color theme="1"/>
        <rFont val="Calibri"/>
        <family val="2"/>
        <scheme val="minor"/>
      </rPr>
      <t>0</t>
    </r>
    <r>
      <rPr>
        <i/>
        <sz val="11"/>
        <color theme="1"/>
        <rFont val="Calibri"/>
        <family val="2"/>
        <scheme val="minor"/>
      </rPr>
      <t xml:space="preserve"> =   Length of Queue in the Hour Prior to Specified Hour (mi)
                  V   =   Hourly Volume (PCE/hr)
                  C   =   Hourly Capacity (PCE/hr)
                  k   =   Jam Density (PCE/mi/lane)
                  N  =   Number of Storage Lanes Upstream of Restriction (lanes)
The equation considers if the volume of vehicles is greater than the capacity of the road segment under different conditions. If volume does exceed capacity, then the jam density and number of lanes prior to the work zone will be added to the previous hour's queue to determine the total queue for that given hour. If volume does not exceed capacity, then the magnitude by which capacity is greater than the volume informs how much of the previous hour's queue can disipate during the specified hour. The L and L</t>
    </r>
    <r>
      <rPr>
        <i/>
        <vertAlign val="subscript"/>
        <sz val="11"/>
        <color theme="1"/>
        <rFont val="Calibri"/>
        <family val="2"/>
        <scheme val="minor"/>
      </rPr>
      <t>0</t>
    </r>
    <r>
      <rPr>
        <i/>
        <sz val="11"/>
        <color theme="1"/>
        <rFont val="Calibri"/>
        <family val="2"/>
        <scheme val="minor"/>
      </rPr>
      <t xml:space="preserve"> terms can never be less than zero and the default value for k is 190 and should remain so unless otherwise allowed by the WZ Safety Section.
Due to circular references an hour on one day of the week was selected to exclude the L</t>
    </r>
    <r>
      <rPr>
        <i/>
        <vertAlign val="subscript"/>
        <sz val="11"/>
        <color theme="1"/>
        <rFont val="Calibri"/>
        <family val="2"/>
        <scheme val="minor"/>
      </rPr>
      <t>0</t>
    </r>
    <r>
      <rPr>
        <i/>
        <sz val="11"/>
        <color theme="1"/>
        <rFont val="Calibri"/>
        <family val="2"/>
        <scheme val="minor"/>
      </rPr>
      <t xml:space="preserve"> term from the formula. Wednesday at 2 am was selected since there are other representative days of work on a 'weekday' evening continuing into another 'weekday' morning such as Monday evening into Tuesday morning. This is only an issue if there is queuing at 1 am Wednesday, which is often very unlikely.</t>
    </r>
  </si>
  <si>
    <t>Fixed bug causing #DIV/0! errors on the Hourly Volumes tab.</t>
  </si>
  <si>
    <t>Revised Hourly Volumes to trap data entry error when Planned Work Year &lt; Count Year.</t>
  </si>
  <si>
    <r>
      <rPr>
        <b/>
        <sz val="11"/>
        <color theme="1"/>
        <rFont val="Calibri"/>
        <family val="2"/>
        <scheme val="minor"/>
      </rPr>
      <t>Last Updated:</t>
    </r>
    <r>
      <rPr>
        <sz val="11"/>
        <color theme="1"/>
        <rFont val="Calibri"/>
        <family val="2"/>
        <scheme val="minor"/>
      </rPr>
      <t xml:space="preserve"> 9/12/19</t>
    </r>
  </si>
  <si>
    <r>
      <rPr>
        <b/>
        <sz val="11"/>
        <color theme="1"/>
        <rFont val="Calibri"/>
        <family val="2"/>
        <scheme val="minor"/>
      </rPr>
      <t>Version:</t>
    </r>
    <r>
      <rPr>
        <sz val="11"/>
        <color theme="1"/>
        <rFont val="Calibri"/>
        <family val="2"/>
        <scheme val="minor"/>
      </rPr>
      <t xml:space="preserve"> 1.29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</si>
</sst>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0"/>
    <numFmt numFmtId="165" formatCode="h\ AM/PM"/>
    <numFmt numFmtId="166" formatCode="00&quot; mph&quot;"/>
    <numFmt numFmtId="167" formatCode="0&quot; ft&quot;"/>
    <numFmt numFmtId="168" formatCode="0&quot; PCE/mi/ln&quot;"/>
    <numFmt numFmtId="169" formatCode="0&quot; ln&quot;"/>
    <numFmt numFmtId="170" formatCode="0&quot; mi&quot;"/>
    <numFmt numFmtId="171" formatCode="0&quot; hr(s)&quot;"/>
    <numFmt numFmtId="172" formatCode="0&quot; mi-hrs&quot;"/>
    <numFmt numFmtId="173" formatCode="0&quot; PCE/hr&quot;"/>
    <numFmt numFmtId="174" formatCode="0&quot; hrs&quot;"/>
    <numFmt numFmtId="175" formatCode="0.0"/>
    <numFmt numFmtId="176" formatCode="0.0&quot; mi&quot;"/>
    <numFmt numFmtId="177" formatCode="General;General;General;\•\ @"/>
    <numFmt numFmtId="178" formatCode="[$-F800]dddd\,\ mmmm\ dd\,\ yyyy"/>
    <numFmt numFmtId="179" formatCode="??,??0"/>
  </numFmts>
  <fonts count="46" x14ac:knownFonts="1">
    <font>
      <sz val="11"/>
      <color theme="1"/>
      <name val="Calibri"/>
      <family val="2"/>
      <scheme val="minor"/>
    </font>
    <font>
      <b/>
      <sz val="11"/>
      <color theme="1"/>
      <name val="Calibri"/>
      <family val="2"/>
      <scheme val="minor"/>
    </font>
    <font>
      <b/>
      <sz val="10"/>
      <name val="Arial"/>
      <family val="2"/>
    </font>
    <font>
      <b/>
      <sz val="16"/>
      <color indexed="8"/>
      <name val="Calibri"/>
      <family val="2"/>
    </font>
    <font>
      <b/>
      <sz val="11"/>
      <color indexed="8"/>
      <name val="Calibri"/>
      <family val="2"/>
    </font>
    <font>
      <sz val="10"/>
      <name val="Arial"/>
      <family val="2"/>
    </font>
    <font>
      <b/>
      <sz val="12"/>
      <color theme="1"/>
      <name val="Calibri"/>
      <family val="2"/>
      <scheme val="minor"/>
    </font>
    <font>
      <sz val="11"/>
      <name val="Calibri"/>
      <family val="2"/>
      <scheme val="minor"/>
    </font>
    <font>
      <b/>
      <sz val="18"/>
      <color theme="1"/>
      <name val="Calibri"/>
      <family val="2"/>
      <scheme val="minor"/>
    </font>
    <font>
      <b/>
      <sz val="16"/>
      <color theme="1"/>
      <name val="Calibri"/>
      <family val="2"/>
      <scheme val="minor"/>
    </font>
    <font>
      <sz val="11"/>
      <color theme="9" tint="-0.249977111117893"/>
      <name val="Calibri"/>
      <family val="2"/>
      <scheme val="minor"/>
    </font>
    <font>
      <sz val="11"/>
      <color theme="8"/>
      <name val="Calibri"/>
      <family val="2"/>
      <scheme val="minor"/>
    </font>
    <font>
      <vertAlign val="subscript"/>
      <sz val="11"/>
      <color theme="1"/>
      <name val="Calibri"/>
      <family val="2"/>
      <scheme val="minor"/>
    </font>
    <font>
      <sz val="11"/>
      <color theme="1"/>
      <name val="Calibri"/>
      <family val="2"/>
      <scheme val="minor"/>
    </font>
    <font>
      <sz val="11"/>
      <color theme="9"/>
      <name val="Calibri"/>
      <family val="2"/>
      <scheme val="minor"/>
    </font>
    <font>
      <b/>
      <sz val="12"/>
      <color rgb="FFFF0000"/>
      <name val="Calibri"/>
      <family val="2"/>
      <scheme val="minor"/>
    </font>
    <font>
      <i/>
      <sz val="11"/>
      <color theme="1"/>
      <name val="Calibri"/>
      <family val="2"/>
      <scheme val="minor"/>
    </font>
    <font>
      <b/>
      <sz val="22"/>
      <color theme="1"/>
      <name val="Calibri"/>
      <family val="2"/>
      <scheme val="minor"/>
    </font>
    <font>
      <b/>
      <sz val="26"/>
      <color theme="1"/>
      <name val="Calibri"/>
      <family val="2"/>
      <scheme val="minor"/>
    </font>
    <font>
      <u/>
      <sz val="11"/>
      <color theme="1"/>
      <name val="Calibri"/>
      <family val="2"/>
      <scheme val="minor"/>
    </font>
    <font>
      <b/>
      <u val="double"/>
      <sz val="14"/>
      <color theme="1"/>
      <name val="Calibri"/>
      <family val="2"/>
      <scheme val="minor"/>
    </font>
    <font>
      <b/>
      <sz val="11"/>
      <color rgb="FFFF0000"/>
      <name val="Calibri"/>
      <family val="2"/>
      <scheme val="minor"/>
    </font>
    <font>
      <i/>
      <vertAlign val="subscript"/>
      <sz val="11"/>
      <color theme="1"/>
      <name val="Calibri"/>
      <family val="2"/>
      <scheme val="minor"/>
    </font>
    <font>
      <i/>
      <sz val="11"/>
      <color theme="8" tint="-0.249977111117893"/>
      <name val="Calibri"/>
      <family val="2"/>
      <scheme val="minor"/>
    </font>
    <font>
      <i/>
      <sz val="11"/>
      <name val="Calibri"/>
      <family val="2"/>
      <scheme val="minor"/>
    </font>
    <font>
      <u/>
      <sz val="11"/>
      <color theme="10"/>
      <name val="Calibri"/>
      <family val="2"/>
      <scheme val="minor"/>
    </font>
    <font>
      <i/>
      <u/>
      <sz val="11"/>
      <color theme="1"/>
      <name val="Calibri"/>
      <family val="2"/>
      <scheme val="minor"/>
    </font>
    <font>
      <b/>
      <sz val="11"/>
      <name val="Calibri"/>
      <family val="2"/>
      <scheme val="minor"/>
    </font>
    <font>
      <sz val="10"/>
      <name val="Calibri"/>
      <family val="2"/>
      <scheme val="minor"/>
    </font>
    <font>
      <sz val="11"/>
      <color rgb="FF0070C0"/>
      <name val="Calibri"/>
      <family val="2"/>
      <scheme val="minor"/>
    </font>
    <font>
      <sz val="11"/>
      <color rgb="FF00B050"/>
      <name val="Calibri"/>
      <family val="2"/>
      <scheme val="minor"/>
    </font>
    <font>
      <b/>
      <sz val="11"/>
      <color rgb="FF00B050"/>
      <name val="Calibri"/>
      <family val="2"/>
      <scheme val="minor"/>
    </font>
    <font>
      <b/>
      <sz val="10"/>
      <color rgb="FF00B050"/>
      <name val="Arial"/>
      <family val="2"/>
    </font>
    <font>
      <b/>
      <i/>
      <sz val="10"/>
      <color rgb="FF00B050"/>
      <name val="Arial"/>
      <family val="2"/>
    </font>
    <font>
      <b/>
      <i/>
      <sz val="11"/>
      <name val="Calibri"/>
      <family val="2"/>
      <scheme val="minor"/>
    </font>
    <font>
      <b/>
      <i/>
      <u/>
      <sz val="11"/>
      <name val="Calibri"/>
      <family val="2"/>
    </font>
    <font>
      <b/>
      <i/>
      <sz val="11"/>
      <name val="Calibri"/>
      <family val="2"/>
    </font>
    <font>
      <b/>
      <i/>
      <sz val="10"/>
      <color rgb="FFFF0000"/>
      <name val="Calibri"/>
      <family val="2"/>
      <scheme val="minor"/>
    </font>
    <font>
      <i/>
      <sz val="11"/>
      <color rgb="FF0070C0"/>
      <name val="Calibri"/>
      <family val="2"/>
      <scheme val="minor"/>
    </font>
    <font>
      <i/>
      <sz val="11"/>
      <color theme="1"/>
      <name val="Calibri"/>
      <family val="2"/>
    </font>
    <font>
      <sz val="11"/>
      <color rgb="FF0000FF"/>
      <name val="Calibri"/>
      <family val="2"/>
      <scheme val="minor"/>
    </font>
    <font>
      <sz val="11"/>
      <color theme="0" tint="-4.9989318521683403E-2"/>
      <name val="Calibri"/>
      <family val="2"/>
      <scheme val="minor"/>
    </font>
    <font>
      <sz val="10"/>
      <color theme="1"/>
      <name val="Calibri"/>
      <family val="2"/>
      <scheme val="minor"/>
    </font>
    <font>
      <sz val="12"/>
      <color theme="1"/>
      <name val="Calibri"/>
      <family val="2"/>
      <scheme val="minor"/>
    </font>
    <font>
      <sz val="11"/>
      <color theme="1"/>
      <name val="Calibri"/>
      <family val="2"/>
    </font>
    <font>
      <sz val="8"/>
      <color theme="1" tint="0.499984740745262"/>
      <name val="Calibri"/>
      <family val="2"/>
    </font>
  </fonts>
  <fills count="8">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5050"/>
        <bgColor indexed="64"/>
      </patternFill>
    </fill>
    <fill>
      <patternFill patternType="solid">
        <fgColor rgb="FFFFFF99"/>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xf numFmtId="9" fontId="13" fillId="0" borderId="0" applyFont="0" applyFill="0" applyBorder="0" applyAlignment="0" applyProtection="0"/>
    <xf numFmtId="0" fontId="25" fillId="0" borderId="0" applyNumberFormat="0" applyFill="0" applyBorder="0" applyAlignment="0" applyProtection="0"/>
    <xf numFmtId="0" fontId="5" fillId="0" borderId="0"/>
  </cellStyleXfs>
  <cellXfs count="355">
    <xf numFmtId="0" fontId="0" fillId="0" borderId="0" xfId="0"/>
    <xf numFmtId="1" fontId="2" fillId="0" borderId="1" xfId="0" applyNumberFormat="1" applyFont="1" applyBorder="1" applyAlignment="1">
      <alignment horizontal="center" wrapText="1"/>
    </xf>
    <xf numFmtId="0" fontId="0" fillId="0" borderId="0" xfId="0" applyAlignment="1">
      <alignment horizontal="center"/>
    </xf>
    <xf numFmtId="1" fontId="0" fillId="0" borderId="0" xfId="0" applyNumberFormat="1" applyBorder="1" applyAlignment="1">
      <alignment horizontal="center"/>
    </xf>
    <xf numFmtId="0" fontId="6" fillId="0" borderId="0" xfId="0" applyFont="1"/>
    <xf numFmtId="0" fontId="0" fillId="0" borderId="0" xfId="0" applyFont="1"/>
    <xf numFmtId="0" fontId="0" fillId="0" borderId="1" xfId="0" applyFont="1" applyBorder="1" applyAlignment="1">
      <alignment horizontal="center"/>
    </xf>
    <xf numFmtId="0" fontId="7" fillId="0" borderId="1" xfId="1" applyFont="1" applyFill="1" applyBorder="1" applyAlignment="1">
      <alignment horizontal="center"/>
    </xf>
    <xf numFmtId="0" fontId="1" fillId="0" borderId="1" xfId="0" applyFont="1" applyBorder="1" applyAlignment="1">
      <alignment horizontal="center" wrapText="1"/>
    </xf>
    <xf numFmtId="0" fontId="1" fillId="0" borderId="0" xfId="0" applyFont="1"/>
    <xf numFmtId="0" fontId="8" fillId="0" borderId="0" xfId="0" applyFont="1"/>
    <xf numFmtId="0" fontId="0" fillId="0" borderId="0" xfId="0" applyAlignment="1">
      <alignment horizontal="right"/>
    </xf>
    <xf numFmtId="0" fontId="0" fillId="0" borderId="0"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0" xfId="0" applyAlignment="1">
      <alignment horizontal="center"/>
    </xf>
    <xf numFmtId="1" fontId="2" fillId="0" borderId="1" xfId="0" applyNumberFormat="1" applyFont="1" applyBorder="1" applyAlignment="1">
      <alignment horizontal="center" wrapText="1"/>
    </xf>
    <xf numFmtId="0" fontId="9" fillId="0" borderId="0" xfId="0" applyFont="1"/>
    <xf numFmtId="0" fontId="0" fillId="0" borderId="0" xfId="0" applyFill="1"/>
    <xf numFmtId="0" fontId="0" fillId="0" borderId="0" xfId="0" applyFill="1" applyBorder="1"/>
    <xf numFmtId="0" fontId="9" fillId="0" borderId="0" xfId="0" applyFont="1" applyFill="1"/>
    <xf numFmtId="0" fontId="0" fillId="0" borderId="0" xfId="0" applyAlignment="1">
      <alignment horizontal="right" wrapText="1"/>
    </xf>
    <xf numFmtId="0" fontId="10" fillId="0" borderId="0" xfId="0" applyFont="1" applyFill="1" applyAlignment="1">
      <alignment horizontal="center"/>
    </xf>
    <xf numFmtId="0" fontId="11" fillId="0" borderId="0" xfId="0" applyFont="1" applyFill="1" applyAlignment="1">
      <alignment horizontal="center"/>
    </xf>
    <xf numFmtId="0" fontId="11" fillId="0" borderId="0" xfId="0" applyFont="1"/>
    <xf numFmtId="0" fontId="0" fillId="0" borderId="0" xfId="0" applyAlignment="1">
      <alignment horizontal="right" indent="1"/>
    </xf>
    <xf numFmtId="1" fontId="2" fillId="0" borderId="16" xfId="0" applyNumberFormat="1" applyFont="1" applyBorder="1" applyAlignment="1">
      <alignment horizontal="center" wrapText="1"/>
    </xf>
    <xf numFmtId="1" fontId="2" fillId="0" borderId="17" xfId="0" applyNumberFormat="1" applyFont="1" applyBorder="1" applyAlignment="1">
      <alignment horizontal="center" wrapText="1"/>
    </xf>
    <xf numFmtId="1" fontId="2" fillId="0" borderId="18" xfId="0" applyNumberFormat="1" applyFont="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0" borderId="5" xfId="0" applyFont="1" applyFill="1" applyBorder="1" applyAlignment="1">
      <alignment horizontal="center" wrapText="1"/>
    </xf>
    <xf numFmtId="0" fontId="1" fillId="0" borderId="22" xfId="0" applyFont="1" applyFill="1" applyBorder="1" applyAlignment="1">
      <alignment horizontal="center" wrapText="1"/>
    </xf>
    <xf numFmtId="0" fontId="10" fillId="0" borderId="0" xfId="0" applyFont="1" applyAlignment="1">
      <alignment horizontal="center"/>
    </xf>
    <xf numFmtId="0" fontId="0" fillId="0" borderId="0" xfId="0" applyAlignment="1">
      <alignment horizontal="center" wrapText="1"/>
    </xf>
    <xf numFmtId="165" fontId="0" fillId="0" borderId="1" xfId="0" applyNumberFormat="1" applyBorder="1"/>
    <xf numFmtId="0" fontId="0" fillId="0" borderId="1" xfId="0" applyBorder="1"/>
    <xf numFmtId="2" fontId="0" fillId="0" borderId="1" xfId="0" applyNumberFormat="1" applyBorder="1" applyAlignment="1">
      <alignment horizontal="center"/>
    </xf>
    <xf numFmtId="0" fontId="16" fillId="0" borderId="0" xfId="0" applyFont="1" applyAlignment="1">
      <alignment wrapText="1"/>
    </xf>
    <xf numFmtId="0" fontId="0" fillId="0" borderId="1" xfId="0" applyBorder="1" applyAlignment="1">
      <alignment horizontal="center" wrapText="1"/>
    </xf>
    <xf numFmtId="0" fontId="18" fillId="0" borderId="0" xfId="0" applyFont="1"/>
    <xf numFmtId="0" fontId="1" fillId="0" borderId="0" xfId="0" applyFont="1" applyAlignment="1">
      <alignment horizontal="right" indent="1"/>
    </xf>
    <xf numFmtId="0" fontId="20" fillId="0" borderId="0" xfId="0" applyFont="1"/>
    <xf numFmtId="0" fontId="17" fillId="0" borderId="0" xfId="0" applyFont="1" applyAlignment="1">
      <alignment horizontal="left" indent="17"/>
    </xf>
    <xf numFmtId="0" fontId="1" fillId="0" borderId="0" xfId="0" applyFont="1" applyBorder="1" applyAlignment="1"/>
    <xf numFmtId="1" fontId="0" fillId="0" borderId="0" xfId="0" applyNumberFormat="1" applyBorder="1" applyAlignment="1"/>
    <xf numFmtId="0" fontId="0" fillId="0" borderId="0" xfId="0" applyBorder="1"/>
    <xf numFmtId="0" fontId="0" fillId="0" borderId="0" xfId="0" applyAlignment="1"/>
    <xf numFmtId="0" fontId="1" fillId="0" borderId="0" xfId="0" applyFont="1" applyAlignment="1">
      <alignment horizontal="center"/>
    </xf>
    <xf numFmtId="170" fontId="19" fillId="0" borderId="0" xfId="0" applyNumberFormat="1" applyFont="1" applyAlignment="1"/>
    <xf numFmtId="0" fontId="1" fillId="0" borderId="0" xfId="0" applyFont="1" applyAlignment="1">
      <alignment horizontal="right"/>
    </xf>
    <xf numFmtId="0" fontId="21" fillId="0" borderId="0" xfId="0" applyFont="1" applyAlignment="1">
      <alignment vertical="top"/>
    </xf>
    <xf numFmtId="0" fontId="16" fillId="0" borderId="0" xfId="0" applyFont="1" applyAlignment="1">
      <alignment horizontal="right" wrapText="1" indent="1"/>
    </xf>
    <xf numFmtId="0" fontId="16" fillId="0" borderId="0" xfId="0" applyFont="1" applyAlignment="1">
      <alignment horizontal="left"/>
    </xf>
    <xf numFmtId="0" fontId="0" fillId="2" borderId="0" xfId="0" applyFont="1" applyFill="1"/>
    <xf numFmtId="0" fontId="0" fillId="0" borderId="0" xfId="0" applyFont="1" applyAlignment="1">
      <alignment horizontal="left"/>
    </xf>
    <xf numFmtId="0" fontId="0" fillId="0" borderId="0" xfId="0" applyFont="1" applyAlignment="1">
      <alignment wrapText="1"/>
    </xf>
    <xf numFmtId="0" fontId="16" fillId="0" borderId="0" xfId="0" applyFont="1"/>
    <xf numFmtId="0" fontId="15" fillId="0" borderId="0" xfId="0" applyFont="1" applyAlignment="1">
      <alignment wrapText="1"/>
    </xf>
    <xf numFmtId="0" fontId="11" fillId="0" borderId="0" xfId="0" applyFont="1" applyFill="1" applyAlignment="1">
      <alignment horizontal="left" wrapText="1"/>
    </xf>
    <xf numFmtId="0" fontId="16" fillId="0" borderId="0" xfId="0" applyFont="1" applyAlignment="1">
      <alignment horizontal="left" wrapText="1"/>
    </xf>
    <xf numFmtId="0" fontId="0" fillId="0" borderId="1" xfId="0" applyBorder="1" applyAlignment="1">
      <alignment horizontal="center"/>
    </xf>
    <xf numFmtId="0" fontId="19" fillId="0" borderId="0" xfId="0" applyFont="1" applyAlignment="1">
      <alignment horizontal="left" vertical="top" wrapText="1"/>
    </xf>
    <xf numFmtId="0" fontId="19" fillId="0" borderId="0" xfId="0" applyFont="1" applyAlignment="1">
      <alignment horizontal="left"/>
    </xf>
    <xf numFmtId="166" fontId="19" fillId="0" borderId="0" xfId="0" applyNumberFormat="1" applyFont="1" applyAlignment="1">
      <alignment horizontal="left"/>
    </xf>
    <xf numFmtId="169" fontId="19" fillId="0" borderId="0" xfId="0" applyNumberFormat="1" applyFont="1" applyAlignment="1">
      <alignment horizontal="left"/>
    </xf>
    <xf numFmtId="0" fontId="0" fillId="0" borderId="24" xfId="0" applyBorder="1"/>
    <xf numFmtId="0" fontId="0" fillId="0" borderId="0" xfId="0" applyFont="1" applyAlignment="1">
      <alignment horizontal="left" vertical="top"/>
    </xf>
    <xf numFmtId="0" fontId="0" fillId="0" borderId="0" xfId="0" applyFont="1" applyAlignment="1"/>
    <xf numFmtId="0" fontId="11" fillId="0" borderId="0" xfId="0" applyFont="1" applyFill="1" applyAlignment="1">
      <alignment horizontal="left"/>
    </xf>
    <xf numFmtId="0" fontId="11" fillId="0" borderId="0" xfId="0" applyFont="1" applyAlignment="1">
      <alignment horizontal="left"/>
    </xf>
    <xf numFmtId="0" fontId="0" fillId="0" borderId="0" xfId="0" applyAlignment="1">
      <alignment horizontal="left"/>
    </xf>
    <xf numFmtId="0" fontId="24" fillId="0" borderId="0" xfId="0" applyFont="1" applyAlignment="1">
      <alignment horizontal="left" indent="1"/>
    </xf>
    <xf numFmtId="0" fontId="11" fillId="0" borderId="0" xfId="0" applyNumberFormat="1" applyFont="1" applyFill="1" applyAlignment="1">
      <alignment horizontal="left"/>
    </xf>
    <xf numFmtId="0" fontId="7" fillId="0" borderId="0" xfId="0" applyFont="1" applyAlignment="1">
      <alignment horizontal="left"/>
    </xf>
    <xf numFmtId="0" fontId="24" fillId="0" borderId="0" xfId="0" applyFont="1" applyAlignment="1">
      <alignment horizontal="left" indent="2"/>
    </xf>
    <xf numFmtId="0" fontId="0" fillId="0" borderId="0" xfId="0" applyAlignment="1">
      <alignment horizontal="left" indent="1"/>
    </xf>
    <xf numFmtId="0" fontId="0" fillId="0" borderId="0" xfId="0" applyFill="1" applyAlignment="1">
      <alignment horizontal="left" indent="2"/>
    </xf>
    <xf numFmtId="0" fontId="0" fillId="0" borderId="0" xfId="0" applyAlignment="1">
      <alignment horizontal="left" indent="2"/>
    </xf>
    <xf numFmtId="1" fontId="11" fillId="0" borderId="0" xfId="0" applyNumberFormat="1" applyFont="1" applyFill="1" applyBorder="1" applyAlignment="1">
      <alignment horizontal="left"/>
    </xf>
    <xf numFmtId="0" fontId="11" fillId="0" borderId="0" xfId="0" applyFont="1" applyFill="1" applyAlignment="1">
      <alignment wrapText="1"/>
    </xf>
    <xf numFmtId="0" fontId="1" fillId="0" borderId="0" xfId="0" applyFont="1" applyFill="1" applyAlignment="1">
      <alignment wrapText="1"/>
    </xf>
    <xf numFmtId="0" fontId="16" fillId="0" borderId="0" xfId="0" applyFont="1" applyAlignment="1"/>
    <xf numFmtId="0" fontId="0" fillId="0" borderId="0" xfId="0" applyFont="1" applyFill="1" applyBorder="1" applyAlignment="1">
      <alignment horizontal="center"/>
    </xf>
    <xf numFmtId="0" fontId="0" fillId="0" borderId="0" xfId="0" applyFont="1" applyAlignment="1">
      <alignment horizontal="right" indent="1"/>
    </xf>
    <xf numFmtId="0" fontId="0" fillId="0" borderId="0" xfId="0" applyFont="1" applyAlignment="1">
      <alignment horizontal="left" vertical="top" wrapText="1"/>
    </xf>
    <xf numFmtId="167" fontId="0" fillId="0" borderId="0" xfId="0" applyNumberFormat="1" applyFont="1" applyAlignment="1">
      <alignment horizontal="left"/>
    </xf>
    <xf numFmtId="166" fontId="0" fillId="0" borderId="0" xfId="0" applyNumberFormat="1" applyFont="1" applyAlignment="1">
      <alignment horizontal="left"/>
    </xf>
    <xf numFmtId="0" fontId="0" fillId="0" borderId="24" xfId="0" applyBorder="1" applyAlignment="1"/>
    <xf numFmtId="0" fontId="0" fillId="0" borderId="0" xfId="0" applyBorder="1" applyAlignment="1"/>
    <xf numFmtId="0" fontId="0" fillId="0" borderId="0" xfId="0" applyFont="1" applyAlignment="1">
      <alignment horizontal="left" indent="1"/>
    </xf>
    <xf numFmtId="0" fontId="1" fillId="0" borderId="0" xfId="0" applyFont="1" applyBorder="1"/>
    <xf numFmtId="0" fontId="0" fillId="0" borderId="0" xfId="0" applyNumberFormat="1" applyFont="1" applyAlignment="1">
      <alignment horizontal="left"/>
    </xf>
    <xf numFmtId="0" fontId="19" fillId="0" borderId="0" xfId="0" applyFont="1" applyAlignment="1"/>
    <xf numFmtId="0" fontId="19" fillId="0" borderId="0" xfId="0" applyFont="1" applyAlignment="1">
      <alignment vertical="top" wrapText="1"/>
    </xf>
    <xf numFmtId="9" fontId="0" fillId="0" borderId="0" xfId="0" applyNumberFormat="1" applyFont="1" applyAlignment="1">
      <alignment horizontal="left"/>
    </xf>
    <xf numFmtId="9" fontId="0" fillId="0" borderId="0" xfId="0" applyNumberFormat="1" applyFont="1" applyAlignment="1"/>
    <xf numFmtId="170" fontId="0" fillId="0" borderId="0" xfId="0" applyNumberFormat="1" applyFont="1" applyAlignment="1"/>
    <xf numFmtId="0" fontId="0" fillId="0" borderId="0" xfId="0" applyFont="1" applyAlignment="1">
      <alignment horizontal="right"/>
    </xf>
    <xf numFmtId="174" fontId="0" fillId="0" borderId="0" xfId="0" applyNumberFormat="1" applyAlignment="1">
      <alignment horizontal="center"/>
    </xf>
    <xf numFmtId="1" fontId="2" fillId="0" borderId="1" xfId="0" applyNumberFormat="1" applyFont="1" applyBorder="1" applyAlignment="1">
      <alignment horizontal="center" wrapText="1"/>
    </xf>
    <xf numFmtId="0" fontId="16" fillId="0" borderId="0" xfId="0" applyFont="1" applyAlignment="1">
      <alignment horizontal="left" wrapText="1"/>
    </xf>
    <xf numFmtId="0" fontId="1" fillId="0" borderId="0" xfId="0" applyFont="1" applyFill="1" applyAlignment="1">
      <alignment horizontal="right" wrapText="1" indent="1"/>
    </xf>
    <xf numFmtId="0" fontId="11" fillId="0" borderId="0" xfId="0" applyNumberFormat="1" applyFont="1" applyAlignment="1">
      <alignment horizontal="left"/>
    </xf>
    <xf numFmtId="0" fontId="11" fillId="0" borderId="3" xfId="0" applyFont="1" applyFill="1" applyBorder="1" applyAlignment="1">
      <alignment horizontal="left" indent="1"/>
    </xf>
    <xf numFmtId="0" fontId="9" fillId="0" borderId="0" xfId="0" applyFont="1" applyProtection="1"/>
    <xf numFmtId="0" fontId="0" fillId="0" borderId="0" xfId="0" applyProtection="1"/>
    <xf numFmtId="0" fontId="0" fillId="0" borderId="0" xfId="0" applyFont="1" applyProtection="1"/>
    <xf numFmtId="0" fontId="0" fillId="0" borderId="0" xfId="0" applyAlignment="1" applyProtection="1">
      <alignment wrapText="1"/>
    </xf>
    <xf numFmtId="0" fontId="1" fillId="0" borderId="0" xfId="0" applyFont="1" applyProtection="1"/>
    <xf numFmtId="0" fontId="1" fillId="0" borderId="24" xfId="0" applyFont="1" applyBorder="1" applyProtection="1"/>
    <xf numFmtId="0" fontId="0" fillId="0" borderId="24" xfId="0" applyBorder="1" applyAlignment="1" applyProtection="1">
      <alignment horizontal="left" vertical="top"/>
    </xf>
    <xf numFmtId="0" fontId="0" fillId="0" borderId="24" xfId="0" applyBorder="1" applyProtection="1"/>
    <xf numFmtId="0" fontId="1" fillId="0" borderId="24" xfId="0" applyFont="1" applyBorder="1" applyAlignment="1" applyProtection="1"/>
    <xf numFmtId="0" fontId="16" fillId="0" borderId="0" xfId="0" applyFont="1" applyAlignment="1" applyProtection="1">
      <alignment wrapText="1"/>
    </xf>
    <xf numFmtId="0" fontId="0" fillId="0" borderId="0" xfId="0" applyAlignment="1" applyProtection="1"/>
    <xf numFmtId="0" fontId="16" fillId="0" borderId="24" xfId="0" applyFont="1" applyBorder="1" applyAlignment="1" applyProtection="1">
      <alignment horizontal="left" vertical="top" wrapText="1"/>
    </xf>
    <xf numFmtId="0" fontId="16" fillId="0" borderId="0" xfId="0" applyFont="1" applyBorder="1" applyAlignment="1" applyProtection="1">
      <alignment vertical="top" wrapText="1"/>
    </xf>
    <xf numFmtId="0" fontId="14" fillId="0" borderId="24" xfId="0" applyFont="1" applyBorder="1" applyAlignment="1" applyProtection="1">
      <alignment horizontal="left" wrapText="1" indent="2"/>
    </xf>
    <xf numFmtId="0" fontId="25" fillId="0" borderId="0" xfId="3" applyProtection="1"/>
    <xf numFmtId="0" fontId="0" fillId="0" borderId="0" xfId="0" applyFont="1" applyAlignment="1" applyProtection="1">
      <alignment wrapText="1"/>
    </xf>
    <xf numFmtId="0" fontId="0" fillId="0" borderId="24" xfId="0" applyFont="1" applyBorder="1" applyProtection="1"/>
    <xf numFmtId="0" fontId="25" fillId="0" borderId="0" xfId="3" applyAlignment="1" applyProtection="1">
      <alignment horizontal="left" indent="1"/>
    </xf>
    <xf numFmtId="0" fontId="28" fillId="0" borderId="0" xfId="3" applyFont="1" applyProtection="1"/>
    <xf numFmtId="0" fontId="0" fillId="0" borderId="0" xfId="0" applyAlignment="1" applyProtection="1">
      <alignment horizontal="left"/>
    </xf>
    <xf numFmtId="0" fontId="15" fillId="0" borderId="0" xfId="0" applyFont="1" applyAlignment="1" applyProtection="1">
      <alignment wrapText="1"/>
    </xf>
    <xf numFmtId="0" fontId="16" fillId="0" borderId="0" xfId="0" applyFont="1" applyProtection="1"/>
    <xf numFmtId="0" fontId="6" fillId="0" borderId="24" xfId="0" applyFont="1" applyBorder="1"/>
    <xf numFmtId="0" fontId="6" fillId="0" borderId="24" xfId="0" applyFont="1" applyBorder="1" applyAlignment="1"/>
    <xf numFmtId="0" fontId="1" fillId="0" borderId="0" xfId="0" applyFont="1" applyAlignment="1">
      <alignment horizontal="left"/>
    </xf>
    <xf numFmtId="0" fontId="0" fillId="3" borderId="0" xfId="0" applyFill="1"/>
    <xf numFmtId="0" fontId="0" fillId="4" borderId="0" xfId="0" applyFill="1"/>
    <xf numFmtId="0" fontId="0" fillId="5" borderId="0" xfId="0" applyFill="1"/>
    <xf numFmtId="0" fontId="29" fillId="0" borderId="1" xfId="0" applyFont="1" applyBorder="1" applyAlignment="1" applyProtection="1">
      <alignment wrapText="1"/>
    </xf>
    <xf numFmtId="0" fontId="29" fillId="0" borderId="0" xfId="0" applyFont="1" applyProtection="1">
      <protection locked="0"/>
    </xf>
    <xf numFmtId="164" fontId="29" fillId="0" borderId="1" xfId="0" applyNumberFormat="1" applyFont="1" applyFill="1" applyBorder="1" applyAlignment="1" applyProtection="1">
      <alignment horizontal="center"/>
      <protection locked="0"/>
    </xf>
    <xf numFmtId="0" fontId="29" fillId="0" borderId="1" xfId="0" applyFont="1" applyBorder="1" applyAlignment="1">
      <alignment horizontal="center" wrapText="1"/>
    </xf>
    <xf numFmtId="0" fontId="29" fillId="0" borderId="1" xfId="0" applyFont="1" applyBorder="1" applyProtection="1">
      <protection locked="0"/>
    </xf>
    <xf numFmtId="0" fontId="30" fillId="0" borderId="1" xfId="0" applyFont="1" applyBorder="1" applyAlignment="1" applyProtection="1">
      <alignment wrapText="1"/>
    </xf>
    <xf numFmtId="0" fontId="30" fillId="0" borderId="0" xfId="0" applyFont="1" applyAlignment="1">
      <alignment horizontal="center"/>
    </xf>
    <xf numFmtId="166" fontId="30" fillId="0" borderId="0" xfId="0" applyNumberFormat="1" applyFont="1" applyAlignment="1">
      <alignment horizontal="center"/>
    </xf>
    <xf numFmtId="173" fontId="30" fillId="0" borderId="0" xfId="0" applyNumberFormat="1" applyFont="1" applyFill="1" applyAlignment="1">
      <alignment horizontal="center"/>
    </xf>
    <xf numFmtId="0" fontId="30" fillId="0" borderId="0" xfId="0" applyFont="1" applyFill="1" applyBorder="1" applyAlignment="1" applyProtection="1">
      <alignment horizontal="center"/>
    </xf>
    <xf numFmtId="2" fontId="32" fillId="0" borderId="1" xfId="0" applyNumberFormat="1" applyFont="1" applyBorder="1" applyAlignment="1">
      <alignment horizontal="center" wrapText="1"/>
    </xf>
    <xf numFmtId="2" fontId="33" fillId="0" borderId="1" xfId="0" applyNumberFormat="1" applyFont="1" applyBorder="1" applyAlignment="1">
      <alignment horizontal="center" wrapText="1"/>
    </xf>
    <xf numFmtId="0" fontId="29" fillId="0" borderId="1" xfId="0" applyFont="1" applyFill="1" applyBorder="1" applyAlignment="1" applyProtection="1">
      <alignment horizontal="center"/>
      <protection locked="0"/>
    </xf>
    <xf numFmtId="0" fontId="16" fillId="0" borderId="0" xfId="0" applyFont="1" applyFill="1"/>
    <xf numFmtId="0" fontId="0" fillId="0" borderId="0" xfId="0" applyFont="1" applyFill="1"/>
    <xf numFmtId="0" fontId="16" fillId="0" borderId="0" xfId="0" applyFont="1" applyFill="1" applyAlignment="1">
      <alignment horizontal="left" indent="1"/>
    </xf>
    <xf numFmtId="0" fontId="37" fillId="0" borderId="0" xfId="0" applyFont="1" applyAlignment="1">
      <alignment horizontal="left" indent="1"/>
    </xf>
    <xf numFmtId="0" fontId="0" fillId="0" borderId="1" xfId="0" applyFont="1" applyBorder="1" applyAlignment="1">
      <alignment horizontal="center"/>
    </xf>
    <xf numFmtId="0" fontId="16" fillId="0" borderId="0" xfId="0" applyFont="1" applyAlignment="1">
      <alignment horizontal="left" wrapText="1"/>
    </xf>
    <xf numFmtId="0" fontId="1" fillId="0" borderId="3" xfId="0" applyFont="1" applyBorder="1" applyAlignment="1">
      <alignment horizontal="left"/>
    </xf>
    <xf numFmtId="0" fontId="0" fillId="0" borderId="1" xfId="0" applyFont="1" applyBorder="1" applyAlignment="1">
      <alignment horizontal="center"/>
    </xf>
    <xf numFmtId="164" fontId="0" fillId="0" borderId="1" xfId="0" applyNumberFormat="1" applyFont="1" applyFill="1" applyBorder="1" applyAlignment="1">
      <alignment horizontal="center"/>
    </xf>
    <xf numFmtId="0" fontId="41" fillId="0" borderId="38" xfId="1" applyFont="1" applyFill="1" applyBorder="1" applyAlignment="1">
      <alignment horizontal="center"/>
    </xf>
    <xf numFmtId="0" fontId="41" fillId="0" borderId="0" xfId="0" applyFont="1" applyAlignment="1">
      <alignment horizontal="center"/>
    </xf>
    <xf numFmtId="164" fontId="0" fillId="0" borderId="0" xfId="0" applyNumberFormat="1" applyFont="1" applyFill="1" applyBorder="1" applyAlignment="1">
      <alignment horizontal="center"/>
    </xf>
    <xf numFmtId="0" fontId="0" fillId="0" borderId="0" xfId="0" applyFont="1" applyBorder="1"/>
    <xf numFmtId="0" fontId="1" fillId="0" borderId="0" xfId="0" applyFont="1" applyFill="1" applyBorder="1" applyAlignment="1">
      <alignment horizontal="left"/>
    </xf>
    <xf numFmtId="0" fontId="0" fillId="0" borderId="0" xfId="0" applyAlignment="1" applyProtection="1">
      <alignment horizontal="right"/>
    </xf>
    <xf numFmtId="0" fontId="42" fillId="0" borderId="0" xfId="0" applyFont="1" applyAlignment="1" applyProtection="1">
      <alignment horizontal="right" vertical="top"/>
    </xf>
    <xf numFmtId="14" fontId="42" fillId="0" borderId="0" xfId="0" applyNumberFormat="1" applyFont="1" applyBorder="1" applyAlignment="1" applyProtection="1">
      <alignment horizontal="right" vertical="top" wrapText="1"/>
    </xf>
    <xf numFmtId="0" fontId="42" fillId="0" borderId="0" xfId="0" applyFont="1" applyAlignment="1" applyProtection="1">
      <alignment horizontal="left" vertical="top"/>
    </xf>
    <xf numFmtId="164" fontId="40" fillId="6" borderId="1" xfId="0" applyNumberFormat="1" applyFont="1" applyFill="1" applyBorder="1" applyAlignment="1" applyProtection="1">
      <alignment horizontal="center"/>
      <protection locked="0"/>
    </xf>
    <xf numFmtId="0" fontId="1" fillId="0" borderId="24" xfId="0" applyFont="1" applyBorder="1" applyAlignment="1" applyProtection="1">
      <alignment horizontal="center" vertical="top"/>
    </xf>
    <xf numFmtId="0" fontId="1" fillId="0" borderId="24" xfId="0" applyFont="1" applyBorder="1" applyAlignment="1" applyProtection="1">
      <alignment horizontal="center"/>
    </xf>
    <xf numFmtId="177" fontId="42" fillId="0" borderId="0" xfId="0" applyNumberFormat="1" applyFont="1" applyAlignment="1" applyProtection="1">
      <alignment horizontal="left" vertical="top" wrapText="1"/>
    </xf>
    <xf numFmtId="0" fontId="16" fillId="0" borderId="0" xfId="0" applyFont="1" applyAlignment="1">
      <alignment horizontal="left" wrapText="1"/>
    </xf>
    <xf numFmtId="178" fontId="5" fillId="0" borderId="1" xfId="4" applyNumberFormat="1" applyFont="1" applyFill="1" applyBorder="1" applyAlignment="1" applyProtection="1">
      <alignment horizontal="left" wrapText="1"/>
      <protection locked="0"/>
    </xf>
    <xf numFmtId="0" fontId="5" fillId="0" borderId="0" xfId="4" applyNumberFormat="1" applyFont="1" applyFill="1" applyBorder="1" applyProtection="1">
      <protection locked="0"/>
    </xf>
    <xf numFmtId="178" fontId="5" fillId="0" borderId="0" xfId="4" applyNumberFormat="1" applyFont="1" applyFill="1" applyBorder="1" applyProtection="1">
      <protection locked="0"/>
    </xf>
    <xf numFmtId="178" fontId="3" fillId="0" borderId="5" xfId="4" applyNumberFormat="1" applyFont="1" applyFill="1" applyBorder="1" applyAlignment="1" applyProtection="1">
      <alignment horizontal="center" vertical="center" wrapText="1"/>
      <protection locked="0"/>
    </xf>
    <xf numFmtId="0" fontId="5" fillId="0" borderId="5" xfId="4" quotePrefix="1" applyNumberFormat="1" applyFont="1" applyFill="1" applyBorder="1" applyAlignment="1" applyProtection="1">
      <alignment horizontal="center" vertical="center" wrapText="1"/>
      <protection locked="0"/>
    </xf>
    <xf numFmtId="178" fontId="5" fillId="0" borderId="6" xfId="4" applyNumberFormat="1" applyFont="1" applyFill="1" applyBorder="1" applyAlignment="1" applyProtection="1">
      <alignment horizontal="center" vertical="center"/>
      <protection locked="0"/>
    </xf>
    <xf numFmtId="0" fontId="5" fillId="0" borderId="6" xfId="4" applyNumberFormat="1" applyFont="1" applyFill="1" applyBorder="1" applyAlignment="1" applyProtection="1">
      <alignment horizontal="center" vertical="center" wrapText="1"/>
      <protection locked="0"/>
    </xf>
    <xf numFmtId="0" fontId="5" fillId="0" borderId="6" xfId="4" applyNumberFormat="1" applyFont="1" applyFill="1" applyBorder="1" applyAlignment="1" applyProtection="1">
      <alignment horizontal="center" vertical="center"/>
      <protection locked="0"/>
    </xf>
    <xf numFmtId="178" fontId="5" fillId="0" borderId="6" xfId="4" applyNumberFormat="1" applyFont="1" applyFill="1" applyBorder="1" applyProtection="1">
      <protection locked="0"/>
    </xf>
    <xf numFmtId="18" fontId="5" fillId="0" borderId="6" xfId="4" applyNumberFormat="1" applyFont="1" applyFill="1" applyBorder="1" applyAlignment="1" applyProtection="1">
      <alignment wrapText="1"/>
      <protection locked="0"/>
    </xf>
    <xf numFmtId="0" fontId="5" fillId="0" borderId="6" xfId="4" applyNumberFormat="1" applyFont="1" applyFill="1" applyBorder="1" applyAlignment="1" applyProtection="1">
      <alignment wrapText="1"/>
      <protection locked="0"/>
    </xf>
    <xf numFmtId="1" fontId="5" fillId="0" borderId="6" xfId="4" applyNumberFormat="1" applyFont="1" applyFill="1" applyBorder="1" applyAlignment="1" applyProtection="1">
      <alignment wrapText="1"/>
      <protection locked="0"/>
    </xf>
    <xf numFmtId="14" fontId="5" fillId="0" borderId="6" xfId="4" applyNumberFormat="1" applyFont="1" applyFill="1" applyBorder="1" applyProtection="1">
      <protection locked="0"/>
    </xf>
    <xf numFmtId="178" fontId="5" fillId="0" borderId="1" xfId="4" applyNumberFormat="1" applyFont="1" applyFill="1" applyBorder="1" applyProtection="1">
      <protection locked="0"/>
    </xf>
    <xf numFmtId="18" fontId="5" fillId="0" borderId="1" xfId="4" applyNumberFormat="1" applyFont="1" applyFill="1" applyBorder="1" applyAlignment="1" applyProtection="1">
      <alignment wrapText="1"/>
      <protection locked="0"/>
    </xf>
    <xf numFmtId="0" fontId="5" fillId="0" borderId="1" xfId="4" applyNumberFormat="1" applyFont="1" applyFill="1" applyBorder="1" applyAlignment="1" applyProtection="1">
      <alignment wrapText="1"/>
      <protection locked="0"/>
    </xf>
    <xf numFmtId="1" fontId="5" fillId="0" borderId="1" xfId="4" applyNumberFormat="1" applyFont="1" applyFill="1" applyBorder="1" applyAlignment="1" applyProtection="1">
      <alignment wrapText="1"/>
      <protection locked="0"/>
    </xf>
    <xf numFmtId="14" fontId="5" fillId="0" borderId="1" xfId="4" applyNumberFormat="1" applyFont="1" applyFill="1" applyBorder="1" applyProtection="1">
      <protection locked="0"/>
    </xf>
    <xf numFmtId="1" fontId="4" fillId="0" borderId="1" xfId="4" applyNumberFormat="1" applyFont="1" applyFill="1" applyBorder="1" applyAlignment="1" applyProtection="1">
      <alignment vertical="center" wrapText="1"/>
      <protection locked="0"/>
    </xf>
    <xf numFmtId="179" fontId="30" fillId="0" borderId="8" xfId="0" applyNumberFormat="1" applyFont="1" applyFill="1" applyBorder="1" applyAlignment="1">
      <alignment horizontal="center"/>
    </xf>
    <xf numFmtId="179" fontId="31" fillId="0" borderId="19" xfId="0" applyNumberFormat="1" applyFont="1" applyFill="1" applyBorder="1" applyAlignment="1">
      <alignment horizontal="center"/>
    </xf>
    <xf numFmtId="179" fontId="31" fillId="0" borderId="9" xfId="0" applyNumberFormat="1" applyFont="1" applyFill="1" applyBorder="1" applyAlignment="1">
      <alignment horizontal="center"/>
    </xf>
    <xf numFmtId="179" fontId="30" fillId="0" borderId="7" xfId="0" applyNumberFormat="1" applyFont="1" applyFill="1" applyBorder="1" applyAlignment="1">
      <alignment horizontal="center"/>
    </xf>
    <xf numFmtId="179" fontId="30" fillId="0" borderId="10" xfId="0" applyNumberFormat="1" applyFont="1" applyFill="1" applyBorder="1" applyAlignment="1">
      <alignment horizontal="center"/>
    </xf>
    <xf numFmtId="179" fontId="30" fillId="0" borderId="1" xfId="0" applyNumberFormat="1" applyFont="1" applyFill="1" applyBorder="1" applyAlignment="1">
      <alignment horizontal="center"/>
    </xf>
    <xf numFmtId="179" fontId="31" fillId="0" borderId="2" xfId="0" applyNumberFormat="1" applyFont="1" applyFill="1" applyBorder="1" applyAlignment="1">
      <alignment horizontal="center"/>
    </xf>
    <xf numFmtId="179" fontId="31" fillId="0" borderId="11" xfId="0" applyNumberFormat="1" applyFont="1" applyFill="1" applyBorder="1" applyAlignment="1">
      <alignment horizontal="center"/>
    </xf>
    <xf numFmtId="179" fontId="30" fillId="0" borderId="12" xfId="0" applyNumberFormat="1" applyFont="1" applyFill="1" applyBorder="1" applyAlignment="1">
      <alignment horizontal="center"/>
    </xf>
    <xf numFmtId="179" fontId="30" fillId="0" borderId="13" xfId="0" applyNumberFormat="1" applyFont="1" applyFill="1" applyBorder="1" applyAlignment="1">
      <alignment horizontal="center"/>
    </xf>
    <xf numFmtId="179" fontId="31" fillId="0" borderId="20" xfId="0" applyNumberFormat="1" applyFont="1" applyFill="1" applyBorder="1" applyAlignment="1">
      <alignment horizontal="center"/>
    </xf>
    <xf numFmtId="179" fontId="31" fillId="0" borderId="14" xfId="0" applyNumberFormat="1" applyFont="1" applyFill="1" applyBorder="1" applyAlignment="1">
      <alignment horizontal="center"/>
    </xf>
    <xf numFmtId="0" fontId="40" fillId="6" borderId="1" xfId="0" applyFont="1" applyFill="1" applyBorder="1" applyProtection="1">
      <protection locked="0"/>
    </xf>
    <xf numFmtId="0" fontId="1" fillId="0" borderId="0" xfId="0" applyFont="1" applyAlignment="1">
      <alignment horizontal="left" vertical="top"/>
    </xf>
    <xf numFmtId="0" fontId="43" fillId="0" borderId="0" xfId="0" applyFont="1" applyBorder="1"/>
    <xf numFmtId="0" fontId="45" fillId="0" borderId="0" xfId="0" applyFont="1" applyAlignment="1">
      <alignment vertical="center"/>
    </xf>
    <xf numFmtId="0" fontId="5" fillId="0" borderId="1" xfId="4" applyNumberFormat="1" applyFont="1" applyFill="1" applyBorder="1" applyAlignment="1" applyProtection="1">
      <alignment horizontal="left" wrapText="1"/>
      <protection locked="0"/>
    </xf>
    <xf numFmtId="0" fontId="3" fillId="0" borderId="5" xfId="4" applyNumberFormat="1" applyFont="1" applyFill="1" applyBorder="1" applyAlignment="1" applyProtection="1">
      <alignment horizontal="center" vertical="center" wrapText="1"/>
      <protection locked="0"/>
    </xf>
    <xf numFmtId="0" fontId="42" fillId="0" borderId="0" xfId="0" quotePrefix="1" applyNumberFormat="1" applyFont="1" applyAlignment="1" applyProtection="1">
      <alignment horizontal="left" vertical="top" wrapText="1"/>
    </xf>
    <xf numFmtId="14" fontId="0" fillId="0" borderId="0" xfId="0" applyNumberFormat="1"/>
    <xf numFmtId="0" fontId="30" fillId="0" borderId="0" xfId="0" applyFont="1" applyFill="1" applyAlignment="1">
      <alignment horizontal="left"/>
    </xf>
    <xf numFmtId="164" fontId="30" fillId="0" borderId="0" xfId="0" applyNumberFormat="1" applyFont="1" applyFill="1" applyAlignment="1">
      <alignment horizontal="left"/>
    </xf>
    <xf numFmtId="0" fontId="30" fillId="0" borderId="0" xfId="0" applyFont="1" applyAlignment="1">
      <alignment horizontal="left"/>
    </xf>
    <xf numFmtId="9" fontId="30" fillId="0" borderId="0" xfId="0" applyNumberFormat="1" applyFont="1" applyAlignment="1">
      <alignment horizontal="left" indent="1"/>
    </xf>
    <xf numFmtId="0" fontId="30" fillId="0" borderId="0" xfId="0" applyFont="1" applyFill="1" applyAlignment="1">
      <alignment horizontal="left" indent="1"/>
    </xf>
    <xf numFmtId="164" fontId="30" fillId="0" borderId="0" xfId="0" applyNumberFormat="1" applyFont="1" applyFill="1" applyAlignment="1">
      <alignment horizontal="left" indent="1"/>
    </xf>
    <xf numFmtId="0" fontId="30" fillId="0" borderId="0" xfId="0" applyFont="1" applyAlignment="1">
      <alignment horizontal="left" indent="1"/>
    </xf>
    <xf numFmtId="0" fontId="21" fillId="0" borderId="0" xfId="0" applyFont="1"/>
    <xf numFmtId="0" fontId="16" fillId="0" borderId="36"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0" fillId="0" borderId="0" xfId="0" applyAlignment="1" applyProtection="1">
      <alignment horizontal="left" vertical="top" wrapText="1"/>
    </xf>
    <xf numFmtId="0" fontId="5" fillId="0" borderId="1" xfId="4" applyNumberFormat="1" applyFont="1" applyFill="1" applyBorder="1" applyAlignment="1" applyProtection="1">
      <alignment horizontal="left" wrapText="1"/>
      <protection locked="0"/>
    </xf>
    <xf numFmtId="0" fontId="5" fillId="0" borderId="2" xfId="4" applyNumberFormat="1" applyFont="1" applyFill="1" applyBorder="1" applyAlignment="1" applyProtection="1">
      <alignment horizontal="left" wrapText="1"/>
      <protection locked="0"/>
    </xf>
    <xf numFmtId="0" fontId="5" fillId="0" borderId="3" xfId="4" applyNumberFormat="1" applyFont="1" applyFill="1" applyBorder="1" applyAlignment="1" applyProtection="1">
      <alignment horizontal="left" wrapText="1"/>
      <protection locked="0"/>
    </xf>
    <xf numFmtId="0" fontId="5" fillId="0" borderId="4" xfId="4" applyNumberFormat="1" applyFont="1" applyFill="1" applyBorder="1" applyAlignment="1" applyProtection="1">
      <alignment horizontal="left" wrapText="1"/>
      <protection locked="0"/>
    </xf>
    <xf numFmtId="0" fontId="24" fillId="0" borderId="24" xfId="0" applyFont="1" applyBorder="1" applyAlignment="1">
      <alignment horizontal="left" vertical="top" wrapText="1"/>
    </xf>
    <xf numFmtId="0" fontId="4" fillId="0" borderId="2" xfId="4" applyNumberFormat="1" applyFont="1" applyFill="1" applyBorder="1" applyAlignment="1" applyProtection="1">
      <alignment horizontal="center" vertical="center"/>
      <protection locked="0"/>
    </xf>
    <xf numFmtId="0" fontId="4" fillId="0" borderId="4" xfId="4" applyNumberFormat="1" applyFont="1" applyFill="1" applyBorder="1" applyAlignment="1" applyProtection="1">
      <alignment horizontal="center" vertical="center"/>
      <protection locked="0"/>
    </xf>
    <xf numFmtId="19" fontId="5" fillId="0" borderId="1" xfId="4" applyNumberFormat="1" applyFont="1" applyFill="1" applyBorder="1" applyAlignment="1" applyProtection="1">
      <alignment horizontal="left" wrapText="1"/>
      <protection locked="0"/>
    </xf>
    <xf numFmtId="0" fontId="3" fillId="0" borderId="5" xfId="4" applyNumberFormat="1"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left" wrapText="1"/>
      <protection locked="0"/>
    </xf>
    <xf numFmtId="14" fontId="5" fillId="0" borderId="1" xfId="4" applyNumberFormat="1" applyFont="1" applyFill="1" applyBorder="1" applyAlignment="1" applyProtection="1">
      <alignment horizontal="left" wrapText="1"/>
      <protection locked="0"/>
    </xf>
    <xf numFmtId="0" fontId="1" fillId="0" borderId="1" xfId="0" applyFont="1" applyBorder="1" applyAlignment="1">
      <alignment horizontal="center"/>
    </xf>
    <xf numFmtId="1" fontId="2" fillId="0" borderId="1" xfId="0" applyNumberFormat="1" applyFont="1" applyBorder="1" applyAlignment="1">
      <alignment horizontal="center" wrapText="1"/>
    </xf>
    <xf numFmtId="0" fontId="16" fillId="0" borderId="0" xfId="0" applyFont="1" applyAlignment="1">
      <alignment horizontal="left" vertical="top" wrapText="1"/>
    </xf>
    <xf numFmtId="0" fontId="29" fillId="0" borderId="39" xfId="0" applyFont="1" applyBorder="1" applyAlignment="1" applyProtection="1">
      <alignment horizontal="left" vertical="top"/>
      <protection locked="0"/>
    </xf>
    <xf numFmtId="0" fontId="29" fillId="0" borderId="36" xfId="0" applyFont="1" applyBorder="1" applyAlignment="1" applyProtection="1">
      <alignment horizontal="left" vertical="top"/>
      <protection locked="0"/>
    </xf>
    <xf numFmtId="0" fontId="29" fillId="0" borderId="40" xfId="0" applyFont="1" applyBorder="1" applyAlignment="1" applyProtection="1">
      <alignment horizontal="left" vertical="top"/>
      <protection locked="0"/>
    </xf>
    <xf numFmtId="0" fontId="29" fillId="0" borderId="23" xfId="0" applyFont="1" applyBorder="1" applyAlignment="1" applyProtection="1">
      <alignment horizontal="left" vertical="top"/>
      <protection locked="0"/>
    </xf>
    <xf numFmtId="0" fontId="29" fillId="0" borderId="24" xfId="0" applyFont="1" applyBorder="1" applyAlignment="1" applyProtection="1">
      <alignment horizontal="left" vertical="top"/>
      <protection locked="0"/>
    </xf>
    <xf numFmtId="0" fontId="29" fillId="0" borderId="28" xfId="0" applyFont="1" applyBorder="1" applyAlignment="1" applyProtection="1">
      <alignment horizontal="left" vertical="top"/>
      <protection locked="0"/>
    </xf>
    <xf numFmtId="0" fontId="16" fillId="0" borderId="0" xfId="0" applyFont="1" applyAlignment="1">
      <alignment horizontal="left" wrapText="1"/>
    </xf>
    <xf numFmtId="0" fontId="29" fillId="0" borderId="1" xfId="0" applyFont="1" applyBorder="1" applyAlignment="1" applyProtection="1">
      <alignment horizontal="center"/>
      <protection locked="0"/>
    </xf>
    <xf numFmtId="0" fontId="29" fillId="0" borderId="1" xfId="0" applyFont="1" applyFill="1" applyBorder="1" applyAlignment="1" applyProtection="1">
      <alignment horizontal="left"/>
      <protection locked="0"/>
    </xf>
    <xf numFmtId="9" fontId="29" fillId="0" borderId="1" xfId="2" applyFont="1" applyFill="1" applyBorder="1" applyAlignment="1" applyProtection="1">
      <alignment horizontal="left"/>
      <protection locked="0"/>
    </xf>
    <xf numFmtId="0" fontId="29" fillId="0" borderId="1" xfId="0" applyFont="1" applyFill="1" applyBorder="1" applyAlignment="1" applyProtection="1">
      <alignment horizontal="left" vertical="top" wrapText="1"/>
      <protection locked="0"/>
    </xf>
    <xf numFmtId="0" fontId="24" fillId="0" borderId="0" xfId="0" applyFont="1" applyAlignment="1">
      <alignment horizontal="left" vertical="top" wrapText="1" indent="1"/>
    </xf>
    <xf numFmtId="0" fontId="24" fillId="0" borderId="0" xfId="0" applyFont="1" applyAlignment="1">
      <alignment horizontal="left" vertical="top" indent="1"/>
    </xf>
    <xf numFmtId="0" fontId="24" fillId="0" borderId="37" xfId="0" applyFont="1" applyBorder="1" applyAlignment="1">
      <alignment horizontal="left" vertical="top" indent="1"/>
    </xf>
    <xf numFmtId="0" fontId="37" fillId="0" borderId="0" xfId="0" applyFont="1" applyAlignment="1">
      <alignment horizontal="left" vertical="top" wrapText="1" indent="1"/>
    </xf>
    <xf numFmtId="0" fontId="16" fillId="0" borderId="0" xfId="0" applyFont="1" applyFill="1" applyAlignment="1">
      <alignment horizontal="left" vertical="top" wrapText="1" indent="1"/>
    </xf>
    <xf numFmtId="0" fontId="16" fillId="0" borderId="0" xfId="0" applyFont="1" applyAlignment="1">
      <alignment vertical="top" wrapText="1"/>
    </xf>
    <xf numFmtId="1" fontId="29" fillId="0" borderId="2" xfId="0" applyNumberFormat="1" applyFont="1" applyFill="1" applyBorder="1" applyAlignment="1" applyProtection="1">
      <alignment horizontal="left"/>
      <protection locked="0"/>
    </xf>
    <xf numFmtId="1" fontId="29" fillId="0" borderId="3" xfId="0" applyNumberFormat="1" applyFont="1" applyFill="1" applyBorder="1" applyAlignment="1" applyProtection="1">
      <alignment horizontal="left"/>
      <protection locked="0"/>
    </xf>
    <xf numFmtId="1" fontId="29" fillId="0" borderId="4" xfId="0" applyNumberFormat="1" applyFont="1" applyFill="1" applyBorder="1" applyAlignment="1" applyProtection="1">
      <alignment horizontal="left"/>
      <protection locked="0"/>
    </xf>
    <xf numFmtId="0" fontId="29" fillId="0" borderId="1" xfId="0" applyFont="1" applyFill="1" applyBorder="1" applyAlignment="1" applyProtection="1">
      <alignment horizontal="left" indent="1"/>
      <protection locked="0"/>
    </xf>
    <xf numFmtId="0" fontId="29" fillId="0" borderId="1" xfId="0" applyNumberFormat="1" applyFont="1" applyFill="1" applyBorder="1" applyAlignment="1" applyProtection="1">
      <alignment horizontal="left"/>
      <protection locked="0"/>
    </xf>
    <xf numFmtId="0" fontId="29" fillId="0" borderId="1" xfId="0" applyFont="1" applyFill="1" applyBorder="1" applyAlignment="1" applyProtection="1">
      <alignment horizontal="left" wrapText="1"/>
      <protection locked="0"/>
    </xf>
    <xf numFmtId="0" fontId="29" fillId="0" borderId="1" xfId="0" applyFont="1" applyBorder="1" applyAlignment="1" applyProtection="1">
      <alignment horizontal="left"/>
      <protection locked="0"/>
    </xf>
    <xf numFmtId="0" fontId="30" fillId="0" borderId="1" xfId="0" applyFont="1" applyBorder="1" applyAlignment="1">
      <alignment horizontal="left"/>
    </xf>
    <xf numFmtId="0" fontId="16" fillId="0" borderId="0" xfId="0" applyFont="1" applyAlignment="1">
      <alignment horizontal="left" wrapText="1" indent="1"/>
    </xf>
    <xf numFmtId="0" fontId="29" fillId="7" borderId="1" xfId="0" applyFont="1" applyFill="1" applyBorder="1" applyAlignment="1" applyProtection="1">
      <alignment horizontal="left"/>
      <protection locked="0"/>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1" fontId="2" fillId="0" borderId="15" xfId="0" applyNumberFormat="1" applyFont="1" applyFill="1" applyBorder="1" applyAlignment="1">
      <alignment horizontal="center" wrapText="1"/>
    </xf>
    <xf numFmtId="1" fontId="2" fillId="0" borderId="17" xfId="0" applyNumberFormat="1" applyFont="1" applyFill="1" applyBorder="1" applyAlignment="1">
      <alignment horizontal="center" wrapText="1"/>
    </xf>
    <xf numFmtId="0" fontId="1" fillId="0" borderId="0" xfId="0" applyFont="1" applyFill="1" applyAlignment="1">
      <alignment horizontal="right" wrapText="1" indent="1"/>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wrapText="1"/>
    </xf>
    <xf numFmtId="0" fontId="16" fillId="0" borderId="0" xfId="0" applyFont="1" applyAlignment="1" applyProtection="1">
      <alignment horizontal="left" vertical="top" wrapText="1"/>
    </xf>
    <xf numFmtId="18" fontId="0" fillId="0" borderId="1" xfId="0" applyNumberFormat="1" applyBorder="1" applyAlignment="1">
      <alignment horizontal="center" vertical="center"/>
    </xf>
    <xf numFmtId="0" fontId="0" fillId="0" borderId="1" xfId="0" applyBorder="1" applyAlignment="1">
      <alignment horizontal="center"/>
    </xf>
    <xf numFmtId="0" fontId="0" fillId="0" borderId="0" xfId="0" applyFont="1" applyAlignment="1">
      <alignment horizontal="left"/>
    </xf>
    <xf numFmtId="1" fontId="5" fillId="0" borderId="10" xfId="0" applyNumberFormat="1" applyFont="1" applyBorder="1" applyAlignment="1">
      <alignment horizontal="center" wrapText="1"/>
    </xf>
    <xf numFmtId="1" fontId="5" fillId="0" borderId="1" xfId="0" applyNumberFormat="1" applyFont="1" applyBorder="1" applyAlignment="1">
      <alignment horizontal="center" wrapText="1"/>
    </xf>
    <xf numFmtId="1" fontId="5" fillId="0" borderId="11" xfId="0" applyNumberFormat="1" applyFont="1" applyBorder="1" applyAlignment="1">
      <alignment horizontal="center" wrapText="1"/>
    </xf>
    <xf numFmtId="1" fontId="0" fillId="0" borderId="4" xfId="0" applyNumberFormat="1" applyBorder="1" applyAlignment="1">
      <alignment horizontal="center"/>
    </xf>
    <xf numFmtId="1" fontId="0" fillId="0" borderId="1" xfId="0" applyNumberFormat="1" applyBorder="1" applyAlignment="1">
      <alignment horizontal="center"/>
    </xf>
    <xf numFmtId="1" fontId="0" fillId="0" borderId="11" xfId="0" applyNumberForma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1" fontId="5" fillId="0" borderId="25" xfId="0" applyNumberFormat="1" applyFont="1" applyBorder="1" applyAlignment="1">
      <alignment horizontal="center" wrapText="1"/>
    </xf>
    <xf numFmtId="1" fontId="5" fillId="0" borderId="6" xfId="0" applyNumberFormat="1" applyFont="1" applyBorder="1" applyAlignment="1">
      <alignment horizontal="center" wrapText="1"/>
    </xf>
    <xf numFmtId="1" fontId="5" fillId="0" borderId="26" xfId="0" applyNumberFormat="1" applyFont="1" applyBorder="1" applyAlignment="1">
      <alignment horizontal="center" wrapText="1"/>
    </xf>
    <xf numFmtId="1" fontId="0" fillId="0" borderId="28" xfId="0" applyNumberFormat="1" applyBorder="1" applyAlignment="1">
      <alignment horizontal="center"/>
    </xf>
    <xf numFmtId="1" fontId="0" fillId="0" borderId="6" xfId="0" applyNumberFormat="1" applyBorder="1" applyAlignment="1">
      <alignment horizontal="center"/>
    </xf>
    <xf numFmtId="1" fontId="0" fillId="0" borderId="26" xfId="0" applyNumberFormat="1" applyBorder="1" applyAlignment="1">
      <alignment horizontal="center"/>
    </xf>
    <xf numFmtId="1" fontId="2" fillId="0" borderId="29" xfId="0" applyNumberFormat="1" applyFont="1" applyFill="1" applyBorder="1" applyAlignment="1">
      <alignment horizontal="center" wrapText="1"/>
    </xf>
    <xf numFmtId="1" fontId="2" fillId="0" borderId="30" xfId="0" applyNumberFormat="1" applyFont="1" applyFill="1" applyBorder="1" applyAlignment="1">
      <alignment horizontal="center" wrapText="1"/>
    </xf>
    <xf numFmtId="1" fontId="2" fillId="0" borderId="31" xfId="0" applyNumberFormat="1" applyFont="1" applyFill="1" applyBorder="1" applyAlignment="1">
      <alignment horizontal="center" wrapText="1"/>
    </xf>
    <xf numFmtId="0" fontId="1" fillId="0" borderId="32" xfId="0" applyFont="1" applyBorder="1" applyAlignment="1">
      <alignment horizontal="center"/>
    </xf>
    <xf numFmtId="0" fontId="0" fillId="0" borderId="0" xfId="0" applyFont="1" applyAlignment="1">
      <alignment horizontal="left" vertical="top" wrapText="1"/>
    </xf>
    <xf numFmtId="166" fontId="0" fillId="0" borderId="0" xfId="0" applyNumberFormat="1" applyFont="1" applyAlignment="1">
      <alignment horizontal="left"/>
    </xf>
    <xf numFmtId="167" fontId="0" fillId="0" borderId="0" xfId="0" applyNumberFormat="1" applyFont="1" applyAlignment="1">
      <alignment horizontal="left"/>
    </xf>
    <xf numFmtId="1" fontId="5" fillId="0" borderId="12" xfId="0" applyNumberFormat="1" applyFont="1" applyBorder="1" applyAlignment="1">
      <alignment horizontal="center" wrapText="1"/>
    </xf>
    <xf numFmtId="1" fontId="5" fillId="0" borderId="13" xfId="0" applyNumberFormat="1" applyFont="1" applyBorder="1" applyAlignment="1">
      <alignment horizontal="center" wrapText="1"/>
    </xf>
    <xf numFmtId="1" fontId="5" fillId="0" borderId="14" xfId="0" applyNumberFormat="1" applyFont="1" applyBorder="1" applyAlignment="1">
      <alignment horizontal="center" wrapText="1"/>
    </xf>
    <xf numFmtId="1" fontId="0" fillId="0" borderId="27" xfId="0" applyNumberFormat="1" applyBorder="1" applyAlignment="1">
      <alignment horizontal="center"/>
    </xf>
    <xf numFmtId="1" fontId="0" fillId="0" borderId="13" xfId="0" applyNumberFormat="1" applyBorder="1" applyAlignment="1">
      <alignment horizontal="center"/>
    </xf>
    <xf numFmtId="175" fontId="0" fillId="0" borderId="8" xfId="0" applyNumberFormat="1" applyBorder="1" applyAlignment="1">
      <alignment horizontal="center"/>
    </xf>
    <xf numFmtId="175" fontId="0" fillId="0" borderId="9" xfId="0" applyNumberFormat="1" applyBorder="1" applyAlignment="1">
      <alignment horizontal="center"/>
    </xf>
    <xf numFmtId="175" fontId="0" fillId="0" borderId="25" xfId="0" applyNumberFormat="1" applyBorder="1" applyAlignment="1">
      <alignment horizontal="center"/>
    </xf>
    <xf numFmtId="175" fontId="0" fillId="0" borderId="6" xfId="0" applyNumberFormat="1" applyBorder="1" applyAlignment="1">
      <alignment horizontal="center"/>
    </xf>
    <xf numFmtId="175" fontId="0" fillId="0" borderId="26" xfId="0" applyNumberFormat="1" applyBorder="1" applyAlignment="1">
      <alignment horizontal="center"/>
    </xf>
    <xf numFmtId="175" fontId="0" fillId="0" borderId="7" xfId="0" applyNumberFormat="1" applyBorder="1" applyAlignment="1">
      <alignment horizontal="center"/>
    </xf>
    <xf numFmtId="1" fontId="0" fillId="0" borderId="14" xfId="0" applyNumberFormat="1" applyBorder="1" applyAlignment="1">
      <alignment horizontal="center"/>
    </xf>
    <xf numFmtId="175" fontId="0" fillId="0" borderId="33" xfId="0" applyNumberFormat="1" applyBorder="1" applyAlignment="1">
      <alignment horizontal="center"/>
    </xf>
    <xf numFmtId="175" fontId="0" fillId="0" borderId="34" xfId="0" applyNumberFormat="1" applyBorder="1" applyAlignment="1">
      <alignment horizontal="center"/>
    </xf>
    <xf numFmtId="175" fontId="0" fillId="0" borderId="35" xfId="0" applyNumberFormat="1" applyBorder="1" applyAlignment="1">
      <alignment horizontal="center"/>
    </xf>
    <xf numFmtId="171" fontId="0" fillId="0" borderId="0" xfId="0" applyNumberFormat="1" applyAlignment="1">
      <alignment horizontal="center"/>
    </xf>
    <xf numFmtId="0" fontId="19" fillId="0" borderId="0" xfId="0" applyFont="1" applyAlignment="1">
      <alignment horizontal="left" vertical="top" wrapText="1"/>
    </xf>
    <xf numFmtId="168" fontId="0" fillId="0" borderId="0" xfId="0" applyNumberFormat="1" applyFont="1" applyAlignment="1">
      <alignment horizontal="left"/>
    </xf>
    <xf numFmtId="169" fontId="0" fillId="0" borderId="0" xfId="0" applyNumberFormat="1" applyFont="1" applyAlignment="1">
      <alignment horizontal="left"/>
    </xf>
    <xf numFmtId="0" fontId="0" fillId="0" borderId="0" xfId="0" applyNumberFormat="1" applyFont="1" applyAlignment="1">
      <alignment horizontal="left"/>
    </xf>
    <xf numFmtId="164" fontId="0" fillId="0" borderId="0" xfId="0" applyNumberFormat="1" applyFont="1" applyAlignment="1">
      <alignment horizontal="left"/>
    </xf>
    <xf numFmtId="1" fontId="27" fillId="0" borderId="7" xfId="0" applyNumberFormat="1" applyFont="1" applyFill="1" applyBorder="1" applyAlignment="1">
      <alignment horizontal="center" wrapText="1"/>
    </xf>
    <xf numFmtId="1" fontId="27" fillId="0" borderId="8" xfId="0" applyNumberFormat="1" applyFont="1" applyFill="1" applyBorder="1" applyAlignment="1">
      <alignment horizontal="center" wrapText="1"/>
    </xf>
    <xf numFmtId="1" fontId="27" fillId="0" borderId="19" xfId="0" applyNumberFormat="1" applyFont="1" applyFill="1" applyBorder="1" applyAlignment="1">
      <alignment horizontal="center" wrapText="1"/>
    </xf>
    <xf numFmtId="1" fontId="27" fillId="0" borderId="12" xfId="0" applyNumberFormat="1" applyFont="1" applyFill="1" applyBorder="1" applyAlignment="1">
      <alignment horizontal="center" wrapText="1"/>
    </xf>
    <xf numFmtId="1" fontId="27" fillId="0" borderId="13" xfId="0" applyNumberFormat="1" applyFont="1" applyFill="1" applyBorder="1" applyAlignment="1">
      <alignment horizontal="center" wrapText="1"/>
    </xf>
    <xf numFmtId="1" fontId="27" fillId="0" borderId="20" xfId="0" applyNumberFormat="1" applyFont="1" applyFill="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0" xfId="0" applyAlignment="1">
      <alignment horizontal="left" vertical="top" wrapText="1"/>
    </xf>
    <xf numFmtId="1" fontId="7" fillId="0" borderId="25" xfId="0" applyNumberFormat="1" applyFont="1" applyBorder="1" applyAlignment="1">
      <alignment horizontal="center" wrapText="1"/>
    </xf>
    <xf numFmtId="1" fontId="7" fillId="0" borderId="6" xfId="0" applyNumberFormat="1" applyFont="1" applyBorder="1" applyAlignment="1">
      <alignment horizontal="center" wrapText="1"/>
    </xf>
    <xf numFmtId="1" fontId="7" fillId="0" borderId="23" xfId="0" applyNumberFormat="1" applyFont="1" applyBorder="1" applyAlignment="1">
      <alignment horizontal="center" wrapText="1"/>
    </xf>
    <xf numFmtId="1" fontId="0" fillId="0" borderId="25" xfId="0" applyNumberFormat="1" applyFont="1" applyBorder="1" applyAlignment="1">
      <alignment horizontal="center"/>
    </xf>
    <xf numFmtId="1" fontId="0" fillId="0" borderId="6" xfId="0" applyNumberFormat="1" applyFont="1" applyBorder="1" applyAlignment="1">
      <alignment horizontal="center"/>
    </xf>
    <xf numFmtId="1" fontId="0" fillId="0" borderId="26" xfId="0" applyNumberFormat="1" applyFont="1" applyBorder="1" applyAlignment="1">
      <alignment horizontal="center"/>
    </xf>
    <xf numFmtId="1" fontId="7" fillId="0" borderId="10" xfId="0" applyNumberFormat="1" applyFont="1" applyBorder="1" applyAlignment="1">
      <alignment horizontal="center" wrapText="1"/>
    </xf>
    <xf numFmtId="1" fontId="7" fillId="0" borderId="1" xfId="0" applyNumberFormat="1" applyFont="1" applyBorder="1" applyAlignment="1">
      <alignment horizontal="center" wrapText="1"/>
    </xf>
    <xf numFmtId="1" fontId="7" fillId="0" borderId="2" xfId="0" applyNumberFormat="1" applyFont="1" applyBorder="1" applyAlignment="1">
      <alignment horizontal="center" wrapText="1"/>
    </xf>
    <xf numFmtId="1" fontId="0" fillId="0" borderId="10" xfId="0" applyNumberFormat="1" applyFont="1" applyBorder="1" applyAlignment="1">
      <alignment horizontal="center"/>
    </xf>
    <xf numFmtId="1" fontId="0" fillId="0" borderId="1" xfId="0" applyNumberFormat="1" applyFont="1" applyBorder="1" applyAlignment="1">
      <alignment horizontal="center"/>
    </xf>
    <xf numFmtId="1" fontId="0" fillId="0" borderId="11" xfId="0" applyNumberFormat="1" applyFont="1" applyBorder="1" applyAlignment="1">
      <alignment horizontal="center"/>
    </xf>
    <xf numFmtId="1" fontId="0" fillId="0" borderId="13" xfId="0" applyNumberFormat="1" applyFont="1" applyBorder="1" applyAlignment="1">
      <alignment horizontal="center"/>
    </xf>
    <xf numFmtId="1" fontId="0" fillId="0" borderId="14" xfId="0" applyNumberFormat="1" applyFont="1" applyBorder="1" applyAlignment="1">
      <alignment horizontal="center"/>
    </xf>
    <xf numFmtId="176" fontId="0" fillId="0" borderId="0" xfId="0" applyNumberFormat="1" applyAlignment="1">
      <alignment horizontal="center"/>
    </xf>
    <xf numFmtId="172" fontId="0" fillId="0" borderId="0" xfId="0" applyNumberFormat="1" applyAlignment="1">
      <alignment horizontal="center"/>
    </xf>
    <xf numFmtId="174" fontId="0" fillId="0" borderId="0" xfId="0" applyNumberFormat="1" applyAlignment="1">
      <alignment horizontal="center"/>
    </xf>
    <xf numFmtId="0" fontId="0" fillId="0" borderId="0" xfId="0" applyAlignment="1">
      <alignment horizontal="center"/>
    </xf>
    <xf numFmtId="1" fontId="7" fillId="0" borderId="12" xfId="0" applyNumberFormat="1" applyFont="1" applyBorder="1" applyAlignment="1">
      <alignment horizontal="center" wrapText="1"/>
    </xf>
    <xf numFmtId="1" fontId="7" fillId="0" borderId="13" xfId="0" applyNumberFormat="1" applyFont="1" applyBorder="1" applyAlignment="1">
      <alignment horizontal="center" wrapText="1"/>
    </xf>
    <xf numFmtId="1" fontId="7" fillId="0" borderId="20" xfId="0" applyNumberFormat="1" applyFont="1" applyBorder="1" applyAlignment="1">
      <alignment horizontal="center" wrapText="1"/>
    </xf>
    <xf numFmtId="1" fontId="0" fillId="0" borderId="12" xfId="0" applyNumberFormat="1" applyFont="1" applyBorder="1" applyAlignment="1">
      <alignment horizontal="center"/>
    </xf>
  </cellXfs>
  <cellStyles count="5">
    <cellStyle name="Hyperlink" xfId="3" builtinId="8"/>
    <cellStyle name="Normal" xfId="0" builtinId="0"/>
    <cellStyle name="Normal 2" xfId="4"/>
    <cellStyle name="Normal_KFactors" xfId="1"/>
    <cellStyle name="Percent" xfId="2" builtinId="5"/>
  </cellStyles>
  <dxfs count="6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FFC000"/>
        </patternFill>
      </fill>
    </dxf>
    <dxf>
      <fill>
        <patternFill>
          <bgColor theme="5" tint="0.59996337778862885"/>
        </patternFill>
      </fill>
    </dxf>
    <dxf>
      <fill>
        <patternFill>
          <bgColor rgb="FFFF5050"/>
        </patternFill>
      </fill>
    </dxf>
    <dxf>
      <fill>
        <patternFill>
          <bgColor theme="0" tint="-0.24994659260841701"/>
        </patternFill>
      </fill>
    </dxf>
    <dxf>
      <fill>
        <patternFill>
          <bgColor theme="0" tint="-0.24994659260841701"/>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C000"/>
        </patternFill>
      </fill>
    </dxf>
    <dxf>
      <font>
        <color theme="0"/>
      </font>
      <border>
        <left/>
        <right/>
        <bottom/>
        <vertical/>
        <horizontal/>
      </border>
    </dxf>
    <dxf>
      <fill>
        <patternFill>
          <bgColor theme="5" tint="0.39994506668294322"/>
        </patternFill>
      </fill>
    </dxf>
    <dxf>
      <font>
        <color theme="0"/>
      </font>
      <fill>
        <patternFill>
          <bgColor rgb="FFFF0000"/>
        </patternFill>
      </fill>
    </dxf>
    <dxf>
      <numFmt numFmtId="1" formatCode="0"/>
    </dxf>
    <dxf>
      <numFmt numFmtId="1" formatCode="0"/>
    </dxf>
    <dxf>
      <fill>
        <patternFill>
          <bgColor rgb="FF00B0F0"/>
        </patternFill>
      </fill>
    </dxf>
    <dxf>
      <font>
        <color theme="0"/>
      </font>
      <fill>
        <patternFill>
          <bgColor rgb="FFFF0000"/>
        </patternFill>
      </fill>
    </dxf>
    <dxf>
      <font>
        <color theme="0"/>
      </font>
      <border>
        <left/>
        <right/>
        <top/>
        <bottom/>
        <vertical/>
        <horizontal/>
      </border>
    </dxf>
    <dxf>
      <font>
        <color theme="0"/>
      </font>
    </dxf>
    <dxf>
      <font>
        <color theme="0"/>
      </font>
      <fill>
        <patternFill>
          <bgColor theme="0"/>
        </patternFill>
      </fill>
      <border>
        <left/>
        <right/>
        <top/>
        <bottom/>
      </border>
    </dxf>
    <dxf>
      <font>
        <color theme="0"/>
      </font>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theme="0"/>
      </font>
      <border>
        <left/>
        <right/>
        <top/>
        <bottom/>
        <vertical/>
        <horizontal/>
      </border>
    </dxf>
    <dxf>
      <font>
        <color theme="0"/>
      </font>
      <border>
        <left/>
        <right/>
        <bottom/>
        <vertical/>
        <horizontal/>
      </border>
    </dxf>
    <dxf>
      <font>
        <color theme="0"/>
      </font>
      <border>
        <left/>
        <right/>
        <top/>
        <bottom/>
        <vertical/>
        <horizontal/>
      </border>
    </dxf>
    <dxf>
      <font>
        <color theme="0"/>
      </font>
      <border>
        <left/>
        <right/>
        <top/>
        <bottom/>
        <vertical/>
        <horizontal/>
      </border>
    </dxf>
    <dxf>
      <font>
        <color theme="0"/>
      </font>
      <border>
        <left/>
        <right/>
        <bottom/>
        <vertical/>
        <horizontal/>
      </border>
    </dxf>
    <dxf>
      <font>
        <color theme="0"/>
      </font>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s>
  <tableStyles count="0" defaultTableStyle="TableStyleMedium2" defaultPivotStyle="PivotStyleLight16"/>
  <colors>
    <mruColors>
      <color rgb="FFFFFF99"/>
      <color rgb="FF0000FF"/>
      <color rgb="FFFF5050"/>
      <color rgb="FFFF4B4B"/>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chartsheet" Target="chartsheets/sheet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Projected Volumes by Day of the Week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'Hourly Volumes'!$E$13:$E$14</c:f>
              <c:strCache>
                <c:ptCount val="2"/>
                <c:pt idx="0">
                  <c:v>Weekday</c:v>
                </c:pt>
                <c:pt idx="1">
                  <c:v>PCE/hr Converted to Planned Month and Year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Volumes'!$E$15:$E$38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5"/>
          <c:order val="5"/>
          <c:tx>
            <c:strRef>
              <c:f>'Hourly Volumes'!$H$13:$H$14</c:f>
              <c:strCache>
                <c:ptCount val="2"/>
                <c:pt idx="0">
                  <c:v>Friday</c:v>
                </c:pt>
                <c:pt idx="1">
                  <c:v>PCE/hr Converted to Planned Month and Year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Volumes'!$H$15:$H$38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8"/>
          <c:order val="8"/>
          <c:tx>
            <c:strRef>
              <c:f>'Hourly Volumes'!$K$13:$K$14</c:f>
              <c:strCache>
                <c:ptCount val="2"/>
                <c:pt idx="0">
                  <c:v>Saturday</c:v>
                </c:pt>
                <c:pt idx="1">
                  <c:v>PCE/hr Converted to Planned Month and Year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Volumes'!$K$15:$K$38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1"/>
          <c:order val="11"/>
          <c:tx>
            <c:strRef>
              <c:f>'Hourly Volumes'!$N$13:$N$14</c:f>
              <c:strCache>
                <c:ptCount val="2"/>
                <c:pt idx="0">
                  <c:v>Sunday</c:v>
                </c:pt>
                <c:pt idx="1">
                  <c:v>PCE/hr Converted to Planned Month and Year</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Volumes'!$N$15:$N$38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438795544"/>
        <c:axId val="438795936"/>
        <c:extLst>
          <c:ext xmlns:c15="http://schemas.microsoft.com/office/drawing/2012/chart" uri="{02D57815-91ED-43cb-92C2-25804820EDAC}">
            <c15:filteredLineSeries>
              <c15:ser>
                <c:idx val="0"/>
                <c:order val="0"/>
                <c:tx>
                  <c:strRef>
                    <c:extLst>
                      <c:ext uri="{02D57815-91ED-43cb-92C2-25804820EDAC}">
                        <c15:formulaRef>
                          <c15:sqref>'Hourly Volumes'!$C$13:$C$14</c15:sqref>
                        </c15:formulaRef>
                      </c:ext>
                    </c:extLst>
                    <c:strCache>
                      <c:ptCount val="2"/>
                      <c:pt idx="0">
                        <c:v>Weekday</c:v>
                      </c:pt>
                      <c:pt idx="1">
                        <c:v>Raw PCE/hr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c:ext uri="{02D57815-91ED-43cb-92C2-25804820EDAC}">
                        <c15:formulaRef>
                          <c15:sqref>'Hourly Volumes'!$C$15:$C$38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'Hourly Volumes'!$D$13:$D$14</c15:sqref>
                        </c15:formulaRef>
                      </c:ext>
                    </c:extLst>
                    <c:strCache>
                      <c:ptCount val="2"/>
                      <c:pt idx="0">
                        <c:v>Weekday</c:v>
                      </c:pt>
                      <c:pt idx="1">
                        <c:v>PCE/hr Annualized to Current Year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Volumes'!$D$15:$D$38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'Hourly Volumes'!$F$13:$F$14</c15:sqref>
                        </c15:formulaRef>
                      </c:ext>
                    </c:extLst>
                    <c:strCache>
                      <c:ptCount val="2"/>
                      <c:pt idx="0">
                        <c:v>Friday</c:v>
                      </c:pt>
                      <c:pt idx="1">
                        <c:v>Raw PCE/hr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Volumes'!$F$15:$F$38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'Hourly Volumes'!$G$13:$G$14</c15:sqref>
                        </c15:formulaRef>
                      </c:ext>
                    </c:extLst>
                    <c:strCache>
                      <c:ptCount val="2"/>
                      <c:pt idx="0">
                        <c:v>Friday</c:v>
                      </c:pt>
                      <c:pt idx="1">
                        <c:v>PCE/hr Annualized to Current Year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Volumes'!$G$15:$G$38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'Hourly Volumes'!$I$13:$I$14</c15:sqref>
                        </c15:formulaRef>
                      </c:ext>
                    </c:extLst>
                    <c:strCache>
                      <c:ptCount val="2"/>
                      <c:pt idx="0">
                        <c:v>Saturday</c:v>
                      </c:pt>
                      <c:pt idx="1">
                        <c:v>Raw PCE/hr</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Volumes'!$I$15:$I$38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'Hourly Volumes'!$J$13:$J$14</c15:sqref>
                        </c15:formulaRef>
                      </c:ext>
                    </c:extLst>
                    <c:strCache>
                      <c:ptCount val="2"/>
                      <c:pt idx="0">
                        <c:v>Saturday</c:v>
                      </c:pt>
                      <c:pt idx="1">
                        <c:v>PCE/hr Annualized to Current Year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Volumes'!$J$15:$J$38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'Hourly Volumes'!$L$13:$L$14</c15:sqref>
                        </c15:formulaRef>
                      </c:ext>
                    </c:extLst>
                    <c:strCache>
                      <c:ptCount val="2"/>
                      <c:pt idx="0">
                        <c:v>Sunday</c:v>
                      </c:pt>
                      <c:pt idx="1">
                        <c:v>Raw PCE/hr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Volumes'!$L$15:$L$38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'Hourly Volumes'!$M$13:$M$14</c15:sqref>
                        </c15:formulaRef>
                      </c:ext>
                    </c:extLst>
                    <c:strCache>
                      <c:ptCount val="2"/>
                      <c:pt idx="0">
                        <c:v>Sunday</c:v>
                      </c:pt>
                      <c:pt idx="1">
                        <c:v>PCE/hr Annualized to Current Year</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Volumes'!$M$15:$M$38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ext>
        </c:extLst>
      </c:lineChart>
      <c:catAx>
        <c:axId val="438795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5936"/>
        <c:crosses val="autoZero"/>
        <c:auto val="1"/>
        <c:lblAlgn val="ctr"/>
        <c:lblOffset val="100"/>
        <c:noMultiLvlLbl val="0"/>
      </c:catAx>
      <c:valAx>
        <c:axId val="438795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5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'Queuing Calcs'!$K$63</c:f>
          <c:strCache>
            <c:ptCount val="1"/>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'Chart Info (Advanced)'!$BT$6:$BU$173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(Advanced)'!$BV$6:$BV$173</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ser>
        <c:dLbls>
          <c:showLegendKey val="0"/>
          <c:showVal val="0"/>
          <c:showCatName val="0"/>
          <c:showSerName val="0"/>
          <c:showPercent val="0"/>
          <c:showBubbleSize val="0"/>
        </c:dLbls>
        <c:marker val="1"/>
        <c:smooth val="0"/>
        <c:axId val="443375408"/>
        <c:axId val="443375800"/>
      </c:lineChart>
      <c:lineChart>
        <c:grouping val="standard"/>
        <c:varyColors val="0"/>
        <c:ser>
          <c:idx val="1"/>
          <c:order val="1"/>
          <c:spPr>
            <a:ln w="28575" cap="rnd">
              <a:solidFill>
                <a:schemeClr val="accent2"/>
              </a:solidFill>
              <a:round/>
            </a:ln>
            <a:effectLst/>
          </c:spPr>
          <c:marker>
            <c:symbol val="none"/>
          </c:marker>
          <c:cat>
            <c:multiLvlStrRef>
              <c:f>'Chart Info (Advanced)'!$BT$6:$BU$173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(Advanced)'!$BW$6:$BW$173</c:f>
              <c:numCache>
                <c:formatCode>General</c:formatCode>
                <c:ptCount val="168"/>
                <c:pt idx="0">
                  <c:v>99999999</c:v>
                </c:pt>
                <c:pt idx="1">
                  <c:v>99999999</c:v>
                </c:pt>
                <c:pt idx="2">
                  <c:v>99999999</c:v>
                </c:pt>
                <c:pt idx="3">
                  <c:v>99999999</c:v>
                </c:pt>
                <c:pt idx="4">
                  <c:v>99999999</c:v>
                </c:pt>
                <c:pt idx="5">
                  <c:v>99999999</c:v>
                </c:pt>
                <c:pt idx="6">
                  <c:v>99999999</c:v>
                </c:pt>
                <c:pt idx="7">
                  <c:v>99999999</c:v>
                </c:pt>
                <c:pt idx="8">
                  <c:v>99999999</c:v>
                </c:pt>
                <c:pt idx="9">
                  <c:v>99999999</c:v>
                </c:pt>
                <c:pt idx="10">
                  <c:v>99999999</c:v>
                </c:pt>
                <c:pt idx="11">
                  <c:v>99999999</c:v>
                </c:pt>
                <c:pt idx="12">
                  <c:v>99999999</c:v>
                </c:pt>
                <c:pt idx="13">
                  <c:v>99999999</c:v>
                </c:pt>
                <c:pt idx="14">
                  <c:v>99999999</c:v>
                </c:pt>
                <c:pt idx="15">
                  <c:v>99999999</c:v>
                </c:pt>
                <c:pt idx="16">
                  <c:v>99999999</c:v>
                </c:pt>
                <c:pt idx="17">
                  <c:v>99999999</c:v>
                </c:pt>
                <c:pt idx="18">
                  <c:v>99999999</c:v>
                </c:pt>
                <c:pt idx="19">
                  <c:v>99999999</c:v>
                </c:pt>
                <c:pt idx="20">
                  <c:v>99999999</c:v>
                </c:pt>
                <c:pt idx="21">
                  <c:v>99999999</c:v>
                </c:pt>
                <c:pt idx="22">
                  <c:v>99999999</c:v>
                </c:pt>
                <c:pt idx="23">
                  <c:v>99999999</c:v>
                </c:pt>
                <c:pt idx="24">
                  <c:v>99999999</c:v>
                </c:pt>
                <c:pt idx="25">
                  <c:v>99999999</c:v>
                </c:pt>
                <c:pt idx="26">
                  <c:v>99999999</c:v>
                </c:pt>
                <c:pt idx="27">
                  <c:v>99999999</c:v>
                </c:pt>
                <c:pt idx="28">
                  <c:v>99999999</c:v>
                </c:pt>
                <c:pt idx="29">
                  <c:v>99999999</c:v>
                </c:pt>
                <c:pt idx="30">
                  <c:v>99999999</c:v>
                </c:pt>
                <c:pt idx="31">
                  <c:v>99999999</c:v>
                </c:pt>
                <c:pt idx="32">
                  <c:v>99999999</c:v>
                </c:pt>
                <c:pt idx="33">
                  <c:v>99999999</c:v>
                </c:pt>
                <c:pt idx="34">
                  <c:v>99999999</c:v>
                </c:pt>
                <c:pt idx="35">
                  <c:v>99999999</c:v>
                </c:pt>
                <c:pt idx="36">
                  <c:v>99999999</c:v>
                </c:pt>
                <c:pt idx="37">
                  <c:v>99999999</c:v>
                </c:pt>
                <c:pt idx="38">
                  <c:v>99999999</c:v>
                </c:pt>
                <c:pt idx="39">
                  <c:v>99999999</c:v>
                </c:pt>
                <c:pt idx="40">
                  <c:v>99999999</c:v>
                </c:pt>
                <c:pt idx="41">
                  <c:v>99999999</c:v>
                </c:pt>
                <c:pt idx="42">
                  <c:v>99999999</c:v>
                </c:pt>
                <c:pt idx="43">
                  <c:v>99999999</c:v>
                </c:pt>
                <c:pt idx="44">
                  <c:v>99999999</c:v>
                </c:pt>
                <c:pt idx="45">
                  <c:v>99999999</c:v>
                </c:pt>
                <c:pt idx="46">
                  <c:v>99999999</c:v>
                </c:pt>
                <c:pt idx="47">
                  <c:v>99999999</c:v>
                </c:pt>
                <c:pt idx="48">
                  <c:v>99999999</c:v>
                </c:pt>
                <c:pt idx="49">
                  <c:v>99999999</c:v>
                </c:pt>
                <c:pt idx="50">
                  <c:v>99999999</c:v>
                </c:pt>
                <c:pt idx="51">
                  <c:v>99999999</c:v>
                </c:pt>
                <c:pt idx="52">
                  <c:v>99999999</c:v>
                </c:pt>
                <c:pt idx="53">
                  <c:v>99999999</c:v>
                </c:pt>
                <c:pt idx="54">
                  <c:v>99999999</c:v>
                </c:pt>
                <c:pt idx="55">
                  <c:v>99999999</c:v>
                </c:pt>
                <c:pt idx="56">
                  <c:v>99999999</c:v>
                </c:pt>
                <c:pt idx="57">
                  <c:v>99999999</c:v>
                </c:pt>
                <c:pt idx="58">
                  <c:v>99999999</c:v>
                </c:pt>
                <c:pt idx="59">
                  <c:v>99999999</c:v>
                </c:pt>
                <c:pt idx="60">
                  <c:v>99999999</c:v>
                </c:pt>
                <c:pt idx="61">
                  <c:v>99999999</c:v>
                </c:pt>
                <c:pt idx="62">
                  <c:v>99999999</c:v>
                </c:pt>
                <c:pt idx="63">
                  <c:v>99999999</c:v>
                </c:pt>
                <c:pt idx="64">
                  <c:v>99999999</c:v>
                </c:pt>
                <c:pt idx="65">
                  <c:v>99999999</c:v>
                </c:pt>
                <c:pt idx="66">
                  <c:v>99999999</c:v>
                </c:pt>
                <c:pt idx="67">
                  <c:v>99999999</c:v>
                </c:pt>
                <c:pt idx="68">
                  <c:v>99999999</c:v>
                </c:pt>
                <c:pt idx="69">
                  <c:v>99999999</c:v>
                </c:pt>
                <c:pt idx="70">
                  <c:v>99999999</c:v>
                </c:pt>
                <c:pt idx="71">
                  <c:v>99999999</c:v>
                </c:pt>
                <c:pt idx="72">
                  <c:v>99999999</c:v>
                </c:pt>
                <c:pt idx="73">
                  <c:v>99999999</c:v>
                </c:pt>
                <c:pt idx="74">
                  <c:v>99999999</c:v>
                </c:pt>
                <c:pt idx="75">
                  <c:v>99999999</c:v>
                </c:pt>
                <c:pt idx="76">
                  <c:v>99999999</c:v>
                </c:pt>
                <c:pt idx="77">
                  <c:v>99999999</c:v>
                </c:pt>
                <c:pt idx="78">
                  <c:v>99999999</c:v>
                </c:pt>
                <c:pt idx="79">
                  <c:v>99999999</c:v>
                </c:pt>
                <c:pt idx="80">
                  <c:v>99999999</c:v>
                </c:pt>
                <c:pt idx="81">
                  <c:v>99999999</c:v>
                </c:pt>
                <c:pt idx="82">
                  <c:v>99999999</c:v>
                </c:pt>
                <c:pt idx="83">
                  <c:v>99999999</c:v>
                </c:pt>
                <c:pt idx="84">
                  <c:v>99999999</c:v>
                </c:pt>
                <c:pt idx="85">
                  <c:v>99999999</c:v>
                </c:pt>
                <c:pt idx="86">
                  <c:v>99999999</c:v>
                </c:pt>
                <c:pt idx="87">
                  <c:v>99999999</c:v>
                </c:pt>
                <c:pt idx="88">
                  <c:v>99999999</c:v>
                </c:pt>
                <c:pt idx="89">
                  <c:v>99999999</c:v>
                </c:pt>
                <c:pt idx="90">
                  <c:v>99999999</c:v>
                </c:pt>
                <c:pt idx="91">
                  <c:v>99999999</c:v>
                </c:pt>
                <c:pt idx="92">
                  <c:v>99999999</c:v>
                </c:pt>
                <c:pt idx="93">
                  <c:v>99999999</c:v>
                </c:pt>
                <c:pt idx="94">
                  <c:v>99999999</c:v>
                </c:pt>
                <c:pt idx="95">
                  <c:v>99999999</c:v>
                </c:pt>
                <c:pt idx="96">
                  <c:v>99999999</c:v>
                </c:pt>
                <c:pt idx="97">
                  <c:v>99999999</c:v>
                </c:pt>
                <c:pt idx="98">
                  <c:v>99999999</c:v>
                </c:pt>
                <c:pt idx="99">
                  <c:v>99999999</c:v>
                </c:pt>
                <c:pt idx="100">
                  <c:v>99999999</c:v>
                </c:pt>
                <c:pt idx="101">
                  <c:v>99999999</c:v>
                </c:pt>
                <c:pt idx="102">
                  <c:v>99999999</c:v>
                </c:pt>
                <c:pt idx="103">
                  <c:v>99999999</c:v>
                </c:pt>
                <c:pt idx="104">
                  <c:v>99999999</c:v>
                </c:pt>
                <c:pt idx="105">
                  <c:v>99999999</c:v>
                </c:pt>
                <c:pt idx="106">
                  <c:v>99999999</c:v>
                </c:pt>
                <c:pt idx="107">
                  <c:v>99999999</c:v>
                </c:pt>
                <c:pt idx="108">
                  <c:v>99999999</c:v>
                </c:pt>
                <c:pt idx="109">
                  <c:v>99999999</c:v>
                </c:pt>
                <c:pt idx="110">
                  <c:v>99999999</c:v>
                </c:pt>
                <c:pt idx="111">
                  <c:v>99999999</c:v>
                </c:pt>
                <c:pt idx="112">
                  <c:v>99999999</c:v>
                </c:pt>
                <c:pt idx="113">
                  <c:v>99999999</c:v>
                </c:pt>
                <c:pt idx="114">
                  <c:v>99999999</c:v>
                </c:pt>
                <c:pt idx="115">
                  <c:v>99999999</c:v>
                </c:pt>
                <c:pt idx="116">
                  <c:v>99999999</c:v>
                </c:pt>
                <c:pt idx="117">
                  <c:v>99999999</c:v>
                </c:pt>
                <c:pt idx="118">
                  <c:v>99999999</c:v>
                </c:pt>
                <c:pt idx="119">
                  <c:v>99999999</c:v>
                </c:pt>
                <c:pt idx="120">
                  <c:v>99999999</c:v>
                </c:pt>
                <c:pt idx="121">
                  <c:v>99999999</c:v>
                </c:pt>
                <c:pt idx="122">
                  <c:v>99999999</c:v>
                </c:pt>
                <c:pt idx="123">
                  <c:v>99999999</c:v>
                </c:pt>
                <c:pt idx="124">
                  <c:v>99999999</c:v>
                </c:pt>
                <c:pt idx="125">
                  <c:v>99999999</c:v>
                </c:pt>
                <c:pt idx="126">
                  <c:v>99999999</c:v>
                </c:pt>
                <c:pt idx="127">
                  <c:v>99999999</c:v>
                </c:pt>
                <c:pt idx="128">
                  <c:v>99999999</c:v>
                </c:pt>
                <c:pt idx="129">
                  <c:v>99999999</c:v>
                </c:pt>
                <c:pt idx="130">
                  <c:v>99999999</c:v>
                </c:pt>
                <c:pt idx="131">
                  <c:v>99999999</c:v>
                </c:pt>
                <c:pt idx="132">
                  <c:v>99999999</c:v>
                </c:pt>
                <c:pt idx="133">
                  <c:v>99999999</c:v>
                </c:pt>
                <c:pt idx="134">
                  <c:v>99999999</c:v>
                </c:pt>
                <c:pt idx="135">
                  <c:v>99999999</c:v>
                </c:pt>
                <c:pt idx="136">
                  <c:v>99999999</c:v>
                </c:pt>
                <c:pt idx="137">
                  <c:v>99999999</c:v>
                </c:pt>
                <c:pt idx="138">
                  <c:v>99999999</c:v>
                </c:pt>
                <c:pt idx="139">
                  <c:v>99999999</c:v>
                </c:pt>
                <c:pt idx="140">
                  <c:v>99999999</c:v>
                </c:pt>
                <c:pt idx="141">
                  <c:v>99999999</c:v>
                </c:pt>
                <c:pt idx="142">
                  <c:v>99999999</c:v>
                </c:pt>
                <c:pt idx="143">
                  <c:v>99999999</c:v>
                </c:pt>
                <c:pt idx="144">
                  <c:v>99999999</c:v>
                </c:pt>
                <c:pt idx="145">
                  <c:v>99999999</c:v>
                </c:pt>
                <c:pt idx="146">
                  <c:v>99999999</c:v>
                </c:pt>
                <c:pt idx="147">
                  <c:v>99999999</c:v>
                </c:pt>
                <c:pt idx="148">
                  <c:v>99999999</c:v>
                </c:pt>
                <c:pt idx="149">
                  <c:v>99999999</c:v>
                </c:pt>
                <c:pt idx="150">
                  <c:v>99999999</c:v>
                </c:pt>
                <c:pt idx="151">
                  <c:v>99999999</c:v>
                </c:pt>
                <c:pt idx="152">
                  <c:v>99999999</c:v>
                </c:pt>
                <c:pt idx="153">
                  <c:v>99999999</c:v>
                </c:pt>
                <c:pt idx="154">
                  <c:v>99999999</c:v>
                </c:pt>
                <c:pt idx="155">
                  <c:v>99999999</c:v>
                </c:pt>
                <c:pt idx="156">
                  <c:v>99999999</c:v>
                </c:pt>
                <c:pt idx="157">
                  <c:v>99999999</c:v>
                </c:pt>
                <c:pt idx="158">
                  <c:v>99999999</c:v>
                </c:pt>
                <c:pt idx="159">
                  <c:v>99999999</c:v>
                </c:pt>
                <c:pt idx="160">
                  <c:v>99999999</c:v>
                </c:pt>
                <c:pt idx="161">
                  <c:v>99999999</c:v>
                </c:pt>
                <c:pt idx="162">
                  <c:v>99999999</c:v>
                </c:pt>
                <c:pt idx="163">
                  <c:v>99999999</c:v>
                </c:pt>
                <c:pt idx="164">
                  <c:v>99999999</c:v>
                </c:pt>
                <c:pt idx="165">
                  <c:v>99999999</c:v>
                </c:pt>
                <c:pt idx="166">
                  <c:v>99999999</c:v>
                </c:pt>
                <c:pt idx="167">
                  <c:v>99999999</c:v>
                </c:pt>
              </c:numCache>
            </c:numRef>
          </c:val>
          <c:smooth val="0"/>
          <c:extLst/>
        </c:ser>
        <c:dLbls>
          <c:showLegendKey val="0"/>
          <c:showVal val="0"/>
          <c:showCatName val="0"/>
          <c:showSerName val="0"/>
          <c:showPercent val="0"/>
          <c:showBubbleSize val="0"/>
        </c:dLbls>
        <c:marker val="1"/>
        <c:smooth val="0"/>
        <c:axId val="443376584"/>
        <c:axId val="443376192"/>
      </c:lineChart>
      <c:catAx>
        <c:axId val="44337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5800"/>
        <c:crosses val="autoZero"/>
        <c:auto val="1"/>
        <c:lblAlgn val="ctr"/>
        <c:lblOffset val="100"/>
        <c:noMultiLvlLbl val="0"/>
      </c:catAx>
      <c:valAx>
        <c:axId val="4433758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Queuing (mi)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5408"/>
        <c:crosses val="autoZero"/>
        <c:crossBetween val="between"/>
      </c:valAx>
      <c:valAx>
        <c:axId val="44337619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Capacity (PCE/hr)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6584"/>
        <c:crosses val="max"/>
        <c:crossBetween val="between"/>
      </c:valAx>
      <c:catAx>
        <c:axId val="443376584"/>
        <c:scaling>
          <c:orientation val="minMax"/>
        </c:scaling>
        <c:delete val="1"/>
        <c:axPos val="b"/>
        <c:numFmt formatCode="General" sourceLinked="1"/>
        <c:majorTickMark val="out"/>
        <c:minorTickMark val="none"/>
        <c:tickLblPos val="nextTo"/>
        <c:crossAx val="44337619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Projected Volumes by Day of the Week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'Hourly Volumes'!$E$41:$E$42</c:f>
              <c:strCache>
                <c:ptCount val="2"/>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'Hourly Volumes'!$E$43:$E$66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ser>
          <c:idx val="5"/>
          <c:order val="5"/>
          <c:tx>
            <c:strRef>
              <c:f>'Hourly Volumes'!$H$41:$H$42</c:f>
              <c:strCache>
                <c:ptCount val="2"/>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'Hourly Volumes'!$H$43:$H$66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ser>
          <c:idx val="8"/>
          <c:order val="8"/>
          <c:tx>
            <c:strRef>
              <c:f>'Hourly Volumes'!$K$41:$K$42</c:f>
              <c:strCache>
                <c:ptCount val="2"/>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'Hourly Volumes'!$K$43:$K$66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ser>
          <c:idx val="11"/>
          <c:order val="11"/>
          <c:tx>
            <c:strRef>
              <c:f>'Hourly Volumes'!$N$41:$N$42</c:f>
              <c:strCache>
                <c:ptCount val="2"/>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'Hourly Volumes'!$N$43:$N$66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dLbls>
          <c:showLegendKey val="0"/>
          <c:showVal val="0"/>
          <c:showCatName val="0"/>
          <c:showSerName val="0"/>
          <c:showPercent val="0"/>
          <c:showBubbleSize val="0"/>
        </c:dLbls>
        <c:marker val="1"/>
        <c:smooth val="0"/>
        <c:axId val="438796720"/>
        <c:axId val="438797112"/>
        <c:extLst>
          <c:ext xmlns:c15="http://schemas.microsoft.com/office/drawing/2012/chart" uri="{02D57815-91ED-43cb-92C2-25804820EDAC}">
            <c15:filteredLineSeries>
              <c15:ser>
                <c:idx val="0"/>
                <c:order val="0"/>
                <c:tx>
                  <c:strRef>
                    <c:extLst>
                      <c:ext uri="{02D57815-91ED-43cb-92C2-25804820EDAC}">
                        <c15:formulaRef>
                          <c15:sqref>'Hourly Volumes'!$C$41:$C$42</c15:sqref>
                        </c15:formulaRef>
                      </c:ext>
                    </c:extLst>
                    <c:strCache>
                      <c:ptCount val="2"/>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extLst>
                      <c:ext uri="{02D57815-91ED-43cb-92C2-25804820EDAC}">
                        <c15:formulaRef>
                          <c15:sqref>'Hourly Volumes'!$C$43:$C$66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'Hourly Volumes'!$D$41:$D$42</c15:sqref>
                        </c15:formulaRef>
                      </c:ext>
                    </c:extLst>
                    <c:strCache>
                      <c:ptCount val="2"/>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xmlns:c15="http://schemas.microsoft.com/office/drawing/2012/chart">
                      <c:ext xmlns:c15="http://schemas.microsoft.com/office/drawing/2012/chart" uri="{02D57815-91ED-43cb-92C2-25804820EDAC}">
                        <c15:formulaRef>
                          <c15:sqref>'Hourly Volumes'!$D$43:$D$66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'Hourly Volumes'!$F$41:$F$42</c15:sqref>
                        </c15:formulaRef>
                      </c:ext>
                    </c:extLst>
                    <c:strCache>
                      <c:ptCount val="2"/>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'Hourly Volumes'!$F$43:$F$66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'Hourly Volumes'!$G$41:$G$42</c15:sqref>
                        </c15:formulaRef>
                      </c:ext>
                    </c:extLst>
                    <c:strCache>
                      <c:ptCount val="2"/>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extLst xmlns:c15="http://schemas.microsoft.com/office/drawing/2012/chart">
                      <c:ext xmlns:c15="http://schemas.microsoft.com/office/drawing/2012/chart" uri="{02D57815-91ED-43cb-92C2-25804820EDAC}">
                        <c15:formulaRef>
                          <c15:sqref>'Hourly Volumes'!$G$43:$G$66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'Hourly Volumes'!$I$41:$I$42</c15:sqref>
                        </c15:formulaRef>
                      </c:ext>
                    </c:extLst>
                    <c:strCache>
                      <c:ptCount val="2"/>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extLst xmlns:c15="http://schemas.microsoft.com/office/drawing/2012/chart">
                      <c:ext xmlns:c15="http://schemas.microsoft.com/office/drawing/2012/chart" uri="{02D57815-91ED-43cb-92C2-25804820EDAC}">
                        <c15:formulaRef>
                          <c15:sqref>'Hourly Volumes'!$I$43:$I$66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'Hourly Volumes'!$J$41:$J$42</c15:sqref>
                        </c15:formulaRef>
                      </c:ext>
                    </c:extLst>
                    <c:strCache>
                      <c:ptCount val="2"/>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extLst xmlns:c15="http://schemas.microsoft.com/office/drawing/2012/chart">
                      <c:ext xmlns:c15="http://schemas.microsoft.com/office/drawing/2012/chart" uri="{02D57815-91ED-43cb-92C2-25804820EDAC}">
                        <c15:formulaRef>
                          <c15:sqref>'Hourly Volumes'!$J$43:$J$66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'Hourly Volumes'!$L$41:$L$42</c15:sqref>
                        </c15:formulaRef>
                      </c:ext>
                    </c:extLst>
                    <c:strCache>
                      <c:ptCount val="2"/>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extLst xmlns:c15="http://schemas.microsoft.com/office/drawing/2012/chart">
                      <c:ext xmlns:c15="http://schemas.microsoft.com/office/drawing/2012/chart" uri="{02D57815-91ED-43cb-92C2-25804820EDAC}">
                        <c15:formulaRef>
                          <c15:sqref>'Hourly Volumes'!$L$43:$L$66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'Hourly Volumes'!$M$41:$M$42</c15:sqref>
                        </c15:formulaRef>
                      </c:ext>
                    </c:extLst>
                    <c:strCache>
                      <c:ptCount val="2"/>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extLst xmlns:c15="http://schemas.microsoft.com/office/drawing/2012/chart">
                      <c:ext xmlns:c15="http://schemas.microsoft.com/office/drawing/2012/chart" uri="{02D57815-91ED-43cb-92C2-25804820EDAC}">
                        <c15:formulaRef>
                          <c15:sqref>'Hourly Volumes'!$M$43:$M$66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ext>
        </c:extLst>
      </c:lineChart>
      <c:catAx>
        <c:axId val="43879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7112"/>
        <c:crosses val="autoZero"/>
        <c:auto val="1"/>
        <c:lblAlgn val="ctr"/>
        <c:lblOffset val="100"/>
        <c:noMultiLvlLbl val="0"/>
      </c:catAx>
      <c:valAx>
        <c:axId val="438797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6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Projected Volumes by Day of the Week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'Hourly Volumes'!$E$13:$E$14</c:f>
              <c:strCache>
                <c:ptCount val="2"/>
                <c:pt idx="0">
                  <c:v>Weekday</c:v>
                </c:pt>
                <c:pt idx="1">
                  <c:v>PCE/hr Converted to Planned Month and Year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Volumes'!$E$15:$E$38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5"/>
          <c:order val="5"/>
          <c:tx>
            <c:strRef>
              <c:f>'Hourly Volumes'!$H$13:$H$14</c:f>
              <c:strCache>
                <c:ptCount val="2"/>
                <c:pt idx="0">
                  <c:v>Friday</c:v>
                </c:pt>
                <c:pt idx="1">
                  <c:v>PCE/hr Converted to Planned Month and Year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Volumes'!$H$15:$H$38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8"/>
          <c:order val="8"/>
          <c:tx>
            <c:strRef>
              <c:f>'Hourly Volumes'!$K$13:$K$14</c:f>
              <c:strCache>
                <c:ptCount val="2"/>
                <c:pt idx="0">
                  <c:v>Saturday</c:v>
                </c:pt>
                <c:pt idx="1">
                  <c:v>PCE/hr Converted to Planned Month and Year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Volumes'!$K$15:$K$38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1"/>
          <c:order val="11"/>
          <c:tx>
            <c:strRef>
              <c:f>'Hourly Volumes'!$N$13:$N$14</c:f>
              <c:strCache>
                <c:ptCount val="2"/>
                <c:pt idx="0">
                  <c:v>Sunday</c:v>
                </c:pt>
                <c:pt idx="1">
                  <c:v>PCE/hr Converted to Planned Month and Year</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'Hourly Volumes'!$B$15:$B$38</c:f>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f>'Hourly Volumes'!$N$15:$N$38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441134304"/>
        <c:axId val="441134696"/>
        <c:extLst>
          <c:ext xmlns:c15="http://schemas.microsoft.com/office/drawing/2012/chart" uri="{02D57815-91ED-43cb-92C2-25804820EDAC}">
            <c15:filteredLineSeries>
              <c15:ser>
                <c:idx val="0"/>
                <c:order val="0"/>
                <c:tx>
                  <c:strRef>
                    <c:extLst>
                      <c:ext uri="{02D57815-91ED-43cb-92C2-25804820EDAC}">
                        <c15:formulaRef>
                          <c15:sqref>'Hourly Volumes'!$C$13:$C$14</c15:sqref>
                        </c15:formulaRef>
                      </c:ext>
                    </c:extLst>
                    <c:strCache>
                      <c:ptCount val="2"/>
                      <c:pt idx="0">
                        <c:v>Weekday</c:v>
                      </c:pt>
                      <c:pt idx="1">
                        <c:v>Raw PCE/hr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c:ext uri="{02D57815-91ED-43cb-92C2-25804820EDAC}">
                        <c15:formulaRef>
                          <c15:sqref>'Hourly Volumes'!$C$15:$C$38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'Hourly Volumes'!$D$13:$D$14</c15:sqref>
                        </c15:formulaRef>
                      </c:ext>
                    </c:extLst>
                    <c:strCache>
                      <c:ptCount val="2"/>
                      <c:pt idx="0">
                        <c:v>Weekday</c:v>
                      </c:pt>
                      <c:pt idx="1">
                        <c:v>PCE/hr Annualized to Current Year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Volumes'!$D$15:$D$38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'Hourly Volumes'!$F$13:$F$14</c15:sqref>
                        </c15:formulaRef>
                      </c:ext>
                    </c:extLst>
                    <c:strCache>
                      <c:ptCount val="2"/>
                      <c:pt idx="0">
                        <c:v>Friday</c:v>
                      </c:pt>
                      <c:pt idx="1">
                        <c:v>Raw PCE/hr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Volumes'!$F$15:$F$38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'Hourly Volumes'!$G$13:$G$14</c15:sqref>
                        </c15:formulaRef>
                      </c:ext>
                    </c:extLst>
                    <c:strCache>
                      <c:ptCount val="2"/>
                      <c:pt idx="0">
                        <c:v>Friday</c:v>
                      </c:pt>
                      <c:pt idx="1">
                        <c:v>PCE/hr Annualized to Current Year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Volumes'!$G$15:$G$38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'Hourly Volumes'!$I$13:$I$14</c15:sqref>
                        </c15:formulaRef>
                      </c:ext>
                    </c:extLst>
                    <c:strCache>
                      <c:ptCount val="2"/>
                      <c:pt idx="0">
                        <c:v>Saturday</c:v>
                      </c:pt>
                      <c:pt idx="1">
                        <c:v>Raw PCE/hr</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Volumes'!$I$15:$I$38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'Hourly Volumes'!$J$13:$J$14</c15:sqref>
                        </c15:formulaRef>
                      </c:ext>
                    </c:extLst>
                    <c:strCache>
                      <c:ptCount val="2"/>
                      <c:pt idx="0">
                        <c:v>Saturday</c:v>
                      </c:pt>
                      <c:pt idx="1">
                        <c:v>PCE/hr Annualized to Current Year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Volumes'!$J$15:$J$38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'Hourly Volumes'!$L$13:$L$14</c15:sqref>
                        </c15:formulaRef>
                      </c:ext>
                    </c:extLst>
                    <c:strCache>
                      <c:ptCount val="2"/>
                      <c:pt idx="0">
                        <c:v>Sunday</c:v>
                      </c:pt>
                      <c:pt idx="1">
                        <c:v>Raw PCE/hr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Volumes'!$L$15:$L$38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'Hourly Volumes'!$M$13:$M$14</c15:sqref>
                        </c15:formulaRef>
                      </c:ext>
                    </c:extLst>
                    <c:strCache>
                      <c:ptCount val="2"/>
                      <c:pt idx="0">
                        <c:v>Sunday</c:v>
                      </c:pt>
                      <c:pt idx="1">
                        <c:v>PCE/hr Annualized to Current Year</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c:ext xmlns:c15="http://schemas.microsoft.com/office/drawing/2012/chart" uri="{02D57815-91ED-43cb-92C2-25804820EDAC}">
                        <c15:formulaRef>
                          <c15:sqref>'Hourly Volumes'!$B$15:$B$38</c15:sqref>
                        </c15:formulaRef>
                      </c:ext>
                    </c:extLst>
                    <c:strCache>
                      <c:ptCount val="24"/>
                      <c:pt idx="0">
                        <c:v>Midnight to 1 am</c:v>
                      </c:pt>
                      <c:pt idx="1">
                        <c:v>1 am to 2 am</c:v>
                      </c:pt>
                      <c:pt idx="2">
                        <c:v>2 am to 3 am</c:v>
                      </c:pt>
                      <c:pt idx="3">
                        <c:v>3 am to 4 am</c:v>
                      </c:pt>
                      <c:pt idx="4">
                        <c:v>4 am to 5 am</c:v>
                      </c:pt>
                      <c:pt idx="5">
                        <c:v>5 am to 6 am</c:v>
                      </c:pt>
                      <c:pt idx="6">
                        <c:v>6 am to 7 am</c:v>
                      </c:pt>
                      <c:pt idx="7">
                        <c:v>7 am to 8 am</c:v>
                      </c:pt>
                      <c:pt idx="8">
                        <c:v>8 am to 9 am</c:v>
                      </c:pt>
                      <c:pt idx="9">
                        <c:v>9 am to 10 am</c:v>
                      </c:pt>
                      <c:pt idx="10">
                        <c:v>10 am to 11 am</c:v>
                      </c:pt>
                      <c:pt idx="11">
                        <c:v>11 am to Noon</c:v>
                      </c:pt>
                      <c:pt idx="12">
                        <c:v>Noon to 1 pm</c:v>
                      </c:pt>
                      <c:pt idx="13">
                        <c:v>1 pm to 2 pm</c:v>
                      </c:pt>
                      <c:pt idx="14">
                        <c:v>2 pm to 3 pm</c:v>
                      </c:pt>
                      <c:pt idx="15">
                        <c:v>3 pm to 4 pm</c:v>
                      </c:pt>
                      <c:pt idx="16">
                        <c:v>4 pm to 5 pm</c:v>
                      </c:pt>
                      <c:pt idx="17">
                        <c:v>5 pm to 6 pm</c:v>
                      </c:pt>
                      <c:pt idx="18">
                        <c:v>6 pm to 7 pm</c:v>
                      </c:pt>
                      <c:pt idx="19">
                        <c:v>7 pm to 8 pm</c:v>
                      </c:pt>
                      <c:pt idx="20">
                        <c:v>8 pm to 9 pm</c:v>
                      </c:pt>
                      <c:pt idx="21">
                        <c:v>9 pm to 10 pm</c:v>
                      </c:pt>
                      <c:pt idx="22">
                        <c:v>10 pm to 11 pm</c:v>
                      </c:pt>
                      <c:pt idx="23">
                        <c:v>11 pm to Midnight</c:v>
                      </c:pt>
                    </c:strCache>
                  </c:strRef>
                </c:cat>
                <c:val>
                  <c:numRef>
                    <c:extLst xmlns:c15="http://schemas.microsoft.com/office/drawing/2012/chart">
                      <c:ext xmlns:c15="http://schemas.microsoft.com/office/drawing/2012/chart" uri="{02D57815-91ED-43cb-92C2-25804820EDAC}">
                        <c15:formulaRef>
                          <c15:sqref>'Hourly Volumes'!$M$15:$M$38</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15:ser>
            </c15:filteredLineSeries>
          </c:ext>
        </c:extLst>
      </c:lineChart>
      <c:catAx>
        <c:axId val="44113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4696"/>
        <c:crosses val="autoZero"/>
        <c:auto val="1"/>
        <c:lblAlgn val="ctr"/>
        <c:lblOffset val="100"/>
        <c:noMultiLvlLbl val="0"/>
      </c:catAx>
      <c:valAx>
        <c:axId val="441134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Projected Volumes by Day of the Week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'Hourly Volumes'!$E$41:$E$42</c:f>
              <c:strCache>
                <c:ptCount val="2"/>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'Hourly Volumes'!$E$43:$E$66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ser>
          <c:idx val="5"/>
          <c:order val="5"/>
          <c:tx>
            <c:strRef>
              <c:f>'Hourly Volumes'!$H$41:$H$42</c:f>
              <c:strCache>
                <c:ptCount val="2"/>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'Hourly Volumes'!$H$43:$H$66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ser>
          <c:idx val="8"/>
          <c:order val="8"/>
          <c:tx>
            <c:strRef>
              <c:f>'Hourly Volumes'!$K$41:$K$42</c:f>
              <c:strCache>
                <c:ptCount val="2"/>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'Hourly Volumes'!$K$43:$K$66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ser>
          <c:idx val="11"/>
          <c:order val="11"/>
          <c:tx>
            <c:strRef>
              <c:f>'Hourly Volumes'!$N$41:$N$42</c:f>
              <c:strCache>
                <c:ptCount val="2"/>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'Hourly Volumes'!$N$43:$N$66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ser>
        <c:dLbls>
          <c:showLegendKey val="0"/>
          <c:showVal val="0"/>
          <c:showCatName val="0"/>
          <c:showSerName val="0"/>
          <c:showPercent val="0"/>
          <c:showBubbleSize val="0"/>
        </c:dLbls>
        <c:marker val="1"/>
        <c:smooth val="0"/>
        <c:axId val="441139792"/>
        <c:axId val="438800248"/>
        <c:extLst>
          <c:ext xmlns:c15="http://schemas.microsoft.com/office/drawing/2012/chart" uri="{02D57815-91ED-43cb-92C2-25804820EDAC}">
            <c15:filteredLineSeries>
              <c15:ser>
                <c:idx val="0"/>
                <c:order val="0"/>
                <c:tx>
                  <c:strRef>
                    <c:extLst>
                      <c:ext uri="{02D57815-91ED-43cb-92C2-25804820EDAC}">
                        <c15:formulaRef>
                          <c15:sqref>'Hourly Volumes'!$C$41:$C$42</c15:sqref>
                        </c15:formulaRef>
                      </c:ext>
                    </c:extLst>
                    <c:strCache>
                      <c:ptCount val="2"/>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extLst>
                      <c:ext uri="{02D57815-91ED-43cb-92C2-25804820EDAC}">
                        <c15:formulaRef>
                          <c15:sqref>'Hourly Volumes'!$C$43:$C$66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'Hourly Volumes'!$D$41:$D$42</c15:sqref>
                        </c15:formulaRef>
                      </c:ext>
                    </c:extLst>
                    <c:strCache>
                      <c:ptCount val="2"/>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xmlns:c15="http://schemas.microsoft.com/office/drawing/2012/chart">
                      <c:ext xmlns:c15="http://schemas.microsoft.com/office/drawing/2012/chart" uri="{02D57815-91ED-43cb-92C2-25804820EDAC}">
                        <c15:formulaRef>
                          <c15:sqref>'Hourly Volumes'!$D$43:$D$66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'Hourly Volumes'!$F$41:$F$42</c15:sqref>
                        </c15:formulaRef>
                      </c:ext>
                    </c:extLst>
                    <c:strCache>
                      <c:ptCount val="2"/>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'Hourly Volumes'!$F$43:$F$66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'Hourly Volumes'!$G$41:$G$42</c15:sqref>
                        </c15:formulaRef>
                      </c:ext>
                    </c:extLst>
                    <c:strCache>
                      <c:ptCount val="2"/>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extLst xmlns:c15="http://schemas.microsoft.com/office/drawing/2012/chart">
                      <c:ext xmlns:c15="http://schemas.microsoft.com/office/drawing/2012/chart" uri="{02D57815-91ED-43cb-92C2-25804820EDAC}">
                        <c15:formulaRef>
                          <c15:sqref>'Hourly Volumes'!$G$43:$G$66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'Hourly Volumes'!$I$41:$I$42</c15:sqref>
                        </c15:formulaRef>
                      </c:ext>
                    </c:extLst>
                    <c:strCache>
                      <c:ptCount val="2"/>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extLst xmlns:c15="http://schemas.microsoft.com/office/drawing/2012/chart">
                      <c:ext xmlns:c15="http://schemas.microsoft.com/office/drawing/2012/chart" uri="{02D57815-91ED-43cb-92C2-25804820EDAC}">
                        <c15:formulaRef>
                          <c15:sqref>'Hourly Volumes'!$I$43:$I$66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'Hourly Volumes'!$J$41:$J$42</c15:sqref>
                        </c15:formulaRef>
                      </c:ext>
                    </c:extLst>
                    <c:strCache>
                      <c:ptCount val="2"/>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extLst xmlns:c15="http://schemas.microsoft.com/office/drawing/2012/chart">
                      <c:ext xmlns:c15="http://schemas.microsoft.com/office/drawing/2012/chart" uri="{02D57815-91ED-43cb-92C2-25804820EDAC}">
                        <c15:formulaRef>
                          <c15:sqref>'Hourly Volumes'!$J$43:$J$66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'Hourly Volumes'!$L$41:$L$42</c15:sqref>
                        </c15:formulaRef>
                      </c:ext>
                    </c:extLst>
                    <c:strCache>
                      <c:ptCount val="2"/>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extLst xmlns:c15="http://schemas.microsoft.com/office/drawing/2012/chart">
                      <c:ext xmlns:c15="http://schemas.microsoft.com/office/drawing/2012/chart" uri="{02D57815-91ED-43cb-92C2-25804820EDAC}">
                        <c15:formulaRef>
                          <c15:sqref>'Hourly Volumes'!$L$43:$L$66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'Hourly Volumes'!$M$41:$M$42</c15:sqref>
                        </c15:formulaRef>
                      </c:ext>
                    </c:extLst>
                    <c:strCache>
                      <c:ptCount val="2"/>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extLst xmlns:c15="http://schemas.microsoft.com/office/drawing/2012/chart">
                      <c:ext xmlns:c15="http://schemas.microsoft.com/office/drawing/2012/chart" uri="{02D57815-91ED-43cb-92C2-25804820EDAC}">
                        <c15:formulaRef>
                          <c15:sqref>'Hourly Volumes'!$M$43:$M$66</c15:sqref>
                        </c15:formulaRef>
                      </c:ext>
                    </c:extLst>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5="http://schemas.microsoft.com/office/drawing/2012/chart">
                  <c:ext xmlns:c15="http://schemas.microsoft.com/office/drawing/2012/chart" uri="{02D57815-91ED-43cb-92C2-25804820EDAC}">
                    <c15:filteredCategoryTitle>
                      <c15:cat>
                        <c:multiLvlStrRef>
                          <c:extLst>
                            <c:ext uri="{02D57815-91ED-43cb-92C2-25804820EDAC}">
                              <c15:formulaRef>
                                <c15:sqref>'Hourly Volumes'!$B$43:$B$66</c15:sqref>
                              </c15:formulaRef>
                            </c:ext>
                          </c:extLst>
                        </c:multiLvlStrRef>
                      </c15:cat>
                    </c15:filteredCategoryTitle>
                  </c:ext>
                </c:extLst>
              </c15:ser>
            </c15:filteredLineSeries>
          </c:ext>
        </c:extLst>
      </c:lineChart>
      <c:catAx>
        <c:axId val="4411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800248"/>
        <c:crosses val="autoZero"/>
        <c:auto val="1"/>
        <c:lblAlgn val="ctr"/>
        <c:lblOffset val="100"/>
        <c:noMultiLvlLbl val="0"/>
      </c:catAx>
      <c:valAx>
        <c:axId val="43880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9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Info (Advanced)'!$B$4</c:f>
          <c:strCache>
            <c:ptCount val="1"/>
            <c:pt idx="0">
              <c:v>Anticipated Queuing (mi) for Alternative 1 for bound Traffic (Enter a brief, distinguishing description.)</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'Chart Info (Advanced)'!$D$5</c:f>
              <c:strCache>
                <c:ptCount val="1"/>
                <c:pt idx="0">
                  <c:v>Queuing (mi)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'Chart Info (Advanced)'!$B$6:$C$173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(Advanced)'!$D$6:$D$173</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ser>
        <c:dLbls>
          <c:showLegendKey val="0"/>
          <c:showVal val="0"/>
          <c:showCatName val="0"/>
          <c:showSerName val="0"/>
          <c:showPercent val="0"/>
          <c:showBubbleSize val="0"/>
        </c:dLbls>
        <c:marker val="1"/>
        <c:smooth val="0"/>
        <c:axId val="441139400"/>
        <c:axId val="441138224"/>
      </c:lineChart>
      <c:lineChart>
        <c:grouping val="standard"/>
        <c:varyColors val="0"/>
        <c:ser>
          <c:idx val="1"/>
          <c:order val="1"/>
          <c:tx>
            <c:strRef>
              <c:f>'Chart Info (Advanced)'!$E$5</c:f>
              <c:strCache>
                <c:ptCount val="1"/>
                <c:pt idx="0">
                  <c:v>Capacity (PCE/hr)</c:v>
                </c:pt>
              </c:strCache>
            </c:strRef>
          </c:tx>
          <c:spPr>
            <a:ln w="28575" cap="rnd">
              <a:solidFill>
                <a:schemeClr val="accent2"/>
              </a:solidFill>
              <a:round/>
            </a:ln>
            <a:effectLst/>
          </c:spPr>
          <c:marker>
            <c:symbol val="none"/>
          </c:marker>
          <c:cat>
            <c:multiLvlStrRef>
              <c:f>'Chart Info (Advanced)'!$B$6:$C$173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(Advanced)'!$E$6:$E$173</c:f>
              <c:numCache>
                <c:formatCode>General</c:formatCode>
                <c:ptCount val="168"/>
                <c:pt idx="0">
                  <c:v>99999999</c:v>
                </c:pt>
                <c:pt idx="1">
                  <c:v>99999999</c:v>
                </c:pt>
                <c:pt idx="2">
                  <c:v>99999999</c:v>
                </c:pt>
                <c:pt idx="3">
                  <c:v>99999999</c:v>
                </c:pt>
                <c:pt idx="4">
                  <c:v>99999999</c:v>
                </c:pt>
                <c:pt idx="5">
                  <c:v>99999999</c:v>
                </c:pt>
                <c:pt idx="6">
                  <c:v>99999999</c:v>
                </c:pt>
                <c:pt idx="7">
                  <c:v>99999999</c:v>
                </c:pt>
                <c:pt idx="8">
                  <c:v>99999999</c:v>
                </c:pt>
                <c:pt idx="9">
                  <c:v>99999999</c:v>
                </c:pt>
                <c:pt idx="10">
                  <c:v>99999999</c:v>
                </c:pt>
                <c:pt idx="11">
                  <c:v>99999999</c:v>
                </c:pt>
                <c:pt idx="12">
                  <c:v>99999999</c:v>
                </c:pt>
                <c:pt idx="13">
                  <c:v>99999999</c:v>
                </c:pt>
                <c:pt idx="14">
                  <c:v>99999999</c:v>
                </c:pt>
                <c:pt idx="15">
                  <c:v>99999999</c:v>
                </c:pt>
                <c:pt idx="16">
                  <c:v>99999999</c:v>
                </c:pt>
                <c:pt idx="17">
                  <c:v>99999999</c:v>
                </c:pt>
                <c:pt idx="18">
                  <c:v>99999999</c:v>
                </c:pt>
                <c:pt idx="19">
                  <c:v>99999999</c:v>
                </c:pt>
                <c:pt idx="20">
                  <c:v>99999999</c:v>
                </c:pt>
                <c:pt idx="21">
                  <c:v>99999999</c:v>
                </c:pt>
                <c:pt idx="22">
                  <c:v>99999999</c:v>
                </c:pt>
                <c:pt idx="23">
                  <c:v>99999999</c:v>
                </c:pt>
                <c:pt idx="24">
                  <c:v>99999999</c:v>
                </c:pt>
                <c:pt idx="25">
                  <c:v>99999999</c:v>
                </c:pt>
                <c:pt idx="26">
                  <c:v>99999999</c:v>
                </c:pt>
                <c:pt idx="27">
                  <c:v>99999999</c:v>
                </c:pt>
                <c:pt idx="28">
                  <c:v>99999999</c:v>
                </c:pt>
                <c:pt idx="29">
                  <c:v>99999999</c:v>
                </c:pt>
                <c:pt idx="30">
                  <c:v>99999999</c:v>
                </c:pt>
                <c:pt idx="31">
                  <c:v>99999999</c:v>
                </c:pt>
                <c:pt idx="32">
                  <c:v>99999999</c:v>
                </c:pt>
                <c:pt idx="33">
                  <c:v>99999999</c:v>
                </c:pt>
                <c:pt idx="34">
                  <c:v>99999999</c:v>
                </c:pt>
                <c:pt idx="35">
                  <c:v>99999999</c:v>
                </c:pt>
                <c:pt idx="36">
                  <c:v>99999999</c:v>
                </c:pt>
                <c:pt idx="37">
                  <c:v>99999999</c:v>
                </c:pt>
                <c:pt idx="38">
                  <c:v>99999999</c:v>
                </c:pt>
                <c:pt idx="39">
                  <c:v>99999999</c:v>
                </c:pt>
                <c:pt idx="40">
                  <c:v>99999999</c:v>
                </c:pt>
                <c:pt idx="41">
                  <c:v>99999999</c:v>
                </c:pt>
                <c:pt idx="42">
                  <c:v>99999999</c:v>
                </c:pt>
                <c:pt idx="43">
                  <c:v>99999999</c:v>
                </c:pt>
                <c:pt idx="44">
                  <c:v>99999999</c:v>
                </c:pt>
                <c:pt idx="45">
                  <c:v>99999999</c:v>
                </c:pt>
                <c:pt idx="46">
                  <c:v>99999999</c:v>
                </c:pt>
                <c:pt idx="47">
                  <c:v>99999999</c:v>
                </c:pt>
                <c:pt idx="48">
                  <c:v>99999999</c:v>
                </c:pt>
                <c:pt idx="49">
                  <c:v>99999999</c:v>
                </c:pt>
                <c:pt idx="50">
                  <c:v>99999999</c:v>
                </c:pt>
                <c:pt idx="51">
                  <c:v>99999999</c:v>
                </c:pt>
                <c:pt idx="52">
                  <c:v>99999999</c:v>
                </c:pt>
                <c:pt idx="53">
                  <c:v>99999999</c:v>
                </c:pt>
                <c:pt idx="54">
                  <c:v>99999999</c:v>
                </c:pt>
                <c:pt idx="55">
                  <c:v>99999999</c:v>
                </c:pt>
                <c:pt idx="56">
                  <c:v>99999999</c:v>
                </c:pt>
                <c:pt idx="57">
                  <c:v>99999999</c:v>
                </c:pt>
                <c:pt idx="58">
                  <c:v>99999999</c:v>
                </c:pt>
                <c:pt idx="59">
                  <c:v>99999999</c:v>
                </c:pt>
                <c:pt idx="60">
                  <c:v>99999999</c:v>
                </c:pt>
                <c:pt idx="61">
                  <c:v>99999999</c:v>
                </c:pt>
                <c:pt idx="62">
                  <c:v>99999999</c:v>
                </c:pt>
                <c:pt idx="63">
                  <c:v>99999999</c:v>
                </c:pt>
                <c:pt idx="64">
                  <c:v>99999999</c:v>
                </c:pt>
                <c:pt idx="65">
                  <c:v>99999999</c:v>
                </c:pt>
                <c:pt idx="66">
                  <c:v>99999999</c:v>
                </c:pt>
                <c:pt idx="67">
                  <c:v>99999999</c:v>
                </c:pt>
                <c:pt idx="68">
                  <c:v>99999999</c:v>
                </c:pt>
                <c:pt idx="69">
                  <c:v>99999999</c:v>
                </c:pt>
                <c:pt idx="70">
                  <c:v>99999999</c:v>
                </c:pt>
                <c:pt idx="71">
                  <c:v>99999999</c:v>
                </c:pt>
                <c:pt idx="72">
                  <c:v>99999999</c:v>
                </c:pt>
                <c:pt idx="73">
                  <c:v>99999999</c:v>
                </c:pt>
                <c:pt idx="74">
                  <c:v>99999999</c:v>
                </c:pt>
                <c:pt idx="75">
                  <c:v>99999999</c:v>
                </c:pt>
                <c:pt idx="76">
                  <c:v>99999999</c:v>
                </c:pt>
                <c:pt idx="77">
                  <c:v>99999999</c:v>
                </c:pt>
                <c:pt idx="78">
                  <c:v>99999999</c:v>
                </c:pt>
                <c:pt idx="79">
                  <c:v>99999999</c:v>
                </c:pt>
                <c:pt idx="80">
                  <c:v>99999999</c:v>
                </c:pt>
                <c:pt idx="81">
                  <c:v>99999999</c:v>
                </c:pt>
                <c:pt idx="82">
                  <c:v>99999999</c:v>
                </c:pt>
                <c:pt idx="83">
                  <c:v>99999999</c:v>
                </c:pt>
                <c:pt idx="84">
                  <c:v>99999999</c:v>
                </c:pt>
                <c:pt idx="85">
                  <c:v>99999999</c:v>
                </c:pt>
                <c:pt idx="86">
                  <c:v>99999999</c:v>
                </c:pt>
                <c:pt idx="87">
                  <c:v>99999999</c:v>
                </c:pt>
                <c:pt idx="88">
                  <c:v>99999999</c:v>
                </c:pt>
                <c:pt idx="89">
                  <c:v>99999999</c:v>
                </c:pt>
                <c:pt idx="90">
                  <c:v>99999999</c:v>
                </c:pt>
                <c:pt idx="91">
                  <c:v>99999999</c:v>
                </c:pt>
                <c:pt idx="92">
                  <c:v>99999999</c:v>
                </c:pt>
                <c:pt idx="93">
                  <c:v>99999999</c:v>
                </c:pt>
                <c:pt idx="94">
                  <c:v>99999999</c:v>
                </c:pt>
                <c:pt idx="95">
                  <c:v>99999999</c:v>
                </c:pt>
                <c:pt idx="96">
                  <c:v>99999999</c:v>
                </c:pt>
                <c:pt idx="97">
                  <c:v>99999999</c:v>
                </c:pt>
                <c:pt idx="98">
                  <c:v>99999999</c:v>
                </c:pt>
                <c:pt idx="99">
                  <c:v>99999999</c:v>
                </c:pt>
                <c:pt idx="100">
                  <c:v>99999999</c:v>
                </c:pt>
                <c:pt idx="101">
                  <c:v>99999999</c:v>
                </c:pt>
                <c:pt idx="102">
                  <c:v>99999999</c:v>
                </c:pt>
                <c:pt idx="103">
                  <c:v>99999999</c:v>
                </c:pt>
                <c:pt idx="104">
                  <c:v>99999999</c:v>
                </c:pt>
                <c:pt idx="105">
                  <c:v>99999999</c:v>
                </c:pt>
                <c:pt idx="106">
                  <c:v>99999999</c:v>
                </c:pt>
                <c:pt idx="107">
                  <c:v>99999999</c:v>
                </c:pt>
                <c:pt idx="108">
                  <c:v>99999999</c:v>
                </c:pt>
                <c:pt idx="109">
                  <c:v>99999999</c:v>
                </c:pt>
                <c:pt idx="110">
                  <c:v>99999999</c:v>
                </c:pt>
                <c:pt idx="111">
                  <c:v>99999999</c:v>
                </c:pt>
                <c:pt idx="112">
                  <c:v>99999999</c:v>
                </c:pt>
                <c:pt idx="113">
                  <c:v>99999999</c:v>
                </c:pt>
                <c:pt idx="114">
                  <c:v>99999999</c:v>
                </c:pt>
                <c:pt idx="115">
                  <c:v>99999999</c:v>
                </c:pt>
                <c:pt idx="116">
                  <c:v>99999999</c:v>
                </c:pt>
                <c:pt idx="117">
                  <c:v>99999999</c:v>
                </c:pt>
                <c:pt idx="118">
                  <c:v>99999999</c:v>
                </c:pt>
                <c:pt idx="119">
                  <c:v>99999999</c:v>
                </c:pt>
                <c:pt idx="120">
                  <c:v>99999999</c:v>
                </c:pt>
                <c:pt idx="121">
                  <c:v>99999999</c:v>
                </c:pt>
                <c:pt idx="122">
                  <c:v>99999999</c:v>
                </c:pt>
                <c:pt idx="123">
                  <c:v>99999999</c:v>
                </c:pt>
                <c:pt idx="124">
                  <c:v>99999999</c:v>
                </c:pt>
                <c:pt idx="125">
                  <c:v>99999999</c:v>
                </c:pt>
                <c:pt idx="126">
                  <c:v>99999999</c:v>
                </c:pt>
                <c:pt idx="127">
                  <c:v>99999999</c:v>
                </c:pt>
                <c:pt idx="128">
                  <c:v>99999999</c:v>
                </c:pt>
                <c:pt idx="129">
                  <c:v>99999999</c:v>
                </c:pt>
                <c:pt idx="130">
                  <c:v>99999999</c:v>
                </c:pt>
                <c:pt idx="131">
                  <c:v>99999999</c:v>
                </c:pt>
                <c:pt idx="132">
                  <c:v>99999999</c:v>
                </c:pt>
                <c:pt idx="133">
                  <c:v>99999999</c:v>
                </c:pt>
                <c:pt idx="134">
                  <c:v>99999999</c:v>
                </c:pt>
                <c:pt idx="135">
                  <c:v>99999999</c:v>
                </c:pt>
                <c:pt idx="136">
                  <c:v>99999999</c:v>
                </c:pt>
                <c:pt idx="137">
                  <c:v>99999999</c:v>
                </c:pt>
                <c:pt idx="138">
                  <c:v>99999999</c:v>
                </c:pt>
                <c:pt idx="139">
                  <c:v>99999999</c:v>
                </c:pt>
                <c:pt idx="140">
                  <c:v>99999999</c:v>
                </c:pt>
                <c:pt idx="141">
                  <c:v>99999999</c:v>
                </c:pt>
                <c:pt idx="142">
                  <c:v>99999999</c:v>
                </c:pt>
                <c:pt idx="143">
                  <c:v>99999999</c:v>
                </c:pt>
                <c:pt idx="144">
                  <c:v>99999999</c:v>
                </c:pt>
                <c:pt idx="145">
                  <c:v>99999999</c:v>
                </c:pt>
                <c:pt idx="146">
                  <c:v>99999999</c:v>
                </c:pt>
                <c:pt idx="147">
                  <c:v>99999999</c:v>
                </c:pt>
                <c:pt idx="148">
                  <c:v>99999999</c:v>
                </c:pt>
                <c:pt idx="149">
                  <c:v>99999999</c:v>
                </c:pt>
                <c:pt idx="150">
                  <c:v>99999999</c:v>
                </c:pt>
                <c:pt idx="151">
                  <c:v>99999999</c:v>
                </c:pt>
                <c:pt idx="152">
                  <c:v>99999999</c:v>
                </c:pt>
                <c:pt idx="153">
                  <c:v>99999999</c:v>
                </c:pt>
                <c:pt idx="154">
                  <c:v>99999999</c:v>
                </c:pt>
                <c:pt idx="155">
                  <c:v>99999999</c:v>
                </c:pt>
                <c:pt idx="156">
                  <c:v>99999999</c:v>
                </c:pt>
                <c:pt idx="157">
                  <c:v>99999999</c:v>
                </c:pt>
                <c:pt idx="158">
                  <c:v>99999999</c:v>
                </c:pt>
                <c:pt idx="159">
                  <c:v>99999999</c:v>
                </c:pt>
                <c:pt idx="160">
                  <c:v>99999999</c:v>
                </c:pt>
                <c:pt idx="161">
                  <c:v>99999999</c:v>
                </c:pt>
                <c:pt idx="162">
                  <c:v>99999999</c:v>
                </c:pt>
                <c:pt idx="163">
                  <c:v>99999999</c:v>
                </c:pt>
                <c:pt idx="164">
                  <c:v>99999999</c:v>
                </c:pt>
                <c:pt idx="165">
                  <c:v>99999999</c:v>
                </c:pt>
                <c:pt idx="166">
                  <c:v>99999999</c:v>
                </c:pt>
                <c:pt idx="167">
                  <c:v>99999999</c:v>
                </c:pt>
              </c:numCache>
            </c:numRef>
          </c:val>
          <c:smooth val="0"/>
          <c:extLst/>
        </c:ser>
        <c:dLbls>
          <c:showLegendKey val="0"/>
          <c:showVal val="0"/>
          <c:showCatName val="0"/>
          <c:showSerName val="0"/>
          <c:showPercent val="0"/>
          <c:showBubbleSize val="0"/>
        </c:dLbls>
        <c:marker val="1"/>
        <c:smooth val="0"/>
        <c:axId val="441137440"/>
        <c:axId val="441137832"/>
      </c:lineChart>
      <c:catAx>
        <c:axId val="4411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8224"/>
        <c:crosses val="autoZero"/>
        <c:auto val="1"/>
        <c:lblAlgn val="ctr"/>
        <c:lblOffset val="100"/>
        <c:tickMarkSkip val="1"/>
        <c:noMultiLvlLbl val="0"/>
      </c:catAx>
      <c:valAx>
        <c:axId val="4411382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Queuing (mi)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9400"/>
        <c:crosses val="autoZero"/>
        <c:crossBetween val="between"/>
      </c:valAx>
      <c:valAx>
        <c:axId val="4411378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Capacity (PCE/hr)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7440"/>
        <c:crosses val="max"/>
        <c:crossBetween val="between"/>
      </c:valAx>
      <c:catAx>
        <c:axId val="441137440"/>
        <c:scaling>
          <c:orientation val="minMax"/>
        </c:scaling>
        <c:delete val="1"/>
        <c:axPos val="b"/>
        <c:numFmt formatCode="General" sourceLinked="1"/>
        <c:majorTickMark val="out"/>
        <c:minorTickMark val="none"/>
        <c:tickLblPos val="nextTo"/>
        <c:crossAx val="44113783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Info (Advanced)'!$AR$4</c:f>
          <c:strCache>
            <c:ptCount val="1"/>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'Chart Info (Advanced)'!$AT$5</c:f>
              <c:strCache>
                <c:ptCount val="1"/>
                <c:pt idx="0">
                  <c:v>Queuing (mi)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'Chart Info (Advanced)'!$AR$6:$AS$173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(Advanced)'!$AT$6:$AT$173</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ser>
        <c:dLbls>
          <c:showLegendKey val="0"/>
          <c:showVal val="0"/>
          <c:showCatName val="0"/>
          <c:showSerName val="0"/>
          <c:showPercent val="0"/>
          <c:showBubbleSize val="0"/>
        </c:dLbls>
        <c:marker val="1"/>
        <c:smooth val="0"/>
        <c:axId val="441135480"/>
        <c:axId val="441135088"/>
      </c:lineChart>
      <c:lineChart>
        <c:grouping val="standard"/>
        <c:varyColors val="0"/>
        <c:ser>
          <c:idx val="1"/>
          <c:order val="1"/>
          <c:tx>
            <c:strRef>
              <c:f>'Chart Info (Advanced)'!$AU$5</c:f>
              <c:strCache>
                <c:ptCount val="1"/>
                <c:pt idx="0">
                  <c:v>Capacity (PCE/hr)</c:v>
                </c:pt>
              </c:strCache>
            </c:strRef>
          </c:tx>
          <c:spPr>
            <a:ln w="28575" cap="rnd">
              <a:solidFill>
                <a:schemeClr val="accent2"/>
              </a:solidFill>
              <a:round/>
            </a:ln>
            <a:effectLst/>
          </c:spPr>
          <c:marker>
            <c:symbol val="none"/>
          </c:marker>
          <c:cat>
            <c:multiLvlStrRef>
              <c:f>'Chart Info (Advanced)'!$AR$6:$AS$173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(Advanced)'!$AU$6:$AU$173</c:f>
              <c:numCache>
                <c:formatCode>General</c:formatCode>
                <c:ptCount val="168"/>
                <c:pt idx="0">
                  <c:v>99999999</c:v>
                </c:pt>
                <c:pt idx="1">
                  <c:v>99999999</c:v>
                </c:pt>
                <c:pt idx="2">
                  <c:v>99999999</c:v>
                </c:pt>
                <c:pt idx="3">
                  <c:v>99999999</c:v>
                </c:pt>
                <c:pt idx="4">
                  <c:v>99999999</c:v>
                </c:pt>
                <c:pt idx="5">
                  <c:v>99999999</c:v>
                </c:pt>
                <c:pt idx="6">
                  <c:v>99999999</c:v>
                </c:pt>
                <c:pt idx="7">
                  <c:v>99999999</c:v>
                </c:pt>
                <c:pt idx="8">
                  <c:v>99999999</c:v>
                </c:pt>
                <c:pt idx="9">
                  <c:v>99999999</c:v>
                </c:pt>
                <c:pt idx="10">
                  <c:v>99999999</c:v>
                </c:pt>
                <c:pt idx="11">
                  <c:v>99999999</c:v>
                </c:pt>
                <c:pt idx="12">
                  <c:v>99999999</c:v>
                </c:pt>
                <c:pt idx="13">
                  <c:v>99999999</c:v>
                </c:pt>
                <c:pt idx="14">
                  <c:v>99999999</c:v>
                </c:pt>
                <c:pt idx="15">
                  <c:v>99999999</c:v>
                </c:pt>
                <c:pt idx="16">
                  <c:v>99999999</c:v>
                </c:pt>
                <c:pt idx="17">
                  <c:v>99999999</c:v>
                </c:pt>
                <c:pt idx="18">
                  <c:v>99999999</c:v>
                </c:pt>
                <c:pt idx="19">
                  <c:v>99999999</c:v>
                </c:pt>
                <c:pt idx="20">
                  <c:v>99999999</c:v>
                </c:pt>
                <c:pt idx="21">
                  <c:v>99999999</c:v>
                </c:pt>
                <c:pt idx="22">
                  <c:v>99999999</c:v>
                </c:pt>
                <c:pt idx="23">
                  <c:v>99999999</c:v>
                </c:pt>
                <c:pt idx="24">
                  <c:v>99999999</c:v>
                </c:pt>
                <c:pt idx="25">
                  <c:v>99999999</c:v>
                </c:pt>
                <c:pt idx="26">
                  <c:v>99999999</c:v>
                </c:pt>
                <c:pt idx="27">
                  <c:v>99999999</c:v>
                </c:pt>
                <c:pt idx="28">
                  <c:v>99999999</c:v>
                </c:pt>
                <c:pt idx="29">
                  <c:v>99999999</c:v>
                </c:pt>
                <c:pt idx="30">
                  <c:v>99999999</c:v>
                </c:pt>
                <c:pt idx="31">
                  <c:v>99999999</c:v>
                </c:pt>
                <c:pt idx="32">
                  <c:v>99999999</c:v>
                </c:pt>
                <c:pt idx="33">
                  <c:v>99999999</c:v>
                </c:pt>
                <c:pt idx="34">
                  <c:v>99999999</c:v>
                </c:pt>
                <c:pt idx="35">
                  <c:v>99999999</c:v>
                </c:pt>
                <c:pt idx="36">
                  <c:v>99999999</c:v>
                </c:pt>
                <c:pt idx="37">
                  <c:v>99999999</c:v>
                </c:pt>
                <c:pt idx="38">
                  <c:v>99999999</c:v>
                </c:pt>
                <c:pt idx="39">
                  <c:v>99999999</c:v>
                </c:pt>
                <c:pt idx="40">
                  <c:v>99999999</c:v>
                </c:pt>
                <c:pt idx="41">
                  <c:v>99999999</c:v>
                </c:pt>
                <c:pt idx="42">
                  <c:v>99999999</c:v>
                </c:pt>
                <c:pt idx="43">
                  <c:v>99999999</c:v>
                </c:pt>
                <c:pt idx="44">
                  <c:v>99999999</c:v>
                </c:pt>
                <c:pt idx="45">
                  <c:v>99999999</c:v>
                </c:pt>
                <c:pt idx="46">
                  <c:v>99999999</c:v>
                </c:pt>
                <c:pt idx="47">
                  <c:v>99999999</c:v>
                </c:pt>
                <c:pt idx="48">
                  <c:v>99999999</c:v>
                </c:pt>
                <c:pt idx="49">
                  <c:v>99999999</c:v>
                </c:pt>
                <c:pt idx="50">
                  <c:v>99999999</c:v>
                </c:pt>
                <c:pt idx="51">
                  <c:v>99999999</c:v>
                </c:pt>
                <c:pt idx="52">
                  <c:v>99999999</c:v>
                </c:pt>
                <c:pt idx="53">
                  <c:v>99999999</c:v>
                </c:pt>
                <c:pt idx="54">
                  <c:v>99999999</c:v>
                </c:pt>
                <c:pt idx="55">
                  <c:v>99999999</c:v>
                </c:pt>
                <c:pt idx="56">
                  <c:v>99999999</c:v>
                </c:pt>
                <c:pt idx="57">
                  <c:v>99999999</c:v>
                </c:pt>
                <c:pt idx="58">
                  <c:v>99999999</c:v>
                </c:pt>
                <c:pt idx="59">
                  <c:v>99999999</c:v>
                </c:pt>
                <c:pt idx="60">
                  <c:v>99999999</c:v>
                </c:pt>
                <c:pt idx="61">
                  <c:v>99999999</c:v>
                </c:pt>
                <c:pt idx="62">
                  <c:v>99999999</c:v>
                </c:pt>
                <c:pt idx="63">
                  <c:v>99999999</c:v>
                </c:pt>
                <c:pt idx="64">
                  <c:v>99999999</c:v>
                </c:pt>
                <c:pt idx="65">
                  <c:v>99999999</c:v>
                </c:pt>
                <c:pt idx="66">
                  <c:v>99999999</c:v>
                </c:pt>
                <c:pt idx="67">
                  <c:v>99999999</c:v>
                </c:pt>
                <c:pt idx="68">
                  <c:v>99999999</c:v>
                </c:pt>
                <c:pt idx="69">
                  <c:v>99999999</c:v>
                </c:pt>
                <c:pt idx="70">
                  <c:v>99999999</c:v>
                </c:pt>
                <c:pt idx="71">
                  <c:v>99999999</c:v>
                </c:pt>
                <c:pt idx="72">
                  <c:v>99999999</c:v>
                </c:pt>
                <c:pt idx="73">
                  <c:v>99999999</c:v>
                </c:pt>
                <c:pt idx="74">
                  <c:v>99999999</c:v>
                </c:pt>
                <c:pt idx="75">
                  <c:v>99999999</c:v>
                </c:pt>
                <c:pt idx="76">
                  <c:v>99999999</c:v>
                </c:pt>
                <c:pt idx="77">
                  <c:v>99999999</c:v>
                </c:pt>
                <c:pt idx="78">
                  <c:v>99999999</c:v>
                </c:pt>
                <c:pt idx="79">
                  <c:v>99999999</c:v>
                </c:pt>
                <c:pt idx="80">
                  <c:v>99999999</c:v>
                </c:pt>
                <c:pt idx="81">
                  <c:v>99999999</c:v>
                </c:pt>
                <c:pt idx="82">
                  <c:v>99999999</c:v>
                </c:pt>
                <c:pt idx="83">
                  <c:v>99999999</c:v>
                </c:pt>
                <c:pt idx="84">
                  <c:v>99999999</c:v>
                </c:pt>
                <c:pt idx="85">
                  <c:v>99999999</c:v>
                </c:pt>
                <c:pt idx="86">
                  <c:v>99999999</c:v>
                </c:pt>
                <c:pt idx="87">
                  <c:v>99999999</c:v>
                </c:pt>
                <c:pt idx="88">
                  <c:v>99999999</c:v>
                </c:pt>
                <c:pt idx="89">
                  <c:v>99999999</c:v>
                </c:pt>
                <c:pt idx="90">
                  <c:v>99999999</c:v>
                </c:pt>
                <c:pt idx="91">
                  <c:v>99999999</c:v>
                </c:pt>
                <c:pt idx="92">
                  <c:v>99999999</c:v>
                </c:pt>
                <c:pt idx="93">
                  <c:v>99999999</c:v>
                </c:pt>
                <c:pt idx="94">
                  <c:v>99999999</c:v>
                </c:pt>
                <c:pt idx="95">
                  <c:v>99999999</c:v>
                </c:pt>
                <c:pt idx="96">
                  <c:v>99999999</c:v>
                </c:pt>
                <c:pt idx="97">
                  <c:v>99999999</c:v>
                </c:pt>
                <c:pt idx="98">
                  <c:v>99999999</c:v>
                </c:pt>
                <c:pt idx="99">
                  <c:v>99999999</c:v>
                </c:pt>
                <c:pt idx="100">
                  <c:v>99999999</c:v>
                </c:pt>
                <c:pt idx="101">
                  <c:v>99999999</c:v>
                </c:pt>
                <c:pt idx="102">
                  <c:v>99999999</c:v>
                </c:pt>
                <c:pt idx="103">
                  <c:v>99999999</c:v>
                </c:pt>
                <c:pt idx="104">
                  <c:v>99999999</c:v>
                </c:pt>
                <c:pt idx="105">
                  <c:v>99999999</c:v>
                </c:pt>
                <c:pt idx="106">
                  <c:v>99999999</c:v>
                </c:pt>
                <c:pt idx="107">
                  <c:v>99999999</c:v>
                </c:pt>
                <c:pt idx="108">
                  <c:v>99999999</c:v>
                </c:pt>
                <c:pt idx="109">
                  <c:v>99999999</c:v>
                </c:pt>
                <c:pt idx="110">
                  <c:v>99999999</c:v>
                </c:pt>
                <c:pt idx="111">
                  <c:v>99999999</c:v>
                </c:pt>
                <c:pt idx="112">
                  <c:v>99999999</c:v>
                </c:pt>
                <c:pt idx="113">
                  <c:v>99999999</c:v>
                </c:pt>
                <c:pt idx="114">
                  <c:v>99999999</c:v>
                </c:pt>
                <c:pt idx="115">
                  <c:v>99999999</c:v>
                </c:pt>
                <c:pt idx="116">
                  <c:v>99999999</c:v>
                </c:pt>
                <c:pt idx="117">
                  <c:v>99999999</c:v>
                </c:pt>
                <c:pt idx="118">
                  <c:v>99999999</c:v>
                </c:pt>
                <c:pt idx="119">
                  <c:v>99999999</c:v>
                </c:pt>
                <c:pt idx="120">
                  <c:v>99999999</c:v>
                </c:pt>
                <c:pt idx="121">
                  <c:v>99999999</c:v>
                </c:pt>
                <c:pt idx="122">
                  <c:v>99999999</c:v>
                </c:pt>
                <c:pt idx="123">
                  <c:v>99999999</c:v>
                </c:pt>
                <c:pt idx="124">
                  <c:v>99999999</c:v>
                </c:pt>
                <c:pt idx="125">
                  <c:v>99999999</c:v>
                </c:pt>
                <c:pt idx="126">
                  <c:v>99999999</c:v>
                </c:pt>
                <c:pt idx="127">
                  <c:v>99999999</c:v>
                </c:pt>
                <c:pt idx="128">
                  <c:v>99999999</c:v>
                </c:pt>
                <c:pt idx="129">
                  <c:v>99999999</c:v>
                </c:pt>
                <c:pt idx="130">
                  <c:v>99999999</c:v>
                </c:pt>
                <c:pt idx="131">
                  <c:v>99999999</c:v>
                </c:pt>
                <c:pt idx="132">
                  <c:v>99999999</c:v>
                </c:pt>
                <c:pt idx="133">
                  <c:v>99999999</c:v>
                </c:pt>
                <c:pt idx="134">
                  <c:v>99999999</c:v>
                </c:pt>
                <c:pt idx="135">
                  <c:v>99999999</c:v>
                </c:pt>
                <c:pt idx="136">
                  <c:v>99999999</c:v>
                </c:pt>
                <c:pt idx="137">
                  <c:v>99999999</c:v>
                </c:pt>
                <c:pt idx="138">
                  <c:v>99999999</c:v>
                </c:pt>
                <c:pt idx="139">
                  <c:v>99999999</c:v>
                </c:pt>
                <c:pt idx="140">
                  <c:v>99999999</c:v>
                </c:pt>
                <c:pt idx="141">
                  <c:v>99999999</c:v>
                </c:pt>
                <c:pt idx="142">
                  <c:v>99999999</c:v>
                </c:pt>
                <c:pt idx="143">
                  <c:v>99999999</c:v>
                </c:pt>
                <c:pt idx="144">
                  <c:v>99999999</c:v>
                </c:pt>
                <c:pt idx="145">
                  <c:v>99999999</c:v>
                </c:pt>
                <c:pt idx="146">
                  <c:v>99999999</c:v>
                </c:pt>
                <c:pt idx="147">
                  <c:v>99999999</c:v>
                </c:pt>
                <c:pt idx="148">
                  <c:v>99999999</c:v>
                </c:pt>
                <c:pt idx="149">
                  <c:v>99999999</c:v>
                </c:pt>
                <c:pt idx="150">
                  <c:v>99999999</c:v>
                </c:pt>
                <c:pt idx="151">
                  <c:v>99999999</c:v>
                </c:pt>
                <c:pt idx="152">
                  <c:v>99999999</c:v>
                </c:pt>
                <c:pt idx="153">
                  <c:v>99999999</c:v>
                </c:pt>
                <c:pt idx="154">
                  <c:v>99999999</c:v>
                </c:pt>
                <c:pt idx="155">
                  <c:v>99999999</c:v>
                </c:pt>
                <c:pt idx="156">
                  <c:v>99999999</c:v>
                </c:pt>
                <c:pt idx="157">
                  <c:v>99999999</c:v>
                </c:pt>
                <c:pt idx="158">
                  <c:v>99999999</c:v>
                </c:pt>
                <c:pt idx="159">
                  <c:v>99999999</c:v>
                </c:pt>
                <c:pt idx="160">
                  <c:v>99999999</c:v>
                </c:pt>
                <c:pt idx="161">
                  <c:v>99999999</c:v>
                </c:pt>
                <c:pt idx="162">
                  <c:v>99999999</c:v>
                </c:pt>
                <c:pt idx="163">
                  <c:v>99999999</c:v>
                </c:pt>
                <c:pt idx="164">
                  <c:v>99999999</c:v>
                </c:pt>
                <c:pt idx="165">
                  <c:v>99999999</c:v>
                </c:pt>
                <c:pt idx="166">
                  <c:v>99999999</c:v>
                </c:pt>
                <c:pt idx="167">
                  <c:v>99999999</c:v>
                </c:pt>
              </c:numCache>
            </c:numRef>
          </c:val>
          <c:smooth val="0"/>
          <c:extLst/>
        </c:ser>
        <c:dLbls>
          <c:showLegendKey val="0"/>
          <c:showVal val="0"/>
          <c:showCatName val="0"/>
          <c:showSerName val="0"/>
          <c:showPercent val="0"/>
          <c:showBubbleSize val="0"/>
        </c:dLbls>
        <c:marker val="1"/>
        <c:smooth val="0"/>
        <c:axId val="438799856"/>
        <c:axId val="438801424"/>
      </c:lineChart>
      <c:catAx>
        <c:axId val="441135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5088"/>
        <c:crosses val="autoZero"/>
        <c:auto val="1"/>
        <c:lblAlgn val="ctr"/>
        <c:lblOffset val="100"/>
        <c:noMultiLvlLbl val="0"/>
      </c:catAx>
      <c:valAx>
        <c:axId val="4411350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Queuing (mi)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35480"/>
        <c:crosses val="autoZero"/>
        <c:crossBetween val="between"/>
      </c:valAx>
      <c:valAx>
        <c:axId val="4388014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Capacity (PCE/hr)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9856"/>
        <c:crosses val="max"/>
        <c:crossBetween val="between"/>
      </c:valAx>
      <c:catAx>
        <c:axId val="438799856"/>
        <c:scaling>
          <c:orientation val="minMax"/>
        </c:scaling>
        <c:delete val="1"/>
        <c:axPos val="b"/>
        <c:numFmt formatCode="General" sourceLinked="1"/>
        <c:majorTickMark val="out"/>
        <c:minorTickMark val="none"/>
        <c:tickLblPos val="nextTo"/>
        <c:crossAx val="43880142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'Queuing Calcs'!$B$36</c:f>
          <c:strCache>
            <c:ptCount val="1"/>
            <c:pt idx="0">
              <c:v>Anticipated Queuing (mi) for Alternative 2 for bound Traffic (Enter a brief, distinguishing description.)</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'Chart Info (Advanced)'!$R$5</c:f>
              <c:strCache>
                <c:ptCount val="1"/>
                <c:pt idx="0">
                  <c:v>Queuing (mi)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Info (Advanced)'!$P$6:$Q$173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(Advanced)'!$R$6:$R$173</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ser>
        <c:dLbls>
          <c:showLegendKey val="0"/>
          <c:showVal val="0"/>
          <c:showCatName val="0"/>
          <c:showSerName val="0"/>
          <c:showPercent val="0"/>
          <c:showBubbleSize val="0"/>
        </c:dLbls>
        <c:marker val="1"/>
        <c:smooth val="0"/>
        <c:axId val="438799072"/>
        <c:axId val="438798680"/>
      </c:lineChart>
      <c:lineChart>
        <c:grouping val="standard"/>
        <c:varyColors val="0"/>
        <c:ser>
          <c:idx val="1"/>
          <c:order val="1"/>
          <c:tx>
            <c:strRef>
              <c:f>'Chart Info (Advanced)'!$S$5</c:f>
              <c:strCache>
                <c:ptCount val="1"/>
                <c:pt idx="0">
                  <c:v>Capacity (PCE/hr)</c:v>
                </c:pt>
              </c:strCache>
            </c:strRef>
          </c:tx>
          <c:spPr>
            <a:ln w="28575" cap="rnd">
              <a:solidFill>
                <a:schemeClr val="accent2"/>
              </a:solidFill>
              <a:round/>
            </a:ln>
            <a:effectLst/>
          </c:spPr>
          <c:marker>
            <c:symbol val="none"/>
          </c:marker>
          <c:cat>
            <c:multiLvlStrRef>
              <c:f>'Chart Info (Advanced)'!$P$6:$Q$173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(Advanced)'!$S$6:$S$173</c:f>
              <c:numCache>
                <c:formatCode>General</c:formatCode>
                <c:ptCount val="168"/>
                <c:pt idx="0">
                  <c:v>99999999</c:v>
                </c:pt>
                <c:pt idx="1">
                  <c:v>99999999</c:v>
                </c:pt>
                <c:pt idx="2">
                  <c:v>99999999</c:v>
                </c:pt>
                <c:pt idx="3">
                  <c:v>99999999</c:v>
                </c:pt>
                <c:pt idx="4">
                  <c:v>99999999</c:v>
                </c:pt>
                <c:pt idx="5">
                  <c:v>99999999</c:v>
                </c:pt>
                <c:pt idx="6">
                  <c:v>99999999</c:v>
                </c:pt>
                <c:pt idx="7">
                  <c:v>99999999</c:v>
                </c:pt>
                <c:pt idx="8">
                  <c:v>99999999</c:v>
                </c:pt>
                <c:pt idx="9">
                  <c:v>99999999</c:v>
                </c:pt>
                <c:pt idx="10">
                  <c:v>99999999</c:v>
                </c:pt>
                <c:pt idx="11">
                  <c:v>99999999</c:v>
                </c:pt>
                <c:pt idx="12">
                  <c:v>99999999</c:v>
                </c:pt>
                <c:pt idx="13">
                  <c:v>99999999</c:v>
                </c:pt>
                <c:pt idx="14">
                  <c:v>99999999</c:v>
                </c:pt>
                <c:pt idx="15">
                  <c:v>99999999</c:v>
                </c:pt>
                <c:pt idx="16">
                  <c:v>99999999</c:v>
                </c:pt>
                <c:pt idx="17">
                  <c:v>99999999</c:v>
                </c:pt>
                <c:pt idx="18">
                  <c:v>99999999</c:v>
                </c:pt>
                <c:pt idx="19">
                  <c:v>99999999</c:v>
                </c:pt>
                <c:pt idx="20">
                  <c:v>99999999</c:v>
                </c:pt>
                <c:pt idx="21">
                  <c:v>99999999</c:v>
                </c:pt>
                <c:pt idx="22">
                  <c:v>99999999</c:v>
                </c:pt>
                <c:pt idx="23">
                  <c:v>99999999</c:v>
                </c:pt>
                <c:pt idx="24">
                  <c:v>99999999</c:v>
                </c:pt>
                <c:pt idx="25">
                  <c:v>99999999</c:v>
                </c:pt>
                <c:pt idx="26">
                  <c:v>99999999</c:v>
                </c:pt>
                <c:pt idx="27">
                  <c:v>99999999</c:v>
                </c:pt>
                <c:pt idx="28">
                  <c:v>99999999</c:v>
                </c:pt>
                <c:pt idx="29">
                  <c:v>99999999</c:v>
                </c:pt>
                <c:pt idx="30">
                  <c:v>99999999</c:v>
                </c:pt>
                <c:pt idx="31">
                  <c:v>99999999</c:v>
                </c:pt>
                <c:pt idx="32">
                  <c:v>99999999</c:v>
                </c:pt>
                <c:pt idx="33">
                  <c:v>99999999</c:v>
                </c:pt>
                <c:pt idx="34">
                  <c:v>99999999</c:v>
                </c:pt>
                <c:pt idx="35">
                  <c:v>99999999</c:v>
                </c:pt>
                <c:pt idx="36">
                  <c:v>99999999</c:v>
                </c:pt>
                <c:pt idx="37">
                  <c:v>99999999</c:v>
                </c:pt>
                <c:pt idx="38">
                  <c:v>99999999</c:v>
                </c:pt>
                <c:pt idx="39">
                  <c:v>99999999</c:v>
                </c:pt>
                <c:pt idx="40">
                  <c:v>99999999</c:v>
                </c:pt>
                <c:pt idx="41">
                  <c:v>99999999</c:v>
                </c:pt>
                <c:pt idx="42">
                  <c:v>99999999</c:v>
                </c:pt>
                <c:pt idx="43">
                  <c:v>99999999</c:v>
                </c:pt>
                <c:pt idx="44">
                  <c:v>99999999</c:v>
                </c:pt>
                <c:pt idx="45">
                  <c:v>99999999</c:v>
                </c:pt>
                <c:pt idx="46">
                  <c:v>99999999</c:v>
                </c:pt>
                <c:pt idx="47">
                  <c:v>99999999</c:v>
                </c:pt>
                <c:pt idx="48">
                  <c:v>99999999</c:v>
                </c:pt>
                <c:pt idx="49">
                  <c:v>99999999</c:v>
                </c:pt>
                <c:pt idx="50">
                  <c:v>99999999</c:v>
                </c:pt>
                <c:pt idx="51">
                  <c:v>99999999</c:v>
                </c:pt>
                <c:pt idx="52">
                  <c:v>99999999</c:v>
                </c:pt>
                <c:pt idx="53">
                  <c:v>99999999</c:v>
                </c:pt>
                <c:pt idx="54">
                  <c:v>99999999</c:v>
                </c:pt>
                <c:pt idx="55">
                  <c:v>99999999</c:v>
                </c:pt>
                <c:pt idx="56">
                  <c:v>99999999</c:v>
                </c:pt>
                <c:pt idx="57">
                  <c:v>99999999</c:v>
                </c:pt>
                <c:pt idx="58">
                  <c:v>99999999</c:v>
                </c:pt>
                <c:pt idx="59">
                  <c:v>99999999</c:v>
                </c:pt>
                <c:pt idx="60">
                  <c:v>99999999</c:v>
                </c:pt>
                <c:pt idx="61">
                  <c:v>99999999</c:v>
                </c:pt>
                <c:pt idx="62">
                  <c:v>99999999</c:v>
                </c:pt>
                <c:pt idx="63">
                  <c:v>99999999</c:v>
                </c:pt>
                <c:pt idx="64">
                  <c:v>99999999</c:v>
                </c:pt>
                <c:pt idx="65">
                  <c:v>99999999</c:v>
                </c:pt>
                <c:pt idx="66">
                  <c:v>99999999</c:v>
                </c:pt>
                <c:pt idx="67">
                  <c:v>99999999</c:v>
                </c:pt>
                <c:pt idx="68">
                  <c:v>99999999</c:v>
                </c:pt>
                <c:pt idx="69">
                  <c:v>99999999</c:v>
                </c:pt>
                <c:pt idx="70">
                  <c:v>99999999</c:v>
                </c:pt>
                <c:pt idx="71">
                  <c:v>99999999</c:v>
                </c:pt>
                <c:pt idx="72">
                  <c:v>99999999</c:v>
                </c:pt>
                <c:pt idx="73">
                  <c:v>99999999</c:v>
                </c:pt>
                <c:pt idx="74">
                  <c:v>99999999</c:v>
                </c:pt>
                <c:pt idx="75">
                  <c:v>99999999</c:v>
                </c:pt>
                <c:pt idx="76">
                  <c:v>99999999</c:v>
                </c:pt>
                <c:pt idx="77">
                  <c:v>99999999</c:v>
                </c:pt>
                <c:pt idx="78">
                  <c:v>99999999</c:v>
                </c:pt>
                <c:pt idx="79">
                  <c:v>99999999</c:v>
                </c:pt>
                <c:pt idx="80">
                  <c:v>99999999</c:v>
                </c:pt>
                <c:pt idx="81">
                  <c:v>99999999</c:v>
                </c:pt>
                <c:pt idx="82">
                  <c:v>99999999</c:v>
                </c:pt>
                <c:pt idx="83">
                  <c:v>99999999</c:v>
                </c:pt>
                <c:pt idx="84">
                  <c:v>99999999</c:v>
                </c:pt>
                <c:pt idx="85">
                  <c:v>99999999</c:v>
                </c:pt>
                <c:pt idx="86">
                  <c:v>99999999</c:v>
                </c:pt>
                <c:pt idx="87">
                  <c:v>99999999</c:v>
                </c:pt>
                <c:pt idx="88">
                  <c:v>99999999</c:v>
                </c:pt>
                <c:pt idx="89">
                  <c:v>99999999</c:v>
                </c:pt>
                <c:pt idx="90">
                  <c:v>99999999</c:v>
                </c:pt>
                <c:pt idx="91">
                  <c:v>99999999</c:v>
                </c:pt>
                <c:pt idx="92">
                  <c:v>99999999</c:v>
                </c:pt>
                <c:pt idx="93">
                  <c:v>99999999</c:v>
                </c:pt>
                <c:pt idx="94">
                  <c:v>99999999</c:v>
                </c:pt>
                <c:pt idx="95">
                  <c:v>99999999</c:v>
                </c:pt>
                <c:pt idx="96">
                  <c:v>99999999</c:v>
                </c:pt>
                <c:pt idx="97">
                  <c:v>99999999</c:v>
                </c:pt>
                <c:pt idx="98">
                  <c:v>99999999</c:v>
                </c:pt>
                <c:pt idx="99">
                  <c:v>99999999</c:v>
                </c:pt>
                <c:pt idx="100">
                  <c:v>99999999</c:v>
                </c:pt>
                <c:pt idx="101">
                  <c:v>99999999</c:v>
                </c:pt>
                <c:pt idx="102">
                  <c:v>99999999</c:v>
                </c:pt>
                <c:pt idx="103">
                  <c:v>99999999</c:v>
                </c:pt>
                <c:pt idx="104">
                  <c:v>99999999</c:v>
                </c:pt>
                <c:pt idx="105">
                  <c:v>99999999</c:v>
                </c:pt>
                <c:pt idx="106">
                  <c:v>99999999</c:v>
                </c:pt>
                <c:pt idx="107">
                  <c:v>99999999</c:v>
                </c:pt>
                <c:pt idx="108">
                  <c:v>99999999</c:v>
                </c:pt>
                <c:pt idx="109">
                  <c:v>99999999</c:v>
                </c:pt>
                <c:pt idx="110">
                  <c:v>99999999</c:v>
                </c:pt>
                <c:pt idx="111">
                  <c:v>99999999</c:v>
                </c:pt>
                <c:pt idx="112">
                  <c:v>99999999</c:v>
                </c:pt>
                <c:pt idx="113">
                  <c:v>99999999</c:v>
                </c:pt>
                <c:pt idx="114">
                  <c:v>99999999</c:v>
                </c:pt>
                <c:pt idx="115">
                  <c:v>99999999</c:v>
                </c:pt>
                <c:pt idx="116">
                  <c:v>99999999</c:v>
                </c:pt>
                <c:pt idx="117">
                  <c:v>99999999</c:v>
                </c:pt>
                <c:pt idx="118">
                  <c:v>99999999</c:v>
                </c:pt>
                <c:pt idx="119">
                  <c:v>99999999</c:v>
                </c:pt>
                <c:pt idx="120">
                  <c:v>99999999</c:v>
                </c:pt>
                <c:pt idx="121">
                  <c:v>99999999</c:v>
                </c:pt>
                <c:pt idx="122">
                  <c:v>99999999</c:v>
                </c:pt>
                <c:pt idx="123">
                  <c:v>99999999</c:v>
                </c:pt>
                <c:pt idx="124">
                  <c:v>99999999</c:v>
                </c:pt>
                <c:pt idx="125">
                  <c:v>99999999</c:v>
                </c:pt>
                <c:pt idx="126">
                  <c:v>99999999</c:v>
                </c:pt>
                <c:pt idx="127">
                  <c:v>99999999</c:v>
                </c:pt>
                <c:pt idx="128">
                  <c:v>99999999</c:v>
                </c:pt>
                <c:pt idx="129">
                  <c:v>99999999</c:v>
                </c:pt>
                <c:pt idx="130">
                  <c:v>99999999</c:v>
                </c:pt>
                <c:pt idx="131">
                  <c:v>99999999</c:v>
                </c:pt>
                <c:pt idx="132">
                  <c:v>99999999</c:v>
                </c:pt>
                <c:pt idx="133">
                  <c:v>99999999</c:v>
                </c:pt>
                <c:pt idx="134">
                  <c:v>99999999</c:v>
                </c:pt>
                <c:pt idx="135">
                  <c:v>99999999</c:v>
                </c:pt>
                <c:pt idx="136">
                  <c:v>99999999</c:v>
                </c:pt>
                <c:pt idx="137">
                  <c:v>99999999</c:v>
                </c:pt>
                <c:pt idx="138">
                  <c:v>99999999</c:v>
                </c:pt>
                <c:pt idx="139">
                  <c:v>99999999</c:v>
                </c:pt>
                <c:pt idx="140">
                  <c:v>99999999</c:v>
                </c:pt>
                <c:pt idx="141">
                  <c:v>99999999</c:v>
                </c:pt>
                <c:pt idx="142">
                  <c:v>99999999</c:v>
                </c:pt>
                <c:pt idx="143">
                  <c:v>99999999</c:v>
                </c:pt>
                <c:pt idx="144">
                  <c:v>99999999</c:v>
                </c:pt>
                <c:pt idx="145">
                  <c:v>99999999</c:v>
                </c:pt>
                <c:pt idx="146">
                  <c:v>99999999</c:v>
                </c:pt>
                <c:pt idx="147">
                  <c:v>99999999</c:v>
                </c:pt>
                <c:pt idx="148">
                  <c:v>99999999</c:v>
                </c:pt>
                <c:pt idx="149">
                  <c:v>99999999</c:v>
                </c:pt>
                <c:pt idx="150">
                  <c:v>99999999</c:v>
                </c:pt>
                <c:pt idx="151">
                  <c:v>99999999</c:v>
                </c:pt>
                <c:pt idx="152">
                  <c:v>99999999</c:v>
                </c:pt>
                <c:pt idx="153">
                  <c:v>99999999</c:v>
                </c:pt>
                <c:pt idx="154">
                  <c:v>99999999</c:v>
                </c:pt>
                <c:pt idx="155">
                  <c:v>99999999</c:v>
                </c:pt>
                <c:pt idx="156">
                  <c:v>99999999</c:v>
                </c:pt>
                <c:pt idx="157">
                  <c:v>99999999</c:v>
                </c:pt>
                <c:pt idx="158">
                  <c:v>99999999</c:v>
                </c:pt>
                <c:pt idx="159">
                  <c:v>99999999</c:v>
                </c:pt>
                <c:pt idx="160">
                  <c:v>99999999</c:v>
                </c:pt>
                <c:pt idx="161">
                  <c:v>99999999</c:v>
                </c:pt>
                <c:pt idx="162">
                  <c:v>99999999</c:v>
                </c:pt>
                <c:pt idx="163">
                  <c:v>99999999</c:v>
                </c:pt>
                <c:pt idx="164">
                  <c:v>99999999</c:v>
                </c:pt>
                <c:pt idx="165">
                  <c:v>99999999</c:v>
                </c:pt>
                <c:pt idx="166">
                  <c:v>99999999</c:v>
                </c:pt>
                <c:pt idx="167">
                  <c:v>99999999</c:v>
                </c:pt>
              </c:numCache>
            </c:numRef>
          </c:val>
          <c:smooth val="0"/>
          <c:extLst/>
        </c:ser>
        <c:dLbls>
          <c:showLegendKey val="0"/>
          <c:showVal val="0"/>
          <c:showCatName val="0"/>
          <c:showSerName val="0"/>
          <c:showPercent val="0"/>
          <c:showBubbleSize val="0"/>
        </c:dLbls>
        <c:marker val="1"/>
        <c:smooth val="0"/>
        <c:axId val="438797896"/>
        <c:axId val="438798288"/>
      </c:lineChart>
      <c:catAx>
        <c:axId val="43879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8680"/>
        <c:crosses val="autoZero"/>
        <c:auto val="1"/>
        <c:lblAlgn val="ctr"/>
        <c:lblOffset val="100"/>
        <c:noMultiLvlLbl val="0"/>
      </c:catAx>
      <c:valAx>
        <c:axId val="4387986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Queuing (mi)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9072"/>
        <c:crosses val="autoZero"/>
        <c:crossBetween val="between"/>
      </c:valAx>
      <c:valAx>
        <c:axId val="4387982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Capacity (PCE/hr)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97896"/>
        <c:crosses val="max"/>
        <c:crossBetween val="between"/>
      </c:valAx>
      <c:catAx>
        <c:axId val="438797896"/>
        <c:scaling>
          <c:orientation val="minMax"/>
        </c:scaling>
        <c:delete val="1"/>
        <c:axPos val="b"/>
        <c:numFmt formatCode="General" sourceLinked="1"/>
        <c:majorTickMark val="out"/>
        <c:minorTickMark val="none"/>
        <c:tickLblPos val="nextTo"/>
        <c:crossAx val="43879828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'Queuing Calcs'!$K$36</c:f>
          <c:strCache>
            <c:ptCount val="1"/>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'Chart Info (Advanced)'!$BH$5</c:f>
              <c:strCache>
                <c:ptCount val="1"/>
                <c:pt idx="0">
                  <c:v>Queuing (mi)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'Chart Info (Advanced)'!$BF$6:$BG$173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(Advanced)'!$BH$6:$BH$173</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ser>
        <c:dLbls>
          <c:showLegendKey val="0"/>
          <c:showVal val="0"/>
          <c:showCatName val="0"/>
          <c:showSerName val="0"/>
          <c:showPercent val="0"/>
          <c:showBubbleSize val="0"/>
        </c:dLbls>
        <c:marker val="1"/>
        <c:smooth val="0"/>
        <c:axId val="443371488"/>
        <c:axId val="443371880"/>
      </c:lineChart>
      <c:lineChart>
        <c:grouping val="standard"/>
        <c:varyColors val="0"/>
        <c:ser>
          <c:idx val="1"/>
          <c:order val="1"/>
          <c:tx>
            <c:strRef>
              <c:f>'Chart Info (Advanced)'!$BI$5</c:f>
              <c:strCache>
                <c:ptCount val="1"/>
                <c:pt idx="0">
                  <c:v>Capacity (PCE/hr)</c:v>
                </c:pt>
              </c:strCache>
            </c:strRef>
          </c:tx>
          <c:spPr>
            <a:ln w="28575" cap="rnd">
              <a:solidFill>
                <a:schemeClr val="accent2"/>
              </a:solidFill>
              <a:round/>
            </a:ln>
            <a:effectLst/>
          </c:spPr>
          <c:marker>
            <c:symbol val="none"/>
          </c:marker>
          <c:cat>
            <c:multiLvlStrRef>
              <c:f>'Chart Info (Advanced)'!$BF$6:$BG$173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(Advanced)'!$BI$6:$BI$173</c:f>
              <c:numCache>
                <c:formatCode>General</c:formatCode>
                <c:ptCount val="168"/>
                <c:pt idx="0">
                  <c:v>99999999</c:v>
                </c:pt>
                <c:pt idx="1">
                  <c:v>99999999</c:v>
                </c:pt>
                <c:pt idx="2">
                  <c:v>99999999</c:v>
                </c:pt>
                <c:pt idx="3">
                  <c:v>99999999</c:v>
                </c:pt>
                <c:pt idx="4">
                  <c:v>99999999</c:v>
                </c:pt>
                <c:pt idx="5">
                  <c:v>99999999</c:v>
                </c:pt>
                <c:pt idx="6">
                  <c:v>99999999</c:v>
                </c:pt>
                <c:pt idx="7">
                  <c:v>99999999</c:v>
                </c:pt>
                <c:pt idx="8">
                  <c:v>99999999</c:v>
                </c:pt>
                <c:pt idx="9">
                  <c:v>99999999</c:v>
                </c:pt>
                <c:pt idx="10">
                  <c:v>99999999</c:v>
                </c:pt>
                <c:pt idx="11">
                  <c:v>99999999</c:v>
                </c:pt>
                <c:pt idx="12">
                  <c:v>99999999</c:v>
                </c:pt>
                <c:pt idx="13">
                  <c:v>99999999</c:v>
                </c:pt>
                <c:pt idx="14">
                  <c:v>99999999</c:v>
                </c:pt>
                <c:pt idx="15">
                  <c:v>99999999</c:v>
                </c:pt>
                <c:pt idx="16">
                  <c:v>99999999</c:v>
                </c:pt>
                <c:pt idx="17">
                  <c:v>99999999</c:v>
                </c:pt>
                <c:pt idx="18">
                  <c:v>99999999</c:v>
                </c:pt>
                <c:pt idx="19">
                  <c:v>99999999</c:v>
                </c:pt>
                <c:pt idx="20">
                  <c:v>99999999</c:v>
                </c:pt>
                <c:pt idx="21">
                  <c:v>99999999</c:v>
                </c:pt>
                <c:pt idx="22">
                  <c:v>99999999</c:v>
                </c:pt>
                <c:pt idx="23">
                  <c:v>99999999</c:v>
                </c:pt>
                <c:pt idx="24">
                  <c:v>99999999</c:v>
                </c:pt>
                <c:pt idx="25">
                  <c:v>99999999</c:v>
                </c:pt>
                <c:pt idx="26">
                  <c:v>99999999</c:v>
                </c:pt>
                <c:pt idx="27">
                  <c:v>99999999</c:v>
                </c:pt>
                <c:pt idx="28">
                  <c:v>99999999</c:v>
                </c:pt>
                <c:pt idx="29">
                  <c:v>99999999</c:v>
                </c:pt>
                <c:pt idx="30">
                  <c:v>99999999</c:v>
                </c:pt>
                <c:pt idx="31">
                  <c:v>99999999</c:v>
                </c:pt>
                <c:pt idx="32">
                  <c:v>99999999</c:v>
                </c:pt>
                <c:pt idx="33">
                  <c:v>99999999</c:v>
                </c:pt>
                <c:pt idx="34">
                  <c:v>99999999</c:v>
                </c:pt>
                <c:pt idx="35">
                  <c:v>99999999</c:v>
                </c:pt>
                <c:pt idx="36">
                  <c:v>99999999</c:v>
                </c:pt>
                <c:pt idx="37">
                  <c:v>99999999</c:v>
                </c:pt>
                <c:pt idx="38">
                  <c:v>99999999</c:v>
                </c:pt>
                <c:pt idx="39">
                  <c:v>99999999</c:v>
                </c:pt>
                <c:pt idx="40">
                  <c:v>99999999</c:v>
                </c:pt>
                <c:pt idx="41">
                  <c:v>99999999</c:v>
                </c:pt>
                <c:pt idx="42">
                  <c:v>99999999</c:v>
                </c:pt>
                <c:pt idx="43">
                  <c:v>99999999</c:v>
                </c:pt>
                <c:pt idx="44">
                  <c:v>99999999</c:v>
                </c:pt>
                <c:pt idx="45">
                  <c:v>99999999</c:v>
                </c:pt>
                <c:pt idx="46">
                  <c:v>99999999</c:v>
                </c:pt>
                <c:pt idx="47">
                  <c:v>99999999</c:v>
                </c:pt>
                <c:pt idx="48">
                  <c:v>99999999</c:v>
                </c:pt>
                <c:pt idx="49">
                  <c:v>99999999</c:v>
                </c:pt>
                <c:pt idx="50">
                  <c:v>99999999</c:v>
                </c:pt>
                <c:pt idx="51">
                  <c:v>99999999</c:v>
                </c:pt>
                <c:pt idx="52">
                  <c:v>99999999</c:v>
                </c:pt>
                <c:pt idx="53">
                  <c:v>99999999</c:v>
                </c:pt>
                <c:pt idx="54">
                  <c:v>99999999</c:v>
                </c:pt>
                <c:pt idx="55">
                  <c:v>99999999</c:v>
                </c:pt>
                <c:pt idx="56">
                  <c:v>99999999</c:v>
                </c:pt>
                <c:pt idx="57">
                  <c:v>99999999</c:v>
                </c:pt>
                <c:pt idx="58">
                  <c:v>99999999</c:v>
                </c:pt>
                <c:pt idx="59">
                  <c:v>99999999</c:v>
                </c:pt>
                <c:pt idx="60">
                  <c:v>99999999</c:v>
                </c:pt>
                <c:pt idx="61">
                  <c:v>99999999</c:v>
                </c:pt>
                <c:pt idx="62">
                  <c:v>99999999</c:v>
                </c:pt>
                <c:pt idx="63">
                  <c:v>99999999</c:v>
                </c:pt>
                <c:pt idx="64">
                  <c:v>99999999</c:v>
                </c:pt>
                <c:pt idx="65">
                  <c:v>99999999</c:v>
                </c:pt>
                <c:pt idx="66">
                  <c:v>99999999</c:v>
                </c:pt>
                <c:pt idx="67">
                  <c:v>99999999</c:v>
                </c:pt>
                <c:pt idx="68">
                  <c:v>99999999</c:v>
                </c:pt>
                <c:pt idx="69">
                  <c:v>99999999</c:v>
                </c:pt>
                <c:pt idx="70">
                  <c:v>99999999</c:v>
                </c:pt>
                <c:pt idx="71">
                  <c:v>99999999</c:v>
                </c:pt>
                <c:pt idx="72">
                  <c:v>99999999</c:v>
                </c:pt>
                <c:pt idx="73">
                  <c:v>99999999</c:v>
                </c:pt>
                <c:pt idx="74">
                  <c:v>99999999</c:v>
                </c:pt>
                <c:pt idx="75">
                  <c:v>99999999</c:v>
                </c:pt>
                <c:pt idx="76">
                  <c:v>99999999</c:v>
                </c:pt>
                <c:pt idx="77">
                  <c:v>99999999</c:v>
                </c:pt>
                <c:pt idx="78">
                  <c:v>99999999</c:v>
                </c:pt>
                <c:pt idx="79">
                  <c:v>99999999</c:v>
                </c:pt>
                <c:pt idx="80">
                  <c:v>99999999</c:v>
                </c:pt>
                <c:pt idx="81">
                  <c:v>99999999</c:v>
                </c:pt>
                <c:pt idx="82">
                  <c:v>99999999</c:v>
                </c:pt>
                <c:pt idx="83">
                  <c:v>99999999</c:v>
                </c:pt>
                <c:pt idx="84">
                  <c:v>99999999</c:v>
                </c:pt>
                <c:pt idx="85">
                  <c:v>99999999</c:v>
                </c:pt>
                <c:pt idx="86">
                  <c:v>99999999</c:v>
                </c:pt>
                <c:pt idx="87">
                  <c:v>99999999</c:v>
                </c:pt>
                <c:pt idx="88">
                  <c:v>99999999</c:v>
                </c:pt>
                <c:pt idx="89">
                  <c:v>99999999</c:v>
                </c:pt>
                <c:pt idx="90">
                  <c:v>99999999</c:v>
                </c:pt>
                <c:pt idx="91">
                  <c:v>99999999</c:v>
                </c:pt>
                <c:pt idx="92">
                  <c:v>99999999</c:v>
                </c:pt>
                <c:pt idx="93">
                  <c:v>99999999</c:v>
                </c:pt>
                <c:pt idx="94">
                  <c:v>99999999</c:v>
                </c:pt>
                <c:pt idx="95">
                  <c:v>99999999</c:v>
                </c:pt>
                <c:pt idx="96">
                  <c:v>99999999</c:v>
                </c:pt>
                <c:pt idx="97">
                  <c:v>99999999</c:v>
                </c:pt>
                <c:pt idx="98">
                  <c:v>99999999</c:v>
                </c:pt>
                <c:pt idx="99">
                  <c:v>99999999</c:v>
                </c:pt>
                <c:pt idx="100">
                  <c:v>99999999</c:v>
                </c:pt>
                <c:pt idx="101">
                  <c:v>99999999</c:v>
                </c:pt>
                <c:pt idx="102">
                  <c:v>99999999</c:v>
                </c:pt>
                <c:pt idx="103">
                  <c:v>99999999</c:v>
                </c:pt>
                <c:pt idx="104">
                  <c:v>99999999</c:v>
                </c:pt>
                <c:pt idx="105">
                  <c:v>99999999</c:v>
                </c:pt>
                <c:pt idx="106">
                  <c:v>99999999</c:v>
                </c:pt>
                <c:pt idx="107">
                  <c:v>99999999</c:v>
                </c:pt>
                <c:pt idx="108">
                  <c:v>99999999</c:v>
                </c:pt>
                <c:pt idx="109">
                  <c:v>99999999</c:v>
                </c:pt>
                <c:pt idx="110">
                  <c:v>99999999</c:v>
                </c:pt>
                <c:pt idx="111">
                  <c:v>99999999</c:v>
                </c:pt>
                <c:pt idx="112">
                  <c:v>99999999</c:v>
                </c:pt>
                <c:pt idx="113">
                  <c:v>99999999</c:v>
                </c:pt>
                <c:pt idx="114">
                  <c:v>99999999</c:v>
                </c:pt>
                <c:pt idx="115">
                  <c:v>99999999</c:v>
                </c:pt>
                <c:pt idx="116">
                  <c:v>99999999</c:v>
                </c:pt>
                <c:pt idx="117">
                  <c:v>99999999</c:v>
                </c:pt>
                <c:pt idx="118">
                  <c:v>99999999</c:v>
                </c:pt>
                <c:pt idx="119">
                  <c:v>99999999</c:v>
                </c:pt>
                <c:pt idx="120">
                  <c:v>99999999</c:v>
                </c:pt>
                <c:pt idx="121">
                  <c:v>99999999</c:v>
                </c:pt>
                <c:pt idx="122">
                  <c:v>99999999</c:v>
                </c:pt>
                <c:pt idx="123">
                  <c:v>99999999</c:v>
                </c:pt>
                <c:pt idx="124">
                  <c:v>99999999</c:v>
                </c:pt>
                <c:pt idx="125">
                  <c:v>99999999</c:v>
                </c:pt>
                <c:pt idx="126">
                  <c:v>99999999</c:v>
                </c:pt>
                <c:pt idx="127">
                  <c:v>99999999</c:v>
                </c:pt>
                <c:pt idx="128">
                  <c:v>99999999</c:v>
                </c:pt>
                <c:pt idx="129">
                  <c:v>99999999</c:v>
                </c:pt>
                <c:pt idx="130">
                  <c:v>99999999</c:v>
                </c:pt>
                <c:pt idx="131">
                  <c:v>99999999</c:v>
                </c:pt>
                <c:pt idx="132">
                  <c:v>99999999</c:v>
                </c:pt>
                <c:pt idx="133">
                  <c:v>99999999</c:v>
                </c:pt>
                <c:pt idx="134">
                  <c:v>99999999</c:v>
                </c:pt>
                <c:pt idx="135">
                  <c:v>99999999</c:v>
                </c:pt>
                <c:pt idx="136">
                  <c:v>99999999</c:v>
                </c:pt>
                <c:pt idx="137">
                  <c:v>99999999</c:v>
                </c:pt>
                <c:pt idx="138">
                  <c:v>99999999</c:v>
                </c:pt>
                <c:pt idx="139">
                  <c:v>99999999</c:v>
                </c:pt>
                <c:pt idx="140">
                  <c:v>99999999</c:v>
                </c:pt>
                <c:pt idx="141">
                  <c:v>99999999</c:v>
                </c:pt>
                <c:pt idx="142">
                  <c:v>99999999</c:v>
                </c:pt>
                <c:pt idx="143">
                  <c:v>99999999</c:v>
                </c:pt>
                <c:pt idx="144">
                  <c:v>99999999</c:v>
                </c:pt>
                <c:pt idx="145">
                  <c:v>99999999</c:v>
                </c:pt>
                <c:pt idx="146">
                  <c:v>99999999</c:v>
                </c:pt>
                <c:pt idx="147">
                  <c:v>99999999</c:v>
                </c:pt>
                <c:pt idx="148">
                  <c:v>99999999</c:v>
                </c:pt>
                <c:pt idx="149">
                  <c:v>99999999</c:v>
                </c:pt>
                <c:pt idx="150">
                  <c:v>99999999</c:v>
                </c:pt>
                <c:pt idx="151">
                  <c:v>99999999</c:v>
                </c:pt>
                <c:pt idx="152">
                  <c:v>99999999</c:v>
                </c:pt>
                <c:pt idx="153">
                  <c:v>99999999</c:v>
                </c:pt>
                <c:pt idx="154">
                  <c:v>99999999</c:v>
                </c:pt>
                <c:pt idx="155">
                  <c:v>99999999</c:v>
                </c:pt>
                <c:pt idx="156">
                  <c:v>99999999</c:v>
                </c:pt>
                <c:pt idx="157">
                  <c:v>99999999</c:v>
                </c:pt>
                <c:pt idx="158">
                  <c:v>99999999</c:v>
                </c:pt>
                <c:pt idx="159">
                  <c:v>99999999</c:v>
                </c:pt>
                <c:pt idx="160">
                  <c:v>99999999</c:v>
                </c:pt>
                <c:pt idx="161">
                  <c:v>99999999</c:v>
                </c:pt>
                <c:pt idx="162">
                  <c:v>99999999</c:v>
                </c:pt>
                <c:pt idx="163">
                  <c:v>99999999</c:v>
                </c:pt>
                <c:pt idx="164">
                  <c:v>99999999</c:v>
                </c:pt>
                <c:pt idx="165">
                  <c:v>99999999</c:v>
                </c:pt>
                <c:pt idx="166">
                  <c:v>99999999</c:v>
                </c:pt>
                <c:pt idx="167">
                  <c:v>99999999</c:v>
                </c:pt>
              </c:numCache>
            </c:numRef>
          </c:val>
          <c:smooth val="0"/>
          <c:extLst/>
        </c:ser>
        <c:dLbls>
          <c:showLegendKey val="0"/>
          <c:showVal val="0"/>
          <c:showCatName val="0"/>
          <c:showSerName val="0"/>
          <c:showPercent val="0"/>
          <c:showBubbleSize val="0"/>
        </c:dLbls>
        <c:marker val="1"/>
        <c:smooth val="0"/>
        <c:axId val="443372664"/>
        <c:axId val="443372272"/>
      </c:lineChart>
      <c:catAx>
        <c:axId val="44337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1880"/>
        <c:crosses val="autoZero"/>
        <c:auto val="1"/>
        <c:lblAlgn val="ctr"/>
        <c:lblOffset val="100"/>
        <c:noMultiLvlLbl val="0"/>
      </c:catAx>
      <c:valAx>
        <c:axId val="4433718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Queuing (mi)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1488"/>
        <c:crosses val="autoZero"/>
        <c:crossBetween val="between"/>
      </c:valAx>
      <c:valAx>
        <c:axId val="4433722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Capacity (PCE/hr)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2664"/>
        <c:crosses val="max"/>
        <c:crossBetween val="between"/>
      </c:valAx>
      <c:catAx>
        <c:axId val="443372664"/>
        <c:scaling>
          <c:orientation val="minMax"/>
        </c:scaling>
        <c:delete val="1"/>
        <c:axPos val="b"/>
        <c:numFmt formatCode="General" sourceLinked="1"/>
        <c:majorTickMark val="out"/>
        <c:minorTickMark val="none"/>
        <c:tickLblPos val="nextTo"/>
        <c:crossAx val="44337227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'Queuing Calcs'!$B$63</c:f>
          <c:strCache>
            <c:ptCount val="1"/>
            <c:pt idx="0">
              <c:v>Anticipated Queuing (mi) for Alternative 3 for bound Traffic (Enter a brief, distinguishing description.)</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'Chart Info (Advanced)'!$AD$6:$AE$173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(Advanced)'!$AF$6:$AF$173</c:f>
              <c:numCache>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ser>
        <c:dLbls>
          <c:showLegendKey val="0"/>
          <c:showVal val="0"/>
          <c:showCatName val="0"/>
          <c:showSerName val="0"/>
          <c:showPercent val="0"/>
          <c:showBubbleSize val="0"/>
        </c:dLbls>
        <c:marker val="1"/>
        <c:smooth val="0"/>
        <c:axId val="443373448"/>
        <c:axId val="443373840"/>
      </c:lineChart>
      <c:lineChart>
        <c:grouping val="standard"/>
        <c:varyColors val="0"/>
        <c:ser>
          <c:idx val="1"/>
          <c:order val="1"/>
          <c:spPr>
            <a:ln w="28575" cap="rnd">
              <a:solidFill>
                <a:schemeClr val="accent2"/>
              </a:solidFill>
              <a:round/>
            </a:ln>
            <a:effectLst/>
          </c:spPr>
          <c:marker>
            <c:symbol val="none"/>
          </c:marker>
          <c:cat>
            <c:multiLvlStrRef>
              <c:f>'Chart Info (Advanced)'!$AD$6:$AE$173</c:f>
              <c:multiLvlStrCache>
                <c:ptCount val="168"/>
                <c:lvl>
                  <c:pt idx="0">
                    <c:v>12 AM</c:v>
                  </c:pt>
                  <c:pt idx="1">
                    <c:v>1 AM</c:v>
                  </c:pt>
                  <c:pt idx="2">
                    <c:v>2 AM</c:v>
                  </c:pt>
                  <c:pt idx="3">
                    <c:v>3 AM</c:v>
                  </c:pt>
                  <c:pt idx="4">
                    <c:v>4 AM</c:v>
                  </c:pt>
                  <c:pt idx="5">
                    <c:v>5 AM</c:v>
                  </c:pt>
                  <c:pt idx="6">
                    <c:v>6 AM</c:v>
                  </c:pt>
                  <c:pt idx="7">
                    <c:v>7 AM</c:v>
                  </c:pt>
                  <c:pt idx="8">
                    <c:v>8 AM</c:v>
                  </c:pt>
                  <c:pt idx="9">
                    <c:v>9 AM</c:v>
                  </c:pt>
                  <c:pt idx="10">
                    <c:v>10 AM</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pt idx="41">
                    <c:v>5 PM</c:v>
                  </c:pt>
                  <c:pt idx="42">
                    <c:v>6 PM</c:v>
                  </c:pt>
                  <c:pt idx="43">
                    <c:v>7 PM</c:v>
                  </c:pt>
                  <c:pt idx="44">
                    <c:v>8 PM</c:v>
                  </c:pt>
                  <c:pt idx="45">
                    <c:v>9 PM</c:v>
                  </c:pt>
                  <c:pt idx="46">
                    <c:v>10 PM</c:v>
                  </c:pt>
                  <c:pt idx="47">
                    <c:v>11 PM</c:v>
                  </c:pt>
                  <c:pt idx="48">
                    <c:v>12 AM</c:v>
                  </c:pt>
                  <c:pt idx="49">
                    <c:v>1 AM</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pt idx="63">
                    <c:v>3 PM</c:v>
                  </c:pt>
                  <c:pt idx="64">
                    <c:v>4 PM</c:v>
                  </c:pt>
                  <c:pt idx="65">
                    <c:v>5 PM</c:v>
                  </c:pt>
                  <c:pt idx="66">
                    <c:v>6 PM</c:v>
                  </c:pt>
                  <c:pt idx="67">
                    <c:v>7 PM</c:v>
                  </c:pt>
                  <c:pt idx="68">
                    <c:v>8 PM</c:v>
                  </c:pt>
                  <c:pt idx="69">
                    <c:v>9 PM</c:v>
                  </c:pt>
                  <c:pt idx="70">
                    <c:v>10 PM</c:v>
                  </c:pt>
                  <c:pt idx="71">
                    <c:v>11 PM</c:v>
                  </c:pt>
                  <c:pt idx="72">
                    <c:v>12 AM</c:v>
                  </c:pt>
                  <c:pt idx="73">
                    <c:v>1 AM</c:v>
                  </c:pt>
                  <c:pt idx="74">
                    <c:v>2 AM</c:v>
                  </c:pt>
                  <c:pt idx="75">
                    <c:v>3 AM</c:v>
                  </c:pt>
                  <c:pt idx="76">
                    <c:v>4 AM</c:v>
                  </c:pt>
                  <c:pt idx="77">
                    <c:v>5 AM</c:v>
                  </c:pt>
                  <c:pt idx="78">
                    <c:v>6 AM</c:v>
                  </c:pt>
                  <c:pt idx="79">
                    <c:v>7 AM</c:v>
                  </c:pt>
                  <c:pt idx="80">
                    <c:v>8 AM</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12 AM</c:v>
                  </c:pt>
                  <c:pt idx="97">
                    <c:v>1 AM</c:v>
                  </c:pt>
                  <c:pt idx="98">
                    <c:v>2 AM</c:v>
                  </c:pt>
                  <c:pt idx="99">
                    <c:v>3 AM</c:v>
                  </c:pt>
                  <c:pt idx="100">
                    <c:v>4 AM</c:v>
                  </c:pt>
                  <c:pt idx="101">
                    <c:v>5 AM</c:v>
                  </c:pt>
                  <c:pt idx="102">
                    <c:v>6 AM</c:v>
                  </c:pt>
                  <c:pt idx="103">
                    <c:v>7 AM</c:v>
                  </c:pt>
                  <c:pt idx="104">
                    <c:v>8 AM</c:v>
                  </c:pt>
                  <c:pt idx="105">
                    <c:v>9 AM</c:v>
                  </c:pt>
                  <c:pt idx="106">
                    <c:v>10 AM</c:v>
                  </c:pt>
                  <c:pt idx="107">
                    <c:v>11 AM</c:v>
                  </c:pt>
                  <c:pt idx="108">
                    <c:v>12 PM</c:v>
                  </c:pt>
                  <c:pt idx="109">
                    <c:v>1 PM</c:v>
                  </c:pt>
                  <c:pt idx="110">
                    <c:v>2 PM</c:v>
                  </c:pt>
                  <c:pt idx="111">
                    <c:v>3 PM</c:v>
                  </c:pt>
                  <c:pt idx="112">
                    <c:v>4 PM</c:v>
                  </c:pt>
                  <c:pt idx="113">
                    <c:v>5 PM</c:v>
                  </c:pt>
                  <c:pt idx="114">
                    <c:v>6 PM</c:v>
                  </c:pt>
                  <c:pt idx="115">
                    <c:v>7 PM</c:v>
                  </c:pt>
                  <c:pt idx="116">
                    <c:v>8 PM</c:v>
                  </c:pt>
                  <c:pt idx="117">
                    <c:v>9 PM</c:v>
                  </c:pt>
                  <c:pt idx="118">
                    <c:v>10 PM</c:v>
                  </c:pt>
                  <c:pt idx="119">
                    <c:v>11 PM</c:v>
                  </c:pt>
                  <c:pt idx="120">
                    <c:v>12 AM</c:v>
                  </c:pt>
                  <c:pt idx="121">
                    <c:v>1 AM</c:v>
                  </c:pt>
                  <c:pt idx="122">
                    <c:v>2 AM</c:v>
                  </c:pt>
                  <c:pt idx="123">
                    <c:v>3 AM</c:v>
                  </c:pt>
                  <c:pt idx="124">
                    <c:v>4 AM</c:v>
                  </c:pt>
                  <c:pt idx="125">
                    <c:v>5 AM</c:v>
                  </c:pt>
                  <c:pt idx="126">
                    <c:v>6 AM</c:v>
                  </c:pt>
                  <c:pt idx="127">
                    <c:v>7 AM</c:v>
                  </c:pt>
                  <c:pt idx="128">
                    <c:v>8 AM</c:v>
                  </c:pt>
                  <c:pt idx="129">
                    <c:v>9 AM</c:v>
                  </c:pt>
                  <c:pt idx="130">
                    <c:v>10 AM</c:v>
                  </c:pt>
                  <c:pt idx="131">
                    <c:v>11 AM</c:v>
                  </c:pt>
                  <c:pt idx="132">
                    <c:v>12 PM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c:v>
                  </c:pt>
                  <c:pt idx="145">
                    <c:v>1 AM</c:v>
                  </c:pt>
                  <c:pt idx="146">
                    <c:v>2 AM</c:v>
                  </c:pt>
                  <c:pt idx="147">
                    <c:v>3 AM</c:v>
                  </c:pt>
                  <c:pt idx="148">
                    <c:v>4 AM</c:v>
                  </c:pt>
                  <c:pt idx="149">
                    <c:v>5 AM</c:v>
                  </c:pt>
                  <c:pt idx="150">
                    <c:v>6 AM</c:v>
                  </c:pt>
                  <c:pt idx="151">
                    <c:v>7 AM</c:v>
                  </c:pt>
                  <c:pt idx="152">
                    <c:v>8 AM</c:v>
                  </c:pt>
                  <c:pt idx="153">
                    <c:v>9 AM</c:v>
                  </c:pt>
                  <c:pt idx="154">
                    <c:v>10 AM</c:v>
                  </c:pt>
                  <c:pt idx="155">
                    <c:v>11 AM</c:v>
                  </c:pt>
                  <c:pt idx="156">
                    <c:v>12 PM</c:v>
                  </c:pt>
                  <c:pt idx="157">
                    <c:v>1 PM</c:v>
                  </c:pt>
                  <c:pt idx="158">
                    <c:v>2 PM</c:v>
                  </c:pt>
                  <c:pt idx="159">
                    <c:v>3 PM</c:v>
                  </c:pt>
                  <c:pt idx="160">
                    <c:v>4 PM</c:v>
                  </c:pt>
                  <c:pt idx="161">
                    <c:v>5 PM</c:v>
                  </c:pt>
                  <c:pt idx="162">
                    <c:v>6 PM</c:v>
                  </c:pt>
                  <c:pt idx="163">
                    <c:v>7 PM</c:v>
                  </c:pt>
                  <c:pt idx="164">
                    <c:v>8 PM</c:v>
                  </c:pt>
                  <c:pt idx="165">
                    <c:v>9 PM</c:v>
                  </c:pt>
                  <c:pt idx="166">
                    <c:v>10 PM</c:v>
                  </c:pt>
                  <c:pt idx="167">
                    <c:v>11 PM</c:v>
                  </c:pt>
                </c:lvl>
                <c:lvl>
                  <c:pt idx="0">
                    <c:v>Mon</c:v>
                  </c:pt>
                  <c:pt idx="24">
                    <c:v>Tues</c:v>
                  </c:pt>
                  <c:pt idx="48">
                    <c:v>Wed</c:v>
                  </c:pt>
                  <c:pt idx="72">
                    <c:v>Thurs</c:v>
                  </c:pt>
                  <c:pt idx="96">
                    <c:v>Fri</c:v>
                  </c:pt>
                  <c:pt idx="120">
                    <c:v>Sat</c:v>
                  </c:pt>
                  <c:pt idx="144">
                    <c:v>Sun</c:v>
                  </c:pt>
                </c:lvl>
              </c:multiLvlStrCache>
            </c:multiLvlStrRef>
          </c:cat>
          <c:val>
            <c:numRef>
              <c:f>'Chart Info (Advanced)'!$AG$6:$AG$173</c:f>
              <c:numCache>
                <c:formatCode>General</c:formatCode>
                <c:ptCount val="168"/>
                <c:pt idx="0">
                  <c:v>99999999</c:v>
                </c:pt>
                <c:pt idx="1">
                  <c:v>99999999</c:v>
                </c:pt>
                <c:pt idx="2">
                  <c:v>99999999</c:v>
                </c:pt>
                <c:pt idx="3">
                  <c:v>99999999</c:v>
                </c:pt>
                <c:pt idx="4">
                  <c:v>99999999</c:v>
                </c:pt>
                <c:pt idx="5">
                  <c:v>99999999</c:v>
                </c:pt>
                <c:pt idx="6">
                  <c:v>99999999</c:v>
                </c:pt>
                <c:pt idx="7">
                  <c:v>99999999</c:v>
                </c:pt>
                <c:pt idx="8">
                  <c:v>99999999</c:v>
                </c:pt>
                <c:pt idx="9">
                  <c:v>99999999</c:v>
                </c:pt>
                <c:pt idx="10">
                  <c:v>99999999</c:v>
                </c:pt>
                <c:pt idx="11">
                  <c:v>99999999</c:v>
                </c:pt>
                <c:pt idx="12">
                  <c:v>99999999</c:v>
                </c:pt>
                <c:pt idx="13">
                  <c:v>99999999</c:v>
                </c:pt>
                <c:pt idx="14">
                  <c:v>99999999</c:v>
                </c:pt>
                <c:pt idx="15">
                  <c:v>99999999</c:v>
                </c:pt>
                <c:pt idx="16">
                  <c:v>99999999</c:v>
                </c:pt>
                <c:pt idx="17">
                  <c:v>99999999</c:v>
                </c:pt>
                <c:pt idx="18">
                  <c:v>99999999</c:v>
                </c:pt>
                <c:pt idx="19">
                  <c:v>99999999</c:v>
                </c:pt>
                <c:pt idx="20">
                  <c:v>99999999</c:v>
                </c:pt>
                <c:pt idx="21">
                  <c:v>99999999</c:v>
                </c:pt>
                <c:pt idx="22">
                  <c:v>99999999</c:v>
                </c:pt>
                <c:pt idx="23">
                  <c:v>99999999</c:v>
                </c:pt>
                <c:pt idx="24">
                  <c:v>99999999</c:v>
                </c:pt>
                <c:pt idx="25">
                  <c:v>99999999</c:v>
                </c:pt>
                <c:pt idx="26">
                  <c:v>99999999</c:v>
                </c:pt>
                <c:pt idx="27">
                  <c:v>99999999</c:v>
                </c:pt>
                <c:pt idx="28">
                  <c:v>99999999</c:v>
                </c:pt>
                <c:pt idx="29">
                  <c:v>99999999</c:v>
                </c:pt>
                <c:pt idx="30">
                  <c:v>99999999</c:v>
                </c:pt>
                <c:pt idx="31">
                  <c:v>99999999</c:v>
                </c:pt>
                <c:pt idx="32">
                  <c:v>99999999</c:v>
                </c:pt>
                <c:pt idx="33">
                  <c:v>99999999</c:v>
                </c:pt>
                <c:pt idx="34">
                  <c:v>99999999</c:v>
                </c:pt>
                <c:pt idx="35">
                  <c:v>99999999</c:v>
                </c:pt>
                <c:pt idx="36">
                  <c:v>99999999</c:v>
                </c:pt>
                <c:pt idx="37">
                  <c:v>99999999</c:v>
                </c:pt>
                <c:pt idx="38">
                  <c:v>99999999</c:v>
                </c:pt>
                <c:pt idx="39">
                  <c:v>99999999</c:v>
                </c:pt>
                <c:pt idx="40">
                  <c:v>99999999</c:v>
                </c:pt>
                <c:pt idx="41">
                  <c:v>99999999</c:v>
                </c:pt>
                <c:pt idx="42">
                  <c:v>99999999</c:v>
                </c:pt>
                <c:pt idx="43">
                  <c:v>99999999</c:v>
                </c:pt>
                <c:pt idx="44">
                  <c:v>99999999</c:v>
                </c:pt>
                <c:pt idx="45">
                  <c:v>99999999</c:v>
                </c:pt>
                <c:pt idx="46">
                  <c:v>99999999</c:v>
                </c:pt>
                <c:pt idx="47">
                  <c:v>99999999</c:v>
                </c:pt>
                <c:pt idx="48">
                  <c:v>99999999</c:v>
                </c:pt>
                <c:pt idx="49">
                  <c:v>99999999</c:v>
                </c:pt>
                <c:pt idx="50">
                  <c:v>99999999</c:v>
                </c:pt>
                <c:pt idx="51">
                  <c:v>99999999</c:v>
                </c:pt>
                <c:pt idx="52">
                  <c:v>99999999</c:v>
                </c:pt>
                <c:pt idx="53">
                  <c:v>99999999</c:v>
                </c:pt>
                <c:pt idx="54">
                  <c:v>99999999</c:v>
                </c:pt>
                <c:pt idx="55">
                  <c:v>99999999</c:v>
                </c:pt>
                <c:pt idx="56">
                  <c:v>99999999</c:v>
                </c:pt>
                <c:pt idx="57">
                  <c:v>99999999</c:v>
                </c:pt>
                <c:pt idx="58">
                  <c:v>99999999</c:v>
                </c:pt>
                <c:pt idx="59">
                  <c:v>99999999</c:v>
                </c:pt>
                <c:pt idx="60">
                  <c:v>99999999</c:v>
                </c:pt>
                <c:pt idx="61">
                  <c:v>99999999</c:v>
                </c:pt>
                <c:pt idx="62">
                  <c:v>99999999</c:v>
                </c:pt>
                <c:pt idx="63">
                  <c:v>99999999</c:v>
                </c:pt>
                <c:pt idx="64">
                  <c:v>99999999</c:v>
                </c:pt>
                <c:pt idx="65">
                  <c:v>99999999</c:v>
                </c:pt>
                <c:pt idx="66">
                  <c:v>99999999</c:v>
                </c:pt>
                <c:pt idx="67">
                  <c:v>99999999</c:v>
                </c:pt>
                <c:pt idx="68">
                  <c:v>99999999</c:v>
                </c:pt>
                <c:pt idx="69">
                  <c:v>99999999</c:v>
                </c:pt>
                <c:pt idx="70">
                  <c:v>99999999</c:v>
                </c:pt>
                <c:pt idx="71">
                  <c:v>99999999</c:v>
                </c:pt>
                <c:pt idx="72">
                  <c:v>99999999</c:v>
                </c:pt>
                <c:pt idx="73">
                  <c:v>99999999</c:v>
                </c:pt>
                <c:pt idx="74">
                  <c:v>99999999</c:v>
                </c:pt>
                <c:pt idx="75">
                  <c:v>99999999</c:v>
                </c:pt>
                <c:pt idx="76">
                  <c:v>99999999</c:v>
                </c:pt>
                <c:pt idx="77">
                  <c:v>99999999</c:v>
                </c:pt>
                <c:pt idx="78">
                  <c:v>99999999</c:v>
                </c:pt>
                <c:pt idx="79">
                  <c:v>99999999</c:v>
                </c:pt>
                <c:pt idx="80">
                  <c:v>99999999</c:v>
                </c:pt>
                <c:pt idx="81">
                  <c:v>99999999</c:v>
                </c:pt>
                <c:pt idx="82">
                  <c:v>99999999</c:v>
                </c:pt>
                <c:pt idx="83">
                  <c:v>99999999</c:v>
                </c:pt>
                <c:pt idx="84">
                  <c:v>99999999</c:v>
                </c:pt>
                <c:pt idx="85">
                  <c:v>99999999</c:v>
                </c:pt>
                <c:pt idx="86">
                  <c:v>99999999</c:v>
                </c:pt>
                <c:pt idx="87">
                  <c:v>99999999</c:v>
                </c:pt>
                <c:pt idx="88">
                  <c:v>99999999</c:v>
                </c:pt>
                <c:pt idx="89">
                  <c:v>99999999</c:v>
                </c:pt>
                <c:pt idx="90">
                  <c:v>99999999</c:v>
                </c:pt>
                <c:pt idx="91">
                  <c:v>99999999</c:v>
                </c:pt>
                <c:pt idx="92">
                  <c:v>99999999</c:v>
                </c:pt>
                <c:pt idx="93">
                  <c:v>99999999</c:v>
                </c:pt>
                <c:pt idx="94">
                  <c:v>99999999</c:v>
                </c:pt>
                <c:pt idx="95">
                  <c:v>99999999</c:v>
                </c:pt>
                <c:pt idx="96">
                  <c:v>99999999</c:v>
                </c:pt>
                <c:pt idx="97">
                  <c:v>99999999</c:v>
                </c:pt>
                <c:pt idx="98">
                  <c:v>99999999</c:v>
                </c:pt>
                <c:pt idx="99">
                  <c:v>99999999</c:v>
                </c:pt>
                <c:pt idx="100">
                  <c:v>99999999</c:v>
                </c:pt>
                <c:pt idx="101">
                  <c:v>99999999</c:v>
                </c:pt>
                <c:pt idx="102">
                  <c:v>99999999</c:v>
                </c:pt>
                <c:pt idx="103">
                  <c:v>99999999</c:v>
                </c:pt>
                <c:pt idx="104">
                  <c:v>99999999</c:v>
                </c:pt>
                <c:pt idx="105">
                  <c:v>99999999</c:v>
                </c:pt>
                <c:pt idx="106">
                  <c:v>99999999</c:v>
                </c:pt>
                <c:pt idx="107">
                  <c:v>99999999</c:v>
                </c:pt>
                <c:pt idx="108">
                  <c:v>99999999</c:v>
                </c:pt>
                <c:pt idx="109">
                  <c:v>99999999</c:v>
                </c:pt>
                <c:pt idx="110">
                  <c:v>99999999</c:v>
                </c:pt>
                <c:pt idx="111">
                  <c:v>99999999</c:v>
                </c:pt>
                <c:pt idx="112">
                  <c:v>99999999</c:v>
                </c:pt>
                <c:pt idx="113">
                  <c:v>99999999</c:v>
                </c:pt>
                <c:pt idx="114">
                  <c:v>99999999</c:v>
                </c:pt>
                <c:pt idx="115">
                  <c:v>99999999</c:v>
                </c:pt>
                <c:pt idx="116">
                  <c:v>99999999</c:v>
                </c:pt>
                <c:pt idx="117">
                  <c:v>99999999</c:v>
                </c:pt>
                <c:pt idx="118">
                  <c:v>99999999</c:v>
                </c:pt>
                <c:pt idx="119">
                  <c:v>99999999</c:v>
                </c:pt>
                <c:pt idx="120">
                  <c:v>99999999</c:v>
                </c:pt>
                <c:pt idx="121">
                  <c:v>99999999</c:v>
                </c:pt>
                <c:pt idx="122">
                  <c:v>99999999</c:v>
                </c:pt>
                <c:pt idx="123">
                  <c:v>99999999</c:v>
                </c:pt>
                <c:pt idx="124">
                  <c:v>99999999</c:v>
                </c:pt>
                <c:pt idx="125">
                  <c:v>99999999</c:v>
                </c:pt>
                <c:pt idx="126">
                  <c:v>99999999</c:v>
                </c:pt>
                <c:pt idx="127">
                  <c:v>99999999</c:v>
                </c:pt>
                <c:pt idx="128">
                  <c:v>99999999</c:v>
                </c:pt>
                <c:pt idx="129">
                  <c:v>99999999</c:v>
                </c:pt>
                <c:pt idx="130">
                  <c:v>99999999</c:v>
                </c:pt>
                <c:pt idx="131">
                  <c:v>99999999</c:v>
                </c:pt>
                <c:pt idx="132">
                  <c:v>99999999</c:v>
                </c:pt>
                <c:pt idx="133">
                  <c:v>99999999</c:v>
                </c:pt>
                <c:pt idx="134">
                  <c:v>99999999</c:v>
                </c:pt>
                <c:pt idx="135">
                  <c:v>99999999</c:v>
                </c:pt>
                <c:pt idx="136">
                  <c:v>99999999</c:v>
                </c:pt>
                <c:pt idx="137">
                  <c:v>99999999</c:v>
                </c:pt>
                <c:pt idx="138">
                  <c:v>99999999</c:v>
                </c:pt>
                <c:pt idx="139">
                  <c:v>99999999</c:v>
                </c:pt>
                <c:pt idx="140">
                  <c:v>99999999</c:v>
                </c:pt>
                <c:pt idx="141">
                  <c:v>99999999</c:v>
                </c:pt>
                <c:pt idx="142">
                  <c:v>99999999</c:v>
                </c:pt>
                <c:pt idx="143">
                  <c:v>99999999</c:v>
                </c:pt>
                <c:pt idx="144">
                  <c:v>99999999</c:v>
                </c:pt>
                <c:pt idx="145">
                  <c:v>99999999</c:v>
                </c:pt>
                <c:pt idx="146">
                  <c:v>99999999</c:v>
                </c:pt>
                <c:pt idx="147">
                  <c:v>99999999</c:v>
                </c:pt>
                <c:pt idx="148">
                  <c:v>99999999</c:v>
                </c:pt>
                <c:pt idx="149">
                  <c:v>99999999</c:v>
                </c:pt>
                <c:pt idx="150">
                  <c:v>99999999</c:v>
                </c:pt>
                <c:pt idx="151">
                  <c:v>99999999</c:v>
                </c:pt>
                <c:pt idx="152">
                  <c:v>99999999</c:v>
                </c:pt>
                <c:pt idx="153">
                  <c:v>99999999</c:v>
                </c:pt>
                <c:pt idx="154">
                  <c:v>99999999</c:v>
                </c:pt>
                <c:pt idx="155">
                  <c:v>99999999</c:v>
                </c:pt>
                <c:pt idx="156">
                  <c:v>99999999</c:v>
                </c:pt>
                <c:pt idx="157">
                  <c:v>99999999</c:v>
                </c:pt>
                <c:pt idx="158">
                  <c:v>99999999</c:v>
                </c:pt>
                <c:pt idx="159">
                  <c:v>99999999</c:v>
                </c:pt>
                <c:pt idx="160">
                  <c:v>99999999</c:v>
                </c:pt>
                <c:pt idx="161">
                  <c:v>99999999</c:v>
                </c:pt>
                <c:pt idx="162">
                  <c:v>99999999</c:v>
                </c:pt>
                <c:pt idx="163">
                  <c:v>99999999</c:v>
                </c:pt>
                <c:pt idx="164">
                  <c:v>99999999</c:v>
                </c:pt>
                <c:pt idx="165">
                  <c:v>99999999</c:v>
                </c:pt>
                <c:pt idx="166">
                  <c:v>99999999</c:v>
                </c:pt>
                <c:pt idx="167">
                  <c:v>99999999</c:v>
                </c:pt>
              </c:numCache>
            </c:numRef>
          </c:val>
          <c:smooth val="0"/>
          <c:extLst/>
        </c:ser>
        <c:dLbls>
          <c:showLegendKey val="0"/>
          <c:showVal val="0"/>
          <c:showCatName val="0"/>
          <c:showSerName val="0"/>
          <c:showPercent val="0"/>
          <c:showBubbleSize val="0"/>
        </c:dLbls>
        <c:marker val="1"/>
        <c:smooth val="0"/>
        <c:axId val="443374624"/>
        <c:axId val="443374232"/>
      </c:lineChart>
      <c:catAx>
        <c:axId val="443373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3840"/>
        <c:crosses val="autoZero"/>
        <c:auto val="1"/>
        <c:lblAlgn val="ctr"/>
        <c:lblOffset val="100"/>
        <c:noMultiLvlLbl val="0"/>
      </c:catAx>
      <c:valAx>
        <c:axId val="4433738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Queuing (mi)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3448"/>
        <c:crosses val="autoZero"/>
        <c:crossBetween val="between"/>
      </c:valAx>
      <c:valAx>
        <c:axId val="4433742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Capacity (PCE/hr)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4624"/>
        <c:crosses val="max"/>
        <c:crossBetween val="between"/>
      </c:valAx>
      <c:catAx>
        <c:axId val="443374624"/>
        <c:scaling>
          <c:orientation val="minMax"/>
        </c:scaling>
        <c:delete val="1"/>
        <c:axPos val="b"/>
        <c:numFmt formatCode="General" sourceLinked="1"/>
        <c:majorTickMark val="out"/>
        <c:minorTickMark val="none"/>
        <c:tickLblPos val="nextTo"/>
        <c:crossAx val="44337423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zoomScale="10" workbookViewId="0" zoomToFit="1"/>
  </sheetViews>
  <pageMargins left="0.7" right="0.7" top="0.75" bottom="0.75" header="0.3" footer="0.3"/>
  <pageSetup orientation="landscape" r:id="rId1"/>
  <headerFooter>
    <oddFooter>&amp;L&amp;F</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10" workbookViewId="0" zoomToFit="1"/>
  </sheetViews>
  <pageMargins left="0.7" right="0.7" top="0.75" bottom="0.75" header="0.3" footer="0.3"/>
  <pageSetup orientation="landscape" r:id="rId1"/>
  <headerFooter>
    <oddFooter>&amp;L&amp;F</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10" workbookViewId="0" zoomToFit="1"/>
  </sheetViews>
  <pageMargins left="0.7" right="0.7" top="0.75" bottom="0.75" header="0.3" footer="0.3"/>
  <pageSetup orientation="landscape" r:id="rId1"/>
  <headerFooter>
    <oddFooter>&amp;L&amp;F</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10" workbookViewId="0" zoomToFit="1"/>
  </sheetViews>
  <pageMargins left="0.7" right="0.7" top="0.75" bottom="0.75" header="0.3" footer="0.3"/>
  <pageSetup orientation="landscape" r:id="rId1"/>
  <headerFooter>
    <oddFooter>&amp;L&amp;F</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10" workbookViewId="0" zoomToFit="1"/>
  </sheetViews>
  <pageMargins left="0.7" right="0.7" top="0.75" bottom="0.75" header="0.3" footer="0.3"/>
  <pageSetup orientation="landscape" r:id="rId1"/>
  <headerFooter>
    <oddFooter>&amp;L&amp;F</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10" workbookViewId="0" zoomToFit="1"/>
  </sheetViews>
  <pageMargins left="0.7" right="0.7" top="0.75" bottom="0.75" header="0.3" footer="0.3"/>
  <pageSetup orientation="landscape" r:id="rId1"/>
  <headerFooter>
    <oddFooter>&amp;L&amp;F</oddFoot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1295400</xdr:colOff>
      <xdr:row>35</xdr:row>
      <xdr:rowOff>47625</xdr:rowOff>
    </xdr:from>
    <xdr:to>
      <xdr:col>10</xdr:col>
      <xdr:colOff>2705100</xdr:colOff>
      <xdr:row>37</xdr:row>
      <xdr:rowOff>19050</xdr:rowOff>
    </xdr:to>
    <xdr:pic>
      <xdr:nvPicPr>
        <xdr:cNvPr id="3"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34250" y="6410325"/>
          <a:ext cx="14097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1000125</xdr:colOff>
      <xdr:row>26</xdr:row>
      <xdr:rowOff>133350</xdr:rowOff>
    </xdr:from>
    <xdr:to>
      <xdr:col>8</xdr:col>
      <xdr:colOff>2409825</xdr:colOff>
      <xdr:row>28</xdr:row>
      <xdr:rowOff>104775</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38975" y="6877050"/>
          <a:ext cx="14097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2190750</xdr:colOff>
      <xdr:row>0</xdr:row>
      <xdr:rowOff>95250</xdr:rowOff>
    </xdr:from>
    <xdr:to>
      <xdr:col>2</xdr:col>
      <xdr:colOff>3143250</xdr:colOff>
      <xdr:row>5</xdr:row>
      <xdr:rowOff>19050</xdr:rowOff>
    </xdr:to>
    <xdr:pic>
      <xdr:nvPicPr>
        <xdr:cNvPr id="5" name="Picture 4" descr="Indiana Department of Transportat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5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542925</xdr:colOff>
      <xdr:row>11</xdr:row>
      <xdr:rowOff>28575</xdr:rowOff>
    </xdr:from>
    <xdr:to>
      <xdr:col>5</xdr:col>
      <xdr:colOff>1952625</xdr:colOff>
      <xdr:row>13</xdr:row>
      <xdr:rowOff>0</xdr:rowOff>
    </xdr:to>
    <xdr:pic>
      <xdr:nvPicPr>
        <xdr:cNvPr id="6" name="Picture 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81775" y="2200275"/>
          <a:ext cx="14097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oneCellAnchor>
    <xdr:from>
      <xdr:col>3</xdr:col>
      <xdr:colOff>104775</xdr:colOff>
      <xdr:row>3</xdr:row>
      <xdr:rowOff>14287</xdr:rowOff>
    </xdr:from>
    <xdr:ext cx="726161" cy="172227"/>
    <mc:AlternateContent xmlns:mc="http://schemas.openxmlformats.org/markup-compatibility/2006" xmlns:a14="http://schemas.microsoft.com/office/drawing/2010/main">
      <mc:Choice Requires="a14">
        <xdr:sp macro="" textlink="">
          <xdr:nvSpPr>
            <xdr:cNvPr id="2" name="TextBox 1"/>
            <xdr:cNvSpPr txBox="1"/>
          </xdr:nvSpPr>
          <xdr:spPr>
            <a:xfrm>
              <a:off x="1409700" y="1433512"/>
              <a:ext cx="72616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𝑑</m:t>
                        </m:r>
                      </m:sub>
                    </m:sSub>
                    <m:r>
                      <a:rPr lang="en-US" sz="1100" b="0" i="1">
                        <a:latin typeface="Cambria Math" panose="02040503050406030204" pitchFamily="18" charset="0"/>
                      </a:rPr>
                      <m:t>=</m:t>
                    </m:r>
                    <m:r>
                      <a:rPr lang="en-US" sz="1100" b="0" i="1">
                        <a:latin typeface="Cambria Math" panose="02040503050406030204" pitchFamily="18" charset="0"/>
                      </a:rPr>
                      <m:t>𝑓</m:t>
                    </m:r>
                    <m:r>
                      <a:rPr lang="en-US" sz="1100" b="0" i="1">
                        <a:latin typeface="Cambria Math" panose="02040503050406030204" pitchFamily="18" charset="0"/>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𝑉</m:t>
                        </m:r>
                      </m:e>
                      <m:sub>
                        <m:r>
                          <a:rPr lang="en-US"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2" name="TextBox 1"/>
            <xdr:cNvSpPr txBox="1"/>
          </xdr:nvSpPr>
          <xdr:spPr>
            <a:xfrm>
              <a:off x="1409700" y="1433512"/>
              <a:ext cx="72616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𝑉_𝑑=𝑓∗</a:t>
              </a:r>
              <a:r>
                <a:rPr lang="en-US" sz="1100" b="0" i="0">
                  <a:solidFill>
                    <a:schemeClr val="tx1"/>
                  </a:solidFill>
                  <a:effectLst/>
                  <a:latin typeface="+mn-lt"/>
                  <a:ea typeface="+mn-ea"/>
                  <a:cs typeface="+mn-cs"/>
                </a:rPr>
                <a:t>𝑉_</a:t>
              </a:r>
              <a:r>
                <a:rPr lang="en-US" sz="1100" b="0" i="0">
                  <a:solidFill>
                    <a:schemeClr val="tx1"/>
                  </a:solidFill>
                  <a:effectLst/>
                  <a:latin typeface="Cambria Math" panose="02040503050406030204" pitchFamily="18" charset="0"/>
                  <a:ea typeface="+mn-ea"/>
                  <a:cs typeface="+mn-cs"/>
                </a:rPr>
                <a:t>0</a:t>
              </a:r>
              <a:endParaRPr 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15</xdr:col>
      <xdr:colOff>1122</xdr:colOff>
      <xdr:row>11</xdr:row>
      <xdr:rowOff>273984</xdr:rowOff>
    </xdr:from>
    <xdr:to>
      <xdr:col>26</xdr:col>
      <xdr:colOff>184898</xdr:colOff>
      <xdr:row>38</xdr:row>
      <xdr:rowOff>8965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40</xdr:row>
      <xdr:rowOff>0</xdr:rowOff>
    </xdr:from>
    <xdr:to>
      <xdr:col>26</xdr:col>
      <xdr:colOff>183776</xdr:colOff>
      <xdr:row>66</xdr:row>
      <xdr:rowOff>1681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30</xdr:row>
      <xdr:rowOff>28575</xdr:rowOff>
    </xdr:from>
    <xdr:to>
      <xdr:col>6</xdr:col>
      <xdr:colOff>57150</xdr:colOff>
      <xdr:row>32</xdr:row>
      <xdr:rowOff>0</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6000750"/>
          <a:ext cx="12954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238125</xdr:colOff>
      <xdr:row>105</xdr:row>
      <xdr:rowOff>38100</xdr:rowOff>
    </xdr:from>
    <xdr:to>
      <xdr:col>20</xdr:col>
      <xdr:colOff>79001</xdr:colOff>
      <xdr:row>133</xdr:row>
      <xdr:rowOff>106456</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136</xdr:row>
      <xdr:rowOff>22225</xdr:rowOff>
    </xdr:from>
    <xdr:to>
      <xdr:col>20</xdr:col>
      <xdr:colOff>75057</xdr:colOff>
      <xdr:row>164</xdr:row>
      <xdr:rowOff>90581</xdr:rowOff>
    </xdr:to>
    <xdr:graphicFrame macro="">
      <xdr:nvGraphicFramePr>
        <xdr:cNvPr id="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666750" cy="666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kachler@indot.in.gov" TargetMode="External"/><Relationship Id="rId1" Type="http://schemas.openxmlformats.org/officeDocument/2006/relationships/hyperlink" Target="mailto:adtyra@indot.in.gov"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showGridLines="0" tabSelected="1" workbookViewId="0"/>
  </sheetViews>
  <sheetFormatPr defaultRowHeight="15" x14ac:dyDescent="0.25"/>
  <cols>
    <col min="1" max="1" width="2.7109375" style="111" customWidth="1"/>
    <col min="2" max="2" width="3.7109375" style="111" customWidth="1"/>
    <col min="3" max="3" width="75.7109375" style="111" customWidth="1"/>
    <col min="4" max="4" width="4.7109375" style="111" customWidth="1"/>
    <col min="5" max="5" width="3.7109375" style="111" customWidth="1"/>
    <col min="6" max="6" width="75.7109375" style="111" customWidth="1"/>
    <col min="7" max="16384" width="9.140625" style="111"/>
  </cols>
  <sheetData>
    <row r="2" spans="2:6" ht="21" x14ac:dyDescent="0.35">
      <c r="B2" s="110" t="s">
        <v>158</v>
      </c>
      <c r="E2" s="110"/>
    </row>
    <row r="3" spans="2:6" x14ac:dyDescent="0.25">
      <c r="B3" s="112"/>
      <c r="C3" s="113" t="s">
        <v>277</v>
      </c>
      <c r="E3" s="112"/>
    </row>
    <row r="4" spans="2:6" x14ac:dyDescent="0.25">
      <c r="B4" s="112"/>
      <c r="C4" s="113" t="s">
        <v>276</v>
      </c>
      <c r="E4" s="112"/>
    </row>
    <row r="5" spans="2:6" x14ac:dyDescent="0.25">
      <c r="B5" s="114"/>
      <c r="E5" s="114"/>
    </row>
    <row r="6" spans="2:6" x14ac:dyDescent="0.25">
      <c r="B6" s="115" t="s">
        <v>159</v>
      </c>
      <c r="C6" s="116"/>
      <c r="E6" s="115" t="s">
        <v>232</v>
      </c>
      <c r="F6" s="117"/>
    </row>
    <row r="7" spans="2:6" ht="15" customHeight="1" x14ac:dyDescent="0.25">
      <c r="B7" s="112"/>
      <c r="C7" s="223" t="s">
        <v>252</v>
      </c>
      <c r="E7" s="112"/>
      <c r="F7" s="221" t="s">
        <v>273</v>
      </c>
    </row>
    <row r="8" spans="2:6" x14ac:dyDescent="0.25">
      <c r="B8" s="112"/>
      <c r="C8" s="223"/>
      <c r="E8" s="112"/>
      <c r="F8" s="222"/>
    </row>
    <row r="9" spans="2:6" x14ac:dyDescent="0.25">
      <c r="B9" s="112"/>
      <c r="C9" s="223"/>
      <c r="E9" s="112"/>
      <c r="F9" s="222"/>
    </row>
    <row r="10" spans="2:6" x14ac:dyDescent="0.25">
      <c r="B10" s="112"/>
      <c r="C10" s="223"/>
      <c r="E10" s="112"/>
      <c r="F10" s="222"/>
    </row>
    <row r="11" spans="2:6" x14ac:dyDescent="0.25">
      <c r="B11" s="112"/>
      <c r="C11" s="223"/>
      <c r="E11" s="112"/>
      <c r="F11" s="222"/>
    </row>
    <row r="12" spans="2:6" x14ac:dyDescent="0.25">
      <c r="B12" s="118" t="s">
        <v>161</v>
      </c>
      <c r="C12" s="117"/>
      <c r="E12" s="114"/>
      <c r="F12" s="222"/>
    </row>
    <row r="13" spans="2:6" x14ac:dyDescent="0.25">
      <c r="B13" s="112"/>
      <c r="C13" s="119" t="s">
        <v>162</v>
      </c>
      <c r="E13" s="112"/>
      <c r="F13" s="222"/>
    </row>
    <row r="14" spans="2:6" x14ac:dyDescent="0.25">
      <c r="B14" s="112"/>
      <c r="C14" s="138" t="s">
        <v>116</v>
      </c>
      <c r="E14" s="114"/>
      <c r="F14" s="222"/>
    </row>
    <row r="15" spans="2:6" x14ac:dyDescent="0.25">
      <c r="B15" s="112"/>
      <c r="C15" s="143" t="s">
        <v>117</v>
      </c>
      <c r="E15" s="114"/>
      <c r="F15" s="222"/>
    </row>
    <row r="16" spans="2:6" x14ac:dyDescent="0.25">
      <c r="B16" s="120"/>
      <c r="C16" s="120"/>
      <c r="E16" s="114"/>
      <c r="F16" s="222"/>
    </row>
    <row r="17" spans="2:6" x14ac:dyDescent="0.25">
      <c r="B17" s="115" t="s">
        <v>163</v>
      </c>
      <c r="C17" s="116"/>
      <c r="E17" s="114"/>
      <c r="F17" s="222"/>
    </row>
    <row r="18" spans="2:6" ht="15" customHeight="1" x14ac:dyDescent="0.25">
      <c r="B18" s="112"/>
      <c r="C18" s="221" t="s">
        <v>216</v>
      </c>
      <c r="E18" s="114"/>
      <c r="F18" s="222"/>
    </row>
    <row r="19" spans="2:6" x14ac:dyDescent="0.25">
      <c r="B19" s="114"/>
      <c r="C19" s="222"/>
      <c r="F19" s="222"/>
    </row>
    <row r="20" spans="2:6" x14ac:dyDescent="0.25">
      <c r="B20" s="114"/>
      <c r="C20" s="222"/>
      <c r="F20" s="222"/>
    </row>
    <row r="21" spans="2:6" x14ac:dyDescent="0.25">
      <c r="B21" s="114"/>
      <c r="C21" s="222"/>
      <c r="F21" s="222"/>
    </row>
    <row r="22" spans="2:6" x14ac:dyDescent="0.25">
      <c r="B22" s="114"/>
      <c r="C22" s="122"/>
      <c r="F22" s="222"/>
    </row>
    <row r="23" spans="2:6" x14ac:dyDescent="0.25">
      <c r="B23" s="115" t="s">
        <v>164</v>
      </c>
      <c r="C23" s="121"/>
      <c r="F23" s="222"/>
    </row>
    <row r="24" spans="2:6" ht="15" customHeight="1" x14ac:dyDescent="0.25">
      <c r="C24" s="221" t="s">
        <v>257</v>
      </c>
      <c r="F24" s="222"/>
    </row>
    <row r="25" spans="2:6" x14ac:dyDescent="0.25">
      <c r="C25" s="222"/>
      <c r="F25" s="222"/>
    </row>
    <row r="26" spans="2:6" x14ac:dyDescent="0.25">
      <c r="C26" s="222"/>
      <c r="F26" s="222"/>
    </row>
    <row r="27" spans="2:6" x14ac:dyDescent="0.25">
      <c r="C27" s="222"/>
      <c r="F27" s="222"/>
    </row>
    <row r="28" spans="2:6" x14ac:dyDescent="0.25">
      <c r="C28" s="222"/>
      <c r="F28" s="222"/>
    </row>
    <row r="29" spans="2:6" x14ac:dyDescent="0.25">
      <c r="C29" s="222"/>
      <c r="F29" s="222"/>
    </row>
    <row r="30" spans="2:6" x14ac:dyDescent="0.25">
      <c r="C30" s="222"/>
      <c r="F30" s="222"/>
    </row>
    <row r="31" spans="2:6" x14ac:dyDescent="0.25">
      <c r="C31" s="222"/>
      <c r="F31" s="222"/>
    </row>
    <row r="32" spans="2:6" x14ac:dyDescent="0.25">
      <c r="C32" s="222"/>
      <c r="F32" s="222"/>
    </row>
    <row r="33" spans="1:6" ht="15" customHeight="1" x14ac:dyDescent="0.25">
      <c r="C33" s="222"/>
      <c r="F33" s="222"/>
    </row>
    <row r="34" spans="1:6" x14ac:dyDescent="0.25">
      <c r="C34" s="222"/>
      <c r="F34" s="222"/>
    </row>
    <row r="35" spans="1:6" ht="15" customHeight="1" x14ac:dyDescent="0.25">
      <c r="C35" s="222"/>
      <c r="F35" s="222"/>
    </row>
    <row r="36" spans="1:6" x14ac:dyDescent="0.25">
      <c r="C36" s="222"/>
      <c r="E36" s="115" t="s">
        <v>199</v>
      </c>
      <c r="F36" s="123"/>
    </row>
    <row r="37" spans="1:6" x14ac:dyDescent="0.25">
      <c r="C37" s="222"/>
      <c r="E37" s="112"/>
      <c r="F37" s="221" t="s">
        <v>217</v>
      </c>
    </row>
    <row r="38" spans="1:6" x14ac:dyDescent="0.25">
      <c r="C38" s="222"/>
      <c r="E38" s="112"/>
      <c r="F38" s="222"/>
    </row>
    <row r="39" spans="1:6" x14ac:dyDescent="0.25">
      <c r="C39" s="222"/>
      <c r="E39" s="112"/>
      <c r="F39" s="222"/>
    </row>
    <row r="40" spans="1:6" x14ac:dyDescent="0.25">
      <c r="A40" s="120"/>
      <c r="C40" s="222"/>
      <c r="D40" s="120"/>
      <c r="E40" s="112"/>
      <c r="F40" s="222"/>
    </row>
    <row r="41" spans="1:6" x14ac:dyDescent="0.25">
      <c r="C41" s="222"/>
      <c r="F41" s="222"/>
    </row>
    <row r="42" spans="1:6" x14ac:dyDescent="0.25">
      <c r="C42" s="222"/>
    </row>
    <row r="43" spans="1:6" x14ac:dyDescent="0.25">
      <c r="C43" s="222"/>
      <c r="E43" s="115" t="s">
        <v>165</v>
      </c>
      <c r="F43" s="123"/>
    </row>
    <row r="44" spans="1:6" x14ac:dyDescent="0.25">
      <c r="C44" s="222"/>
      <c r="F44" s="124" t="str">
        <f>HYPERLINK("http://indot.ms2soft.com/tcds/tsearch.asp?loc=Indot&amp;mod","INDOT Traffic Count Database System (TCDS)")</f>
        <v>INDOT Traffic Count Database System (TCDS)</v>
      </c>
    </row>
    <row r="45" spans="1:6" x14ac:dyDescent="0.25">
      <c r="C45" s="222"/>
      <c r="F45" s="124" t="str">
        <f>HYPERLINK("http://www.in.gov/indot/3000.htm","INDOT Adjustment Factors (Use the latest version)")</f>
        <v>INDOT Adjustment Factors (Use the latest version)</v>
      </c>
    </row>
    <row r="46" spans="1:6" x14ac:dyDescent="0.25">
      <c r="C46" s="222"/>
      <c r="F46" s="124" t="str">
        <f>HYPERLINK("http://www.in.gov/indot/2356.htm","INDOT Hourly Day of the Week Conversion Factors")</f>
        <v>INDOT Hourly Day of the Week Conversion Factors</v>
      </c>
    </row>
    <row r="47" spans="1:6" x14ac:dyDescent="0.25">
      <c r="C47" s="222"/>
      <c r="F47" s="124" t="str">
        <f>HYPERLINK("http://www.in.gov/indot/2356.htm","INDOT Work Zone Safety Section Web Site")</f>
        <v>INDOT Work Zone Safety Section Web Site</v>
      </c>
    </row>
    <row r="49" spans="2:6" ht="15" customHeight="1" x14ac:dyDescent="0.25">
      <c r="B49" s="115" t="s">
        <v>160</v>
      </c>
      <c r="C49" s="117"/>
      <c r="E49" s="115" t="s">
        <v>197</v>
      </c>
      <c r="F49" s="126"/>
    </row>
    <row r="50" spans="2:6" x14ac:dyDescent="0.25">
      <c r="B50" s="112"/>
      <c r="C50" s="221" t="s">
        <v>250</v>
      </c>
      <c r="E50" s="112"/>
      <c r="F50" s="112" t="s">
        <v>198</v>
      </c>
    </row>
    <row r="51" spans="2:6" x14ac:dyDescent="0.25">
      <c r="B51" s="112"/>
      <c r="C51" s="222"/>
      <c r="E51" s="112"/>
      <c r="F51" s="127" t="s">
        <v>218</v>
      </c>
    </row>
    <row r="52" spans="2:6" x14ac:dyDescent="0.25">
      <c r="B52" s="112"/>
      <c r="C52" s="222"/>
      <c r="E52" s="112"/>
      <c r="F52" s="127" t="s">
        <v>219</v>
      </c>
    </row>
    <row r="53" spans="2:6" x14ac:dyDescent="0.25">
      <c r="B53" s="112"/>
      <c r="C53" s="222"/>
    </row>
    <row r="54" spans="2:6" x14ac:dyDescent="0.25">
      <c r="B54" s="112"/>
      <c r="C54" s="222"/>
      <c r="E54" s="115" t="s">
        <v>166</v>
      </c>
      <c r="F54" s="123"/>
    </row>
    <row r="55" spans="2:6" x14ac:dyDescent="0.25">
      <c r="B55" s="114"/>
      <c r="C55" s="222"/>
      <c r="E55" s="112"/>
      <c r="F55" s="125" t="s">
        <v>196</v>
      </c>
    </row>
    <row r="56" spans="2:6" ht="15" customHeight="1" x14ac:dyDescent="0.25">
      <c r="B56" s="112"/>
      <c r="C56" s="222"/>
    </row>
  </sheetData>
  <sheetProtection sheet="1" objects="1" scenarios="1"/>
  <mergeCells count="6">
    <mergeCell ref="F37:F41"/>
    <mergeCell ref="C7:C11"/>
    <mergeCell ref="C18:C21"/>
    <mergeCell ref="C50:C56"/>
    <mergeCell ref="C24:C47"/>
    <mergeCell ref="F7:F35"/>
  </mergeCells>
  <hyperlinks>
    <hyperlink ref="F51" r:id="rId1"/>
    <hyperlink ref="F52"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F176"/>
  <sheetViews>
    <sheetView showGridLines="0" workbookViewId="0"/>
  </sheetViews>
  <sheetFormatPr defaultRowHeight="15" x14ac:dyDescent="0.25"/>
  <cols>
    <col min="1" max="1" width="2.7109375" customWidth="1"/>
    <col min="2" max="2" width="5.5703125" customWidth="1"/>
    <col min="3" max="3" width="6.7109375" customWidth="1"/>
    <col min="4" max="4" width="8.5703125" style="18" customWidth="1"/>
    <col min="5" max="5" width="8.42578125" style="18" customWidth="1"/>
    <col min="6" max="6" width="15.42578125" customWidth="1"/>
    <col min="7" max="7" width="21.7109375" customWidth="1"/>
    <col min="8" max="8" width="12.42578125" customWidth="1"/>
    <col min="9" max="14" width="11.7109375" customWidth="1"/>
    <col min="16" max="16" width="5.5703125" customWidth="1"/>
    <col min="17" max="17" width="6.7109375" customWidth="1"/>
    <col min="18" max="18" width="8.5703125" style="18" customWidth="1"/>
    <col min="19" max="19" width="8.42578125" style="18" customWidth="1"/>
    <col min="20" max="20" width="15.42578125" customWidth="1"/>
    <col min="21" max="21" width="21.7109375" customWidth="1"/>
    <col min="22" max="22" width="12.42578125" customWidth="1"/>
    <col min="23" max="28" width="11.7109375" customWidth="1"/>
    <col min="30" max="30" width="5.5703125" customWidth="1"/>
    <col min="31" max="31" width="6.7109375" customWidth="1"/>
    <col min="32" max="32" width="8.5703125" style="18" customWidth="1"/>
    <col min="33" max="33" width="8.42578125" style="18" customWidth="1"/>
    <col min="34" max="34" width="15.42578125" customWidth="1"/>
    <col min="35" max="35" width="21.7109375" customWidth="1"/>
    <col min="36" max="36" width="12.42578125" customWidth="1"/>
    <col min="37" max="42" width="11.7109375" customWidth="1"/>
    <col min="44" max="44" width="5.5703125" customWidth="1"/>
    <col min="45" max="45" width="6.7109375" customWidth="1"/>
    <col min="46" max="46" width="8.5703125" style="18" customWidth="1"/>
    <col min="47" max="47" width="8.42578125" style="18" customWidth="1"/>
    <col min="48" max="48" width="15.42578125" customWidth="1"/>
    <col min="49" max="49" width="21.7109375" customWidth="1"/>
    <col min="50" max="50" width="12.42578125" customWidth="1"/>
    <col min="51" max="56" width="11.7109375" customWidth="1"/>
    <col min="58" max="58" width="5.5703125" customWidth="1"/>
    <col min="59" max="59" width="6.7109375" customWidth="1"/>
    <col min="60" max="60" width="8.5703125" style="18" customWidth="1"/>
    <col min="61" max="61" width="8.42578125" style="18" customWidth="1"/>
    <col min="62" max="62" width="15.42578125" customWidth="1"/>
    <col min="63" max="63" width="21.7109375" customWidth="1"/>
    <col min="64" max="64" width="12.42578125" customWidth="1"/>
    <col min="65" max="70" width="11.7109375" customWidth="1"/>
    <col min="72" max="72" width="5.5703125" customWidth="1"/>
    <col min="73" max="73" width="6.7109375" customWidth="1"/>
    <col min="74" max="74" width="8.5703125" style="18" customWidth="1"/>
    <col min="75" max="75" width="8.42578125" style="18" customWidth="1"/>
    <col min="76" max="76" width="15.42578125" customWidth="1"/>
    <col min="77" max="77" width="21.7109375" customWidth="1"/>
    <col min="78" max="78" width="12.42578125" customWidth="1"/>
    <col min="79" max="84" width="11.7109375" customWidth="1"/>
  </cols>
  <sheetData>
    <row r="2" spans="2:84" ht="21" x14ac:dyDescent="0.35">
      <c r="B2" s="20" t="s">
        <v>118</v>
      </c>
      <c r="D2"/>
      <c r="E2"/>
      <c r="R2"/>
    </row>
    <row r="3" spans="2:84" ht="65.099999999999994" customHeight="1" x14ac:dyDescent="0.25">
      <c r="B3" s="237" t="s">
        <v>187</v>
      </c>
      <c r="C3" s="237"/>
      <c r="D3" s="237"/>
      <c r="E3" s="237"/>
      <c r="F3" s="237"/>
      <c r="G3" s="237"/>
      <c r="H3" s="237"/>
      <c r="I3" s="237"/>
      <c r="J3" s="237"/>
      <c r="K3" s="237"/>
      <c r="L3" s="237"/>
      <c r="M3" s="237"/>
      <c r="N3" s="237"/>
      <c r="O3" s="237"/>
      <c r="P3" s="237"/>
      <c r="Q3" s="237"/>
      <c r="R3" s="237"/>
      <c r="S3" s="237"/>
    </row>
    <row r="4" spans="2:84" x14ac:dyDescent="0.25">
      <c r="B4" s="276" t="str">
        <f>'Queuing Calcs'!$B$9</f>
        <v>Anticipated Queuing (mi) for Alternative 1 for bound Traffic (Enter a brief, distinguishing description.)</v>
      </c>
      <c r="C4" s="276"/>
      <c r="D4" s="276"/>
      <c r="E4" s="276"/>
      <c r="F4" s="276"/>
      <c r="G4" s="276"/>
      <c r="H4" s="276"/>
      <c r="I4" s="276"/>
      <c r="J4" s="276" t="s">
        <v>143</v>
      </c>
      <c r="K4" s="276"/>
      <c r="L4" s="276"/>
      <c r="M4" s="276"/>
      <c r="N4" s="276"/>
      <c r="P4" s="276" t="str">
        <f>'Queuing Calcs'!$B$36</f>
        <v>Anticipated Queuing (mi) for Alternative 2 for bound Traffic (Enter a brief, distinguishing description.)</v>
      </c>
      <c r="Q4" s="276"/>
      <c r="R4" s="276"/>
      <c r="S4" s="276"/>
      <c r="T4" s="276"/>
      <c r="U4" s="276"/>
      <c r="V4" s="276"/>
      <c r="W4" s="276"/>
      <c r="X4" s="276" t="s">
        <v>143</v>
      </c>
      <c r="Y4" s="276"/>
      <c r="Z4" s="276"/>
      <c r="AA4" s="276"/>
      <c r="AB4" s="276"/>
      <c r="AD4" s="276" t="str">
        <f>'Queuing Calcs'!$B$63</f>
        <v>Anticipated Queuing (mi) for Alternative 3 for bound Traffic (Enter a brief, distinguishing description.)</v>
      </c>
      <c r="AE4" s="276"/>
      <c r="AF4" s="276"/>
      <c r="AG4" s="276"/>
      <c r="AH4" s="276"/>
      <c r="AI4" s="276"/>
      <c r="AJ4" s="276"/>
      <c r="AK4" s="276"/>
      <c r="AL4" s="276" t="s">
        <v>143</v>
      </c>
      <c r="AM4" s="276"/>
      <c r="AN4" s="276"/>
      <c r="AO4" s="276"/>
      <c r="AP4" s="276"/>
      <c r="AR4" s="276" t="str">
        <f>'Queuing Calcs'!K9</f>
        <v/>
      </c>
      <c r="AS4" s="276"/>
      <c r="AT4" s="276"/>
      <c r="AU4" s="276"/>
      <c r="AV4" s="276"/>
      <c r="AW4" s="276"/>
      <c r="AX4" s="276"/>
      <c r="AY4" s="276"/>
      <c r="AZ4" s="276" t="s">
        <v>143</v>
      </c>
      <c r="BA4" s="276"/>
      <c r="BB4" s="276"/>
      <c r="BC4" s="276"/>
      <c r="BD4" s="276"/>
      <c r="BF4" s="276" t="str">
        <f>'Queuing Calcs'!K36</f>
        <v/>
      </c>
      <c r="BG4" s="276"/>
      <c r="BH4" s="276"/>
      <c r="BI4" s="276"/>
      <c r="BJ4" s="276"/>
      <c r="BK4" s="276"/>
      <c r="BL4" s="276"/>
      <c r="BM4" s="276"/>
      <c r="BN4" s="276" t="s">
        <v>143</v>
      </c>
      <c r="BO4" s="276"/>
      <c r="BP4" s="276"/>
      <c r="BQ4" s="276"/>
      <c r="BR4" s="276"/>
      <c r="BT4" s="276" t="str">
        <f>'Queuing Calcs'!K63</f>
        <v/>
      </c>
      <c r="BU4" s="276"/>
      <c r="BV4" s="276"/>
      <c r="BW4" s="276"/>
      <c r="BX4" s="276"/>
      <c r="BY4" s="276"/>
      <c r="BZ4" s="276"/>
      <c r="CA4" s="276"/>
      <c r="CB4" s="276" t="s">
        <v>143</v>
      </c>
      <c r="CC4" s="276"/>
      <c r="CD4" s="276"/>
      <c r="CE4" s="276"/>
      <c r="CF4" s="276"/>
    </row>
    <row r="5" spans="2:84" s="39" customFormat="1" ht="30" customHeight="1" x14ac:dyDescent="0.25">
      <c r="B5" s="273" t="s">
        <v>89</v>
      </c>
      <c r="C5" s="273"/>
      <c r="D5" s="14" t="s">
        <v>90</v>
      </c>
      <c r="E5" s="14" t="s">
        <v>98</v>
      </c>
      <c r="F5" s="14" t="s">
        <v>112</v>
      </c>
      <c r="G5" s="141" t="s">
        <v>113</v>
      </c>
      <c r="H5" s="14" t="s">
        <v>107</v>
      </c>
      <c r="I5" s="14" t="s">
        <v>108</v>
      </c>
      <c r="J5" s="44" t="s">
        <v>144</v>
      </c>
      <c r="K5" s="44" t="s">
        <v>145</v>
      </c>
      <c r="L5" s="44" t="s">
        <v>146</v>
      </c>
      <c r="M5" s="44" t="s">
        <v>147</v>
      </c>
      <c r="N5" s="44" t="s">
        <v>148</v>
      </c>
      <c r="P5" s="273" t="s">
        <v>89</v>
      </c>
      <c r="Q5" s="273"/>
      <c r="R5" s="14" t="s">
        <v>90</v>
      </c>
      <c r="S5" s="14" t="s">
        <v>98</v>
      </c>
      <c r="T5" s="14" t="s">
        <v>112</v>
      </c>
      <c r="U5" s="141" t="s">
        <v>113</v>
      </c>
      <c r="V5" s="14" t="s">
        <v>107</v>
      </c>
      <c r="W5" s="14" t="s">
        <v>108</v>
      </c>
      <c r="X5" s="44" t="s">
        <v>144</v>
      </c>
      <c r="Y5" s="44" t="s">
        <v>145</v>
      </c>
      <c r="Z5" s="44" t="s">
        <v>146</v>
      </c>
      <c r="AA5" s="44" t="s">
        <v>147</v>
      </c>
      <c r="AB5" s="44" t="s">
        <v>148</v>
      </c>
      <c r="AD5" s="273" t="s">
        <v>89</v>
      </c>
      <c r="AE5" s="273"/>
      <c r="AF5" s="14" t="s">
        <v>90</v>
      </c>
      <c r="AG5" s="14" t="s">
        <v>98</v>
      </c>
      <c r="AH5" s="14" t="s">
        <v>112</v>
      </c>
      <c r="AI5" s="141" t="s">
        <v>113</v>
      </c>
      <c r="AJ5" s="14" t="s">
        <v>107</v>
      </c>
      <c r="AK5" s="14" t="s">
        <v>108</v>
      </c>
      <c r="AL5" s="44" t="s">
        <v>144</v>
      </c>
      <c r="AM5" s="44" t="s">
        <v>145</v>
      </c>
      <c r="AN5" s="44" t="s">
        <v>146</v>
      </c>
      <c r="AO5" s="44" t="s">
        <v>147</v>
      </c>
      <c r="AP5" s="44" t="s">
        <v>148</v>
      </c>
      <c r="AR5" s="273" t="s">
        <v>89</v>
      </c>
      <c r="AS5" s="273"/>
      <c r="AT5" s="14" t="s">
        <v>90</v>
      </c>
      <c r="AU5" s="14" t="s">
        <v>98</v>
      </c>
      <c r="AV5" s="14" t="s">
        <v>112</v>
      </c>
      <c r="AW5" s="141" t="s">
        <v>113</v>
      </c>
      <c r="AX5" s="14" t="s">
        <v>107</v>
      </c>
      <c r="AY5" s="14" t="s">
        <v>108</v>
      </c>
      <c r="AZ5" s="44" t="s">
        <v>144</v>
      </c>
      <c r="BA5" s="44" t="s">
        <v>145</v>
      </c>
      <c r="BB5" s="44" t="s">
        <v>146</v>
      </c>
      <c r="BC5" s="44" t="s">
        <v>147</v>
      </c>
      <c r="BD5" s="44" t="s">
        <v>148</v>
      </c>
      <c r="BF5" s="273" t="s">
        <v>89</v>
      </c>
      <c r="BG5" s="273"/>
      <c r="BH5" s="14" t="s">
        <v>90</v>
      </c>
      <c r="BI5" s="14" t="s">
        <v>98</v>
      </c>
      <c r="BJ5" s="14" t="s">
        <v>112</v>
      </c>
      <c r="BK5" s="141" t="s">
        <v>113</v>
      </c>
      <c r="BL5" s="14" t="s">
        <v>107</v>
      </c>
      <c r="BM5" s="14" t="s">
        <v>108</v>
      </c>
      <c r="BN5" s="44" t="s">
        <v>144</v>
      </c>
      <c r="BO5" s="44" t="s">
        <v>145</v>
      </c>
      <c r="BP5" s="44" t="s">
        <v>146</v>
      </c>
      <c r="BQ5" s="44" t="s">
        <v>147</v>
      </c>
      <c r="BR5" s="44" t="s">
        <v>148</v>
      </c>
      <c r="BT5" s="273" t="s">
        <v>89</v>
      </c>
      <c r="BU5" s="273"/>
      <c r="BV5" s="14" t="s">
        <v>90</v>
      </c>
      <c r="BW5" s="14" t="s">
        <v>98</v>
      </c>
      <c r="BX5" s="14" t="s">
        <v>112</v>
      </c>
      <c r="BY5" s="141" t="s">
        <v>113</v>
      </c>
      <c r="BZ5" s="14" t="s">
        <v>107</v>
      </c>
      <c r="CA5" s="14" t="s">
        <v>108</v>
      </c>
      <c r="CB5" s="44" t="s">
        <v>144</v>
      </c>
      <c r="CC5" s="44" t="s">
        <v>145</v>
      </c>
      <c r="CD5" s="44" t="s">
        <v>146</v>
      </c>
      <c r="CE5" s="44" t="s">
        <v>147</v>
      </c>
      <c r="CF5" s="44" t="s">
        <v>148</v>
      </c>
    </row>
    <row r="6" spans="2:84" x14ac:dyDescent="0.25">
      <c r="B6" s="275" t="s">
        <v>92</v>
      </c>
      <c r="C6" s="40">
        <v>156</v>
      </c>
      <c r="D6" s="42" t="e">
        <f ca="1">'Queuing Calcs'!C11</f>
        <v>#VALUE!</v>
      </c>
      <c r="E6" s="13">
        <f>'Work Information'!C16</f>
        <v>99999999</v>
      </c>
      <c r="F6" s="41" t="str">
        <f>IF(E6&lt;&gt;E5,E6&amp;" PCE/hr","")</f>
        <v>99999999 PCE/hr</v>
      </c>
      <c r="G6" s="142"/>
      <c r="H6" s="41" t="str">
        <f>IF(F6="","",IF(G6="",F6,F6&amp;", "&amp;G6))</f>
        <v>99999999 PCE/hr</v>
      </c>
      <c r="I6" s="41"/>
      <c r="J6" s="41" t="e">
        <f ca="1">IF(AND(D6&gt;0,D173&gt;0,D172&gt;0,D171&gt;0,D170&gt;0,D169&gt;0,D168&gt;0),"Outside Policy Limits","")</f>
        <v>#VALUE!</v>
      </c>
      <c r="K6" s="41"/>
      <c r="L6" s="41" t="e">
        <f ca="1">IF(AND(D6&gt;0.5,D173&gt;0.5,D172&gt;0.5,D171&gt;0.5,D170&gt;0.5),"Outside Policy Limits","")</f>
        <v>#VALUE!</v>
      </c>
      <c r="M6" s="41" t="e">
        <f ca="1">IF(AND(D6&gt;1,D173&gt;1,D172&gt;1),"Outside Policy Limits","")</f>
        <v>#VALUE!</v>
      </c>
      <c r="N6" s="41" t="e">
        <f t="shared" ref="N6:N11" ca="1" si="0">IF(D6&gt;1.5,"Outside Policy Limits","")</f>
        <v>#VALUE!</v>
      </c>
      <c r="P6" s="275" t="s">
        <v>92</v>
      </c>
      <c r="Q6" s="40">
        <v>156</v>
      </c>
      <c r="R6" s="42" t="e">
        <f ca="1">'Queuing Calcs'!C38</f>
        <v>#VALUE!</v>
      </c>
      <c r="S6" s="13">
        <f>'Work Information'!C43</f>
        <v>99999999</v>
      </c>
      <c r="T6" s="41" t="str">
        <f>IF(S6&lt;&gt;S5,S6&amp;" PCE/hr","")</f>
        <v>99999999 PCE/hr</v>
      </c>
      <c r="U6" s="142"/>
      <c r="V6" s="41" t="str">
        <f>IF(T6="","",IF(U6="",T6,T6&amp;", "&amp;U6))</f>
        <v>99999999 PCE/hr</v>
      </c>
      <c r="W6" s="41"/>
      <c r="X6" s="41" t="e">
        <f ca="1">IF(AND(R6&gt;0,R173&gt;0,R172&gt;0,R171&gt;0,R170&gt;0,R169&gt;0,R168&gt;0),"Outside Policy Limits","")</f>
        <v>#VALUE!</v>
      </c>
      <c r="Y6" s="41"/>
      <c r="Z6" s="41" t="e">
        <f ca="1">IF(AND(R6&gt;0.5,R173&gt;0.5,R172&gt;0.5,R171&gt;0.5,R170&gt;0.5),"Outside Policy Limits","")</f>
        <v>#VALUE!</v>
      </c>
      <c r="AA6" s="41" t="e">
        <f ca="1">IF(AND(R6&gt;1,R173&gt;1,R172&gt;1),"Outside Policy Limits","")</f>
        <v>#VALUE!</v>
      </c>
      <c r="AB6" s="41" t="e">
        <f t="shared" ref="AB6:AB69" ca="1" si="1">IF(R6&gt;1.5,"Outside Policy Limits","")</f>
        <v>#VALUE!</v>
      </c>
      <c r="AD6" s="275" t="s">
        <v>92</v>
      </c>
      <c r="AE6" s="40">
        <v>156</v>
      </c>
      <c r="AF6" s="42" t="e">
        <f ca="1">'Queuing Calcs'!C65</f>
        <v>#VALUE!</v>
      </c>
      <c r="AG6" s="13">
        <f>'Work Information'!C70</f>
        <v>99999999</v>
      </c>
      <c r="AH6" s="41" t="str">
        <f>IF(AG6&lt;&gt;AG5,AG6&amp;" PCE/hr","")</f>
        <v>99999999 PCE/hr</v>
      </c>
      <c r="AI6" s="142"/>
      <c r="AJ6" s="41" t="str">
        <f>IF(AH6="","",IF(AI6="",AH6,AH6&amp;", "&amp;AI6))</f>
        <v>99999999 PCE/hr</v>
      </c>
      <c r="AK6" s="41"/>
      <c r="AL6" s="41" t="e">
        <f ca="1">IF(AND(AF6&gt;0,AF173&gt;0,AF172&gt;0,AF171&gt;0,AF170&gt;0,AF169&gt;0,AF168&gt;0),"Outside Policy Limits","")</f>
        <v>#VALUE!</v>
      </c>
      <c r="AM6" s="41"/>
      <c r="AN6" s="41" t="e">
        <f ca="1">IF(AND(AF6&gt;0.5,AF173&gt;0.5,AF172&gt;0.5,AF171&gt;0.5,AF170&gt;0.5),"Outside Policy Limits","")</f>
        <v>#VALUE!</v>
      </c>
      <c r="AO6" s="41" t="e">
        <f ca="1">IF(AND(AF6&gt;1,AF173&gt;1,AF172&gt;1),"Outside Policy Limits","")</f>
        <v>#VALUE!</v>
      </c>
      <c r="AP6" s="41" t="e">
        <f t="shared" ref="AP6:AP69" ca="1" si="2">IF(AF6&gt;1.5,"Outside Policy Limits","")</f>
        <v>#VALUE!</v>
      </c>
      <c r="AR6" s="275" t="s">
        <v>92</v>
      </c>
      <c r="AS6" s="40">
        <v>156</v>
      </c>
      <c r="AT6" s="42" t="e">
        <f ca="1">'Queuing Calcs'!L11</f>
        <v>#VALUE!</v>
      </c>
      <c r="AU6" s="13">
        <f>'Work Information'!L16</f>
        <v>99999999</v>
      </c>
      <c r="AV6" s="41" t="str">
        <f>IF(AU6&lt;&gt;AU5,AU6&amp;" PCE/hr","")</f>
        <v>99999999 PCE/hr</v>
      </c>
      <c r="AW6" s="142"/>
      <c r="AX6" s="41" t="str">
        <f>IF(AV6="","",IF(AW6="",AV6,AV6&amp;", "&amp;AW6))</f>
        <v>99999999 PCE/hr</v>
      </c>
      <c r="AY6" s="41"/>
      <c r="AZ6" s="41" t="e">
        <f ca="1">IF(AND(AT6&gt;0,AT173&gt;0,AT172&gt;0,AT171&gt;0,AT170&gt;0,AT169&gt;0,AT168&gt;0),"Outside Policy Limits","")</f>
        <v>#VALUE!</v>
      </c>
      <c r="BA6" s="41"/>
      <c r="BB6" s="41" t="e">
        <f ca="1">IF(AND(AT6&gt;0.5,AT173&gt;0.5,AT172&gt;0.5,AT171&gt;0.5,AT170&gt;0.5),"Outside Policy Limits","")</f>
        <v>#VALUE!</v>
      </c>
      <c r="BC6" s="41" t="e">
        <f ca="1">IF(AND(AT6&gt;1,AT173&gt;1,AT172&gt;1),"Outside Policy Limits","")</f>
        <v>#VALUE!</v>
      </c>
      <c r="BD6" s="41" t="e">
        <f t="shared" ref="BD6:BD69" ca="1" si="3">IF(AT6&gt;1.5,"Outside Policy Limits","")</f>
        <v>#VALUE!</v>
      </c>
      <c r="BF6" s="275" t="s">
        <v>92</v>
      </c>
      <c r="BG6" s="40">
        <v>156</v>
      </c>
      <c r="BH6" s="42" t="e">
        <f ca="1">'Queuing Calcs'!L38</f>
        <v>#VALUE!</v>
      </c>
      <c r="BI6" s="13">
        <f>'Work Information'!L43</f>
        <v>99999999</v>
      </c>
      <c r="BJ6" s="41" t="str">
        <f>IF(BI6&lt;&gt;BI5,BI6&amp;" PCE/hr","")</f>
        <v>99999999 PCE/hr</v>
      </c>
      <c r="BK6" s="142"/>
      <c r="BL6" s="41" t="str">
        <f>IF(BJ6="","",IF(BK6="",BJ6,BJ6&amp;", "&amp;BK6))</f>
        <v>99999999 PCE/hr</v>
      </c>
      <c r="BM6" s="41"/>
      <c r="BN6" s="41" t="e">
        <f ca="1">IF(AND(BH6&gt;0,BH173&gt;0,BH172&gt;0,BH171&gt;0,BH170&gt;0,BH169&gt;0,BH168&gt;0),"Outside Policy Limits","")</f>
        <v>#VALUE!</v>
      </c>
      <c r="BO6" s="41"/>
      <c r="BP6" s="41" t="e">
        <f ca="1">IF(AND(BH6&gt;0.5,BH173&gt;0.5,BH172&gt;0.5,BH171&gt;0.5,BH170&gt;0.5),"Outside Policy Limits","")</f>
        <v>#VALUE!</v>
      </c>
      <c r="BQ6" s="41" t="e">
        <f ca="1">IF(AND(BH6&gt;1,BH173&gt;1,BH172&gt;1),"Outside Policy Limits","")</f>
        <v>#VALUE!</v>
      </c>
      <c r="BR6" s="41" t="e">
        <f t="shared" ref="BR6:BR69" ca="1" si="4">IF(BH6&gt;1.5,"Outside Policy Limits","")</f>
        <v>#VALUE!</v>
      </c>
      <c r="BT6" s="275" t="s">
        <v>92</v>
      </c>
      <c r="BU6" s="40">
        <v>156</v>
      </c>
      <c r="BV6" s="42" t="e">
        <f ca="1">'Queuing Calcs'!L65</f>
        <v>#VALUE!</v>
      </c>
      <c r="BW6" s="13">
        <f>'Work Information'!L70</f>
        <v>99999999</v>
      </c>
      <c r="BX6" s="41" t="str">
        <f>IF(BW6&lt;&gt;BW5,BW6&amp;" PCE/hr","")</f>
        <v>99999999 PCE/hr</v>
      </c>
      <c r="BY6" s="142"/>
      <c r="BZ6" s="41" t="str">
        <f>IF(BX6="","",IF(BY6="",BX6,BX6&amp;", "&amp;BY6))</f>
        <v>99999999 PCE/hr</v>
      </c>
      <c r="CA6" s="41"/>
      <c r="CB6" s="41" t="e">
        <f ca="1">IF(AND(BV6&gt;0,BV173&gt;0,BV172&gt;0,BV171&gt;0,BV170&gt;0,BV169&gt;0,BV168&gt;0),"Outside Policy Limits","")</f>
        <v>#VALUE!</v>
      </c>
      <c r="CC6" s="41"/>
      <c r="CD6" s="41" t="e">
        <f ca="1">IF(AND(BV6&gt;0.5,BV173&gt;0.5,BV172&gt;0.5,BV171&gt;0.5,BV170&gt;0.5),"Outside Policy Limits","")</f>
        <v>#VALUE!</v>
      </c>
      <c r="CE6" s="41" t="e">
        <f ca="1">IF(AND(BV6&gt;1,BV173&gt;1,BV172&gt;1),"Outside Policy Limits","")</f>
        <v>#VALUE!</v>
      </c>
      <c r="CF6" s="41" t="e">
        <f t="shared" ref="CF6:CF69" ca="1" si="5">IF(BV6&gt;1.5,"Outside Policy Limits","")</f>
        <v>#VALUE!</v>
      </c>
    </row>
    <row r="7" spans="2:84" x14ac:dyDescent="0.25">
      <c r="B7" s="275"/>
      <c r="C7" s="40">
        <v>156.04166666666666</v>
      </c>
      <c r="D7" s="42" t="e">
        <f ca="1">'Queuing Calcs'!C12</f>
        <v>#VALUE!</v>
      </c>
      <c r="E7" s="13">
        <f>'Work Information'!C17</f>
        <v>99999999</v>
      </c>
      <c r="F7" s="41" t="str">
        <f t="shared" ref="F7:F70" si="6">IF(E7&lt;&gt;E6,E7&amp;" PCE/hr","")</f>
        <v/>
      </c>
      <c r="G7" s="142"/>
      <c r="H7" s="41" t="str">
        <f t="shared" ref="H7:H70" si="7">IF(F7="","",IF(G7="",F7,F7&amp;", "&amp;G7))</f>
        <v/>
      </c>
      <c r="I7" s="41" t="e">
        <f ca="1">IF(AND(D7&gt;=D6,D7&gt;=D8,D7&lt;&gt;0),IF(D7=MAX(D$6:D$173),"Max Queue: "&amp;ROUND(D7,2)&amp;" mi","Queue: "&amp;ROUND(D7,2)&amp;" mi"),"")</f>
        <v>#VALUE!</v>
      </c>
      <c r="J7" s="41" t="e">
        <f ca="1">IF(AND(D7&gt;0,D6&gt;0,D173&gt;0,D172&gt;0,D171&gt;0,D170&gt;0,D169&gt;0),"Outside Policy Limits","")</f>
        <v>#VALUE!</v>
      </c>
      <c r="K7" s="41"/>
      <c r="L7" s="41" t="e">
        <f ca="1">IF(AND(D7&gt;0.5,D6&gt;0.5,D173&gt;0.5,D172&gt;0.5,D171&gt;0.5),"Outside Policy Limits","")</f>
        <v>#VALUE!</v>
      </c>
      <c r="M7" s="41" t="e">
        <f ca="1">IF(AND(D7&gt;1,D6&gt;1,D173&gt;1),"Outside Policy Limits","")</f>
        <v>#VALUE!</v>
      </c>
      <c r="N7" s="41" t="e">
        <f t="shared" ca="1" si="0"/>
        <v>#VALUE!</v>
      </c>
      <c r="P7" s="275"/>
      <c r="Q7" s="40">
        <v>156.04166666666666</v>
      </c>
      <c r="R7" s="42" t="e">
        <f ca="1">'Queuing Calcs'!C39</f>
        <v>#VALUE!</v>
      </c>
      <c r="S7" s="13">
        <f>'Work Information'!C44</f>
        <v>99999999</v>
      </c>
      <c r="T7" s="41" t="str">
        <f t="shared" ref="T7:T70" si="8">IF(S7&lt;&gt;S6,S7&amp;" PCE/hr","")</f>
        <v/>
      </c>
      <c r="U7" s="142"/>
      <c r="V7" s="41" t="str">
        <f t="shared" ref="V7:V70" si="9">IF(T7="","",IF(U7="",T7,T7&amp;", "&amp;U7))</f>
        <v/>
      </c>
      <c r="W7" s="41" t="e">
        <f ca="1">IF(AND(R7&gt;=R6,R7&gt;=R8,R7&lt;&gt;0),IF(R7=MAX(R$6:R$173),"Max Queue: "&amp;ROUND(R7,2)&amp;" mi","Queue: "&amp;ROUND(R7,2)&amp;" mi"),"")</f>
        <v>#VALUE!</v>
      </c>
      <c r="X7" s="41" t="e">
        <f ca="1">IF(AND(R7&gt;0,R6&gt;0,R173&gt;0,R172&gt;0,R171&gt;0,R170&gt;0,R169&gt;0),"Outside Policy Limits","")</f>
        <v>#VALUE!</v>
      </c>
      <c r="Y7" s="41"/>
      <c r="Z7" s="41" t="e">
        <f ca="1">IF(AND(R7&gt;0.5,R6&gt;0.5,R173&gt;0.5,R172&gt;0.5,R171&gt;0.5),"Outside Policy Limits","")</f>
        <v>#VALUE!</v>
      </c>
      <c r="AA7" s="41" t="e">
        <f ca="1">IF(AND(R7&gt;1,R6&gt;1,R173&gt;1),"Outside Policy Limits","")</f>
        <v>#VALUE!</v>
      </c>
      <c r="AB7" s="41" t="e">
        <f t="shared" ca="1" si="1"/>
        <v>#VALUE!</v>
      </c>
      <c r="AD7" s="275"/>
      <c r="AE7" s="40">
        <v>156.04166666666666</v>
      </c>
      <c r="AF7" s="42" t="e">
        <f ca="1">'Queuing Calcs'!C66</f>
        <v>#VALUE!</v>
      </c>
      <c r="AG7" s="13">
        <f>'Work Information'!C71</f>
        <v>99999999</v>
      </c>
      <c r="AH7" s="41" t="str">
        <f t="shared" ref="AH7:AH70" si="10">IF(AG7&lt;&gt;AG6,AG7&amp;" PCE/hr","")</f>
        <v/>
      </c>
      <c r="AI7" s="142"/>
      <c r="AJ7" s="41" t="str">
        <f t="shared" ref="AJ7:AJ70" si="11">IF(AH7="","",IF(AI7="",AH7,AH7&amp;", "&amp;AI7))</f>
        <v/>
      </c>
      <c r="AK7" s="41" t="e">
        <f ca="1">IF(AND(AF7&gt;=AF6,AF7&gt;=AF8,AF7&lt;&gt;0),IF(AF7=MAX(AF$6:AF$173),"Max Queue: "&amp;ROUND(AF7,2)&amp;" mi","Queue: "&amp;ROUND(AF7,2)&amp;" mi"),"")</f>
        <v>#VALUE!</v>
      </c>
      <c r="AL7" s="41" t="e">
        <f ca="1">IF(AND(AF7&gt;0,AF6&gt;0,AF173&gt;0,AF172&gt;0,AF171&gt;0,AF170&gt;0,AF169&gt;0),"Outside Policy Limits","")</f>
        <v>#VALUE!</v>
      </c>
      <c r="AM7" s="41"/>
      <c r="AN7" s="41" t="e">
        <f ca="1">IF(AND(AF7&gt;0.5,AF6&gt;0.5,AF173&gt;0.5,AF172&gt;0.5,AF171&gt;0.5),"Outside Policy Limits","")</f>
        <v>#VALUE!</v>
      </c>
      <c r="AO7" s="41" t="e">
        <f ca="1">IF(AND(AF7&gt;1,AF6&gt;1,AF173&gt;1),"Outside Policy Limits","")</f>
        <v>#VALUE!</v>
      </c>
      <c r="AP7" s="41" t="e">
        <f t="shared" ca="1" si="2"/>
        <v>#VALUE!</v>
      </c>
      <c r="AR7" s="275"/>
      <c r="AS7" s="40">
        <v>156.04166666666666</v>
      </c>
      <c r="AT7" s="42" t="e">
        <f ca="1">'Queuing Calcs'!L12</f>
        <v>#VALUE!</v>
      </c>
      <c r="AU7" s="13">
        <f>'Work Information'!L17</f>
        <v>99999999</v>
      </c>
      <c r="AV7" s="41" t="str">
        <f t="shared" ref="AV7:AV70" si="12">IF(AU7&lt;&gt;AU6,AU7&amp;" PCE/hr","")</f>
        <v/>
      </c>
      <c r="AW7" s="142"/>
      <c r="AX7" s="41" t="str">
        <f t="shared" ref="AX7:AX37" si="13">IF(AV7="","",IF(AW7="",AV7,AV7&amp;", "&amp;AW7))</f>
        <v/>
      </c>
      <c r="AY7" s="41" t="e">
        <f t="shared" ref="AY7:AY38" ca="1" si="14">IF(AND(AT7&gt;=AT6,AT7&gt;=AT8,AT7&lt;&gt;0),IF(AT7=MAX(AT$6:AT$173),"Max Queue: "&amp;ROUND(AT7,2)&amp;" mi","Queue: "&amp;ROUND(AT7,2)&amp;" mi"),"")</f>
        <v>#VALUE!</v>
      </c>
      <c r="AZ7" s="41" t="e">
        <f ca="1">IF(AND(AT7&gt;0,AT6&gt;0,AT173&gt;0,AT172&gt;0,AT171&gt;0,AT170&gt;0,AT169&gt;0),"Outside Policy Limits","")</f>
        <v>#VALUE!</v>
      </c>
      <c r="BA7" s="41"/>
      <c r="BB7" s="41" t="e">
        <f ca="1">IF(AND(AT7&gt;0.5,AT6&gt;0.5,AT173&gt;0.5,AT172&gt;0.5,AT171&gt;0.5),"Outside Policy Limits","")</f>
        <v>#VALUE!</v>
      </c>
      <c r="BC7" s="41" t="e">
        <f ca="1">IF(AND(AT7&gt;1,AT6&gt;1,AT173&gt;1),"Outside Policy Limits","")</f>
        <v>#VALUE!</v>
      </c>
      <c r="BD7" s="41" t="e">
        <f t="shared" ca="1" si="3"/>
        <v>#VALUE!</v>
      </c>
      <c r="BF7" s="275"/>
      <c r="BG7" s="40">
        <v>156.04166666666666</v>
      </c>
      <c r="BH7" s="42" t="e">
        <f ca="1">'Queuing Calcs'!L39</f>
        <v>#VALUE!</v>
      </c>
      <c r="BI7" s="13">
        <f>'Work Information'!L44</f>
        <v>99999999</v>
      </c>
      <c r="BJ7" s="41" t="str">
        <f t="shared" ref="BJ7:BJ70" si="15">IF(BI7&lt;&gt;BI6,BI7&amp;" PCE/hr","")</f>
        <v/>
      </c>
      <c r="BK7" s="142"/>
      <c r="BL7" s="41" t="str">
        <f t="shared" ref="BL7:BL70" si="16">IF(BJ7="","",IF(BK7="",BJ7,BJ7&amp;", "&amp;BK7))</f>
        <v/>
      </c>
      <c r="BM7" s="41" t="e">
        <f ca="1">IF(AND(BH7&gt;=BH6,BH7&gt;=BH8,BH7&lt;&gt;0),IF(BH7=MAX(BH$6:BH$173),"Max Queue: "&amp;ROUND(BH7,2)&amp;" mi","Queue: "&amp;ROUND(BH7,2)&amp;" mi"),"")</f>
        <v>#VALUE!</v>
      </c>
      <c r="BN7" s="41" t="e">
        <f ca="1">IF(AND(BH7&gt;0,BH6&gt;0,BH173&gt;0,BH172&gt;0,BH171&gt;0,BH170&gt;0,BH169&gt;0),"Outside Policy Limits","")</f>
        <v>#VALUE!</v>
      </c>
      <c r="BO7" s="41"/>
      <c r="BP7" s="41" t="e">
        <f ca="1">IF(AND(BH7&gt;0.5,BH6&gt;0.5,BH173&gt;0.5,BH172&gt;0.5,BH171&gt;0.5),"Outside Policy Limits","")</f>
        <v>#VALUE!</v>
      </c>
      <c r="BQ7" s="41" t="e">
        <f ca="1">IF(AND(BH7&gt;1,BH6&gt;1,BH173&gt;1),"Outside Policy Limits","")</f>
        <v>#VALUE!</v>
      </c>
      <c r="BR7" s="41" t="e">
        <f t="shared" ca="1" si="4"/>
        <v>#VALUE!</v>
      </c>
      <c r="BT7" s="275"/>
      <c r="BU7" s="40">
        <v>156.04166666666666</v>
      </c>
      <c r="BV7" s="42" t="e">
        <f ca="1">'Queuing Calcs'!L66</f>
        <v>#VALUE!</v>
      </c>
      <c r="BW7" s="13">
        <f>'Work Information'!L71</f>
        <v>99999999</v>
      </c>
      <c r="BX7" s="41" t="str">
        <f t="shared" ref="BX7:BX70" si="17">IF(BW7&lt;&gt;BW6,BW7&amp;" PCE/hr","")</f>
        <v/>
      </c>
      <c r="BY7" s="142"/>
      <c r="BZ7" s="41" t="str">
        <f t="shared" ref="BZ7:BZ70" si="18">IF(BX7="","",IF(BY7="",BX7,BX7&amp;", "&amp;BY7))</f>
        <v/>
      </c>
      <c r="CA7" s="41" t="e">
        <f ca="1">IF(AND(BV7&gt;=BV6,BV7&gt;=BV8,BV7&lt;&gt;0),IF(BV7=MAX(BV$6:BV$173),"Max Queue: "&amp;ROUND(BV7,2)&amp;" mi","Queue: "&amp;ROUND(BV7,2)&amp;" mi"),"")</f>
        <v>#VALUE!</v>
      </c>
      <c r="CB7" s="41" t="e">
        <f ca="1">IF(AND(BV7&gt;0,BV6&gt;0,BV173&gt;0,BV172&gt;0,BV171&gt;0,BV170&gt;0,BV169&gt;0),"Outside Policy Limits","")</f>
        <v>#VALUE!</v>
      </c>
      <c r="CC7" s="41"/>
      <c r="CD7" s="41" t="e">
        <f ca="1">IF(AND(BV7&gt;0.5,BV6&gt;0.5,BV173&gt;0.5,BV172&gt;0.5,BV171&gt;0.5),"Outside Policy Limits","")</f>
        <v>#VALUE!</v>
      </c>
      <c r="CE7" s="41" t="e">
        <f ca="1">IF(AND(BV7&gt;1,BV6&gt;1,BV173&gt;1),"Outside Policy Limits","")</f>
        <v>#VALUE!</v>
      </c>
      <c r="CF7" s="41" t="e">
        <f t="shared" ca="1" si="5"/>
        <v>#VALUE!</v>
      </c>
    </row>
    <row r="8" spans="2:84" x14ac:dyDescent="0.25">
      <c r="B8" s="275"/>
      <c r="C8" s="40">
        <v>156.08333333333331</v>
      </c>
      <c r="D8" s="42" t="e">
        <f ca="1">'Queuing Calcs'!C13</f>
        <v>#VALUE!</v>
      </c>
      <c r="E8" s="13">
        <f>'Work Information'!C18</f>
        <v>99999999</v>
      </c>
      <c r="F8" s="41" t="str">
        <f t="shared" si="6"/>
        <v/>
      </c>
      <c r="G8" s="142"/>
      <c r="H8" s="41" t="str">
        <f t="shared" si="7"/>
        <v/>
      </c>
      <c r="I8" s="41" t="e">
        <f t="shared" ref="I8:I71" ca="1" si="19">IF(AND(D8&gt;=D7,D8&gt;=D9,D8&lt;&gt;0),IF(D8=MAX(D$6:D$173),"Max Queue: "&amp;ROUND(D8,2)&amp;" mi","Queue: "&amp;ROUND(D8,2)&amp;" mi"),"")</f>
        <v>#VALUE!</v>
      </c>
      <c r="J8" s="41" t="e">
        <f ca="1">IF(AND(D8&gt;0,D7&gt;0,D6&gt;0,D173&gt;0,D172&gt;0,D171&gt;0,D170&gt;0),"Outside Policy Limits","")</f>
        <v>#VALUE!</v>
      </c>
      <c r="K8" s="41"/>
      <c r="L8" s="41" t="e">
        <f ca="1">IF(AND(D8&gt;0.5,D7&gt;0.5,D6&gt;0.5,D173&gt;0.5,D172&gt;0.5),"Outside Policy Limits","")</f>
        <v>#VALUE!</v>
      </c>
      <c r="M8" s="41" t="e">
        <f ca="1">IF(AND(D8&gt;1,D7&gt;1,D6&gt;1),"Outside Policy Limits","")</f>
        <v>#VALUE!</v>
      </c>
      <c r="N8" s="41" t="e">
        <f t="shared" ca="1" si="0"/>
        <v>#VALUE!</v>
      </c>
      <c r="P8" s="275"/>
      <c r="Q8" s="40">
        <v>156.08333333333331</v>
      </c>
      <c r="R8" s="42" t="e">
        <f ca="1">'Queuing Calcs'!C40</f>
        <v>#VALUE!</v>
      </c>
      <c r="S8" s="13">
        <f>'Work Information'!C45</f>
        <v>99999999</v>
      </c>
      <c r="T8" s="41" t="str">
        <f t="shared" si="8"/>
        <v/>
      </c>
      <c r="U8" s="142"/>
      <c r="V8" s="41" t="str">
        <f t="shared" si="9"/>
        <v/>
      </c>
      <c r="W8" s="41" t="e">
        <f t="shared" ref="W8:W71" ca="1" si="20">IF(AND(R8&gt;=R7,R8&gt;=R9,R8&lt;&gt;0),IF(R8=MAX(R$6:R$173),"Max Queue: "&amp;ROUND(R8,2)&amp;" mi","Queue: "&amp;ROUND(R8,2)&amp;" mi"),"")</f>
        <v>#VALUE!</v>
      </c>
      <c r="X8" s="41" t="e">
        <f ca="1">IF(AND(R8&gt;0,R7&gt;0,R6&gt;0,R173&gt;0,R172&gt;0,R171&gt;0,R170&gt;0),"Outside Policy Limits","")</f>
        <v>#VALUE!</v>
      </c>
      <c r="Y8" s="41"/>
      <c r="Z8" s="41" t="e">
        <f ca="1">IF(AND(R8&gt;0.5,R7&gt;0.5,R6&gt;0.5,R173&gt;0.5,R172&gt;0.5),"Outside Policy Limits","")</f>
        <v>#VALUE!</v>
      </c>
      <c r="AA8" s="41" t="e">
        <f ca="1">IF(AND(R8&gt;1,R7&gt;1,R6&gt;1),"Outside Policy Limits","")</f>
        <v>#VALUE!</v>
      </c>
      <c r="AB8" s="41" t="e">
        <f t="shared" ca="1" si="1"/>
        <v>#VALUE!</v>
      </c>
      <c r="AD8" s="275"/>
      <c r="AE8" s="40">
        <v>156.08333333333331</v>
      </c>
      <c r="AF8" s="42" t="e">
        <f ca="1">'Queuing Calcs'!C67</f>
        <v>#VALUE!</v>
      </c>
      <c r="AG8" s="13">
        <f>'Work Information'!C72</f>
        <v>99999999</v>
      </c>
      <c r="AH8" s="41" t="str">
        <f t="shared" si="10"/>
        <v/>
      </c>
      <c r="AI8" s="142"/>
      <c r="AJ8" s="41" t="str">
        <f t="shared" si="11"/>
        <v/>
      </c>
      <c r="AK8" s="41" t="e">
        <f t="shared" ref="AK8:AK71" ca="1" si="21">IF(AND(AF8&gt;=AF7,AF8&gt;=AF9,AF8&lt;&gt;0),IF(AF8=MAX(AF$6:AF$173),"Max Queue: "&amp;ROUND(AF8,2)&amp;" mi","Queue: "&amp;ROUND(AF8,2)&amp;" mi"),"")</f>
        <v>#VALUE!</v>
      </c>
      <c r="AL8" s="41" t="e">
        <f ca="1">IF(AND(AF8&gt;0,AF7&gt;0,AF6&gt;0,AF173&gt;0,AF172&gt;0,AF171&gt;0,AF170&gt;0),"Outside Policy Limits","")</f>
        <v>#VALUE!</v>
      </c>
      <c r="AM8" s="41"/>
      <c r="AN8" s="41" t="e">
        <f ca="1">IF(AND(AF8&gt;0.5,AF7&gt;0.5,AF6&gt;0.5,AF173&gt;0.5,AF172&gt;0.5),"Outside Policy Limits","")</f>
        <v>#VALUE!</v>
      </c>
      <c r="AO8" s="41" t="e">
        <f ca="1">IF(AND(AF8&gt;1,AF7&gt;1,AF6&gt;1),"Outside Policy Limits","")</f>
        <v>#VALUE!</v>
      </c>
      <c r="AP8" s="41" t="e">
        <f t="shared" ca="1" si="2"/>
        <v>#VALUE!</v>
      </c>
      <c r="AR8" s="275"/>
      <c r="AS8" s="40">
        <v>156.08333333333331</v>
      </c>
      <c r="AT8" s="42" t="e">
        <f ca="1">'Queuing Calcs'!L13</f>
        <v>#VALUE!</v>
      </c>
      <c r="AU8" s="13">
        <f>'Work Information'!L18</f>
        <v>99999999</v>
      </c>
      <c r="AV8" s="41" t="str">
        <f t="shared" si="12"/>
        <v/>
      </c>
      <c r="AW8" s="142"/>
      <c r="AX8" s="41" t="str">
        <f t="shared" si="13"/>
        <v/>
      </c>
      <c r="AY8" s="41" t="e">
        <f t="shared" ca="1" si="14"/>
        <v>#VALUE!</v>
      </c>
      <c r="AZ8" s="41" t="e">
        <f ca="1">IF(AND(AT8&gt;0,AT7&gt;0,AT6&gt;0,AT173&gt;0,AT172&gt;0,AT171&gt;0,AT170&gt;0),"Outside Policy Limits","")</f>
        <v>#VALUE!</v>
      </c>
      <c r="BA8" s="41"/>
      <c r="BB8" s="41" t="e">
        <f ca="1">IF(AND(AT8&gt;0.5,AT7&gt;0.5,AT6&gt;0.5,AT173&gt;0.5,AT172&gt;0.5),"Outside Policy Limits","")</f>
        <v>#VALUE!</v>
      </c>
      <c r="BC8" s="41" t="e">
        <f ca="1">IF(AND(AT8&gt;1,AT7&gt;1,AT6&gt;1),"Outside Policy Limits","")</f>
        <v>#VALUE!</v>
      </c>
      <c r="BD8" s="41" t="e">
        <f t="shared" ca="1" si="3"/>
        <v>#VALUE!</v>
      </c>
      <c r="BF8" s="275"/>
      <c r="BG8" s="40">
        <v>156.08333333333331</v>
      </c>
      <c r="BH8" s="42" t="e">
        <f ca="1">'Queuing Calcs'!L40</f>
        <v>#VALUE!</v>
      </c>
      <c r="BI8" s="13">
        <f>'Work Information'!L45</f>
        <v>99999999</v>
      </c>
      <c r="BJ8" s="41" t="str">
        <f t="shared" si="15"/>
        <v/>
      </c>
      <c r="BK8" s="142"/>
      <c r="BL8" s="41" t="str">
        <f t="shared" si="16"/>
        <v/>
      </c>
      <c r="BM8" s="41" t="e">
        <f t="shared" ref="BM8:BM71" ca="1" si="22">IF(AND(BH8&gt;=BH7,BH8&gt;=BH9,BH8&lt;&gt;0),IF(BH8=MAX(BH$6:BH$173),"Max Queue: "&amp;ROUND(BH8,2)&amp;" mi","Queue: "&amp;ROUND(BH8,2)&amp;" mi"),"")</f>
        <v>#VALUE!</v>
      </c>
      <c r="BN8" s="41" t="e">
        <f ca="1">IF(AND(BH8&gt;0,BH7&gt;0,BH6&gt;0,BH173&gt;0,BH172&gt;0,BH171&gt;0,BH170&gt;0),"Outside Policy Limits","")</f>
        <v>#VALUE!</v>
      </c>
      <c r="BO8" s="41"/>
      <c r="BP8" s="41" t="e">
        <f ca="1">IF(AND(BH8&gt;0.5,BH7&gt;0.5,BH6&gt;0.5,BH173&gt;0.5,BH172&gt;0.5),"Outside Policy Limits","")</f>
        <v>#VALUE!</v>
      </c>
      <c r="BQ8" s="41" t="e">
        <f ca="1">IF(AND(BH8&gt;1,BH7&gt;1,BH6&gt;1),"Outside Policy Limits","")</f>
        <v>#VALUE!</v>
      </c>
      <c r="BR8" s="41" t="e">
        <f t="shared" ca="1" si="4"/>
        <v>#VALUE!</v>
      </c>
      <c r="BT8" s="275"/>
      <c r="BU8" s="40">
        <v>156.08333333333331</v>
      </c>
      <c r="BV8" s="42" t="e">
        <f ca="1">'Queuing Calcs'!L67</f>
        <v>#VALUE!</v>
      </c>
      <c r="BW8" s="13">
        <f>'Work Information'!L72</f>
        <v>99999999</v>
      </c>
      <c r="BX8" s="41" t="str">
        <f t="shared" si="17"/>
        <v/>
      </c>
      <c r="BY8" s="142"/>
      <c r="BZ8" s="41" t="str">
        <f t="shared" si="18"/>
        <v/>
      </c>
      <c r="CA8" s="41" t="e">
        <f t="shared" ref="CA8:CA71" ca="1" si="23">IF(AND(BV8&gt;=BV7,BV8&gt;=BV9,BV8&lt;&gt;0),IF(BV8=MAX(BV$6:BV$173),"Max Queue: "&amp;ROUND(BV8,2)&amp;" mi","Queue: "&amp;ROUND(BV8,2)&amp;" mi"),"")</f>
        <v>#VALUE!</v>
      </c>
      <c r="CB8" s="41" t="e">
        <f ca="1">IF(AND(BV8&gt;0,BV7&gt;0,BV6&gt;0,BV173&gt;0,BV172&gt;0,BV171&gt;0,BV170&gt;0),"Outside Policy Limits","")</f>
        <v>#VALUE!</v>
      </c>
      <c r="CC8" s="41"/>
      <c r="CD8" s="41" t="e">
        <f ca="1">IF(AND(BV8&gt;0.5,BV7&gt;0.5,BV6&gt;0.5,BV173&gt;0.5,BV172&gt;0.5),"Outside Policy Limits","")</f>
        <v>#VALUE!</v>
      </c>
      <c r="CE8" s="41" t="e">
        <f ca="1">IF(AND(BV8&gt;1,BV7&gt;1,BV6&gt;1),"Outside Policy Limits","")</f>
        <v>#VALUE!</v>
      </c>
      <c r="CF8" s="41" t="e">
        <f t="shared" ca="1" si="5"/>
        <v>#VALUE!</v>
      </c>
    </row>
    <row r="9" spans="2:84" x14ac:dyDescent="0.25">
      <c r="B9" s="275"/>
      <c r="C9" s="40">
        <v>156.12499999999997</v>
      </c>
      <c r="D9" s="42" t="e">
        <f ca="1">'Queuing Calcs'!C14</f>
        <v>#VALUE!</v>
      </c>
      <c r="E9" s="13">
        <f>'Work Information'!C19</f>
        <v>99999999</v>
      </c>
      <c r="F9" s="41" t="str">
        <f t="shared" si="6"/>
        <v/>
      </c>
      <c r="G9" s="142"/>
      <c r="H9" s="41" t="str">
        <f t="shared" si="7"/>
        <v/>
      </c>
      <c r="I9" s="41" t="e">
        <f t="shared" ca="1" si="19"/>
        <v>#VALUE!</v>
      </c>
      <c r="J9" s="41" t="e">
        <f ca="1">IF(AND(D9&gt;0,D8&gt;0,D7&gt;0,D6&gt;0,D173&gt;0,D172&gt;0,D171&gt;0),"Outside Policy Limits","")</f>
        <v>#VALUE!</v>
      </c>
      <c r="K9" s="41"/>
      <c r="L9" s="41" t="e">
        <f ca="1">IF(AND(D9&gt;0.5,D8&gt;0.5,D7&gt;0.5,D6&gt;0.5,D173&gt;0.5),"Outside Policy Limits","")</f>
        <v>#VALUE!</v>
      </c>
      <c r="M9" s="41" t="e">
        <f t="shared" ref="M9:M72" ca="1" si="24">IF(AND(D9&gt;1,D8&gt;1,D7&gt;1),"Outside Policy Limits","")</f>
        <v>#VALUE!</v>
      </c>
      <c r="N9" s="41" t="e">
        <f t="shared" ca="1" si="0"/>
        <v>#VALUE!</v>
      </c>
      <c r="P9" s="275"/>
      <c r="Q9" s="40">
        <v>156.12499999999997</v>
      </c>
      <c r="R9" s="42" t="e">
        <f ca="1">'Queuing Calcs'!C41</f>
        <v>#VALUE!</v>
      </c>
      <c r="S9" s="13">
        <f>'Work Information'!C46</f>
        <v>99999999</v>
      </c>
      <c r="T9" s="41" t="str">
        <f t="shared" si="8"/>
        <v/>
      </c>
      <c r="U9" s="142"/>
      <c r="V9" s="41" t="str">
        <f t="shared" si="9"/>
        <v/>
      </c>
      <c r="W9" s="41" t="e">
        <f t="shared" ca="1" si="20"/>
        <v>#VALUE!</v>
      </c>
      <c r="X9" s="41" t="e">
        <f ca="1">IF(AND(R9&gt;0,R8&gt;0,R7&gt;0,R6&gt;0,R173&gt;0,R172&gt;0,R171&gt;0),"Outside Policy Limits","")</f>
        <v>#VALUE!</v>
      </c>
      <c r="Y9" s="41"/>
      <c r="Z9" s="41" t="e">
        <f ca="1">IF(AND(R9&gt;0.5,R8&gt;0.5,R7&gt;0.5,R6&gt;0.5,R173&gt;0.5),"Outside Policy Limits","")</f>
        <v>#VALUE!</v>
      </c>
      <c r="AA9" s="41" t="e">
        <f t="shared" ref="AA9:AA72" ca="1" si="25">IF(AND(R9&gt;1,R8&gt;1,R7&gt;1),"Outside Policy Limits","")</f>
        <v>#VALUE!</v>
      </c>
      <c r="AB9" s="41" t="e">
        <f t="shared" ca="1" si="1"/>
        <v>#VALUE!</v>
      </c>
      <c r="AD9" s="275"/>
      <c r="AE9" s="40">
        <v>156.12499999999997</v>
      </c>
      <c r="AF9" s="42" t="e">
        <f ca="1">'Queuing Calcs'!C68</f>
        <v>#VALUE!</v>
      </c>
      <c r="AG9" s="13">
        <f>'Work Information'!C73</f>
        <v>99999999</v>
      </c>
      <c r="AH9" s="41" t="str">
        <f t="shared" si="10"/>
        <v/>
      </c>
      <c r="AI9" s="142"/>
      <c r="AJ9" s="41" t="str">
        <f t="shared" si="11"/>
        <v/>
      </c>
      <c r="AK9" s="41" t="e">
        <f t="shared" ca="1" si="21"/>
        <v>#VALUE!</v>
      </c>
      <c r="AL9" s="41" t="e">
        <f ca="1">IF(AND(AF9&gt;0,AF8&gt;0,AF7&gt;0,AF6&gt;0,AF173&gt;0,AF172&gt;0,AF171&gt;0),"Outside Policy Limits","")</f>
        <v>#VALUE!</v>
      </c>
      <c r="AM9" s="41"/>
      <c r="AN9" s="41" t="e">
        <f ca="1">IF(AND(AF9&gt;0.5,AF8&gt;0.5,AF7&gt;0.5,AF6&gt;0.5,AF173&gt;0.5),"Outside Policy Limits","")</f>
        <v>#VALUE!</v>
      </c>
      <c r="AO9" s="41" t="e">
        <f t="shared" ref="AO9:AO72" ca="1" si="26">IF(AND(AF9&gt;1,AF8&gt;1,AF7&gt;1),"Outside Policy Limits","")</f>
        <v>#VALUE!</v>
      </c>
      <c r="AP9" s="41" t="e">
        <f t="shared" ca="1" si="2"/>
        <v>#VALUE!</v>
      </c>
      <c r="AR9" s="275"/>
      <c r="AS9" s="40">
        <v>156.12499999999997</v>
      </c>
      <c r="AT9" s="42" t="e">
        <f ca="1">'Queuing Calcs'!L14</f>
        <v>#VALUE!</v>
      </c>
      <c r="AU9" s="13">
        <f>'Work Information'!L19</f>
        <v>99999999</v>
      </c>
      <c r="AV9" s="41" t="str">
        <f t="shared" si="12"/>
        <v/>
      </c>
      <c r="AW9" s="142"/>
      <c r="AX9" s="41" t="str">
        <f t="shared" si="13"/>
        <v/>
      </c>
      <c r="AY9" s="41" t="e">
        <f t="shared" ca="1" si="14"/>
        <v>#VALUE!</v>
      </c>
      <c r="AZ9" s="41" t="e">
        <f ca="1">IF(AND(AT9&gt;0,AT8&gt;0,AT7&gt;0,AT6&gt;0,AT173&gt;0,AT172&gt;0,AT171&gt;0),"Outside Policy Limits","")</f>
        <v>#VALUE!</v>
      </c>
      <c r="BA9" s="41"/>
      <c r="BB9" s="41" t="e">
        <f ca="1">IF(AND(AT9&gt;0.5,AT8&gt;0.5,AT7&gt;0.5,AT6&gt;0.5,AT173&gt;0.5),"Outside Policy Limits","")</f>
        <v>#VALUE!</v>
      </c>
      <c r="BC9" s="41" t="e">
        <f t="shared" ref="BC9:BC72" ca="1" si="27">IF(AND(AT9&gt;1,AT8&gt;1,AT7&gt;1),"Outside Policy Limits","")</f>
        <v>#VALUE!</v>
      </c>
      <c r="BD9" s="41" t="e">
        <f t="shared" ca="1" si="3"/>
        <v>#VALUE!</v>
      </c>
      <c r="BF9" s="275"/>
      <c r="BG9" s="40">
        <v>156.12499999999997</v>
      </c>
      <c r="BH9" s="42" t="e">
        <f ca="1">'Queuing Calcs'!L41</f>
        <v>#VALUE!</v>
      </c>
      <c r="BI9" s="13">
        <f>'Work Information'!L46</f>
        <v>99999999</v>
      </c>
      <c r="BJ9" s="41" t="str">
        <f t="shared" si="15"/>
        <v/>
      </c>
      <c r="BK9" s="142"/>
      <c r="BL9" s="41" t="str">
        <f t="shared" si="16"/>
        <v/>
      </c>
      <c r="BM9" s="41" t="e">
        <f t="shared" ca="1" si="22"/>
        <v>#VALUE!</v>
      </c>
      <c r="BN9" s="41" t="e">
        <f ca="1">IF(AND(BH9&gt;0,BH8&gt;0,BH7&gt;0,BH6&gt;0,BH173&gt;0,BH172&gt;0,BH171&gt;0),"Outside Policy Limits","")</f>
        <v>#VALUE!</v>
      </c>
      <c r="BO9" s="41"/>
      <c r="BP9" s="41" t="e">
        <f ca="1">IF(AND(BH9&gt;0.5,BH8&gt;0.5,BH7&gt;0.5,BH6&gt;0.5,BH173&gt;0.5),"Outside Policy Limits","")</f>
        <v>#VALUE!</v>
      </c>
      <c r="BQ9" s="41" t="e">
        <f t="shared" ref="BQ9:BQ72" ca="1" si="28">IF(AND(BH9&gt;1,BH8&gt;1,BH7&gt;1),"Outside Policy Limits","")</f>
        <v>#VALUE!</v>
      </c>
      <c r="BR9" s="41" t="e">
        <f t="shared" ca="1" si="4"/>
        <v>#VALUE!</v>
      </c>
      <c r="BT9" s="275"/>
      <c r="BU9" s="40">
        <v>156.12499999999997</v>
      </c>
      <c r="BV9" s="42" t="e">
        <f ca="1">'Queuing Calcs'!L68</f>
        <v>#VALUE!</v>
      </c>
      <c r="BW9" s="13">
        <f>'Work Information'!L73</f>
        <v>99999999</v>
      </c>
      <c r="BX9" s="41" t="str">
        <f t="shared" si="17"/>
        <v/>
      </c>
      <c r="BY9" s="142"/>
      <c r="BZ9" s="41" t="str">
        <f t="shared" si="18"/>
        <v/>
      </c>
      <c r="CA9" s="41" t="e">
        <f t="shared" ca="1" si="23"/>
        <v>#VALUE!</v>
      </c>
      <c r="CB9" s="41" t="e">
        <f ca="1">IF(AND(BV9&gt;0,BV8&gt;0,BV7&gt;0,BV6&gt;0,BV173&gt;0,BV172&gt;0,BV171&gt;0),"Outside Policy Limits","")</f>
        <v>#VALUE!</v>
      </c>
      <c r="CC9" s="41"/>
      <c r="CD9" s="41" t="e">
        <f ca="1">IF(AND(BV9&gt;0.5,BV8&gt;0.5,BV7&gt;0.5,BV6&gt;0.5,BV173&gt;0.5),"Outside Policy Limits","")</f>
        <v>#VALUE!</v>
      </c>
      <c r="CE9" s="41" t="e">
        <f t="shared" ref="CE9:CE72" ca="1" si="29">IF(AND(BV9&gt;1,BV8&gt;1,BV7&gt;1),"Outside Policy Limits","")</f>
        <v>#VALUE!</v>
      </c>
      <c r="CF9" s="41" t="e">
        <f t="shared" ca="1" si="5"/>
        <v>#VALUE!</v>
      </c>
    </row>
    <row r="10" spans="2:84" x14ac:dyDescent="0.25">
      <c r="B10" s="275"/>
      <c r="C10" s="40">
        <v>156.16666666666663</v>
      </c>
      <c r="D10" s="42" t="e">
        <f ca="1">'Queuing Calcs'!C15</f>
        <v>#VALUE!</v>
      </c>
      <c r="E10" s="13">
        <f>'Work Information'!C20</f>
        <v>99999999</v>
      </c>
      <c r="F10" s="41" t="str">
        <f t="shared" si="6"/>
        <v/>
      </c>
      <c r="G10" s="142"/>
      <c r="H10" s="41" t="str">
        <f t="shared" si="7"/>
        <v/>
      </c>
      <c r="I10" s="41" t="e">
        <f t="shared" ca="1" si="19"/>
        <v>#VALUE!</v>
      </c>
      <c r="J10" s="41" t="e">
        <f ca="1">IF(AND(D10&gt;0,D9&gt;0,D8&gt;0,D7&gt;0,D6&gt;0,D173&gt;0,D172&gt;0),"Outside Policy Limits","")</f>
        <v>#VALUE!</v>
      </c>
      <c r="K10" s="41"/>
      <c r="L10" s="41" t="e">
        <f ca="1">IF(AND(D10&gt;0.5,D9&gt;0.5,D8&gt;0.5,D7&gt;0.5,D6&gt;0.5),"Outside Policy Limits","")</f>
        <v>#VALUE!</v>
      </c>
      <c r="M10" s="41" t="e">
        <f t="shared" ca="1" si="24"/>
        <v>#VALUE!</v>
      </c>
      <c r="N10" s="41" t="e">
        <f t="shared" ca="1" si="0"/>
        <v>#VALUE!</v>
      </c>
      <c r="P10" s="275"/>
      <c r="Q10" s="40">
        <v>156.16666666666663</v>
      </c>
      <c r="R10" s="42" t="e">
        <f ca="1">'Queuing Calcs'!C42</f>
        <v>#VALUE!</v>
      </c>
      <c r="S10" s="13">
        <f>'Work Information'!C47</f>
        <v>99999999</v>
      </c>
      <c r="T10" s="41" t="str">
        <f t="shared" si="8"/>
        <v/>
      </c>
      <c r="U10" s="142"/>
      <c r="V10" s="41" t="str">
        <f t="shared" si="9"/>
        <v/>
      </c>
      <c r="W10" s="41" t="e">
        <f t="shared" ca="1" si="20"/>
        <v>#VALUE!</v>
      </c>
      <c r="X10" s="41" t="e">
        <f ca="1">IF(AND(R10&gt;0,R9&gt;0,R8&gt;0,R7&gt;0,R6&gt;0,R173&gt;0,R172&gt;0),"Outside Policy Limits","")</f>
        <v>#VALUE!</v>
      </c>
      <c r="Y10" s="41"/>
      <c r="Z10" s="41" t="e">
        <f ca="1">IF(AND(R10&gt;0.5,R9&gt;0.5,R8&gt;0.5,R7&gt;0.5,R6&gt;0.5),"Outside Policy Limits","")</f>
        <v>#VALUE!</v>
      </c>
      <c r="AA10" s="41" t="e">
        <f t="shared" ca="1" si="25"/>
        <v>#VALUE!</v>
      </c>
      <c r="AB10" s="41" t="e">
        <f t="shared" ca="1" si="1"/>
        <v>#VALUE!</v>
      </c>
      <c r="AD10" s="275"/>
      <c r="AE10" s="40">
        <v>156.16666666666663</v>
      </c>
      <c r="AF10" s="42" t="e">
        <f ca="1">'Queuing Calcs'!C69</f>
        <v>#VALUE!</v>
      </c>
      <c r="AG10" s="13">
        <f>'Work Information'!C74</f>
        <v>99999999</v>
      </c>
      <c r="AH10" s="41" t="str">
        <f t="shared" si="10"/>
        <v/>
      </c>
      <c r="AI10" s="142"/>
      <c r="AJ10" s="41" t="str">
        <f t="shared" si="11"/>
        <v/>
      </c>
      <c r="AK10" s="41" t="e">
        <f t="shared" ca="1" si="21"/>
        <v>#VALUE!</v>
      </c>
      <c r="AL10" s="41" t="e">
        <f ca="1">IF(AND(AF10&gt;0,AF9&gt;0,AF8&gt;0,AF7&gt;0,AF6&gt;0,AF173&gt;0,AF172&gt;0),"Outside Policy Limits","")</f>
        <v>#VALUE!</v>
      </c>
      <c r="AM10" s="41"/>
      <c r="AN10" s="41" t="e">
        <f ca="1">IF(AND(AF10&gt;0.5,AF9&gt;0.5,AF8&gt;0.5,AF7&gt;0.5,AF6&gt;0.5),"Outside Policy Limits","")</f>
        <v>#VALUE!</v>
      </c>
      <c r="AO10" s="41" t="e">
        <f t="shared" ca="1" si="26"/>
        <v>#VALUE!</v>
      </c>
      <c r="AP10" s="41" t="e">
        <f t="shared" ca="1" si="2"/>
        <v>#VALUE!</v>
      </c>
      <c r="AR10" s="275"/>
      <c r="AS10" s="40">
        <v>156.16666666666663</v>
      </c>
      <c r="AT10" s="42" t="e">
        <f ca="1">'Queuing Calcs'!L15</f>
        <v>#VALUE!</v>
      </c>
      <c r="AU10" s="13">
        <f>'Work Information'!L20</f>
        <v>99999999</v>
      </c>
      <c r="AV10" s="41" t="str">
        <f t="shared" si="12"/>
        <v/>
      </c>
      <c r="AW10" s="142"/>
      <c r="AX10" s="41" t="str">
        <f t="shared" si="13"/>
        <v/>
      </c>
      <c r="AY10" s="41" t="e">
        <f t="shared" ca="1" si="14"/>
        <v>#VALUE!</v>
      </c>
      <c r="AZ10" s="41" t="e">
        <f ca="1">IF(AND(AT10&gt;0,AT9&gt;0,AT8&gt;0,AT7&gt;0,AT6&gt;0,AT173&gt;0,AT172&gt;0),"Outside Policy Limits","")</f>
        <v>#VALUE!</v>
      </c>
      <c r="BA10" s="41"/>
      <c r="BB10" s="41" t="e">
        <f ca="1">IF(AND(AT10&gt;0.5,AT9&gt;0.5,AT8&gt;0.5,AT7&gt;0.5,AT6&gt;0.5),"Outside Policy Limits","")</f>
        <v>#VALUE!</v>
      </c>
      <c r="BC10" s="41" t="e">
        <f t="shared" ca="1" si="27"/>
        <v>#VALUE!</v>
      </c>
      <c r="BD10" s="41" t="e">
        <f t="shared" ca="1" si="3"/>
        <v>#VALUE!</v>
      </c>
      <c r="BF10" s="275"/>
      <c r="BG10" s="40">
        <v>156.16666666666663</v>
      </c>
      <c r="BH10" s="42" t="e">
        <f ca="1">'Queuing Calcs'!L42</f>
        <v>#VALUE!</v>
      </c>
      <c r="BI10" s="13">
        <f>'Work Information'!L47</f>
        <v>99999999</v>
      </c>
      <c r="BJ10" s="41" t="str">
        <f t="shared" si="15"/>
        <v/>
      </c>
      <c r="BK10" s="142"/>
      <c r="BL10" s="41" t="str">
        <f t="shared" si="16"/>
        <v/>
      </c>
      <c r="BM10" s="41" t="e">
        <f t="shared" ca="1" si="22"/>
        <v>#VALUE!</v>
      </c>
      <c r="BN10" s="41" t="e">
        <f ca="1">IF(AND(BH10&gt;0,BH9&gt;0,BH8&gt;0,BH7&gt;0,BH6&gt;0,BH173&gt;0,BH172&gt;0),"Outside Policy Limits","")</f>
        <v>#VALUE!</v>
      </c>
      <c r="BO10" s="41"/>
      <c r="BP10" s="41" t="e">
        <f ca="1">IF(AND(BH10&gt;0.5,BH9&gt;0.5,BH8&gt;0.5,BH7&gt;0.5,BH6&gt;0.5),"Outside Policy Limits","")</f>
        <v>#VALUE!</v>
      </c>
      <c r="BQ10" s="41" t="e">
        <f t="shared" ca="1" si="28"/>
        <v>#VALUE!</v>
      </c>
      <c r="BR10" s="41" t="e">
        <f t="shared" ca="1" si="4"/>
        <v>#VALUE!</v>
      </c>
      <c r="BT10" s="275"/>
      <c r="BU10" s="40">
        <v>156.16666666666663</v>
      </c>
      <c r="BV10" s="42" t="e">
        <f ca="1">'Queuing Calcs'!L69</f>
        <v>#VALUE!</v>
      </c>
      <c r="BW10" s="13">
        <f>'Work Information'!L74</f>
        <v>99999999</v>
      </c>
      <c r="BX10" s="41" t="str">
        <f t="shared" si="17"/>
        <v/>
      </c>
      <c r="BY10" s="142"/>
      <c r="BZ10" s="41" t="str">
        <f t="shared" si="18"/>
        <v/>
      </c>
      <c r="CA10" s="41" t="e">
        <f t="shared" ca="1" si="23"/>
        <v>#VALUE!</v>
      </c>
      <c r="CB10" s="41" t="e">
        <f ca="1">IF(AND(BV10&gt;0,BV9&gt;0,BV8&gt;0,BV7&gt;0,BV6&gt;0,BV173&gt;0,BV172&gt;0),"Outside Policy Limits","")</f>
        <v>#VALUE!</v>
      </c>
      <c r="CC10" s="41"/>
      <c r="CD10" s="41" t="e">
        <f ca="1">IF(AND(BV10&gt;0.5,BV9&gt;0.5,BV8&gt;0.5,BV7&gt;0.5,BV6&gt;0.5),"Outside Policy Limits","")</f>
        <v>#VALUE!</v>
      </c>
      <c r="CE10" s="41" t="e">
        <f t="shared" ca="1" si="29"/>
        <v>#VALUE!</v>
      </c>
      <c r="CF10" s="41" t="e">
        <f t="shared" ca="1" si="5"/>
        <v>#VALUE!</v>
      </c>
    </row>
    <row r="11" spans="2:84" x14ac:dyDescent="0.25">
      <c r="B11" s="275"/>
      <c r="C11" s="40">
        <v>156.20833333333329</v>
      </c>
      <c r="D11" s="42" t="e">
        <f ca="1">'Queuing Calcs'!C16</f>
        <v>#VALUE!</v>
      </c>
      <c r="E11" s="13">
        <f>'Work Information'!C21</f>
        <v>99999999</v>
      </c>
      <c r="F11" s="41" t="str">
        <f t="shared" si="6"/>
        <v/>
      </c>
      <c r="G11" s="142"/>
      <c r="H11" s="41" t="str">
        <f t="shared" si="7"/>
        <v/>
      </c>
      <c r="I11" s="41" t="e">
        <f t="shared" ca="1" si="19"/>
        <v>#VALUE!</v>
      </c>
      <c r="J11" s="41" t="e">
        <f ca="1">IF(AND(D11&gt;0,D10&gt;0,D9&gt;0,D8&gt;0,D7&gt;0,D6&gt;0,D173&gt;0),"Outside Policy Limits","")</f>
        <v>#VALUE!</v>
      </c>
      <c r="K11" s="41"/>
      <c r="L11" s="41" t="e">
        <f t="shared" ref="L11:L74" ca="1" si="30">IF(AND(D11&gt;0.5,D10&gt;0.5,D9&gt;0.5,D8&gt;0.5,D7&gt;0.5),"Outside Policy Limits","")</f>
        <v>#VALUE!</v>
      </c>
      <c r="M11" s="41" t="e">
        <f t="shared" ca="1" si="24"/>
        <v>#VALUE!</v>
      </c>
      <c r="N11" s="41" t="e">
        <f t="shared" ca="1" si="0"/>
        <v>#VALUE!</v>
      </c>
      <c r="P11" s="275"/>
      <c r="Q11" s="40">
        <v>156.20833333333329</v>
      </c>
      <c r="R11" s="42" t="e">
        <f ca="1">'Queuing Calcs'!C43</f>
        <v>#VALUE!</v>
      </c>
      <c r="S11" s="13">
        <f>'Work Information'!C48</f>
        <v>99999999</v>
      </c>
      <c r="T11" s="41" t="str">
        <f t="shared" si="8"/>
        <v/>
      </c>
      <c r="U11" s="142"/>
      <c r="V11" s="41" t="str">
        <f t="shared" si="9"/>
        <v/>
      </c>
      <c r="W11" s="41" t="e">
        <f t="shared" ca="1" si="20"/>
        <v>#VALUE!</v>
      </c>
      <c r="X11" s="41" t="e">
        <f ca="1">IF(AND(R11&gt;0,R10&gt;0,R9&gt;0,R8&gt;0,R7&gt;0,R6&gt;0,R173&gt;0),"Outside Policy Limits","")</f>
        <v>#VALUE!</v>
      </c>
      <c r="Y11" s="41"/>
      <c r="Z11" s="41" t="e">
        <f t="shared" ref="Z11:Z74" ca="1" si="31">IF(AND(R11&gt;0.5,R10&gt;0.5,R9&gt;0.5,R8&gt;0.5,R7&gt;0.5),"Outside Policy Limits","")</f>
        <v>#VALUE!</v>
      </c>
      <c r="AA11" s="41" t="e">
        <f t="shared" ca="1" si="25"/>
        <v>#VALUE!</v>
      </c>
      <c r="AB11" s="41" t="e">
        <f t="shared" ca="1" si="1"/>
        <v>#VALUE!</v>
      </c>
      <c r="AD11" s="275"/>
      <c r="AE11" s="40">
        <v>156.20833333333329</v>
      </c>
      <c r="AF11" s="42" t="e">
        <f ca="1">'Queuing Calcs'!C70</f>
        <v>#VALUE!</v>
      </c>
      <c r="AG11" s="13">
        <f>'Work Information'!C75</f>
        <v>99999999</v>
      </c>
      <c r="AH11" s="41" t="str">
        <f t="shared" si="10"/>
        <v/>
      </c>
      <c r="AI11" s="142"/>
      <c r="AJ11" s="41" t="str">
        <f t="shared" si="11"/>
        <v/>
      </c>
      <c r="AK11" s="41" t="e">
        <f t="shared" ca="1" si="21"/>
        <v>#VALUE!</v>
      </c>
      <c r="AL11" s="41" t="e">
        <f ca="1">IF(AND(AF11&gt;0,AF10&gt;0,AF9&gt;0,AF8&gt;0,AF7&gt;0,AF6&gt;0,AF173&gt;0),"Outside Policy Limits","")</f>
        <v>#VALUE!</v>
      </c>
      <c r="AM11" s="41"/>
      <c r="AN11" s="41" t="e">
        <f t="shared" ref="AN11:AN74" ca="1" si="32">IF(AND(AF11&gt;0.5,AF10&gt;0.5,AF9&gt;0.5,AF8&gt;0.5,AF7&gt;0.5),"Outside Policy Limits","")</f>
        <v>#VALUE!</v>
      </c>
      <c r="AO11" s="41" t="e">
        <f t="shared" ca="1" si="26"/>
        <v>#VALUE!</v>
      </c>
      <c r="AP11" s="41" t="e">
        <f t="shared" ca="1" si="2"/>
        <v>#VALUE!</v>
      </c>
      <c r="AR11" s="275"/>
      <c r="AS11" s="40">
        <v>156.20833333333329</v>
      </c>
      <c r="AT11" s="42" t="e">
        <f ca="1">'Queuing Calcs'!L16</f>
        <v>#VALUE!</v>
      </c>
      <c r="AU11" s="13">
        <f>'Work Information'!L21</f>
        <v>99999999</v>
      </c>
      <c r="AV11" s="41" t="str">
        <f t="shared" si="12"/>
        <v/>
      </c>
      <c r="AW11" s="142"/>
      <c r="AX11" s="41" t="str">
        <f t="shared" si="13"/>
        <v/>
      </c>
      <c r="AY11" s="41" t="e">
        <f t="shared" ca="1" si="14"/>
        <v>#VALUE!</v>
      </c>
      <c r="AZ11" s="41" t="e">
        <f ca="1">IF(AND(AT11&gt;0,AT10&gt;0,AT9&gt;0,AT8&gt;0,AT7&gt;0,AT6&gt;0,AT173&gt;0),"Outside Policy Limits","")</f>
        <v>#VALUE!</v>
      </c>
      <c r="BA11" s="41"/>
      <c r="BB11" s="41" t="e">
        <f t="shared" ref="BB11:BB74" ca="1" si="33">IF(AND(AT11&gt;0.5,AT10&gt;0.5,AT9&gt;0.5,AT8&gt;0.5,AT7&gt;0.5),"Outside Policy Limits","")</f>
        <v>#VALUE!</v>
      </c>
      <c r="BC11" s="41" t="e">
        <f t="shared" ca="1" si="27"/>
        <v>#VALUE!</v>
      </c>
      <c r="BD11" s="41" t="e">
        <f t="shared" ca="1" si="3"/>
        <v>#VALUE!</v>
      </c>
      <c r="BF11" s="275"/>
      <c r="BG11" s="40">
        <v>156.20833333333329</v>
      </c>
      <c r="BH11" s="42" t="e">
        <f ca="1">'Queuing Calcs'!L43</f>
        <v>#VALUE!</v>
      </c>
      <c r="BI11" s="13">
        <f>'Work Information'!L48</f>
        <v>99999999</v>
      </c>
      <c r="BJ11" s="41" t="str">
        <f t="shared" si="15"/>
        <v/>
      </c>
      <c r="BK11" s="142"/>
      <c r="BL11" s="41" t="str">
        <f t="shared" si="16"/>
        <v/>
      </c>
      <c r="BM11" s="41" t="e">
        <f t="shared" ca="1" si="22"/>
        <v>#VALUE!</v>
      </c>
      <c r="BN11" s="41" t="e">
        <f ca="1">IF(AND(BH11&gt;0,BH10&gt;0,BH9&gt;0,BH8&gt;0,BH7&gt;0,BH6&gt;0,BH173&gt;0),"Outside Policy Limits","")</f>
        <v>#VALUE!</v>
      </c>
      <c r="BO11" s="41"/>
      <c r="BP11" s="41" t="e">
        <f t="shared" ref="BP11:BP74" ca="1" si="34">IF(AND(BH11&gt;0.5,BH10&gt;0.5,BH9&gt;0.5,BH8&gt;0.5,BH7&gt;0.5),"Outside Policy Limits","")</f>
        <v>#VALUE!</v>
      </c>
      <c r="BQ11" s="41" t="e">
        <f t="shared" ca="1" si="28"/>
        <v>#VALUE!</v>
      </c>
      <c r="BR11" s="41" t="e">
        <f t="shared" ca="1" si="4"/>
        <v>#VALUE!</v>
      </c>
      <c r="BT11" s="275"/>
      <c r="BU11" s="40">
        <v>156.20833333333329</v>
      </c>
      <c r="BV11" s="42" t="e">
        <f ca="1">'Queuing Calcs'!L70</f>
        <v>#VALUE!</v>
      </c>
      <c r="BW11" s="13">
        <f>'Work Information'!L75</f>
        <v>99999999</v>
      </c>
      <c r="BX11" s="41" t="str">
        <f t="shared" si="17"/>
        <v/>
      </c>
      <c r="BY11" s="142"/>
      <c r="BZ11" s="41" t="str">
        <f t="shared" si="18"/>
        <v/>
      </c>
      <c r="CA11" s="41" t="e">
        <f t="shared" ca="1" si="23"/>
        <v>#VALUE!</v>
      </c>
      <c r="CB11" s="41" t="e">
        <f ca="1">IF(AND(BV11&gt;0,BV10&gt;0,BV9&gt;0,BV8&gt;0,BV7&gt;0,BV6&gt;0,BV173&gt;0),"Outside Policy Limits","")</f>
        <v>#VALUE!</v>
      </c>
      <c r="CC11" s="41"/>
      <c r="CD11" s="41" t="e">
        <f t="shared" ref="CD11:CD74" ca="1" si="35">IF(AND(BV11&gt;0.5,BV10&gt;0.5,BV9&gt;0.5,BV8&gt;0.5,BV7&gt;0.5),"Outside Policy Limits","")</f>
        <v>#VALUE!</v>
      </c>
      <c r="CE11" s="41" t="e">
        <f t="shared" ca="1" si="29"/>
        <v>#VALUE!</v>
      </c>
      <c r="CF11" s="41" t="e">
        <f t="shared" ca="1" si="5"/>
        <v>#VALUE!</v>
      </c>
    </row>
    <row r="12" spans="2:84" x14ac:dyDescent="0.25">
      <c r="B12" s="275"/>
      <c r="C12" s="40">
        <v>156.24999999999994</v>
      </c>
      <c r="D12" s="42" t="e">
        <f ca="1">'Queuing Calcs'!C17</f>
        <v>#VALUE!</v>
      </c>
      <c r="E12" s="13">
        <f>'Work Information'!C22</f>
        <v>99999999</v>
      </c>
      <c r="F12" s="41" t="str">
        <f t="shared" si="6"/>
        <v/>
      </c>
      <c r="G12" s="142"/>
      <c r="H12" s="41" t="str">
        <f t="shared" si="7"/>
        <v/>
      </c>
      <c r="I12" s="41" t="e">
        <f t="shared" ca="1" si="19"/>
        <v>#VALUE!</v>
      </c>
      <c r="J12" s="41" t="e">
        <f ca="1">IF(AND(D12&gt;0,D11&gt;0,D10&gt;0,D9&gt;0,D8&gt;0,D7&gt;0,D6&gt;0),"Outside Policy Limits","")</f>
        <v>#VALUE!</v>
      </c>
      <c r="K12" s="41"/>
      <c r="L12" s="41" t="e">
        <f t="shared" ca="1" si="30"/>
        <v>#VALUE!</v>
      </c>
      <c r="M12" s="41" t="e">
        <f t="shared" ca="1" si="24"/>
        <v>#VALUE!</v>
      </c>
      <c r="N12" s="41" t="e">
        <f t="shared" ref="N12:N18" ca="1" si="36">IF(D12&gt;1.5,"Outside Policy Limits","")</f>
        <v>#VALUE!</v>
      </c>
      <c r="P12" s="275"/>
      <c r="Q12" s="40">
        <v>156.24999999999994</v>
      </c>
      <c r="R12" s="42" t="e">
        <f ca="1">'Queuing Calcs'!C44</f>
        <v>#VALUE!</v>
      </c>
      <c r="S12" s="13">
        <f>'Work Information'!C49</f>
        <v>99999999</v>
      </c>
      <c r="T12" s="41" t="str">
        <f t="shared" si="8"/>
        <v/>
      </c>
      <c r="U12" s="142"/>
      <c r="V12" s="41" t="str">
        <f t="shared" si="9"/>
        <v/>
      </c>
      <c r="W12" s="41" t="e">
        <f t="shared" ca="1" si="20"/>
        <v>#VALUE!</v>
      </c>
      <c r="X12" s="41" t="e">
        <f ca="1">IF(AND(R12&gt;0,R11&gt;0,R10&gt;0,R9&gt;0,R8&gt;0,R7&gt;0,R6&gt;0),"Outside Policy Limits","")</f>
        <v>#VALUE!</v>
      </c>
      <c r="Y12" s="41"/>
      <c r="Z12" s="41" t="e">
        <f t="shared" ca="1" si="31"/>
        <v>#VALUE!</v>
      </c>
      <c r="AA12" s="41" t="e">
        <f t="shared" ca="1" si="25"/>
        <v>#VALUE!</v>
      </c>
      <c r="AB12" s="41" t="e">
        <f t="shared" ca="1" si="1"/>
        <v>#VALUE!</v>
      </c>
      <c r="AD12" s="275"/>
      <c r="AE12" s="40">
        <v>156.24999999999994</v>
      </c>
      <c r="AF12" s="42" t="e">
        <f ca="1">'Queuing Calcs'!C71</f>
        <v>#VALUE!</v>
      </c>
      <c r="AG12" s="13">
        <f>'Work Information'!C76</f>
        <v>99999999</v>
      </c>
      <c r="AH12" s="41" t="str">
        <f t="shared" si="10"/>
        <v/>
      </c>
      <c r="AI12" s="142"/>
      <c r="AJ12" s="41" t="str">
        <f t="shared" si="11"/>
        <v/>
      </c>
      <c r="AK12" s="41" t="e">
        <f t="shared" ca="1" si="21"/>
        <v>#VALUE!</v>
      </c>
      <c r="AL12" s="41" t="e">
        <f ca="1">IF(AND(AF12&gt;0,AF11&gt;0,AF10&gt;0,AF9&gt;0,AF8&gt;0,AF7&gt;0,AF6&gt;0),"Outside Policy Limits","")</f>
        <v>#VALUE!</v>
      </c>
      <c r="AM12" s="41"/>
      <c r="AN12" s="41" t="e">
        <f t="shared" ca="1" si="32"/>
        <v>#VALUE!</v>
      </c>
      <c r="AO12" s="41" t="e">
        <f t="shared" ca="1" si="26"/>
        <v>#VALUE!</v>
      </c>
      <c r="AP12" s="41" t="e">
        <f t="shared" ca="1" si="2"/>
        <v>#VALUE!</v>
      </c>
      <c r="AR12" s="275"/>
      <c r="AS12" s="40">
        <v>156.24999999999994</v>
      </c>
      <c r="AT12" s="42" t="e">
        <f ca="1">'Queuing Calcs'!L17</f>
        <v>#VALUE!</v>
      </c>
      <c r="AU12" s="13">
        <f>'Work Information'!L22</f>
        <v>99999999</v>
      </c>
      <c r="AV12" s="41" t="str">
        <f t="shared" si="12"/>
        <v/>
      </c>
      <c r="AW12" s="142"/>
      <c r="AX12" s="41" t="str">
        <f t="shared" si="13"/>
        <v/>
      </c>
      <c r="AY12" s="41" t="e">
        <f t="shared" ca="1" si="14"/>
        <v>#VALUE!</v>
      </c>
      <c r="AZ12" s="41" t="e">
        <f ca="1">IF(AND(AT12&gt;0,AT11&gt;0,AT10&gt;0,AT9&gt;0,AT8&gt;0,AT7&gt;0,AT6&gt;0),"Outside Policy Limits","")</f>
        <v>#VALUE!</v>
      </c>
      <c r="BA12" s="41"/>
      <c r="BB12" s="41" t="e">
        <f t="shared" ca="1" si="33"/>
        <v>#VALUE!</v>
      </c>
      <c r="BC12" s="41" t="e">
        <f t="shared" ca="1" si="27"/>
        <v>#VALUE!</v>
      </c>
      <c r="BD12" s="41" t="e">
        <f t="shared" ca="1" si="3"/>
        <v>#VALUE!</v>
      </c>
      <c r="BF12" s="275"/>
      <c r="BG12" s="40">
        <v>156.24999999999994</v>
      </c>
      <c r="BH12" s="42" t="e">
        <f ca="1">'Queuing Calcs'!L44</f>
        <v>#VALUE!</v>
      </c>
      <c r="BI12" s="13">
        <f>'Work Information'!L49</f>
        <v>99999999</v>
      </c>
      <c r="BJ12" s="41" t="str">
        <f t="shared" si="15"/>
        <v/>
      </c>
      <c r="BK12" s="142"/>
      <c r="BL12" s="41" t="str">
        <f t="shared" si="16"/>
        <v/>
      </c>
      <c r="BM12" s="41" t="e">
        <f t="shared" ca="1" si="22"/>
        <v>#VALUE!</v>
      </c>
      <c r="BN12" s="41" t="e">
        <f ca="1">IF(AND(BH12&gt;0,BH11&gt;0,BH10&gt;0,BH9&gt;0,BH8&gt;0,BH7&gt;0,BH6&gt;0),"Outside Policy Limits","")</f>
        <v>#VALUE!</v>
      </c>
      <c r="BO12" s="41"/>
      <c r="BP12" s="41" t="e">
        <f t="shared" ca="1" si="34"/>
        <v>#VALUE!</v>
      </c>
      <c r="BQ12" s="41" t="e">
        <f t="shared" ca="1" si="28"/>
        <v>#VALUE!</v>
      </c>
      <c r="BR12" s="41" t="e">
        <f t="shared" ca="1" si="4"/>
        <v>#VALUE!</v>
      </c>
      <c r="BT12" s="275"/>
      <c r="BU12" s="40">
        <v>156.24999999999994</v>
      </c>
      <c r="BV12" s="42" t="e">
        <f ca="1">'Queuing Calcs'!L71</f>
        <v>#VALUE!</v>
      </c>
      <c r="BW12" s="13">
        <f>'Work Information'!L76</f>
        <v>99999999</v>
      </c>
      <c r="BX12" s="41" t="str">
        <f t="shared" si="17"/>
        <v/>
      </c>
      <c r="BY12" s="142"/>
      <c r="BZ12" s="41" t="str">
        <f t="shared" si="18"/>
        <v/>
      </c>
      <c r="CA12" s="41" t="e">
        <f t="shared" ca="1" si="23"/>
        <v>#VALUE!</v>
      </c>
      <c r="CB12" s="41" t="e">
        <f ca="1">IF(AND(BV12&gt;0,BV11&gt;0,BV10&gt;0,BV9&gt;0,BV8&gt;0,BV7&gt;0,BV6&gt;0),"Outside Policy Limits","")</f>
        <v>#VALUE!</v>
      </c>
      <c r="CC12" s="41"/>
      <c r="CD12" s="41" t="e">
        <f t="shared" ca="1" si="35"/>
        <v>#VALUE!</v>
      </c>
      <c r="CE12" s="41" t="e">
        <f t="shared" ca="1" si="29"/>
        <v>#VALUE!</v>
      </c>
      <c r="CF12" s="41" t="e">
        <f t="shared" ca="1" si="5"/>
        <v>#VALUE!</v>
      </c>
    </row>
    <row r="13" spans="2:84" x14ac:dyDescent="0.25">
      <c r="B13" s="275"/>
      <c r="C13" s="40">
        <v>156.2916666666666</v>
      </c>
      <c r="D13" s="42" t="e">
        <f ca="1">'Queuing Calcs'!C18</f>
        <v>#VALUE!</v>
      </c>
      <c r="E13" s="13">
        <f>'Work Information'!C23</f>
        <v>99999999</v>
      </c>
      <c r="F13" s="41" t="str">
        <f t="shared" si="6"/>
        <v/>
      </c>
      <c r="G13" s="142"/>
      <c r="H13" s="41" t="str">
        <f t="shared" si="7"/>
        <v/>
      </c>
      <c r="I13" s="41" t="e">
        <f t="shared" ca="1" si="19"/>
        <v>#VALUE!</v>
      </c>
      <c r="J13" s="41" t="e">
        <f t="shared" ref="J13:J76" ca="1" si="37">IF(AND(D13&gt;0,D12&gt;0,D11&gt;0,D10&gt;0,D9&gt;0,D8&gt;0,D7&gt;0),"Outside Policy Limits","")</f>
        <v>#VALUE!</v>
      </c>
      <c r="K13" s="41"/>
      <c r="L13" s="41" t="e">
        <f t="shared" ca="1" si="30"/>
        <v>#VALUE!</v>
      </c>
      <c r="M13" s="41" t="e">
        <f t="shared" ca="1" si="24"/>
        <v>#VALUE!</v>
      </c>
      <c r="N13" s="41" t="e">
        <f t="shared" ca="1" si="36"/>
        <v>#VALUE!</v>
      </c>
      <c r="P13" s="275"/>
      <c r="Q13" s="40">
        <v>156.2916666666666</v>
      </c>
      <c r="R13" s="42" t="e">
        <f ca="1">'Queuing Calcs'!C45</f>
        <v>#VALUE!</v>
      </c>
      <c r="S13" s="13">
        <f>'Work Information'!C50</f>
        <v>99999999</v>
      </c>
      <c r="T13" s="41" t="str">
        <f t="shared" si="8"/>
        <v/>
      </c>
      <c r="U13" s="142"/>
      <c r="V13" s="41" t="str">
        <f t="shared" si="9"/>
        <v/>
      </c>
      <c r="W13" s="41" t="e">
        <f t="shared" ca="1" si="20"/>
        <v>#VALUE!</v>
      </c>
      <c r="X13" s="41" t="e">
        <f t="shared" ref="X13:X76" ca="1" si="38">IF(AND(R13&gt;0,R12&gt;0,R11&gt;0,R10&gt;0,R9&gt;0,R8&gt;0,R7&gt;0),"Outside Policy Limits","")</f>
        <v>#VALUE!</v>
      </c>
      <c r="Y13" s="41"/>
      <c r="Z13" s="41" t="e">
        <f t="shared" ca="1" si="31"/>
        <v>#VALUE!</v>
      </c>
      <c r="AA13" s="41" t="e">
        <f t="shared" ca="1" si="25"/>
        <v>#VALUE!</v>
      </c>
      <c r="AB13" s="41" t="e">
        <f t="shared" ca="1" si="1"/>
        <v>#VALUE!</v>
      </c>
      <c r="AD13" s="275"/>
      <c r="AE13" s="40">
        <v>156.2916666666666</v>
      </c>
      <c r="AF13" s="42" t="e">
        <f ca="1">'Queuing Calcs'!C72</f>
        <v>#VALUE!</v>
      </c>
      <c r="AG13" s="13">
        <f>'Work Information'!C77</f>
        <v>99999999</v>
      </c>
      <c r="AH13" s="41" t="str">
        <f t="shared" si="10"/>
        <v/>
      </c>
      <c r="AI13" s="142"/>
      <c r="AJ13" s="41" t="str">
        <f t="shared" si="11"/>
        <v/>
      </c>
      <c r="AK13" s="41" t="e">
        <f t="shared" ca="1" si="21"/>
        <v>#VALUE!</v>
      </c>
      <c r="AL13" s="41" t="e">
        <f t="shared" ref="AL13:AL76" ca="1" si="39">IF(AND(AF13&gt;0,AF12&gt;0,AF11&gt;0,AF10&gt;0,AF9&gt;0,AF8&gt;0,AF7&gt;0),"Outside Policy Limits","")</f>
        <v>#VALUE!</v>
      </c>
      <c r="AM13" s="41"/>
      <c r="AN13" s="41" t="e">
        <f t="shared" ca="1" si="32"/>
        <v>#VALUE!</v>
      </c>
      <c r="AO13" s="41" t="e">
        <f t="shared" ca="1" si="26"/>
        <v>#VALUE!</v>
      </c>
      <c r="AP13" s="41" t="e">
        <f t="shared" ca="1" si="2"/>
        <v>#VALUE!</v>
      </c>
      <c r="AR13" s="275"/>
      <c r="AS13" s="40">
        <v>156.2916666666666</v>
      </c>
      <c r="AT13" s="42" t="e">
        <f ca="1">'Queuing Calcs'!L18</f>
        <v>#VALUE!</v>
      </c>
      <c r="AU13" s="13">
        <f>'Work Information'!L23</f>
        <v>99999999</v>
      </c>
      <c r="AV13" s="41" t="str">
        <f t="shared" si="12"/>
        <v/>
      </c>
      <c r="AW13" s="142"/>
      <c r="AX13" s="41" t="str">
        <f t="shared" si="13"/>
        <v/>
      </c>
      <c r="AY13" s="41" t="e">
        <f t="shared" ca="1" si="14"/>
        <v>#VALUE!</v>
      </c>
      <c r="AZ13" s="41" t="e">
        <f t="shared" ref="AZ13:AZ76" ca="1" si="40">IF(AND(AT13&gt;0,AT12&gt;0,AT11&gt;0,AT10&gt;0,AT9&gt;0,AT8&gt;0,AT7&gt;0),"Outside Policy Limits","")</f>
        <v>#VALUE!</v>
      </c>
      <c r="BA13" s="41"/>
      <c r="BB13" s="41" t="e">
        <f t="shared" ca="1" si="33"/>
        <v>#VALUE!</v>
      </c>
      <c r="BC13" s="41" t="e">
        <f t="shared" ca="1" si="27"/>
        <v>#VALUE!</v>
      </c>
      <c r="BD13" s="41" t="e">
        <f t="shared" ca="1" si="3"/>
        <v>#VALUE!</v>
      </c>
      <c r="BF13" s="275"/>
      <c r="BG13" s="40">
        <v>156.2916666666666</v>
      </c>
      <c r="BH13" s="42" t="e">
        <f ca="1">'Queuing Calcs'!L45</f>
        <v>#VALUE!</v>
      </c>
      <c r="BI13" s="13">
        <f>'Work Information'!L50</f>
        <v>99999999</v>
      </c>
      <c r="BJ13" s="41" t="str">
        <f t="shared" si="15"/>
        <v/>
      </c>
      <c r="BK13" s="142"/>
      <c r="BL13" s="41" t="str">
        <f t="shared" si="16"/>
        <v/>
      </c>
      <c r="BM13" s="41" t="e">
        <f t="shared" ca="1" si="22"/>
        <v>#VALUE!</v>
      </c>
      <c r="BN13" s="41" t="e">
        <f t="shared" ref="BN13:BN76" ca="1" si="41">IF(AND(BH13&gt;0,BH12&gt;0,BH11&gt;0,BH10&gt;0,BH9&gt;0,BH8&gt;0,BH7&gt;0),"Outside Policy Limits","")</f>
        <v>#VALUE!</v>
      </c>
      <c r="BO13" s="41"/>
      <c r="BP13" s="41" t="e">
        <f t="shared" ca="1" si="34"/>
        <v>#VALUE!</v>
      </c>
      <c r="BQ13" s="41" t="e">
        <f t="shared" ca="1" si="28"/>
        <v>#VALUE!</v>
      </c>
      <c r="BR13" s="41" t="e">
        <f t="shared" ca="1" si="4"/>
        <v>#VALUE!</v>
      </c>
      <c r="BT13" s="275"/>
      <c r="BU13" s="40">
        <v>156.2916666666666</v>
      </c>
      <c r="BV13" s="42" t="e">
        <f ca="1">'Queuing Calcs'!L72</f>
        <v>#VALUE!</v>
      </c>
      <c r="BW13" s="13">
        <f>'Work Information'!L77</f>
        <v>99999999</v>
      </c>
      <c r="BX13" s="41" t="str">
        <f t="shared" si="17"/>
        <v/>
      </c>
      <c r="BY13" s="142"/>
      <c r="BZ13" s="41" t="str">
        <f t="shared" si="18"/>
        <v/>
      </c>
      <c r="CA13" s="41" t="e">
        <f t="shared" ca="1" si="23"/>
        <v>#VALUE!</v>
      </c>
      <c r="CB13" s="41" t="e">
        <f t="shared" ref="CB13:CB76" ca="1" si="42">IF(AND(BV13&gt;0,BV12&gt;0,BV11&gt;0,BV10&gt;0,BV9&gt;0,BV8&gt;0,BV7&gt;0),"Outside Policy Limits","")</f>
        <v>#VALUE!</v>
      </c>
      <c r="CC13" s="41"/>
      <c r="CD13" s="41" t="e">
        <f t="shared" ca="1" si="35"/>
        <v>#VALUE!</v>
      </c>
      <c r="CE13" s="41" t="e">
        <f t="shared" ca="1" si="29"/>
        <v>#VALUE!</v>
      </c>
      <c r="CF13" s="41" t="e">
        <f t="shared" ca="1" si="5"/>
        <v>#VALUE!</v>
      </c>
    </row>
    <row r="14" spans="2:84" x14ac:dyDescent="0.25">
      <c r="B14" s="275"/>
      <c r="C14" s="40">
        <v>156.33333333333326</v>
      </c>
      <c r="D14" s="42" t="e">
        <f ca="1">'Queuing Calcs'!C19</f>
        <v>#VALUE!</v>
      </c>
      <c r="E14" s="13">
        <f>'Work Information'!C24</f>
        <v>99999999</v>
      </c>
      <c r="F14" s="41" t="str">
        <f t="shared" si="6"/>
        <v/>
      </c>
      <c r="G14" s="142"/>
      <c r="H14" s="41" t="str">
        <f t="shared" si="7"/>
        <v/>
      </c>
      <c r="I14" s="41" t="e">
        <f t="shared" ca="1" si="19"/>
        <v>#VALUE!</v>
      </c>
      <c r="J14" s="41" t="e">
        <f t="shared" ca="1" si="37"/>
        <v>#VALUE!</v>
      </c>
      <c r="K14" s="41"/>
      <c r="L14" s="41" t="e">
        <f t="shared" ca="1" si="30"/>
        <v>#VALUE!</v>
      </c>
      <c r="M14" s="41" t="e">
        <f t="shared" ca="1" si="24"/>
        <v>#VALUE!</v>
      </c>
      <c r="N14" s="41" t="e">
        <f t="shared" ca="1" si="36"/>
        <v>#VALUE!</v>
      </c>
      <c r="P14" s="275"/>
      <c r="Q14" s="40">
        <v>156.33333333333326</v>
      </c>
      <c r="R14" s="42" t="e">
        <f ca="1">'Queuing Calcs'!C46</f>
        <v>#VALUE!</v>
      </c>
      <c r="S14" s="13">
        <f>'Work Information'!C51</f>
        <v>99999999</v>
      </c>
      <c r="T14" s="41" t="str">
        <f t="shared" si="8"/>
        <v/>
      </c>
      <c r="U14" s="142"/>
      <c r="V14" s="41" t="str">
        <f t="shared" si="9"/>
        <v/>
      </c>
      <c r="W14" s="41" t="e">
        <f t="shared" ca="1" si="20"/>
        <v>#VALUE!</v>
      </c>
      <c r="X14" s="41" t="e">
        <f t="shared" ca="1" si="38"/>
        <v>#VALUE!</v>
      </c>
      <c r="Y14" s="41"/>
      <c r="Z14" s="41" t="e">
        <f t="shared" ca="1" si="31"/>
        <v>#VALUE!</v>
      </c>
      <c r="AA14" s="41" t="e">
        <f t="shared" ca="1" si="25"/>
        <v>#VALUE!</v>
      </c>
      <c r="AB14" s="41" t="e">
        <f t="shared" ca="1" si="1"/>
        <v>#VALUE!</v>
      </c>
      <c r="AD14" s="275"/>
      <c r="AE14" s="40">
        <v>156.33333333333326</v>
      </c>
      <c r="AF14" s="42" t="e">
        <f ca="1">'Queuing Calcs'!C73</f>
        <v>#VALUE!</v>
      </c>
      <c r="AG14" s="13">
        <f>'Work Information'!C78</f>
        <v>99999999</v>
      </c>
      <c r="AH14" s="41" t="str">
        <f t="shared" si="10"/>
        <v/>
      </c>
      <c r="AI14" s="142"/>
      <c r="AJ14" s="41" t="str">
        <f t="shared" si="11"/>
        <v/>
      </c>
      <c r="AK14" s="41" t="e">
        <f t="shared" ca="1" si="21"/>
        <v>#VALUE!</v>
      </c>
      <c r="AL14" s="41" t="e">
        <f t="shared" ca="1" si="39"/>
        <v>#VALUE!</v>
      </c>
      <c r="AM14" s="41"/>
      <c r="AN14" s="41" t="e">
        <f t="shared" ca="1" si="32"/>
        <v>#VALUE!</v>
      </c>
      <c r="AO14" s="41" t="e">
        <f t="shared" ca="1" si="26"/>
        <v>#VALUE!</v>
      </c>
      <c r="AP14" s="41" t="e">
        <f t="shared" ca="1" si="2"/>
        <v>#VALUE!</v>
      </c>
      <c r="AR14" s="275"/>
      <c r="AS14" s="40">
        <v>156.33333333333326</v>
      </c>
      <c r="AT14" s="42" t="e">
        <f ca="1">'Queuing Calcs'!L19</f>
        <v>#VALUE!</v>
      </c>
      <c r="AU14" s="13">
        <f>'Work Information'!L24</f>
        <v>99999999</v>
      </c>
      <c r="AV14" s="41" t="str">
        <f t="shared" si="12"/>
        <v/>
      </c>
      <c r="AW14" s="142"/>
      <c r="AX14" s="41" t="str">
        <f t="shared" si="13"/>
        <v/>
      </c>
      <c r="AY14" s="41" t="e">
        <f t="shared" ca="1" si="14"/>
        <v>#VALUE!</v>
      </c>
      <c r="AZ14" s="41" t="e">
        <f t="shared" ca="1" si="40"/>
        <v>#VALUE!</v>
      </c>
      <c r="BA14" s="41"/>
      <c r="BB14" s="41" t="e">
        <f t="shared" ca="1" si="33"/>
        <v>#VALUE!</v>
      </c>
      <c r="BC14" s="41" t="e">
        <f t="shared" ca="1" si="27"/>
        <v>#VALUE!</v>
      </c>
      <c r="BD14" s="41" t="e">
        <f t="shared" ca="1" si="3"/>
        <v>#VALUE!</v>
      </c>
      <c r="BF14" s="275"/>
      <c r="BG14" s="40">
        <v>156.33333333333326</v>
      </c>
      <c r="BH14" s="42" t="e">
        <f ca="1">'Queuing Calcs'!L46</f>
        <v>#VALUE!</v>
      </c>
      <c r="BI14" s="13">
        <f>'Work Information'!L51</f>
        <v>99999999</v>
      </c>
      <c r="BJ14" s="41" t="str">
        <f t="shared" si="15"/>
        <v/>
      </c>
      <c r="BK14" s="142"/>
      <c r="BL14" s="41" t="str">
        <f t="shared" si="16"/>
        <v/>
      </c>
      <c r="BM14" s="41" t="e">
        <f t="shared" ca="1" si="22"/>
        <v>#VALUE!</v>
      </c>
      <c r="BN14" s="41" t="e">
        <f t="shared" ca="1" si="41"/>
        <v>#VALUE!</v>
      </c>
      <c r="BO14" s="41"/>
      <c r="BP14" s="41" t="e">
        <f t="shared" ca="1" si="34"/>
        <v>#VALUE!</v>
      </c>
      <c r="BQ14" s="41" t="e">
        <f t="shared" ca="1" si="28"/>
        <v>#VALUE!</v>
      </c>
      <c r="BR14" s="41" t="e">
        <f t="shared" ca="1" si="4"/>
        <v>#VALUE!</v>
      </c>
      <c r="BT14" s="275"/>
      <c r="BU14" s="40">
        <v>156.33333333333326</v>
      </c>
      <c r="BV14" s="42" t="e">
        <f ca="1">'Queuing Calcs'!L73</f>
        <v>#VALUE!</v>
      </c>
      <c r="BW14" s="13">
        <f>'Work Information'!L78</f>
        <v>99999999</v>
      </c>
      <c r="BX14" s="41" t="str">
        <f t="shared" si="17"/>
        <v/>
      </c>
      <c r="BY14" s="142"/>
      <c r="BZ14" s="41" t="str">
        <f t="shared" si="18"/>
        <v/>
      </c>
      <c r="CA14" s="41" t="e">
        <f t="shared" ca="1" si="23"/>
        <v>#VALUE!</v>
      </c>
      <c r="CB14" s="41" t="e">
        <f t="shared" ca="1" si="42"/>
        <v>#VALUE!</v>
      </c>
      <c r="CC14" s="41"/>
      <c r="CD14" s="41" t="e">
        <f t="shared" ca="1" si="35"/>
        <v>#VALUE!</v>
      </c>
      <c r="CE14" s="41" t="e">
        <f t="shared" ca="1" si="29"/>
        <v>#VALUE!</v>
      </c>
      <c r="CF14" s="41" t="e">
        <f t="shared" ca="1" si="5"/>
        <v>#VALUE!</v>
      </c>
    </row>
    <row r="15" spans="2:84" x14ac:dyDescent="0.25">
      <c r="B15" s="275"/>
      <c r="C15" s="40">
        <v>156.37499999999991</v>
      </c>
      <c r="D15" s="42" t="e">
        <f ca="1">'Queuing Calcs'!C20</f>
        <v>#VALUE!</v>
      </c>
      <c r="E15" s="13">
        <f>'Work Information'!C25</f>
        <v>99999999</v>
      </c>
      <c r="F15" s="41" t="str">
        <f t="shared" si="6"/>
        <v/>
      </c>
      <c r="G15" s="142"/>
      <c r="H15" s="41" t="str">
        <f t="shared" si="7"/>
        <v/>
      </c>
      <c r="I15" s="41" t="e">
        <f t="shared" ca="1" si="19"/>
        <v>#VALUE!</v>
      </c>
      <c r="J15" s="41" t="e">
        <f t="shared" ca="1" si="37"/>
        <v>#VALUE!</v>
      </c>
      <c r="K15" s="41"/>
      <c r="L15" s="41" t="e">
        <f t="shared" ca="1" si="30"/>
        <v>#VALUE!</v>
      </c>
      <c r="M15" s="41" t="e">
        <f t="shared" ca="1" si="24"/>
        <v>#VALUE!</v>
      </c>
      <c r="N15" s="41" t="e">
        <f t="shared" ca="1" si="36"/>
        <v>#VALUE!</v>
      </c>
      <c r="P15" s="275"/>
      <c r="Q15" s="40">
        <v>156.37499999999991</v>
      </c>
      <c r="R15" s="42" t="e">
        <f ca="1">'Queuing Calcs'!C47</f>
        <v>#VALUE!</v>
      </c>
      <c r="S15" s="13">
        <f>'Work Information'!C52</f>
        <v>99999999</v>
      </c>
      <c r="T15" s="41" t="str">
        <f t="shared" si="8"/>
        <v/>
      </c>
      <c r="U15" s="142"/>
      <c r="V15" s="41" t="str">
        <f t="shared" si="9"/>
        <v/>
      </c>
      <c r="W15" s="41" t="e">
        <f t="shared" ca="1" si="20"/>
        <v>#VALUE!</v>
      </c>
      <c r="X15" s="41" t="e">
        <f t="shared" ca="1" si="38"/>
        <v>#VALUE!</v>
      </c>
      <c r="Y15" s="41"/>
      <c r="Z15" s="41" t="e">
        <f t="shared" ca="1" si="31"/>
        <v>#VALUE!</v>
      </c>
      <c r="AA15" s="41" t="e">
        <f t="shared" ca="1" si="25"/>
        <v>#VALUE!</v>
      </c>
      <c r="AB15" s="41" t="e">
        <f t="shared" ca="1" si="1"/>
        <v>#VALUE!</v>
      </c>
      <c r="AD15" s="275"/>
      <c r="AE15" s="40">
        <v>156.37499999999991</v>
      </c>
      <c r="AF15" s="42" t="e">
        <f ca="1">'Queuing Calcs'!C74</f>
        <v>#VALUE!</v>
      </c>
      <c r="AG15" s="13">
        <f>'Work Information'!C79</f>
        <v>99999999</v>
      </c>
      <c r="AH15" s="41" t="str">
        <f t="shared" si="10"/>
        <v/>
      </c>
      <c r="AI15" s="142"/>
      <c r="AJ15" s="41" t="str">
        <f t="shared" si="11"/>
        <v/>
      </c>
      <c r="AK15" s="41" t="e">
        <f t="shared" ca="1" si="21"/>
        <v>#VALUE!</v>
      </c>
      <c r="AL15" s="41" t="e">
        <f t="shared" ca="1" si="39"/>
        <v>#VALUE!</v>
      </c>
      <c r="AM15" s="41"/>
      <c r="AN15" s="41" t="e">
        <f t="shared" ca="1" si="32"/>
        <v>#VALUE!</v>
      </c>
      <c r="AO15" s="41" t="e">
        <f t="shared" ca="1" si="26"/>
        <v>#VALUE!</v>
      </c>
      <c r="AP15" s="41" t="e">
        <f t="shared" ca="1" si="2"/>
        <v>#VALUE!</v>
      </c>
      <c r="AR15" s="275"/>
      <c r="AS15" s="40">
        <v>156.37499999999991</v>
      </c>
      <c r="AT15" s="42" t="e">
        <f ca="1">'Queuing Calcs'!L20</f>
        <v>#VALUE!</v>
      </c>
      <c r="AU15" s="13">
        <f>'Work Information'!L25</f>
        <v>99999999</v>
      </c>
      <c r="AV15" s="41" t="str">
        <f t="shared" si="12"/>
        <v/>
      </c>
      <c r="AW15" s="142"/>
      <c r="AX15" s="41" t="str">
        <f t="shared" si="13"/>
        <v/>
      </c>
      <c r="AY15" s="41" t="e">
        <f t="shared" ca="1" si="14"/>
        <v>#VALUE!</v>
      </c>
      <c r="AZ15" s="41" t="e">
        <f t="shared" ca="1" si="40"/>
        <v>#VALUE!</v>
      </c>
      <c r="BA15" s="41"/>
      <c r="BB15" s="41" t="e">
        <f t="shared" ca="1" si="33"/>
        <v>#VALUE!</v>
      </c>
      <c r="BC15" s="41" t="e">
        <f t="shared" ca="1" si="27"/>
        <v>#VALUE!</v>
      </c>
      <c r="BD15" s="41" t="e">
        <f t="shared" ca="1" si="3"/>
        <v>#VALUE!</v>
      </c>
      <c r="BF15" s="275"/>
      <c r="BG15" s="40">
        <v>156.37499999999991</v>
      </c>
      <c r="BH15" s="42" t="e">
        <f ca="1">'Queuing Calcs'!L47</f>
        <v>#VALUE!</v>
      </c>
      <c r="BI15" s="13">
        <f>'Work Information'!L52</f>
        <v>99999999</v>
      </c>
      <c r="BJ15" s="41" t="str">
        <f t="shared" si="15"/>
        <v/>
      </c>
      <c r="BK15" s="142"/>
      <c r="BL15" s="41" t="str">
        <f t="shared" si="16"/>
        <v/>
      </c>
      <c r="BM15" s="41" t="e">
        <f t="shared" ca="1" si="22"/>
        <v>#VALUE!</v>
      </c>
      <c r="BN15" s="41" t="e">
        <f t="shared" ca="1" si="41"/>
        <v>#VALUE!</v>
      </c>
      <c r="BO15" s="41"/>
      <c r="BP15" s="41" t="e">
        <f t="shared" ca="1" si="34"/>
        <v>#VALUE!</v>
      </c>
      <c r="BQ15" s="41" t="e">
        <f t="shared" ca="1" si="28"/>
        <v>#VALUE!</v>
      </c>
      <c r="BR15" s="41" t="e">
        <f t="shared" ca="1" si="4"/>
        <v>#VALUE!</v>
      </c>
      <c r="BT15" s="275"/>
      <c r="BU15" s="40">
        <v>156.37499999999991</v>
      </c>
      <c r="BV15" s="42" t="e">
        <f ca="1">'Queuing Calcs'!L74</f>
        <v>#VALUE!</v>
      </c>
      <c r="BW15" s="13">
        <f>'Work Information'!L79</f>
        <v>99999999</v>
      </c>
      <c r="BX15" s="41" t="str">
        <f t="shared" si="17"/>
        <v/>
      </c>
      <c r="BY15" s="142"/>
      <c r="BZ15" s="41" t="str">
        <f t="shared" si="18"/>
        <v/>
      </c>
      <c r="CA15" s="41" t="e">
        <f t="shared" ca="1" si="23"/>
        <v>#VALUE!</v>
      </c>
      <c r="CB15" s="41" t="e">
        <f t="shared" ca="1" si="42"/>
        <v>#VALUE!</v>
      </c>
      <c r="CC15" s="41"/>
      <c r="CD15" s="41" t="e">
        <f t="shared" ca="1" si="35"/>
        <v>#VALUE!</v>
      </c>
      <c r="CE15" s="41" t="e">
        <f t="shared" ca="1" si="29"/>
        <v>#VALUE!</v>
      </c>
      <c r="CF15" s="41" t="e">
        <f t="shared" ca="1" si="5"/>
        <v>#VALUE!</v>
      </c>
    </row>
    <row r="16" spans="2:84" x14ac:dyDescent="0.25">
      <c r="B16" s="275"/>
      <c r="C16" s="40">
        <v>156.41666666666657</v>
      </c>
      <c r="D16" s="42" t="e">
        <f ca="1">'Queuing Calcs'!C21</f>
        <v>#VALUE!</v>
      </c>
      <c r="E16" s="13">
        <f>'Work Information'!C26</f>
        <v>99999999</v>
      </c>
      <c r="F16" s="41" t="str">
        <f t="shared" si="6"/>
        <v/>
      </c>
      <c r="G16" s="142"/>
      <c r="H16" s="41" t="str">
        <f t="shared" si="7"/>
        <v/>
      </c>
      <c r="I16" s="41" t="e">
        <f t="shared" ca="1" si="19"/>
        <v>#VALUE!</v>
      </c>
      <c r="J16" s="41" t="e">
        <f t="shared" ca="1" si="37"/>
        <v>#VALUE!</v>
      </c>
      <c r="K16" s="41"/>
      <c r="L16" s="41" t="e">
        <f t="shared" ca="1" si="30"/>
        <v>#VALUE!</v>
      </c>
      <c r="M16" s="41" t="e">
        <f t="shared" ca="1" si="24"/>
        <v>#VALUE!</v>
      </c>
      <c r="N16" s="41" t="e">
        <f t="shared" ca="1" si="36"/>
        <v>#VALUE!</v>
      </c>
      <c r="P16" s="275"/>
      <c r="Q16" s="40">
        <v>156.41666666666657</v>
      </c>
      <c r="R16" s="42" t="e">
        <f ca="1">'Queuing Calcs'!C48</f>
        <v>#VALUE!</v>
      </c>
      <c r="S16" s="13">
        <f>'Work Information'!C53</f>
        <v>99999999</v>
      </c>
      <c r="T16" s="41" t="str">
        <f t="shared" si="8"/>
        <v/>
      </c>
      <c r="U16" s="142"/>
      <c r="V16" s="41" t="str">
        <f t="shared" si="9"/>
        <v/>
      </c>
      <c r="W16" s="41" t="e">
        <f t="shared" ca="1" si="20"/>
        <v>#VALUE!</v>
      </c>
      <c r="X16" s="41" t="e">
        <f t="shared" ca="1" si="38"/>
        <v>#VALUE!</v>
      </c>
      <c r="Y16" s="41"/>
      <c r="Z16" s="41" t="e">
        <f t="shared" ca="1" si="31"/>
        <v>#VALUE!</v>
      </c>
      <c r="AA16" s="41" t="e">
        <f t="shared" ca="1" si="25"/>
        <v>#VALUE!</v>
      </c>
      <c r="AB16" s="41" t="e">
        <f t="shared" ca="1" si="1"/>
        <v>#VALUE!</v>
      </c>
      <c r="AD16" s="275"/>
      <c r="AE16" s="40">
        <v>156.41666666666657</v>
      </c>
      <c r="AF16" s="42" t="e">
        <f ca="1">'Queuing Calcs'!C75</f>
        <v>#VALUE!</v>
      </c>
      <c r="AG16" s="13">
        <f>'Work Information'!C80</f>
        <v>99999999</v>
      </c>
      <c r="AH16" s="41" t="str">
        <f t="shared" si="10"/>
        <v/>
      </c>
      <c r="AI16" s="142"/>
      <c r="AJ16" s="41" t="str">
        <f t="shared" si="11"/>
        <v/>
      </c>
      <c r="AK16" s="41" t="e">
        <f t="shared" ca="1" si="21"/>
        <v>#VALUE!</v>
      </c>
      <c r="AL16" s="41" t="e">
        <f t="shared" ca="1" si="39"/>
        <v>#VALUE!</v>
      </c>
      <c r="AM16" s="41"/>
      <c r="AN16" s="41" t="e">
        <f t="shared" ca="1" si="32"/>
        <v>#VALUE!</v>
      </c>
      <c r="AO16" s="41" t="e">
        <f t="shared" ca="1" si="26"/>
        <v>#VALUE!</v>
      </c>
      <c r="AP16" s="41" t="e">
        <f t="shared" ca="1" si="2"/>
        <v>#VALUE!</v>
      </c>
      <c r="AR16" s="275"/>
      <c r="AS16" s="40">
        <v>156.41666666666657</v>
      </c>
      <c r="AT16" s="42" t="e">
        <f ca="1">'Queuing Calcs'!L21</f>
        <v>#VALUE!</v>
      </c>
      <c r="AU16" s="13">
        <f>'Work Information'!L26</f>
        <v>99999999</v>
      </c>
      <c r="AV16" s="41" t="str">
        <f t="shared" si="12"/>
        <v/>
      </c>
      <c r="AW16" s="142"/>
      <c r="AX16" s="41" t="str">
        <f t="shared" si="13"/>
        <v/>
      </c>
      <c r="AY16" s="41" t="e">
        <f t="shared" ca="1" si="14"/>
        <v>#VALUE!</v>
      </c>
      <c r="AZ16" s="41" t="e">
        <f t="shared" ca="1" si="40"/>
        <v>#VALUE!</v>
      </c>
      <c r="BA16" s="41"/>
      <c r="BB16" s="41" t="e">
        <f t="shared" ca="1" si="33"/>
        <v>#VALUE!</v>
      </c>
      <c r="BC16" s="41" t="e">
        <f t="shared" ca="1" si="27"/>
        <v>#VALUE!</v>
      </c>
      <c r="BD16" s="41" t="e">
        <f t="shared" ca="1" si="3"/>
        <v>#VALUE!</v>
      </c>
      <c r="BF16" s="275"/>
      <c r="BG16" s="40">
        <v>156.41666666666657</v>
      </c>
      <c r="BH16" s="42" t="e">
        <f ca="1">'Queuing Calcs'!L48</f>
        <v>#VALUE!</v>
      </c>
      <c r="BI16" s="13">
        <f>'Work Information'!L53</f>
        <v>99999999</v>
      </c>
      <c r="BJ16" s="41" t="str">
        <f t="shared" si="15"/>
        <v/>
      </c>
      <c r="BK16" s="142"/>
      <c r="BL16" s="41" t="str">
        <f t="shared" si="16"/>
        <v/>
      </c>
      <c r="BM16" s="41" t="e">
        <f t="shared" ca="1" si="22"/>
        <v>#VALUE!</v>
      </c>
      <c r="BN16" s="41" t="e">
        <f t="shared" ca="1" si="41"/>
        <v>#VALUE!</v>
      </c>
      <c r="BO16" s="41"/>
      <c r="BP16" s="41" t="e">
        <f t="shared" ca="1" si="34"/>
        <v>#VALUE!</v>
      </c>
      <c r="BQ16" s="41" t="e">
        <f t="shared" ca="1" si="28"/>
        <v>#VALUE!</v>
      </c>
      <c r="BR16" s="41" t="e">
        <f t="shared" ca="1" si="4"/>
        <v>#VALUE!</v>
      </c>
      <c r="BT16" s="275"/>
      <c r="BU16" s="40">
        <v>156.41666666666657</v>
      </c>
      <c r="BV16" s="42" t="e">
        <f ca="1">'Queuing Calcs'!L75</f>
        <v>#VALUE!</v>
      </c>
      <c r="BW16" s="13">
        <f>'Work Information'!L80</f>
        <v>99999999</v>
      </c>
      <c r="BX16" s="41" t="str">
        <f t="shared" si="17"/>
        <v/>
      </c>
      <c r="BY16" s="142"/>
      <c r="BZ16" s="41" t="str">
        <f t="shared" si="18"/>
        <v/>
      </c>
      <c r="CA16" s="41" t="e">
        <f t="shared" ca="1" si="23"/>
        <v>#VALUE!</v>
      </c>
      <c r="CB16" s="41" t="e">
        <f t="shared" ca="1" si="42"/>
        <v>#VALUE!</v>
      </c>
      <c r="CC16" s="41"/>
      <c r="CD16" s="41" t="e">
        <f t="shared" ca="1" si="35"/>
        <v>#VALUE!</v>
      </c>
      <c r="CE16" s="41" t="e">
        <f t="shared" ca="1" si="29"/>
        <v>#VALUE!</v>
      </c>
      <c r="CF16" s="41" t="e">
        <f t="shared" ca="1" si="5"/>
        <v>#VALUE!</v>
      </c>
    </row>
    <row r="17" spans="2:84" x14ac:dyDescent="0.25">
      <c r="B17" s="275"/>
      <c r="C17" s="40">
        <v>156.45833333333323</v>
      </c>
      <c r="D17" s="42" t="e">
        <f ca="1">'Queuing Calcs'!C22</f>
        <v>#VALUE!</v>
      </c>
      <c r="E17" s="13">
        <f>'Work Information'!C27</f>
        <v>99999999</v>
      </c>
      <c r="F17" s="41" t="str">
        <f t="shared" si="6"/>
        <v/>
      </c>
      <c r="G17" s="142"/>
      <c r="H17" s="41" t="str">
        <f t="shared" si="7"/>
        <v/>
      </c>
      <c r="I17" s="41" t="e">
        <f t="shared" ca="1" si="19"/>
        <v>#VALUE!</v>
      </c>
      <c r="J17" s="41" t="e">
        <f t="shared" ca="1" si="37"/>
        <v>#VALUE!</v>
      </c>
      <c r="K17" s="41"/>
      <c r="L17" s="41" t="e">
        <f t="shared" ca="1" si="30"/>
        <v>#VALUE!</v>
      </c>
      <c r="M17" s="41" t="e">
        <f t="shared" ca="1" si="24"/>
        <v>#VALUE!</v>
      </c>
      <c r="N17" s="41" t="e">
        <f t="shared" ca="1" si="36"/>
        <v>#VALUE!</v>
      </c>
      <c r="P17" s="275"/>
      <c r="Q17" s="40">
        <v>156.45833333333323</v>
      </c>
      <c r="R17" s="42" t="e">
        <f ca="1">'Queuing Calcs'!C49</f>
        <v>#VALUE!</v>
      </c>
      <c r="S17" s="13">
        <f>'Work Information'!C54</f>
        <v>99999999</v>
      </c>
      <c r="T17" s="41" t="str">
        <f t="shared" si="8"/>
        <v/>
      </c>
      <c r="U17" s="142"/>
      <c r="V17" s="41" t="str">
        <f t="shared" si="9"/>
        <v/>
      </c>
      <c r="W17" s="41" t="e">
        <f t="shared" ca="1" si="20"/>
        <v>#VALUE!</v>
      </c>
      <c r="X17" s="41" t="e">
        <f t="shared" ca="1" si="38"/>
        <v>#VALUE!</v>
      </c>
      <c r="Y17" s="41"/>
      <c r="Z17" s="41" t="e">
        <f t="shared" ca="1" si="31"/>
        <v>#VALUE!</v>
      </c>
      <c r="AA17" s="41" t="e">
        <f t="shared" ca="1" si="25"/>
        <v>#VALUE!</v>
      </c>
      <c r="AB17" s="41" t="e">
        <f t="shared" ca="1" si="1"/>
        <v>#VALUE!</v>
      </c>
      <c r="AD17" s="275"/>
      <c r="AE17" s="40">
        <v>156.45833333333323</v>
      </c>
      <c r="AF17" s="42" t="e">
        <f ca="1">'Queuing Calcs'!C76</f>
        <v>#VALUE!</v>
      </c>
      <c r="AG17" s="13">
        <f>'Work Information'!C81</f>
        <v>99999999</v>
      </c>
      <c r="AH17" s="41" t="str">
        <f t="shared" si="10"/>
        <v/>
      </c>
      <c r="AI17" s="142"/>
      <c r="AJ17" s="41" t="str">
        <f t="shared" si="11"/>
        <v/>
      </c>
      <c r="AK17" s="41" t="e">
        <f t="shared" ca="1" si="21"/>
        <v>#VALUE!</v>
      </c>
      <c r="AL17" s="41" t="e">
        <f t="shared" ca="1" si="39"/>
        <v>#VALUE!</v>
      </c>
      <c r="AM17" s="41"/>
      <c r="AN17" s="41" t="e">
        <f t="shared" ca="1" si="32"/>
        <v>#VALUE!</v>
      </c>
      <c r="AO17" s="41" t="e">
        <f t="shared" ca="1" si="26"/>
        <v>#VALUE!</v>
      </c>
      <c r="AP17" s="41" t="e">
        <f t="shared" ca="1" si="2"/>
        <v>#VALUE!</v>
      </c>
      <c r="AR17" s="275"/>
      <c r="AS17" s="40">
        <v>156.45833333333323</v>
      </c>
      <c r="AT17" s="42" t="e">
        <f ca="1">'Queuing Calcs'!L22</f>
        <v>#VALUE!</v>
      </c>
      <c r="AU17" s="13">
        <f>'Work Information'!L27</f>
        <v>99999999</v>
      </c>
      <c r="AV17" s="41" t="str">
        <f t="shared" si="12"/>
        <v/>
      </c>
      <c r="AW17" s="142"/>
      <c r="AX17" s="41" t="str">
        <f t="shared" si="13"/>
        <v/>
      </c>
      <c r="AY17" s="41" t="e">
        <f t="shared" ca="1" si="14"/>
        <v>#VALUE!</v>
      </c>
      <c r="AZ17" s="41" t="e">
        <f t="shared" ca="1" si="40"/>
        <v>#VALUE!</v>
      </c>
      <c r="BA17" s="41"/>
      <c r="BB17" s="41" t="e">
        <f t="shared" ca="1" si="33"/>
        <v>#VALUE!</v>
      </c>
      <c r="BC17" s="41" t="e">
        <f t="shared" ca="1" si="27"/>
        <v>#VALUE!</v>
      </c>
      <c r="BD17" s="41" t="e">
        <f t="shared" ca="1" si="3"/>
        <v>#VALUE!</v>
      </c>
      <c r="BF17" s="275"/>
      <c r="BG17" s="40">
        <v>156.45833333333323</v>
      </c>
      <c r="BH17" s="42" t="e">
        <f ca="1">'Queuing Calcs'!L49</f>
        <v>#VALUE!</v>
      </c>
      <c r="BI17" s="13">
        <f>'Work Information'!L54</f>
        <v>99999999</v>
      </c>
      <c r="BJ17" s="41" t="str">
        <f t="shared" si="15"/>
        <v/>
      </c>
      <c r="BK17" s="142"/>
      <c r="BL17" s="41" t="str">
        <f t="shared" si="16"/>
        <v/>
      </c>
      <c r="BM17" s="41" t="e">
        <f t="shared" ca="1" si="22"/>
        <v>#VALUE!</v>
      </c>
      <c r="BN17" s="41" t="e">
        <f t="shared" ca="1" si="41"/>
        <v>#VALUE!</v>
      </c>
      <c r="BO17" s="41"/>
      <c r="BP17" s="41" t="e">
        <f t="shared" ca="1" si="34"/>
        <v>#VALUE!</v>
      </c>
      <c r="BQ17" s="41" t="e">
        <f t="shared" ca="1" si="28"/>
        <v>#VALUE!</v>
      </c>
      <c r="BR17" s="41" t="e">
        <f t="shared" ca="1" si="4"/>
        <v>#VALUE!</v>
      </c>
      <c r="BT17" s="275"/>
      <c r="BU17" s="40">
        <v>156.45833333333323</v>
      </c>
      <c r="BV17" s="42" t="e">
        <f ca="1">'Queuing Calcs'!L76</f>
        <v>#VALUE!</v>
      </c>
      <c r="BW17" s="13">
        <f>'Work Information'!L81</f>
        <v>99999999</v>
      </c>
      <c r="BX17" s="41" t="str">
        <f t="shared" si="17"/>
        <v/>
      </c>
      <c r="BY17" s="142"/>
      <c r="BZ17" s="41" t="str">
        <f t="shared" si="18"/>
        <v/>
      </c>
      <c r="CA17" s="41" t="e">
        <f t="shared" ca="1" si="23"/>
        <v>#VALUE!</v>
      </c>
      <c r="CB17" s="41" t="e">
        <f t="shared" ca="1" si="42"/>
        <v>#VALUE!</v>
      </c>
      <c r="CC17" s="41"/>
      <c r="CD17" s="41" t="e">
        <f t="shared" ca="1" si="35"/>
        <v>#VALUE!</v>
      </c>
      <c r="CE17" s="41" t="e">
        <f t="shared" ca="1" si="29"/>
        <v>#VALUE!</v>
      </c>
      <c r="CF17" s="41" t="e">
        <f t="shared" ca="1" si="5"/>
        <v>#VALUE!</v>
      </c>
    </row>
    <row r="18" spans="2:84" x14ac:dyDescent="0.25">
      <c r="B18" s="275"/>
      <c r="C18" s="40">
        <v>156.49999999999989</v>
      </c>
      <c r="D18" s="42" t="e">
        <f ca="1">'Queuing Calcs'!C23</f>
        <v>#VALUE!</v>
      </c>
      <c r="E18" s="13">
        <f>'Work Information'!C28</f>
        <v>99999999</v>
      </c>
      <c r="F18" s="41" t="str">
        <f t="shared" si="6"/>
        <v/>
      </c>
      <c r="G18" s="142"/>
      <c r="H18" s="41" t="str">
        <f t="shared" si="7"/>
        <v/>
      </c>
      <c r="I18" s="41" t="e">
        <f t="shared" ca="1" si="19"/>
        <v>#VALUE!</v>
      </c>
      <c r="J18" s="41" t="e">
        <f t="shared" ca="1" si="37"/>
        <v>#VALUE!</v>
      </c>
      <c r="K18" s="41"/>
      <c r="L18" s="41" t="e">
        <f t="shared" ca="1" si="30"/>
        <v>#VALUE!</v>
      </c>
      <c r="M18" s="41" t="e">
        <f t="shared" ca="1" si="24"/>
        <v>#VALUE!</v>
      </c>
      <c r="N18" s="41" t="e">
        <f t="shared" ca="1" si="36"/>
        <v>#VALUE!</v>
      </c>
      <c r="P18" s="275"/>
      <c r="Q18" s="40">
        <v>156.49999999999989</v>
      </c>
      <c r="R18" s="42" t="e">
        <f ca="1">'Queuing Calcs'!C50</f>
        <v>#VALUE!</v>
      </c>
      <c r="S18" s="13">
        <f>'Work Information'!C55</f>
        <v>99999999</v>
      </c>
      <c r="T18" s="41" t="str">
        <f t="shared" si="8"/>
        <v/>
      </c>
      <c r="U18" s="142"/>
      <c r="V18" s="41" t="str">
        <f t="shared" si="9"/>
        <v/>
      </c>
      <c r="W18" s="41" t="e">
        <f t="shared" ca="1" si="20"/>
        <v>#VALUE!</v>
      </c>
      <c r="X18" s="41" t="e">
        <f t="shared" ca="1" si="38"/>
        <v>#VALUE!</v>
      </c>
      <c r="Y18" s="41"/>
      <c r="Z18" s="41" t="e">
        <f t="shared" ca="1" si="31"/>
        <v>#VALUE!</v>
      </c>
      <c r="AA18" s="41" t="e">
        <f t="shared" ca="1" si="25"/>
        <v>#VALUE!</v>
      </c>
      <c r="AB18" s="41" t="e">
        <f t="shared" ca="1" si="1"/>
        <v>#VALUE!</v>
      </c>
      <c r="AD18" s="275"/>
      <c r="AE18" s="40">
        <v>156.49999999999989</v>
      </c>
      <c r="AF18" s="42" t="e">
        <f ca="1">'Queuing Calcs'!C77</f>
        <v>#VALUE!</v>
      </c>
      <c r="AG18" s="13">
        <f>'Work Information'!C82</f>
        <v>99999999</v>
      </c>
      <c r="AH18" s="41" t="str">
        <f t="shared" si="10"/>
        <v/>
      </c>
      <c r="AI18" s="142"/>
      <c r="AJ18" s="41" t="str">
        <f t="shared" si="11"/>
        <v/>
      </c>
      <c r="AK18" s="41" t="e">
        <f t="shared" ca="1" si="21"/>
        <v>#VALUE!</v>
      </c>
      <c r="AL18" s="41" t="e">
        <f t="shared" ca="1" si="39"/>
        <v>#VALUE!</v>
      </c>
      <c r="AM18" s="41"/>
      <c r="AN18" s="41" t="e">
        <f t="shared" ca="1" si="32"/>
        <v>#VALUE!</v>
      </c>
      <c r="AO18" s="41" t="e">
        <f t="shared" ca="1" si="26"/>
        <v>#VALUE!</v>
      </c>
      <c r="AP18" s="41" t="e">
        <f t="shared" ca="1" si="2"/>
        <v>#VALUE!</v>
      </c>
      <c r="AR18" s="275"/>
      <c r="AS18" s="40">
        <v>156.49999999999989</v>
      </c>
      <c r="AT18" s="42" t="e">
        <f ca="1">'Queuing Calcs'!L23</f>
        <v>#VALUE!</v>
      </c>
      <c r="AU18" s="13">
        <f>'Work Information'!L28</f>
        <v>99999999</v>
      </c>
      <c r="AV18" s="41" t="str">
        <f t="shared" si="12"/>
        <v/>
      </c>
      <c r="AW18" s="142"/>
      <c r="AX18" s="41" t="str">
        <f t="shared" si="13"/>
        <v/>
      </c>
      <c r="AY18" s="41" t="e">
        <f t="shared" ca="1" si="14"/>
        <v>#VALUE!</v>
      </c>
      <c r="AZ18" s="41" t="e">
        <f t="shared" ca="1" si="40"/>
        <v>#VALUE!</v>
      </c>
      <c r="BA18" s="41"/>
      <c r="BB18" s="41" t="e">
        <f t="shared" ca="1" si="33"/>
        <v>#VALUE!</v>
      </c>
      <c r="BC18" s="41" t="e">
        <f t="shared" ca="1" si="27"/>
        <v>#VALUE!</v>
      </c>
      <c r="BD18" s="41" t="e">
        <f t="shared" ca="1" si="3"/>
        <v>#VALUE!</v>
      </c>
      <c r="BF18" s="275"/>
      <c r="BG18" s="40">
        <v>156.49999999999989</v>
      </c>
      <c r="BH18" s="42" t="e">
        <f ca="1">'Queuing Calcs'!L50</f>
        <v>#VALUE!</v>
      </c>
      <c r="BI18" s="13">
        <f>'Work Information'!L55</f>
        <v>99999999</v>
      </c>
      <c r="BJ18" s="41" t="str">
        <f t="shared" si="15"/>
        <v/>
      </c>
      <c r="BK18" s="142"/>
      <c r="BL18" s="41" t="str">
        <f t="shared" si="16"/>
        <v/>
      </c>
      <c r="BM18" s="41" t="e">
        <f t="shared" ca="1" si="22"/>
        <v>#VALUE!</v>
      </c>
      <c r="BN18" s="41" t="e">
        <f t="shared" ca="1" si="41"/>
        <v>#VALUE!</v>
      </c>
      <c r="BO18" s="41"/>
      <c r="BP18" s="41" t="e">
        <f t="shared" ca="1" si="34"/>
        <v>#VALUE!</v>
      </c>
      <c r="BQ18" s="41" t="e">
        <f t="shared" ca="1" si="28"/>
        <v>#VALUE!</v>
      </c>
      <c r="BR18" s="41" t="e">
        <f t="shared" ca="1" si="4"/>
        <v>#VALUE!</v>
      </c>
      <c r="BT18" s="275"/>
      <c r="BU18" s="40">
        <v>156.49999999999989</v>
      </c>
      <c r="BV18" s="42" t="e">
        <f ca="1">'Queuing Calcs'!L77</f>
        <v>#VALUE!</v>
      </c>
      <c r="BW18" s="13">
        <f>'Work Information'!L82</f>
        <v>99999999</v>
      </c>
      <c r="BX18" s="41" t="str">
        <f t="shared" si="17"/>
        <v/>
      </c>
      <c r="BY18" s="142"/>
      <c r="BZ18" s="41" t="str">
        <f t="shared" si="18"/>
        <v/>
      </c>
      <c r="CA18" s="41" t="e">
        <f t="shared" ca="1" si="23"/>
        <v>#VALUE!</v>
      </c>
      <c r="CB18" s="41" t="e">
        <f t="shared" ca="1" si="42"/>
        <v>#VALUE!</v>
      </c>
      <c r="CC18" s="41"/>
      <c r="CD18" s="41" t="e">
        <f t="shared" ca="1" si="35"/>
        <v>#VALUE!</v>
      </c>
      <c r="CE18" s="41" t="e">
        <f t="shared" ca="1" si="29"/>
        <v>#VALUE!</v>
      </c>
      <c r="CF18" s="41" t="e">
        <f t="shared" ca="1" si="5"/>
        <v>#VALUE!</v>
      </c>
    </row>
    <row r="19" spans="2:84" x14ac:dyDescent="0.25">
      <c r="B19" s="275"/>
      <c r="C19" s="40">
        <v>156.54166666666654</v>
      </c>
      <c r="D19" s="42" t="e">
        <f ca="1">'Queuing Calcs'!C24</f>
        <v>#VALUE!</v>
      </c>
      <c r="E19" s="13">
        <f>'Work Information'!C29</f>
        <v>99999999</v>
      </c>
      <c r="F19" s="41" t="str">
        <f t="shared" si="6"/>
        <v/>
      </c>
      <c r="G19" s="142"/>
      <c r="H19" s="41" t="str">
        <f t="shared" si="7"/>
        <v/>
      </c>
      <c r="I19" s="41" t="e">
        <f t="shared" ca="1" si="19"/>
        <v>#VALUE!</v>
      </c>
      <c r="J19" s="41" t="e">
        <f t="shared" ca="1" si="37"/>
        <v>#VALUE!</v>
      </c>
      <c r="K19" s="41"/>
      <c r="L19" s="41" t="e">
        <f t="shared" ca="1" si="30"/>
        <v>#VALUE!</v>
      </c>
      <c r="M19" s="41" t="e">
        <f t="shared" ca="1" si="24"/>
        <v>#VALUE!</v>
      </c>
      <c r="N19" s="41" t="e">
        <f t="shared" ref="N19:N82" ca="1" si="43">IF(D19&gt;1.5,"Outside Policy Limits","")</f>
        <v>#VALUE!</v>
      </c>
      <c r="P19" s="275"/>
      <c r="Q19" s="40">
        <v>156.54166666666654</v>
      </c>
      <c r="R19" s="42" t="e">
        <f ca="1">'Queuing Calcs'!C51</f>
        <v>#VALUE!</v>
      </c>
      <c r="S19" s="13">
        <f>'Work Information'!C56</f>
        <v>99999999</v>
      </c>
      <c r="T19" s="41" t="str">
        <f t="shared" si="8"/>
        <v/>
      </c>
      <c r="U19" s="142"/>
      <c r="V19" s="41" t="str">
        <f t="shared" si="9"/>
        <v/>
      </c>
      <c r="W19" s="41" t="e">
        <f t="shared" ca="1" si="20"/>
        <v>#VALUE!</v>
      </c>
      <c r="X19" s="41" t="e">
        <f t="shared" ca="1" si="38"/>
        <v>#VALUE!</v>
      </c>
      <c r="Y19" s="41"/>
      <c r="Z19" s="41" t="e">
        <f t="shared" ca="1" si="31"/>
        <v>#VALUE!</v>
      </c>
      <c r="AA19" s="41" t="e">
        <f t="shared" ca="1" si="25"/>
        <v>#VALUE!</v>
      </c>
      <c r="AB19" s="41" t="e">
        <f t="shared" ca="1" si="1"/>
        <v>#VALUE!</v>
      </c>
      <c r="AD19" s="275"/>
      <c r="AE19" s="40">
        <v>156.54166666666654</v>
      </c>
      <c r="AF19" s="42" t="e">
        <f ca="1">'Queuing Calcs'!C78</f>
        <v>#VALUE!</v>
      </c>
      <c r="AG19" s="13">
        <f>'Work Information'!C83</f>
        <v>99999999</v>
      </c>
      <c r="AH19" s="41" t="str">
        <f t="shared" si="10"/>
        <v/>
      </c>
      <c r="AI19" s="142"/>
      <c r="AJ19" s="41" t="str">
        <f t="shared" si="11"/>
        <v/>
      </c>
      <c r="AK19" s="41" t="e">
        <f t="shared" ca="1" si="21"/>
        <v>#VALUE!</v>
      </c>
      <c r="AL19" s="41" t="e">
        <f t="shared" ca="1" si="39"/>
        <v>#VALUE!</v>
      </c>
      <c r="AM19" s="41"/>
      <c r="AN19" s="41" t="e">
        <f t="shared" ca="1" si="32"/>
        <v>#VALUE!</v>
      </c>
      <c r="AO19" s="41" t="e">
        <f t="shared" ca="1" si="26"/>
        <v>#VALUE!</v>
      </c>
      <c r="AP19" s="41" t="e">
        <f t="shared" ca="1" si="2"/>
        <v>#VALUE!</v>
      </c>
      <c r="AR19" s="275"/>
      <c r="AS19" s="40">
        <v>156.54166666666654</v>
      </c>
      <c r="AT19" s="42" t="e">
        <f ca="1">'Queuing Calcs'!L24</f>
        <v>#VALUE!</v>
      </c>
      <c r="AU19" s="13">
        <f>'Work Information'!L29</f>
        <v>99999999</v>
      </c>
      <c r="AV19" s="41" t="str">
        <f t="shared" si="12"/>
        <v/>
      </c>
      <c r="AW19" s="142"/>
      <c r="AX19" s="41" t="str">
        <f t="shared" si="13"/>
        <v/>
      </c>
      <c r="AY19" s="41" t="e">
        <f t="shared" ca="1" si="14"/>
        <v>#VALUE!</v>
      </c>
      <c r="AZ19" s="41" t="e">
        <f t="shared" ca="1" si="40"/>
        <v>#VALUE!</v>
      </c>
      <c r="BA19" s="41"/>
      <c r="BB19" s="41" t="e">
        <f t="shared" ca="1" si="33"/>
        <v>#VALUE!</v>
      </c>
      <c r="BC19" s="41" t="e">
        <f t="shared" ca="1" si="27"/>
        <v>#VALUE!</v>
      </c>
      <c r="BD19" s="41" t="e">
        <f t="shared" ca="1" si="3"/>
        <v>#VALUE!</v>
      </c>
      <c r="BF19" s="275"/>
      <c r="BG19" s="40">
        <v>156.54166666666654</v>
      </c>
      <c r="BH19" s="42" t="e">
        <f ca="1">'Queuing Calcs'!L51</f>
        <v>#VALUE!</v>
      </c>
      <c r="BI19" s="13">
        <f>'Work Information'!L56</f>
        <v>99999999</v>
      </c>
      <c r="BJ19" s="41" t="str">
        <f t="shared" si="15"/>
        <v/>
      </c>
      <c r="BK19" s="142"/>
      <c r="BL19" s="41" t="str">
        <f t="shared" si="16"/>
        <v/>
      </c>
      <c r="BM19" s="41" t="e">
        <f t="shared" ca="1" si="22"/>
        <v>#VALUE!</v>
      </c>
      <c r="BN19" s="41" t="e">
        <f t="shared" ca="1" si="41"/>
        <v>#VALUE!</v>
      </c>
      <c r="BO19" s="41"/>
      <c r="BP19" s="41" t="e">
        <f t="shared" ca="1" si="34"/>
        <v>#VALUE!</v>
      </c>
      <c r="BQ19" s="41" t="e">
        <f t="shared" ca="1" si="28"/>
        <v>#VALUE!</v>
      </c>
      <c r="BR19" s="41" t="e">
        <f t="shared" ca="1" si="4"/>
        <v>#VALUE!</v>
      </c>
      <c r="BT19" s="275"/>
      <c r="BU19" s="40">
        <v>156.54166666666654</v>
      </c>
      <c r="BV19" s="42" t="e">
        <f ca="1">'Queuing Calcs'!L78</f>
        <v>#VALUE!</v>
      </c>
      <c r="BW19" s="13">
        <f>'Work Information'!L83</f>
        <v>99999999</v>
      </c>
      <c r="BX19" s="41" t="str">
        <f t="shared" si="17"/>
        <v/>
      </c>
      <c r="BY19" s="142"/>
      <c r="BZ19" s="41" t="str">
        <f t="shared" si="18"/>
        <v/>
      </c>
      <c r="CA19" s="41" t="e">
        <f t="shared" ca="1" si="23"/>
        <v>#VALUE!</v>
      </c>
      <c r="CB19" s="41" t="e">
        <f t="shared" ca="1" si="42"/>
        <v>#VALUE!</v>
      </c>
      <c r="CC19" s="41"/>
      <c r="CD19" s="41" t="e">
        <f t="shared" ca="1" si="35"/>
        <v>#VALUE!</v>
      </c>
      <c r="CE19" s="41" t="e">
        <f t="shared" ca="1" si="29"/>
        <v>#VALUE!</v>
      </c>
      <c r="CF19" s="41" t="e">
        <f t="shared" ca="1" si="5"/>
        <v>#VALUE!</v>
      </c>
    </row>
    <row r="20" spans="2:84" x14ac:dyDescent="0.25">
      <c r="B20" s="275"/>
      <c r="C20" s="40">
        <v>156.5833333333332</v>
      </c>
      <c r="D20" s="42" t="e">
        <f ca="1">'Queuing Calcs'!C25</f>
        <v>#VALUE!</v>
      </c>
      <c r="E20" s="13">
        <f>'Work Information'!C30</f>
        <v>99999999</v>
      </c>
      <c r="F20" s="41" t="str">
        <f t="shared" si="6"/>
        <v/>
      </c>
      <c r="G20" s="142"/>
      <c r="H20" s="41" t="str">
        <f t="shared" si="7"/>
        <v/>
      </c>
      <c r="I20" s="41" t="e">
        <f t="shared" ca="1" si="19"/>
        <v>#VALUE!</v>
      </c>
      <c r="J20" s="41" t="e">
        <f t="shared" ca="1" si="37"/>
        <v>#VALUE!</v>
      </c>
      <c r="K20" s="41"/>
      <c r="L20" s="41" t="e">
        <f t="shared" ca="1" si="30"/>
        <v>#VALUE!</v>
      </c>
      <c r="M20" s="41" t="e">
        <f t="shared" ca="1" si="24"/>
        <v>#VALUE!</v>
      </c>
      <c r="N20" s="41" t="e">
        <f t="shared" ca="1" si="43"/>
        <v>#VALUE!</v>
      </c>
      <c r="P20" s="275"/>
      <c r="Q20" s="40">
        <v>156.5833333333332</v>
      </c>
      <c r="R20" s="42" t="e">
        <f ca="1">'Queuing Calcs'!C52</f>
        <v>#VALUE!</v>
      </c>
      <c r="S20" s="13">
        <f>'Work Information'!C57</f>
        <v>99999999</v>
      </c>
      <c r="T20" s="41" t="str">
        <f t="shared" si="8"/>
        <v/>
      </c>
      <c r="U20" s="142"/>
      <c r="V20" s="41" t="str">
        <f t="shared" si="9"/>
        <v/>
      </c>
      <c r="W20" s="41" t="e">
        <f t="shared" ca="1" si="20"/>
        <v>#VALUE!</v>
      </c>
      <c r="X20" s="41" t="e">
        <f t="shared" ca="1" si="38"/>
        <v>#VALUE!</v>
      </c>
      <c r="Y20" s="41"/>
      <c r="Z20" s="41" t="e">
        <f t="shared" ca="1" si="31"/>
        <v>#VALUE!</v>
      </c>
      <c r="AA20" s="41" t="e">
        <f t="shared" ca="1" si="25"/>
        <v>#VALUE!</v>
      </c>
      <c r="AB20" s="41" t="e">
        <f t="shared" ca="1" si="1"/>
        <v>#VALUE!</v>
      </c>
      <c r="AD20" s="275"/>
      <c r="AE20" s="40">
        <v>156.5833333333332</v>
      </c>
      <c r="AF20" s="42" t="e">
        <f ca="1">'Queuing Calcs'!C79</f>
        <v>#VALUE!</v>
      </c>
      <c r="AG20" s="13">
        <f>'Work Information'!C84</f>
        <v>99999999</v>
      </c>
      <c r="AH20" s="41" t="str">
        <f t="shared" si="10"/>
        <v/>
      </c>
      <c r="AI20" s="142"/>
      <c r="AJ20" s="41" t="str">
        <f t="shared" si="11"/>
        <v/>
      </c>
      <c r="AK20" s="41" t="e">
        <f t="shared" ca="1" si="21"/>
        <v>#VALUE!</v>
      </c>
      <c r="AL20" s="41" t="e">
        <f t="shared" ca="1" si="39"/>
        <v>#VALUE!</v>
      </c>
      <c r="AM20" s="41"/>
      <c r="AN20" s="41" t="e">
        <f t="shared" ca="1" si="32"/>
        <v>#VALUE!</v>
      </c>
      <c r="AO20" s="41" t="e">
        <f t="shared" ca="1" si="26"/>
        <v>#VALUE!</v>
      </c>
      <c r="AP20" s="41" t="e">
        <f t="shared" ca="1" si="2"/>
        <v>#VALUE!</v>
      </c>
      <c r="AR20" s="275"/>
      <c r="AS20" s="40">
        <v>156.5833333333332</v>
      </c>
      <c r="AT20" s="42" t="e">
        <f ca="1">'Queuing Calcs'!L25</f>
        <v>#VALUE!</v>
      </c>
      <c r="AU20" s="13">
        <f>'Work Information'!L30</f>
        <v>99999999</v>
      </c>
      <c r="AV20" s="41" t="str">
        <f t="shared" si="12"/>
        <v/>
      </c>
      <c r="AW20" s="142"/>
      <c r="AX20" s="41" t="str">
        <f t="shared" si="13"/>
        <v/>
      </c>
      <c r="AY20" s="41" t="e">
        <f t="shared" ca="1" si="14"/>
        <v>#VALUE!</v>
      </c>
      <c r="AZ20" s="41" t="e">
        <f t="shared" ca="1" si="40"/>
        <v>#VALUE!</v>
      </c>
      <c r="BA20" s="41"/>
      <c r="BB20" s="41" t="e">
        <f t="shared" ca="1" si="33"/>
        <v>#VALUE!</v>
      </c>
      <c r="BC20" s="41" t="e">
        <f t="shared" ca="1" si="27"/>
        <v>#VALUE!</v>
      </c>
      <c r="BD20" s="41" t="e">
        <f t="shared" ca="1" si="3"/>
        <v>#VALUE!</v>
      </c>
      <c r="BF20" s="275"/>
      <c r="BG20" s="40">
        <v>156.5833333333332</v>
      </c>
      <c r="BH20" s="42" t="e">
        <f ca="1">'Queuing Calcs'!L52</f>
        <v>#VALUE!</v>
      </c>
      <c r="BI20" s="13">
        <f>'Work Information'!L57</f>
        <v>99999999</v>
      </c>
      <c r="BJ20" s="41" t="str">
        <f t="shared" si="15"/>
        <v/>
      </c>
      <c r="BK20" s="142"/>
      <c r="BL20" s="41" t="str">
        <f t="shared" si="16"/>
        <v/>
      </c>
      <c r="BM20" s="41" t="e">
        <f t="shared" ca="1" si="22"/>
        <v>#VALUE!</v>
      </c>
      <c r="BN20" s="41" t="e">
        <f t="shared" ca="1" si="41"/>
        <v>#VALUE!</v>
      </c>
      <c r="BO20" s="41"/>
      <c r="BP20" s="41" t="e">
        <f t="shared" ca="1" si="34"/>
        <v>#VALUE!</v>
      </c>
      <c r="BQ20" s="41" t="e">
        <f t="shared" ca="1" si="28"/>
        <v>#VALUE!</v>
      </c>
      <c r="BR20" s="41" t="e">
        <f t="shared" ca="1" si="4"/>
        <v>#VALUE!</v>
      </c>
      <c r="BT20" s="275"/>
      <c r="BU20" s="40">
        <v>156.5833333333332</v>
      </c>
      <c r="BV20" s="42" t="e">
        <f ca="1">'Queuing Calcs'!L79</f>
        <v>#VALUE!</v>
      </c>
      <c r="BW20" s="13">
        <f>'Work Information'!L84</f>
        <v>99999999</v>
      </c>
      <c r="BX20" s="41" t="str">
        <f t="shared" si="17"/>
        <v/>
      </c>
      <c r="BY20" s="142"/>
      <c r="BZ20" s="41" t="str">
        <f t="shared" si="18"/>
        <v/>
      </c>
      <c r="CA20" s="41" t="e">
        <f t="shared" ca="1" si="23"/>
        <v>#VALUE!</v>
      </c>
      <c r="CB20" s="41" t="e">
        <f t="shared" ca="1" si="42"/>
        <v>#VALUE!</v>
      </c>
      <c r="CC20" s="41"/>
      <c r="CD20" s="41" t="e">
        <f t="shared" ca="1" si="35"/>
        <v>#VALUE!</v>
      </c>
      <c r="CE20" s="41" t="e">
        <f t="shared" ca="1" si="29"/>
        <v>#VALUE!</v>
      </c>
      <c r="CF20" s="41" t="e">
        <f t="shared" ca="1" si="5"/>
        <v>#VALUE!</v>
      </c>
    </row>
    <row r="21" spans="2:84" x14ac:dyDescent="0.25">
      <c r="B21" s="275"/>
      <c r="C21" s="40">
        <v>156.62499999999986</v>
      </c>
      <c r="D21" s="42" t="e">
        <f ca="1">'Queuing Calcs'!C26</f>
        <v>#VALUE!</v>
      </c>
      <c r="E21" s="13">
        <f>'Work Information'!C31</f>
        <v>99999999</v>
      </c>
      <c r="F21" s="41" t="str">
        <f t="shared" si="6"/>
        <v/>
      </c>
      <c r="G21" s="142"/>
      <c r="H21" s="41" t="str">
        <f t="shared" si="7"/>
        <v/>
      </c>
      <c r="I21" s="41" t="e">
        <f t="shared" ca="1" si="19"/>
        <v>#VALUE!</v>
      </c>
      <c r="J21" s="41" t="e">
        <f t="shared" ca="1" si="37"/>
        <v>#VALUE!</v>
      </c>
      <c r="K21" s="41"/>
      <c r="L21" s="41" t="e">
        <f t="shared" ca="1" si="30"/>
        <v>#VALUE!</v>
      </c>
      <c r="M21" s="41" t="e">
        <f t="shared" ca="1" si="24"/>
        <v>#VALUE!</v>
      </c>
      <c r="N21" s="41" t="e">
        <f t="shared" ca="1" si="43"/>
        <v>#VALUE!</v>
      </c>
      <c r="P21" s="275"/>
      <c r="Q21" s="40">
        <v>156.62499999999986</v>
      </c>
      <c r="R21" s="42" t="e">
        <f ca="1">'Queuing Calcs'!C53</f>
        <v>#VALUE!</v>
      </c>
      <c r="S21" s="13">
        <f>'Work Information'!C58</f>
        <v>99999999</v>
      </c>
      <c r="T21" s="41" t="str">
        <f t="shared" si="8"/>
        <v/>
      </c>
      <c r="U21" s="142"/>
      <c r="V21" s="41" t="str">
        <f t="shared" si="9"/>
        <v/>
      </c>
      <c r="W21" s="41" t="e">
        <f t="shared" ca="1" si="20"/>
        <v>#VALUE!</v>
      </c>
      <c r="X21" s="41" t="e">
        <f t="shared" ca="1" si="38"/>
        <v>#VALUE!</v>
      </c>
      <c r="Y21" s="41"/>
      <c r="Z21" s="41" t="e">
        <f t="shared" ca="1" si="31"/>
        <v>#VALUE!</v>
      </c>
      <c r="AA21" s="41" t="e">
        <f t="shared" ca="1" si="25"/>
        <v>#VALUE!</v>
      </c>
      <c r="AB21" s="41" t="e">
        <f t="shared" ca="1" si="1"/>
        <v>#VALUE!</v>
      </c>
      <c r="AD21" s="275"/>
      <c r="AE21" s="40">
        <v>156.62499999999986</v>
      </c>
      <c r="AF21" s="42" t="e">
        <f ca="1">'Queuing Calcs'!C80</f>
        <v>#VALUE!</v>
      </c>
      <c r="AG21" s="13">
        <f>'Work Information'!C85</f>
        <v>99999999</v>
      </c>
      <c r="AH21" s="41" t="str">
        <f t="shared" si="10"/>
        <v/>
      </c>
      <c r="AI21" s="142"/>
      <c r="AJ21" s="41" t="str">
        <f t="shared" si="11"/>
        <v/>
      </c>
      <c r="AK21" s="41" t="e">
        <f t="shared" ca="1" si="21"/>
        <v>#VALUE!</v>
      </c>
      <c r="AL21" s="41" t="e">
        <f t="shared" ca="1" si="39"/>
        <v>#VALUE!</v>
      </c>
      <c r="AM21" s="41"/>
      <c r="AN21" s="41" t="e">
        <f t="shared" ca="1" si="32"/>
        <v>#VALUE!</v>
      </c>
      <c r="AO21" s="41" t="e">
        <f t="shared" ca="1" si="26"/>
        <v>#VALUE!</v>
      </c>
      <c r="AP21" s="41" t="e">
        <f t="shared" ca="1" si="2"/>
        <v>#VALUE!</v>
      </c>
      <c r="AR21" s="275"/>
      <c r="AS21" s="40">
        <v>156.62499999999986</v>
      </c>
      <c r="AT21" s="42" t="e">
        <f ca="1">'Queuing Calcs'!L26</f>
        <v>#VALUE!</v>
      </c>
      <c r="AU21" s="13">
        <f>'Work Information'!L31</f>
        <v>99999999</v>
      </c>
      <c r="AV21" s="41" t="str">
        <f t="shared" si="12"/>
        <v/>
      </c>
      <c r="AW21" s="142"/>
      <c r="AX21" s="41" t="str">
        <f t="shared" si="13"/>
        <v/>
      </c>
      <c r="AY21" s="41" t="e">
        <f t="shared" ca="1" si="14"/>
        <v>#VALUE!</v>
      </c>
      <c r="AZ21" s="41" t="e">
        <f t="shared" ca="1" si="40"/>
        <v>#VALUE!</v>
      </c>
      <c r="BA21" s="41"/>
      <c r="BB21" s="41" t="e">
        <f t="shared" ca="1" si="33"/>
        <v>#VALUE!</v>
      </c>
      <c r="BC21" s="41" t="e">
        <f t="shared" ca="1" si="27"/>
        <v>#VALUE!</v>
      </c>
      <c r="BD21" s="41" t="e">
        <f t="shared" ca="1" si="3"/>
        <v>#VALUE!</v>
      </c>
      <c r="BF21" s="275"/>
      <c r="BG21" s="40">
        <v>156.62499999999986</v>
      </c>
      <c r="BH21" s="42" t="e">
        <f ca="1">'Queuing Calcs'!L53</f>
        <v>#VALUE!</v>
      </c>
      <c r="BI21" s="13">
        <f>'Work Information'!L58</f>
        <v>99999999</v>
      </c>
      <c r="BJ21" s="41" t="str">
        <f t="shared" si="15"/>
        <v/>
      </c>
      <c r="BK21" s="142"/>
      <c r="BL21" s="41" t="str">
        <f t="shared" si="16"/>
        <v/>
      </c>
      <c r="BM21" s="41" t="e">
        <f t="shared" ca="1" si="22"/>
        <v>#VALUE!</v>
      </c>
      <c r="BN21" s="41" t="e">
        <f t="shared" ca="1" si="41"/>
        <v>#VALUE!</v>
      </c>
      <c r="BO21" s="41"/>
      <c r="BP21" s="41" t="e">
        <f t="shared" ca="1" si="34"/>
        <v>#VALUE!</v>
      </c>
      <c r="BQ21" s="41" t="e">
        <f t="shared" ca="1" si="28"/>
        <v>#VALUE!</v>
      </c>
      <c r="BR21" s="41" t="e">
        <f t="shared" ca="1" si="4"/>
        <v>#VALUE!</v>
      </c>
      <c r="BT21" s="275"/>
      <c r="BU21" s="40">
        <v>156.62499999999986</v>
      </c>
      <c r="BV21" s="42" t="e">
        <f ca="1">'Queuing Calcs'!L80</f>
        <v>#VALUE!</v>
      </c>
      <c r="BW21" s="13">
        <f>'Work Information'!L85</f>
        <v>99999999</v>
      </c>
      <c r="BX21" s="41" t="str">
        <f t="shared" si="17"/>
        <v/>
      </c>
      <c r="BY21" s="142"/>
      <c r="BZ21" s="41" t="str">
        <f t="shared" si="18"/>
        <v/>
      </c>
      <c r="CA21" s="41" t="e">
        <f t="shared" ca="1" si="23"/>
        <v>#VALUE!</v>
      </c>
      <c r="CB21" s="41" t="e">
        <f t="shared" ca="1" si="42"/>
        <v>#VALUE!</v>
      </c>
      <c r="CC21" s="41"/>
      <c r="CD21" s="41" t="e">
        <f t="shared" ca="1" si="35"/>
        <v>#VALUE!</v>
      </c>
      <c r="CE21" s="41" t="e">
        <f t="shared" ca="1" si="29"/>
        <v>#VALUE!</v>
      </c>
      <c r="CF21" s="41" t="e">
        <f t="shared" ca="1" si="5"/>
        <v>#VALUE!</v>
      </c>
    </row>
    <row r="22" spans="2:84" x14ac:dyDescent="0.25">
      <c r="B22" s="275"/>
      <c r="C22" s="40">
        <v>156.66666666666652</v>
      </c>
      <c r="D22" s="42" t="e">
        <f ca="1">'Queuing Calcs'!C27</f>
        <v>#VALUE!</v>
      </c>
      <c r="E22" s="13">
        <f>'Work Information'!C32</f>
        <v>99999999</v>
      </c>
      <c r="F22" s="41" t="str">
        <f t="shared" si="6"/>
        <v/>
      </c>
      <c r="G22" s="142"/>
      <c r="H22" s="41" t="str">
        <f t="shared" si="7"/>
        <v/>
      </c>
      <c r="I22" s="41" t="e">
        <f t="shared" ca="1" si="19"/>
        <v>#VALUE!</v>
      </c>
      <c r="J22" s="41" t="e">
        <f t="shared" ca="1" si="37"/>
        <v>#VALUE!</v>
      </c>
      <c r="K22" s="41"/>
      <c r="L22" s="41" t="e">
        <f t="shared" ca="1" si="30"/>
        <v>#VALUE!</v>
      </c>
      <c r="M22" s="41" t="e">
        <f t="shared" ca="1" si="24"/>
        <v>#VALUE!</v>
      </c>
      <c r="N22" s="41" t="e">
        <f t="shared" ca="1" si="43"/>
        <v>#VALUE!</v>
      </c>
      <c r="P22" s="275"/>
      <c r="Q22" s="40">
        <v>156.66666666666652</v>
      </c>
      <c r="R22" s="42" t="e">
        <f ca="1">'Queuing Calcs'!C54</f>
        <v>#VALUE!</v>
      </c>
      <c r="S22" s="13">
        <f>'Work Information'!C59</f>
        <v>99999999</v>
      </c>
      <c r="T22" s="41" t="str">
        <f t="shared" si="8"/>
        <v/>
      </c>
      <c r="U22" s="142"/>
      <c r="V22" s="41" t="str">
        <f t="shared" si="9"/>
        <v/>
      </c>
      <c r="W22" s="41" t="e">
        <f t="shared" ca="1" si="20"/>
        <v>#VALUE!</v>
      </c>
      <c r="X22" s="41" t="e">
        <f t="shared" ca="1" si="38"/>
        <v>#VALUE!</v>
      </c>
      <c r="Y22" s="41"/>
      <c r="Z22" s="41" t="e">
        <f t="shared" ca="1" si="31"/>
        <v>#VALUE!</v>
      </c>
      <c r="AA22" s="41" t="e">
        <f t="shared" ca="1" si="25"/>
        <v>#VALUE!</v>
      </c>
      <c r="AB22" s="41" t="e">
        <f t="shared" ca="1" si="1"/>
        <v>#VALUE!</v>
      </c>
      <c r="AD22" s="275"/>
      <c r="AE22" s="40">
        <v>156.66666666666652</v>
      </c>
      <c r="AF22" s="42" t="e">
        <f ca="1">'Queuing Calcs'!C81</f>
        <v>#VALUE!</v>
      </c>
      <c r="AG22" s="13">
        <f>'Work Information'!C86</f>
        <v>99999999</v>
      </c>
      <c r="AH22" s="41" t="str">
        <f t="shared" si="10"/>
        <v/>
      </c>
      <c r="AI22" s="142"/>
      <c r="AJ22" s="41" t="str">
        <f t="shared" si="11"/>
        <v/>
      </c>
      <c r="AK22" s="41" t="e">
        <f t="shared" ca="1" si="21"/>
        <v>#VALUE!</v>
      </c>
      <c r="AL22" s="41" t="e">
        <f t="shared" ca="1" si="39"/>
        <v>#VALUE!</v>
      </c>
      <c r="AM22" s="41"/>
      <c r="AN22" s="41" t="e">
        <f t="shared" ca="1" si="32"/>
        <v>#VALUE!</v>
      </c>
      <c r="AO22" s="41" t="e">
        <f t="shared" ca="1" si="26"/>
        <v>#VALUE!</v>
      </c>
      <c r="AP22" s="41" t="e">
        <f t="shared" ca="1" si="2"/>
        <v>#VALUE!</v>
      </c>
      <c r="AR22" s="275"/>
      <c r="AS22" s="40">
        <v>156.66666666666652</v>
      </c>
      <c r="AT22" s="42" t="e">
        <f ca="1">'Queuing Calcs'!L27</f>
        <v>#VALUE!</v>
      </c>
      <c r="AU22" s="13">
        <f>'Work Information'!L32</f>
        <v>99999999</v>
      </c>
      <c r="AV22" s="41" t="str">
        <f t="shared" si="12"/>
        <v/>
      </c>
      <c r="AW22" s="142"/>
      <c r="AX22" s="41" t="str">
        <f t="shared" si="13"/>
        <v/>
      </c>
      <c r="AY22" s="41" t="e">
        <f t="shared" ca="1" si="14"/>
        <v>#VALUE!</v>
      </c>
      <c r="AZ22" s="41" t="e">
        <f t="shared" ca="1" si="40"/>
        <v>#VALUE!</v>
      </c>
      <c r="BA22" s="41"/>
      <c r="BB22" s="41" t="e">
        <f t="shared" ca="1" si="33"/>
        <v>#VALUE!</v>
      </c>
      <c r="BC22" s="41" t="e">
        <f t="shared" ca="1" si="27"/>
        <v>#VALUE!</v>
      </c>
      <c r="BD22" s="41" t="e">
        <f t="shared" ca="1" si="3"/>
        <v>#VALUE!</v>
      </c>
      <c r="BF22" s="275"/>
      <c r="BG22" s="40">
        <v>156.66666666666652</v>
      </c>
      <c r="BH22" s="42" t="e">
        <f ca="1">'Queuing Calcs'!L54</f>
        <v>#VALUE!</v>
      </c>
      <c r="BI22" s="13">
        <f>'Work Information'!L59</f>
        <v>99999999</v>
      </c>
      <c r="BJ22" s="41" t="str">
        <f t="shared" si="15"/>
        <v/>
      </c>
      <c r="BK22" s="142"/>
      <c r="BL22" s="41" t="str">
        <f t="shared" si="16"/>
        <v/>
      </c>
      <c r="BM22" s="41" t="e">
        <f t="shared" ca="1" si="22"/>
        <v>#VALUE!</v>
      </c>
      <c r="BN22" s="41" t="e">
        <f t="shared" ca="1" si="41"/>
        <v>#VALUE!</v>
      </c>
      <c r="BO22" s="41"/>
      <c r="BP22" s="41" t="e">
        <f t="shared" ca="1" si="34"/>
        <v>#VALUE!</v>
      </c>
      <c r="BQ22" s="41" t="e">
        <f t="shared" ca="1" si="28"/>
        <v>#VALUE!</v>
      </c>
      <c r="BR22" s="41" t="e">
        <f t="shared" ca="1" si="4"/>
        <v>#VALUE!</v>
      </c>
      <c r="BT22" s="275"/>
      <c r="BU22" s="40">
        <v>156.66666666666652</v>
      </c>
      <c r="BV22" s="42" t="e">
        <f ca="1">'Queuing Calcs'!L81</f>
        <v>#VALUE!</v>
      </c>
      <c r="BW22" s="13">
        <f>'Work Information'!L86</f>
        <v>99999999</v>
      </c>
      <c r="BX22" s="41" t="str">
        <f t="shared" si="17"/>
        <v/>
      </c>
      <c r="BY22" s="142"/>
      <c r="BZ22" s="41" t="str">
        <f t="shared" si="18"/>
        <v/>
      </c>
      <c r="CA22" s="41" t="e">
        <f t="shared" ca="1" si="23"/>
        <v>#VALUE!</v>
      </c>
      <c r="CB22" s="41" t="e">
        <f t="shared" ca="1" si="42"/>
        <v>#VALUE!</v>
      </c>
      <c r="CC22" s="41"/>
      <c r="CD22" s="41" t="e">
        <f t="shared" ca="1" si="35"/>
        <v>#VALUE!</v>
      </c>
      <c r="CE22" s="41" t="e">
        <f t="shared" ca="1" si="29"/>
        <v>#VALUE!</v>
      </c>
      <c r="CF22" s="41" t="e">
        <f t="shared" ca="1" si="5"/>
        <v>#VALUE!</v>
      </c>
    </row>
    <row r="23" spans="2:84" x14ac:dyDescent="0.25">
      <c r="B23" s="275"/>
      <c r="C23" s="40">
        <v>156.70833333333317</v>
      </c>
      <c r="D23" s="42" t="e">
        <f ca="1">'Queuing Calcs'!C28</f>
        <v>#VALUE!</v>
      </c>
      <c r="E23" s="13">
        <f>'Work Information'!C33</f>
        <v>99999999</v>
      </c>
      <c r="F23" s="41" t="str">
        <f t="shared" si="6"/>
        <v/>
      </c>
      <c r="G23" s="142"/>
      <c r="H23" s="41" t="str">
        <f t="shared" si="7"/>
        <v/>
      </c>
      <c r="I23" s="41" t="e">
        <f t="shared" ca="1" si="19"/>
        <v>#VALUE!</v>
      </c>
      <c r="J23" s="41" t="e">
        <f t="shared" ca="1" si="37"/>
        <v>#VALUE!</v>
      </c>
      <c r="K23" s="41"/>
      <c r="L23" s="41" t="e">
        <f t="shared" ca="1" si="30"/>
        <v>#VALUE!</v>
      </c>
      <c r="M23" s="41" t="e">
        <f t="shared" ca="1" si="24"/>
        <v>#VALUE!</v>
      </c>
      <c r="N23" s="41" t="e">
        <f t="shared" ca="1" si="43"/>
        <v>#VALUE!</v>
      </c>
      <c r="P23" s="275"/>
      <c r="Q23" s="40">
        <v>156.70833333333317</v>
      </c>
      <c r="R23" s="42" t="e">
        <f ca="1">'Queuing Calcs'!C55</f>
        <v>#VALUE!</v>
      </c>
      <c r="S23" s="13">
        <f>'Work Information'!C60</f>
        <v>99999999</v>
      </c>
      <c r="T23" s="41" t="str">
        <f t="shared" si="8"/>
        <v/>
      </c>
      <c r="U23" s="142"/>
      <c r="V23" s="41" t="str">
        <f t="shared" si="9"/>
        <v/>
      </c>
      <c r="W23" s="41" t="e">
        <f t="shared" ca="1" si="20"/>
        <v>#VALUE!</v>
      </c>
      <c r="X23" s="41" t="e">
        <f t="shared" ca="1" si="38"/>
        <v>#VALUE!</v>
      </c>
      <c r="Y23" s="41"/>
      <c r="Z23" s="41" t="e">
        <f t="shared" ca="1" si="31"/>
        <v>#VALUE!</v>
      </c>
      <c r="AA23" s="41" t="e">
        <f t="shared" ca="1" si="25"/>
        <v>#VALUE!</v>
      </c>
      <c r="AB23" s="41" t="e">
        <f t="shared" ca="1" si="1"/>
        <v>#VALUE!</v>
      </c>
      <c r="AD23" s="275"/>
      <c r="AE23" s="40">
        <v>156.70833333333317</v>
      </c>
      <c r="AF23" s="42" t="e">
        <f ca="1">'Queuing Calcs'!C82</f>
        <v>#VALUE!</v>
      </c>
      <c r="AG23" s="13">
        <f>'Work Information'!C87</f>
        <v>99999999</v>
      </c>
      <c r="AH23" s="41" t="str">
        <f t="shared" si="10"/>
        <v/>
      </c>
      <c r="AI23" s="142"/>
      <c r="AJ23" s="41" t="str">
        <f t="shared" si="11"/>
        <v/>
      </c>
      <c r="AK23" s="41" t="e">
        <f t="shared" ca="1" si="21"/>
        <v>#VALUE!</v>
      </c>
      <c r="AL23" s="41" t="e">
        <f t="shared" ca="1" si="39"/>
        <v>#VALUE!</v>
      </c>
      <c r="AM23" s="41"/>
      <c r="AN23" s="41" t="e">
        <f t="shared" ca="1" si="32"/>
        <v>#VALUE!</v>
      </c>
      <c r="AO23" s="41" t="e">
        <f t="shared" ca="1" si="26"/>
        <v>#VALUE!</v>
      </c>
      <c r="AP23" s="41" t="e">
        <f t="shared" ca="1" si="2"/>
        <v>#VALUE!</v>
      </c>
      <c r="AR23" s="275"/>
      <c r="AS23" s="40">
        <v>156.70833333333317</v>
      </c>
      <c r="AT23" s="42" t="e">
        <f ca="1">'Queuing Calcs'!L28</f>
        <v>#VALUE!</v>
      </c>
      <c r="AU23" s="13">
        <f>'Work Information'!L33</f>
        <v>99999999</v>
      </c>
      <c r="AV23" s="41" t="str">
        <f t="shared" si="12"/>
        <v/>
      </c>
      <c r="AW23" s="142"/>
      <c r="AX23" s="41" t="str">
        <f t="shared" si="13"/>
        <v/>
      </c>
      <c r="AY23" s="41" t="e">
        <f t="shared" ca="1" si="14"/>
        <v>#VALUE!</v>
      </c>
      <c r="AZ23" s="41" t="e">
        <f t="shared" ca="1" si="40"/>
        <v>#VALUE!</v>
      </c>
      <c r="BA23" s="41"/>
      <c r="BB23" s="41" t="e">
        <f t="shared" ca="1" si="33"/>
        <v>#VALUE!</v>
      </c>
      <c r="BC23" s="41" t="e">
        <f t="shared" ca="1" si="27"/>
        <v>#VALUE!</v>
      </c>
      <c r="BD23" s="41" t="e">
        <f t="shared" ca="1" si="3"/>
        <v>#VALUE!</v>
      </c>
      <c r="BF23" s="275"/>
      <c r="BG23" s="40">
        <v>156.70833333333317</v>
      </c>
      <c r="BH23" s="42" t="e">
        <f ca="1">'Queuing Calcs'!L55</f>
        <v>#VALUE!</v>
      </c>
      <c r="BI23" s="13">
        <f>'Work Information'!L60</f>
        <v>99999999</v>
      </c>
      <c r="BJ23" s="41" t="str">
        <f t="shared" si="15"/>
        <v/>
      </c>
      <c r="BK23" s="142"/>
      <c r="BL23" s="41" t="str">
        <f t="shared" si="16"/>
        <v/>
      </c>
      <c r="BM23" s="41" t="e">
        <f t="shared" ca="1" si="22"/>
        <v>#VALUE!</v>
      </c>
      <c r="BN23" s="41" t="e">
        <f t="shared" ca="1" si="41"/>
        <v>#VALUE!</v>
      </c>
      <c r="BO23" s="41"/>
      <c r="BP23" s="41" t="e">
        <f t="shared" ca="1" si="34"/>
        <v>#VALUE!</v>
      </c>
      <c r="BQ23" s="41" t="e">
        <f t="shared" ca="1" si="28"/>
        <v>#VALUE!</v>
      </c>
      <c r="BR23" s="41" t="e">
        <f t="shared" ca="1" si="4"/>
        <v>#VALUE!</v>
      </c>
      <c r="BT23" s="275"/>
      <c r="BU23" s="40">
        <v>156.70833333333317</v>
      </c>
      <c r="BV23" s="42" t="e">
        <f ca="1">'Queuing Calcs'!L82</f>
        <v>#VALUE!</v>
      </c>
      <c r="BW23" s="13">
        <f>'Work Information'!L87</f>
        <v>99999999</v>
      </c>
      <c r="BX23" s="41" t="str">
        <f t="shared" si="17"/>
        <v/>
      </c>
      <c r="BY23" s="142"/>
      <c r="BZ23" s="41" t="str">
        <f t="shared" si="18"/>
        <v/>
      </c>
      <c r="CA23" s="41" t="e">
        <f t="shared" ca="1" si="23"/>
        <v>#VALUE!</v>
      </c>
      <c r="CB23" s="41" t="e">
        <f t="shared" ca="1" si="42"/>
        <v>#VALUE!</v>
      </c>
      <c r="CC23" s="41"/>
      <c r="CD23" s="41" t="e">
        <f t="shared" ca="1" si="35"/>
        <v>#VALUE!</v>
      </c>
      <c r="CE23" s="41" t="e">
        <f t="shared" ca="1" si="29"/>
        <v>#VALUE!</v>
      </c>
      <c r="CF23" s="41" t="e">
        <f t="shared" ca="1" si="5"/>
        <v>#VALUE!</v>
      </c>
    </row>
    <row r="24" spans="2:84" x14ac:dyDescent="0.25">
      <c r="B24" s="275"/>
      <c r="C24" s="40">
        <v>156.74999999999983</v>
      </c>
      <c r="D24" s="42" t="e">
        <f ca="1">'Queuing Calcs'!C29</f>
        <v>#VALUE!</v>
      </c>
      <c r="E24" s="13">
        <f>'Work Information'!C34</f>
        <v>99999999</v>
      </c>
      <c r="F24" s="41" t="str">
        <f t="shared" si="6"/>
        <v/>
      </c>
      <c r="G24" s="142"/>
      <c r="H24" s="41" t="str">
        <f t="shared" si="7"/>
        <v/>
      </c>
      <c r="I24" s="41" t="e">
        <f t="shared" ca="1" si="19"/>
        <v>#VALUE!</v>
      </c>
      <c r="J24" s="41" t="e">
        <f t="shared" ca="1" si="37"/>
        <v>#VALUE!</v>
      </c>
      <c r="K24" s="41"/>
      <c r="L24" s="41" t="e">
        <f t="shared" ca="1" si="30"/>
        <v>#VALUE!</v>
      </c>
      <c r="M24" s="41" t="e">
        <f t="shared" ca="1" si="24"/>
        <v>#VALUE!</v>
      </c>
      <c r="N24" s="41" t="e">
        <f t="shared" ca="1" si="43"/>
        <v>#VALUE!</v>
      </c>
      <c r="P24" s="275"/>
      <c r="Q24" s="40">
        <v>156.74999999999983</v>
      </c>
      <c r="R24" s="42" t="e">
        <f ca="1">'Queuing Calcs'!C56</f>
        <v>#VALUE!</v>
      </c>
      <c r="S24" s="13">
        <f>'Work Information'!C61</f>
        <v>99999999</v>
      </c>
      <c r="T24" s="41" t="str">
        <f t="shared" si="8"/>
        <v/>
      </c>
      <c r="U24" s="142"/>
      <c r="V24" s="41" t="str">
        <f t="shared" si="9"/>
        <v/>
      </c>
      <c r="W24" s="41" t="e">
        <f t="shared" ca="1" si="20"/>
        <v>#VALUE!</v>
      </c>
      <c r="X24" s="41" t="e">
        <f t="shared" ca="1" si="38"/>
        <v>#VALUE!</v>
      </c>
      <c r="Y24" s="41"/>
      <c r="Z24" s="41" t="e">
        <f t="shared" ca="1" si="31"/>
        <v>#VALUE!</v>
      </c>
      <c r="AA24" s="41" t="e">
        <f t="shared" ca="1" si="25"/>
        <v>#VALUE!</v>
      </c>
      <c r="AB24" s="41" t="e">
        <f t="shared" ca="1" si="1"/>
        <v>#VALUE!</v>
      </c>
      <c r="AD24" s="275"/>
      <c r="AE24" s="40">
        <v>156.74999999999983</v>
      </c>
      <c r="AF24" s="42" t="e">
        <f ca="1">'Queuing Calcs'!C83</f>
        <v>#VALUE!</v>
      </c>
      <c r="AG24" s="13">
        <f>'Work Information'!C88</f>
        <v>99999999</v>
      </c>
      <c r="AH24" s="41" t="str">
        <f t="shared" si="10"/>
        <v/>
      </c>
      <c r="AI24" s="142"/>
      <c r="AJ24" s="41" t="str">
        <f t="shared" si="11"/>
        <v/>
      </c>
      <c r="AK24" s="41" t="e">
        <f t="shared" ca="1" si="21"/>
        <v>#VALUE!</v>
      </c>
      <c r="AL24" s="41" t="e">
        <f t="shared" ca="1" si="39"/>
        <v>#VALUE!</v>
      </c>
      <c r="AM24" s="41"/>
      <c r="AN24" s="41" t="e">
        <f t="shared" ca="1" si="32"/>
        <v>#VALUE!</v>
      </c>
      <c r="AO24" s="41" t="e">
        <f t="shared" ca="1" si="26"/>
        <v>#VALUE!</v>
      </c>
      <c r="AP24" s="41" t="e">
        <f t="shared" ca="1" si="2"/>
        <v>#VALUE!</v>
      </c>
      <c r="AR24" s="275"/>
      <c r="AS24" s="40">
        <v>156.74999999999983</v>
      </c>
      <c r="AT24" s="42" t="e">
        <f ca="1">'Queuing Calcs'!L29</f>
        <v>#VALUE!</v>
      </c>
      <c r="AU24" s="13">
        <f>'Work Information'!L34</f>
        <v>99999999</v>
      </c>
      <c r="AV24" s="41" t="str">
        <f t="shared" si="12"/>
        <v/>
      </c>
      <c r="AW24" s="142"/>
      <c r="AX24" s="41" t="str">
        <f t="shared" si="13"/>
        <v/>
      </c>
      <c r="AY24" s="41" t="e">
        <f t="shared" ca="1" si="14"/>
        <v>#VALUE!</v>
      </c>
      <c r="AZ24" s="41" t="e">
        <f t="shared" ca="1" si="40"/>
        <v>#VALUE!</v>
      </c>
      <c r="BA24" s="41"/>
      <c r="BB24" s="41" t="e">
        <f t="shared" ca="1" si="33"/>
        <v>#VALUE!</v>
      </c>
      <c r="BC24" s="41" t="e">
        <f t="shared" ca="1" si="27"/>
        <v>#VALUE!</v>
      </c>
      <c r="BD24" s="41" t="e">
        <f t="shared" ca="1" si="3"/>
        <v>#VALUE!</v>
      </c>
      <c r="BF24" s="275"/>
      <c r="BG24" s="40">
        <v>156.74999999999983</v>
      </c>
      <c r="BH24" s="42" t="e">
        <f ca="1">'Queuing Calcs'!L56</f>
        <v>#VALUE!</v>
      </c>
      <c r="BI24" s="13">
        <f>'Work Information'!L61</f>
        <v>99999999</v>
      </c>
      <c r="BJ24" s="41" t="str">
        <f t="shared" si="15"/>
        <v/>
      </c>
      <c r="BK24" s="142"/>
      <c r="BL24" s="41" t="str">
        <f t="shared" si="16"/>
        <v/>
      </c>
      <c r="BM24" s="41" t="e">
        <f t="shared" ca="1" si="22"/>
        <v>#VALUE!</v>
      </c>
      <c r="BN24" s="41" t="e">
        <f t="shared" ca="1" si="41"/>
        <v>#VALUE!</v>
      </c>
      <c r="BO24" s="41"/>
      <c r="BP24" s="41" t="e">
        <f t="shared" ca="1" si="34"/>
        <v>#VALUE!</v>
      </c>
      <c r="BQ24" s="41" t="e">
        <f t="shared" ca="1" si="28"/>
        <v>#VALUE!</v>
      </c>
      <c r="BR24" s="41" t="e">
        <f t="shared" ca="1" si="4"/>
        <v>#VALUE!</v>
      </c>
      <c r="BT24" s="275"/>
      <c r="BU24" s="40">
        <v>156.74999999999983</v>
      </c>
      <c r="BV24" s="42" t="e">
        <f ca="1">'Queuing Calcs'!L83</f>
        <v>#VALUE!</v>
      </c>
      <c r="BW24" s="13">
        <f>'Work Information'!L88</f>
        <v>99999999</v>
      </c>
      <c r="BX24" s="41" t="str">
        <f t="shared" si="17"/>
        <v/>
      </c>
      <c r="BY24" s="142"/>
      <c r="BZ24" s="41" t="str">
        <f t="shared" si="18"/>
        <v/>
      </c>
      <c r="CA24" s="41" t="e">
        <f t="shared" ca="1" si="23"/>
        <v>#VALUE!</v>
      </c>
      <c r="CB24" s="41" t="e">
        <f t="shared" ca="1" si="42"/>
        <v>#VALUE!</v>
      </c>
      <c r="CC24" s="41"/>
      <c r="CD24" s="41" t="e">
        <f t="shared" ca="1" si="35"/>
        <v>#VALUE!</v>
      </c>
      <c r="CE24" s="41" t="e">
        <f t="shared" ca="1" si="29"/>
        <v>#VALUE!</v>
      </c>
      <c r="CF24" s="41" t="e">
        <f t="shared" ca="1" si="5"/>
        <v>#VALUE!</v>
      </c>
    </row>
    <row r="25" spans="2:84" x14ac:dyDescent="0.25">
      <c r="B25" s="275"/>
      <c r="C25" s="40">
        <v>156.79166666666649</v>
      </c>
      <c r="D25" s="42" t="e">
        <f ca="1">'Queuing Calcs'!C30</f>
        <v>#VALUE!</v>
      </c>
      <c r="E25" s="13">
        <f>'Work Information'!C35</f>
        <v>99999999</v>
      </c>
      <c r="F25" s="41" t="str">
        <f t="shared" si="6"/>
        <v/>
      </c>
      <c r="G25" s="142"/>
      <c r="H25" s="41" t="str">
        <f t="shared" si="7"/>
        <v/>
      </c>
      <c r="I25" s="41" t="e">
        <f t="shared" ca="1" si="19"/>
        <v>#VALUE!</v>
      </c>
      <c r="J25" s="41" t="e">
        <f t="shared" ca="1" si="37"/>
        <v>#VALUE!</v>
      </c>
      <c r="K25" s="41"/>
      <c r="L25" s="41" t="e">
        <f t="shared" ca="1" si="30"/>
        <v>#VALUE!</v>
      </c>
      <c r="M25" s="41" t="e">
        <f t="shared" ca="1" si="24"/>
        <v>#VALUE!</v>
      </c>
      <c r="N25" s="41" t="e">
        <f t="shared" ca="1" si="43"/>
        <v>#VALUE!</v>
      </c>
      <c r="P25" s="275"/>
      <c r="Q25" s="40">
        <v>156.79166666666649</v>
      </c>
      <c r="R25" s="42" t="e">
        <f ca="1">'Queuing Calcs'!C57</f>
        <v>#VALUE!</v>
      </c>
      <c r="S25" s="13">
        <f>'Work Information'!C62</f>
        <v>99999999</v>
      </c>
      <c r="T25" s="41" t="str">
        <f t="shared" si="8"/>
        <v/>
      </c>
      <c r="U25" s="142"/>
      <c r="V25" s="41" t="str">
        <f t="shared" si="9"/>
        <v/>
      </c>
      <c r="W25" s="41" t="e">
        <f t="shared" ca="1" si="20"/>
        <v>#VALUE!</v>
      </c>
      <c r="X25" s="41" t="e">
        <f t="shared" ca="1" si="38"/>
        <v>#VALUE!</v>
      </c>
      <c r="Y25" s="41"/>
      <c r="Z25" s="41" t="e">
        <f t="shared" ca="1" si="31"/>
        <v>#VALUE!</v>
      </c>
      <c r="AA25" s="41" t="e">
        <f t="shared" ca="1" si="25"/>
        <v>#VALUE!</v>
      </c>
      <c r="AB25" s="41" t="e">
        <f t="shared" ca="1" si="1"/>
        <v>#VALUE!</v>
      </c>
      <c r="AD25" s="275"/>
      <c r="AE25" s="40">
        <v>156.79166666666649</v>
      </c>
      <c r="AF25" s="42" t="e">
        <f ca="1">'Queuing Calcs'!C84</f>
        <v>#VALUE!</v>
      </c>
      <c r="AG25" s="13">
        <f>'Work Information'!C89</f>
        <v>99999999</v>
      </c>
      <c r="AH25" s="41" t="str">
        <f t="shared" si="10"/>
        <v/>
      </c>
      <c r="AI25" s="142"/>
      <c r="AJ25" s="41" t="str">
        <f t="shared" si="11"/>
        <v/>
      </c>
      <c r="AK25" s="41" t="e">
        <f t="shared" ca="1" si="21"/>
        <v>#VALUE!</v>
      </c>
      <c r="AL25" s="41" t="e">
        <f t="shared" ca="1" si="39"/>
        <v>#VALUE!</v>
      </c>
      <c r="AM25" s="41"/>
      <c r="AN25" s="41" t="e">
        <f t="shared" ca="1" si="32"/>
        <v>#VALUE!</v>
      </c>
      <c r="AO25" s="41" t="e">
        <f t="shared" ca="1" si="26"/>
        <v>#VALUE!</v>
      </c>
      <c r="AP25" s="41" t="e">
        <f t="shared" ca="1" si="2"/>
        <v>#VALUE!</v>
      </c>
      <c r="AR25" s="275"/>
      <c r="AS25" s="40">
        <v>156.79166666666649</v>
      </c>
      <c r="AT25" s="42" t="e">
        <f ca="1">'Queuing Calcs'!L30</f>
        <v>#VALUE!</v>
      </c>
      <c r="AU25" s="13">
        <f>'Work Information'!L35</f>
        <v>99999999</v>
      </c>
      <c r="AV25" s="41" t="str">
        <f t="shared" si="12"/>
        <v/>
      </c>
      <c r="AW25" s="142"/>
      <c r="AX25" s="41" t="str">
        <f t="shared" si="13"/>
        <v/>
      </c>
      <c r="AY25" s="41" t="e">
        <f t="shared" ca="1" si="14"/>
        <v>#VALUE!</v>
      </c>
      <c r="AZ25" s="41" t="e">
        <f t="shared" ca="1" si="40"/>
        <v>#VALUE!</v>
      </c>
      <c r="BA25" s="41"/>
      <c r="BB25" s="41" t="e">
        <f t="shared" ca="1" si="33"/>
        <v>#VALUE!</v>
      </c>
      <c r="BC25" s="41" t="e">
        <f t="shared" ca="1" si="27"/>
        <v>#VALUE!</v>
      </c>
      <c r="BD25" s="41" t="e">
        <f t="shared" ca="1" si="3"/>
        <v>#VALUE!</v>
      </c>
      <c r="BF25" s="275"/>
      <c r="BG25" s="40">
        <v>156.79166666666649</v>
      </c>
      <c r="BH25" s="42" t="e">
        <f ca="1">'Queuing Calcs'!L57</f>
        <v>#VALUE!</v>
      </c>
      <c r="BI25" s="13">
        <f>'Work Information'!L62</f>
        <v>99999999</v>
      </c>
      <c r="BJ25" s="41" t="str">
        <f t="shared" si="15"/>
        <v/>
      </c>
      <c r="BK25" s="142"/>
      <c r="BL25" s="41" t="str">
        <f t="shared" si="16"/>
        <v/>
      </c>
      <c r="BM25" s="41" t="e">
        <f t="shared" ca="1" si="22"/>
        <v>#VALUE!</v>
      </c>
      <c r="BN25" s="41" t="e">
        <f t="shared" ca="1" si="41"/>
        <v>#VALUE!</v>
      </c>
      <c r="BO25" s="41"/>
      <c r="BP25" s="41" t="e">
        <f t="shared" ca="1" si="34"/>
        <v>#VALUE!</v>
      </c>
      <c r="BQ25" s="41" t="e">
        <f t="shared" ca="1" si="28"/>
        <v>#VALUE!</v>
      </c>
      <c r="BR25" s="41" t="e">
        <f t="shared" ca="1" si="4"/>
        <v>#VALUE!</v>
      </c>
      <c r="BT25" s="275"/>
      <c r="BU25" s="40">
        <v>156.79166666666649</v>
      </c>
      <c r="BV25" s="42" t="e">
        <f ca="1">'Queuing Calcs'!L84</f>
        <v>#VALUE!</v>
      </c>
      <c r="BW25" s="13">
        <f>'Work Information'!L89</f>
        <v>99999999</v>
      </c>
      <c r="BX25" s="41" t="str">
        <f t="shared" si="17"/>
        <v/>
      </c>
      <c r="BY25" s="142"/>
      <c r="BZ25" s="41" t="str">
        <f t="shared" si="18"/>
        <v/>
      </c>
      <c r="CA25" s="41" t="e">
        <f t="shared" ca="1" si="23"/>
        <v>#VALUE!</v>
      </c>
      <c r="CB25" s="41" t="e">
        <f t="shared" ca="1" si="42"/>
        <v>#VALUE!</v>
      </c>
      <c r="CC25" s="41"/>
      <c r="CD25" s="41" t="e">
        <f t="shared" ca="1" si="35"/>
        <v>#VALUE!</v>
      </c>
      <c r="CE25" s="41" t="e">
        <f t="shared" ca="1" si="29"/>
        <v>#VALUE!</v>
      </c>
      <c r="CF25" s="41" t="e">
        <f t="shared" ca="1" si="5"/>
        <v>#VALUE!</v>
      </c>
    </row>
    <row r="26" spans="2:84" x14ac:dyDescent="0.25">
      <c r="B26" s="275"/>
      <c r="C26" s="40">
        <v>156.83333333333314</v>
      </c>
      <c r="D26" s="42" t="e">
        <f ca="1">'Queuing Calcs'!C31</f>
        <v>#VALUE!</v>
      </c>
      <c r="E26" s="13">
        <f>'Work Information'!C36</f>
        <v>99999999</v>
      </c>
      <c r="F26" s="41" t="str">
        <f t="shared" si="6"/>
        <v/>
      </c>
      <c r="G26" s="142"/>
      <c r="H26" s="41" t="str">
        <f t="shared" si="7"/>
        <v/>
      </c>
      <c r="I26" s="41" t="e">
        <f t="shared" ca="1" si="19"/>
        <v>#VALUE!</v>
      </c>
      <c r="J26" s="41" t="e">
        <f t="shared" ca="1" si="37"/>
        <v>#VALUE!</v>
      </c>
      <c r="K26" s="41"/>
      <c r="L26" s="41" t="e">
        <f t="shared" ca="1" si="30"/>
        <v>#VALUE!</v>
      </c>
      <c r="M26" s="41" t="e">
        <f t="shared" ca="1" si="24"/>
        <v>#VALUE!</v>
      </c>
      <c r="N26" s="41" t="e">
        <f t="shared" ca="1" si="43"/>
        <v>#VALUE!</v>
      </c>
      <c r="P26" s="275"/>
      <c r="Q26" s="40">
        <v>156.83333333333314</v>
      </c>
      <c r="R26" s="42" t="e">
        <f ca="1">'Queuing Calcs'!C58</f>
        <v>#VALUE!</v>
      </c>
      <c r="S26" s="13">
        <f>'Work Information'!C63</f>
        <v>99999999</v>
      </c>
      <c r="T26" s="41" t="str">
        <f t="shared" si="8"/>
        <v/>
      </c>
      <c r="U26" s="142"/>
      <c r="V26" s="41" t="str">
        <f t="shared" si="9"/>
        <v/>
      </c>
      <c r="W26" s="41" t="e">
        <f t="shared" ca="1" si="20"/>
        <v>#VALUE!</v>
      </c>
      <c r="X26" s="41" t="e">
        <f t="shared" ca="1" si="38"/>
        <v>#VALUE!</v>
      </c>
      <c r="Y26" s="41"/>
      <c r="Z26" s="41" t="e">
        <f t="shared" ca="1" si="31"/>
        <v>#VALUE!</v>
      </c>
      <c r="AA26" s="41" t="e">
        <f t="shared" ca="1" si="25"/>
        <v>#VALUE!</v>
      </c>
      <c r="AB26" s="41" t="e">
        <f t="shared" ca="1" si="1"/>
        <v>#VALUE!</v>
      </c>
      <c r="AD26" s="275"/>
      <c r="AE26" s="40">
        <v>156.83333333333314</v>
      </c>
      <c r="AF26" s="42" t="e">
        <f ca="1">'Queuing Calcs'!C85</f>
        <v>#VALUE!</v>
      </c>
      <c r="AG26" s="13">
        <f>'Work Information'!C90</f>
        <v>99999999</v>
      </c>
      <c r="AH26" s="41" t="str">
        <f t="shared" si="10"/>
        <v/>
      </c>
      <c r="AI26" s="142"/>
      <c r="AJ26" s="41" t="str">
        <f t="shared" si="11"/>
        <v/>
      </c>
      <c r="AK26" s="41" t="e">
        <f t="shared" ca="1" si="21"/>
        <v>#VALUE!</v>
      </c>
      <c r="AL26" s="41" t="e">
        <f t="shared" ca="1" si="39"/>
        <v>#VALUE!</v>
      </c>
      <c r="AM26" s="41"/>
      <c r="AN26" s="41" t="e">
        <f t="shared" ca="1" si="32"/>
        <v>#VALUE!</v>
      </c>
      <c r="AO26" s="41" t="e">
        <f t="shared" ca="1" si="26"/>
        <v>#VALUE!</v>
      </c>
      <c r="AP26" s="41" t="e">
        <f t="shared" ca="1" si="2"/>
        <v>#VALUE!</v>
      </c>
      <c r="AR26" s="275"/>
      <c r="AS26" s="40">
        <v>156.83333333333314</v>
      </c>
      <c r="AT26" s="42" t="e">
        <f ca="1">'Queuing Calcs'!L31</f>
        <v>#VALUE!</v>
      </c>
      <c r="AU26" s="13">
        <f>'Work Information'!L36</f>
        <v>99999999</v>
      </c>
      <c r="AV26" s="41" t="str">
        <f t="shared" si="12"/>
        <v/>
      </c>
      <c r="AW26" s="142"/>
      <c r="AX26" s="41" t="str">
        <f t="shared" si="13"/>
        <v/>
      </c>
      <c r="AY26" s="41" t="e">
        <f t="shared" ca="1" si="14"/>
        <v>#VALUE!</v>
      </c>
      <c r="AZ26" s="41" t="e">
        <f t="shared" ca="1" si="40"/>
        <v>#VALUE!</v>
      </c>
      <c r="BA26" s="41"/>
      <c r="BB26" s="41" t="e">
        <f t="shared" ca="1" si="33"/>
        <v>#VALUE!</v>
      </c>
      <c r="BC26" s="41" t="e">
        <f t="shared" ca="1" si="27"/>
        <v>#VALUE!</v>
      </c>
      <c r="BD26" s="41" t="e">
        <f t="shared" ca="1" si="3"/>
        <v>#VALUE!</v>
      </c>
      <c r="BF26" s="275"/>
      <c r="BG26" s="40">
        <v>156.83333333333314</v>
      </c>
      <c r="BH26" s="42" t="e">
        <f ca="1">'Queuing Calcs'!L58</f>
        <v>#VALUE!</v>
      </c>
      <c r="BI26" s="13">
        <f>'Work Information'!L63</f>
        <v>99999999</v>
      </c>
      <c r="BJ26" s="41" t="str">
        <f t="shared" si="15"/>
        <v/>
      </c>
      <c r="BK26" s="142"/>
      <c r="BL26" s="41" t="str">
        <f t="shared" si="16"/>
        <v/>
      </c>
      <c r="BM26" s="41" t="e">
        <f t="shared" ca="1" si="22"/>
        <v>#VALUE!</v>
      </c>
      <c r="BN26" s="41" t="e">
        <f t="shared" ca="1" si="41"/>
        <v>#VALUE!</v>
      </c>
      <c r="BO26" s="41"/>
      <c r="BP26" s="41" t="e">
        <f t="shared" ca="1" si="34"/>
        <v>#VALUE!</v>
      </c>
      <c r="BQ26" s="41" t="e">
        <f t="shared" ca="1" si="28"/>
        <v>#VALUE!</v>
      </c>
      <c r="BR26" s="41" t="e">
        <f t="shared" ca="1" si="4"/>
        <v>#VALUE!</v>
      </c>
      <c r="BT26" s="275"/>
      <c r="BU26" s="40">
        <v>156.83333333333314</v>
      </c>
      <c r="BV26" s="42" t="e">
        <f ca="1">'Queuing Calcs'!L85</f>
        <v>#VALUE!</v>
      </c>
      <c r="BW26" s="13">
        <f>'Work Information'!L90</f>
        <v>99999999</v>
      </c>
      <c r="BX26" s="41" t="str">
        <f t="shared" si="17"/>
        <v/>
      </c>
      <c r="BY26" s="142"/>
      <c r="BZ26" s="41" t="str">
        <f t="shared" si="18"/>
        <v/>
      </c>
      <c r="CA26" s="41" t="e">
        <f t="shared" ca="1" si="23"/>
        <v>#VALUE!</v>
      </c>
      <c r="CB26" s="41" t="e">
        <f t="shared" ca="1" si="42"/>
        <v>#VALUE!</v>
      </c>
      <c r="CC26" s="41"/>
      <c r="CD26" s="41" t="e">
        <f t="shared" ca="1" si="35"/>
        <v>#VALUE!</v>
      </c>
      <c r="CE26" s="41" t="e">
        <f t="shared" ca="1" si="29"/>
        <v>#VALUE!</v>
      </c>
      <c r="CF26" s="41" t="e">
        <f t="shared" ca="1" si="5"/>
        <v>#VALUE!</v>
      </c>
    </row>
    <row r="27" spans="2:84" x14ac:dyDescent="0.25">
      <c r="B27" s="275"/>
      <c r="C27" s="40">
        <v>156.8749999999998</v>
      </c>
      <c r="D27" s="42" t="e">
        <f ca="1">'Queuing Calcs'!C32</f>
        <v>#VALUE!</v>
      </c>
      <c r="E27" s="13">
        <f>'Work Information'!C37</f>
        <v>99999999</v>
      </c>
      <c r="F27" s="41" t="str">
        <f t="shared" si="6"/>
        <v/>
      </c>
      <c r="G27" s="142"/>
      <c r="H27" s="41" t="str">
        <f t="shared" si="7"/>
        <v/>
      </c>
      <c r="I27" s="41" t="e">
        <f t="shared" ca="1" si="19"/>
        <v>#VALUE!</v>
      </c>
      <c r="J27" s="41" t="e">
        <f t="shared" ca="1" si="37"/>
        <v>#VALUE!</v>
      </c>
      <c r="K27" s="41"/>
      <c r="L27" s="41" t="e">
        <f t="shared" ca="1" si="30"/>
        <v>#VALUE!</v>
      </c>
      <c r="M27" s="41" t="e">
        <f t="shared" ca="1" si="24"/>
        <v>#VALUE!</v>
      </c>
      <c r="N27" s="41" t="e">
        <f t="shared" ca="1" si="43"/>
        <v>#VALUE!</v>
      </c>
      <c r="P27" s="275"/>
      <c r="Q27" s="40">
        <v>156.8749999999998</v>
      </c>
      <c r="R27" s="42" t="e">
        <f ca="1">'Queuing Calcs'!C59</f>
        <v>#VALUE!</v>
      </c>
      <c r="S27" s="13">
        <f>'Work Information'!C64</f>
        <v>99999999</v>
      </c>
      <c r="T27" s="41" t="str">
        <f t="shared" si="8"/>
        <v/>
      </c>
      <c r="U27" s="142"/>
      <c r="V27" s="41" t="str">
        <f t="shared" si="9"/>
        <v/>
      </c>
      <c r="W27" s="41" t="e">
        <f t="shared" ca="1" si="20"/>
        <v>#VALUE!</v>
      </c>
      <c r="X27" s="41" t="e">
        <f t="shared" ca="1" si="38"/>
        <v>#VALUE!</v>
      </c>
      <c r="Y27" s="41"/>
      <c r="Z27" s="41" t="e">
        <f t="shared" ca="1" si="31"/>
        <v>#VALUE!</v>
      </c>
      <c r="AA27" s="41" t="e">
        <f t="shared" ca="1" si="25"/>
        <v>#VALUE!</v>
      </c>
      <c r="AB27" s="41" t="e">
        <f t="shared" ca="1" si="1"/>
        <v>#VALUE!</v>
      </c>
      <c r="AD27" s="275"/>
      <c r="AE27" s="40">
        <v>156.8749999999998</v>
      </c>
      <c r="AF27" s="42" t="e">
        <f ca="1">'Queuing Calcs'!C86</f>
        <v>#VALUE!</v>
      </c>
      <c r="AG27" s="13">
        <f>'Work Information'!C91</f>
        <v>99999999</v>
      </c>
      <c r="AH27" s="41" t="str">
        <f t="shared" si="10"/>
        <v/>
      </c>
      <c r="AI27" s="142"/>
      <c r="AJ27" s="41" t="str">
        <f t="shared" si="11"/>
        <v/>
      </c>
      <c r="AK27" s="41" t="e">
        <f t="shared" ca="1" si="21"/>
        <v>#VALUE!</v>
      </c>
      <c r="AL27" s="41" t="e">
        <f t="shared" ca="1" si="39"/>
        <v>#VALUE!</v>
      </c>
      <c r="AM27" s="41"/>
      <c r="AN27" s="41" t="e">
        <f t="shared" ca="1" si="32"/>
        <v>#VALUE!</v>
      </c>
      <c r="AO27" s="41" t="e">
        <f t="shared" ca="1" si="26"/>
        <v>#VALUE!</v>
      </c>
      <c r="AP27" s="41" t="e">
        <f t="shared" ca="1" si="2"/>
        <v>#VALUE!</v>
      </c>
      <c r="AR27" s="275"/>
      <c r="AS27" s="40">
        <v>156.8749999999998</v>
      </c>
      <c r="AT27" s="42" t="e">
        <f ca="1">'Queuing Calcs'!L32</f>
        <v>#VALUE!</v>
      </c>
      <c r="AU27" s="13">
        <f>'Work Information'!L37</f>
        <v>99999999</v>
      </c>
      <c r="AV27" s="41" t="str">
        <f t="shared" si="12"/>
        <v/>
      </c>
      <c r="AW27" s="142"/>
      <c r="AX27" s="41" t="str">
        <f t="shared" si="13"/>
        <v/>
      </c>
      <c r="AY27" s="41" t="e">
        <f t="shared" ca="1" si="14"/>
        <v>#VALUE!</v>
      </c>
      <c r="AZ27" s="41" t="e">
        <f t="shared" ca="1" si="40"/>
        <v>#VALUE!</v>
      </c>
      <c r="BA27" s="41"/>
      <c r="BB27" s="41" t="e">
        <f t="shared" ca="1" si="33"/>
        <v>#VALUE!</v>
      </c>
      <c r="BC27" s="41" t="e">
        <f t="shared" ca="1" si="27"/>
        <v>#VALUE!</v>
      </c>
      <c r="BD27" s="41" t="e">
        <f t="shared" ca="1" si="3"/>
        <v>#VALUE!</v>
      </c>
      <c r="BF27" s="275"/>
      <c r="BG27" s="40">
        <v>156.8749999999998</v>
      </c>
      <c r="BH27" s="42" t="e">
        <f ca="1">'Queuing Calcs'!L59</f>
        <v>#VALUE!</v>
      </c>
      <c r="BI27" s="13">
        <f>'Work Information'!L64</f>
        <v>99999999</v>
      </c>
      <c r="BJ27" s="41" t="str">
        <f t="shared" si="15"/>
        <v/>
      </c>
      <c r="BK27" s="142"/>
      <c r="BL27" s="41" t="str">
        <f t="shared" si="16"/>
        <v/>
      </c>
      <c r="BM27" s="41" t="e">
        <f t="shared" ca="1" si="22"/>
        <v>#VALUE!</v>
      </c>
      <c r="BN27" s="41" t="e">
        <f t="shared" ca="1" si="41"/>
        <v>#VALUE!</v>
      </c>
      <c r="BO27" s="41"/>
      <c r="BP27" s="41" t="e">
        <f t="shared" ca="1" si="34"/>
        <v>#VALUE!</v>
      </c>
      <c r="BQ27" s="41" t="e">
        <f t="shared" ca="1" si="28"/>
        <v>#VALUE!</v>
      </c>
      <c r="BR27" s="41" t="e">
        <f t="shared" ca="1" si="4"/>
        <v>#VALUE!</v>
      </c>
      <c r="BT27" s="275"/>
      <c r="BU27" s="40">
        <v>156.8749999999998</v>
      </c>
      <c r="BV27" s="42" t="e">
        <f ca="1">'Queuing Calcs'!L86</f>
        <v>#VALUE!</v>
      </c>
      <c r="BW27" s="13">
        <f>'Work Information'!L91</f>
        <v>99999999</v>
      </c>
      <c r="BX27" s="41" t="str">
        <f t="shared" si="17"/>
        <v/>
      </c>
      <c r="BY27" s="142"/>
      <c r="BZ27" s="41" t="str">
        <f t="shared" si="18"/>
        <v/>
      </c>
      <c r="CA27" s="41" t="e">
        <f t="shared" ca="1" si="23"/>
        <v>#VALUE!</v>
      </c>
      <c r="CB27" s="41" t="e">
        <f t="shared" ca="1" si="42"/>
        <v>#VALUE!</v>
      </c>
      <c r="CC27" s="41"/>
      <c r="CD27" s="41" t="e">
        <f t="shared" ca="1" si="35"/>
        <v>#VALUE!</v>
      </c>
      <c r="CE27" s="41" t="e">
        <f t="shared" ca="1" si="29"/>
        <v>#VALUE!</v>
      </c>
      <c r="CF27" s="41" t="e">
        <f t="shared" ca="1" si="5"/>
        <v>#VALUE!</v>
      </c>
    </row>
    <row r="28" spans="2:84" x14ac:dyDescent="0.25">
      <c r="B28" s="275"/>
      <c r="C28" s="40">
        <v>156.91666666666646</v>
      </c>
      <c r="D28" s="42" t="e">
        <f ca="1">'Queuing Calcs'!C33</f>
        <v>#VALUE!</v>
      </c>
      <c r="E28" s="13">
        <f>'Work Information'!C38</f>
        <v>99999999</v>
      </c>
      <c r="F28" s="41" t="str">
        <f t="shared" si="6"/>
        <v/>
      </c>
      <c r="G28" s="142"/>
      <c r="H28" s="41" t="str">
        <f t="shared" si="7"/>
        <v/>
      </c>
      <c r="I28" s="41" t="e">
        <f t="shared" ca="1" si="19"/>
        <v>#VALUE!</v>
      </c>
      <c r="J28" s="41" t="e">
        <f t="shared" ca="1" si="37"/>
        <v>#VALUE!</v>
      </c>
      <c r="K28" s="41"/>
      <c r="L28" s="41" t="e">
        <f t="shared" ca="1" si="30"/>
        <v>#VALUE!</v>
      </c>
      <c r="M28" s="41" t="e">
        <f t="shared" ca="1" si="24"/>
        <v>#VALUE!</v>
      </c>
      <c r="N28" s="41" t="e">
        <f t="shared" ca="1" si="43"/>
        <v>#VALUE!</v>
      </c>
      <c r="P28" s="275"/>
      <c r="Q28" s="40">
        <v>156.91666666666646</v>
      </c>
      <c r="R28" s="42" t="e">
        <f ca="1">'Queuing Calcs'!C60</f>
        <v>#VALUE!</v>
      </c>
      <c r="S28" s="13">
        <f>'Work Information'!C65</f>
        <v>99999999</v>
      </c>
      <c r="T28" s="41" t="str">
        <f t="shared" si="8"/>
        <v/>
      </c>
      <c r="U28" s="142"/>
      <c r="V28" s="41" t="str">
        <f t="shared" si="9"/>
        <v/>
      </c>
      <c r="W28" s="41" t="e">
        <f t="shared" ca="1" si="20"/>
        <v>#VALUE!</v>
      </c>
      <c r="X28" s="41" t="e">
        <f t="shared" ca="1" si="38"/>
        <v>#VALUE!</v>
      </c>
      <c r="Y28" s="41"/>
      <c r="Z28" s="41" t="e">
        <f t="shared" ca="1" si="31"/>
        <v>#VALUE!</v>
      </c>
      <c r="AA28" s="41" t="e">
        <f t="shared" ca="1" si="25"/>
        <v>#VALUE!</v>
      </c>
      <c r="AB28" s="41" t="e">
        <f t="shared" ca="1" si="1"/>
        <v>#VALUE!</v>
      </c>
      <c r="AD28" s="275"/>
      <c r="AE28" s="40">
        <v>156.91666666666646</v>
      </c>
      <c r="AF28" s="42" t="e">
        <f ca="1">'Queuing Calcs'!C87</f>
        <v>#VALUE!</v>
      </c>
      <c r="AG28" s="13">
        <f>'Work Information'!C92</f>
        <v>99999999</v>
      </c>
      <c r="AH28" s="41" t="str">
        <f t="shared" si="10"/>
        <v/>
      </c>
      <c r="AI28" s="142"/>
      <c r="AJ28" s="41" t="str">
        <f t="shared" si="11"/>
        <v/>
      </c>
      <c r="AK28" s="41" t="e">
        <f t="shared" ca="1" si="21"/>
        <v>#VALUE!</v>
      </c>
      <c r="AL28" s="41" t="e">
        <f t="shared" ca="1" si="39"/>
        <v>#VALUE!</v>
      </c>
      <c r="AM28" s="41"/>
      <c r="AN28" s="41" t="e">
        <f t="shared" ca="1" si="32"/>
        <v>#VALUE!</v>
      </c>
      <c r="AO28" s="41" t="e">
        <f t="shared" ca="1" si="26"/>
        <v>#VALUE!</v>
      </c>
      <c r="AP28" s="41" t="e">
        <f t="shared" ca="1" si="2"/>
        <v>#VALUE!</v>
      </c>
      <c r="AR28" s="275"/>
      <c r="AS28" s="40">
        <v>156.91666666666646</v>
      </c>
      <c r="AT28" s="42" t="e">
        <f ca="1">'Queuing Calcs'!L33</f>
        <v>#VALUE!</v>
      </c>
      <c r="AU28" s="13">
        <f>'Work Information'!L38</f>
        <v>99999999</v>
      </c>
      <c r="AV28" s="41" t="str">
        <f t="shared" si="12"/>
        <v/>
      </c>
      <c r="AW28" s="142"/>
      <c r="AX28" s="41" t="str">
        <f t="shared" si="13"/>
        <v/>
      </c>
      <c r="AY28" s="41" t="e">
        <f t="shared" ca="1" si="14"/>
        <v>#VALUE!</v>
      </c>
      <c r="AZ28" s="41" t="e">
        <f t="shared" ca="1" si="40"/>
        <v>#VALUE!</v>
      </c>
      <c r="BA28" s="41"/>
      <c r="BB28" s="41" t="e">
        <f t="shared" ca="1" si="33"/>
        <v>#VALUE!</v>
      </c>
      <c r="BC28" s="41" t="e">
        <f t="shared" ca="1" si="27"/>
        <v>#VALUE!</v>
      </c>
      <c r="BD28" s="41" t="e">
        <f t="shared" ca="1" si="3"/>
        <v>#VALUE!</v>
      </c>
      <c r="BF28" s="275"/>
      <c r="BG28" s="40">
        <v>156.91666666666646</v>
      </c>
      <c r="BH28" s="42" t="e">
        <f ca="1">'Queuing Calcs'!L60</f>
        <v>#VALUE!</v>
      </c>
      <c r="BI28" s="13">
        <f>'Work Information'!L65</f>
        <v>99999999</v>
      </c>
      <c r="BJ28" s="41" t="str">
        <f t="shared" si="15"/>
        <v/>
      </c>
      <c r="BK28" s="142"/>
      <c r="BL28" s="41" t="str">
        <f t="shared" si="16"/>
        <v/>
      </c>
      <c r="BM28" s="41" t="e">
        <f t="shared" ca="1" si="22"/>
        <v>#VALUE!</v>
      </c>
      <c r="BN28" s="41" t="e">
        <f t="shared" ca="1" si="41"/>
        <v>#VALUE!</v>
      </c>
      <c r="BO28" s="41"/>
      <c r="BP28" s="41" t="e">
        <f t="shared" ca="1" si="34"/>
        <v>#VALUE!</v>
      </c>
      <c r="BQ28" s="41" t="e">
        <f t="shared" ca="1" si="28"/>
        <v>#VALUE!</v>
      </c>
      <c r="BR28" s="41" t="e">
        <f t="shared" ca="1" si="4"/>
        <v>#VALUE!</v>
      </c>
      <c r="BT28" s="275"/>
      <c r="BU28" s="40">
        <v>156.91666666666646</v>
      </c>
      <c r="BV28" s="42" t="e">
        <f ca="1">'Queuing Calcs'!L87</f>
        <v>#VALUE!</v>
      </c>
      <c r="BW28" s="13">
        <f>'Work Information'!L92</f>
        <v>99999999</v>
      </c>
      <c r="BX28" s="41" t="str">
        <f t="shared" si="17"/>
        <v/>
      </c>
      <c r="BY28" s="142"/>
      <c r="BZ28" s="41" t="str">
        <f t="shared" si="18"/>
        <v/>
      </c>
      <c r="CA28" s="41" t="e">
        <f t="shared" ca="1" si="23"/>
        <v>#VALUE!</v>
      </c>
      <c r="CB28" s="41" t="e">
        <f t="shared" ca="1" si="42"/>
        <v>#VALUE!</v>
      </c>
      <c r="CC28" s="41"/>
      <c r="CD28" s="41" t="e">
        <f t="shared" ca="1" si="35"/>
        <v>#VALUE!</v>
      </c>
      <c r="CE28" s="41" t="e">
        <f t="shared" ca="1" si="29"/>
        <v>#VALUE!</v>
      </c>
      <c r="CF28" s="41" t="e">
        <f t="shared" ca="1" si="5"/>
        <v>#VALUE!</v>
      </c>
    </row>
    <row r="29" spans="2:84" x14ac:dyDescent="0.25">
      <c r="B29" s="275"/>
      <c r="C29" s="40">
        <v>156.95833333333312</v>
      </c>
      <c r="D29" s="42" t="e">
        <f ca="1">'Queuing Calcs'!C34</f>
        <v>#VALUE!</v>
      </c>
      <c r="E29" s="13">
        <f>'Work Information'!C39</f>
        <v>99999999</v>
      </c>
      <c r="F29" s="41" t="str">
        <f t="shared" si="6"/>
        <v/>
      </c>
      <c r="G29" s="142"/>
      <c r="H29" s="41" t="str">
        <f t="shared" si="7"/>
        <v/>
      </c>
      <c r="I29" s="41" t="e">
        <f t="shared" ca="1" si="19"/>
        <v>#VALUE!</v>
      </c>
      <c r="J29" s="41" t="e">
        <f t="shared" ca="1" si="37"/>
        <v>#VALUE!</v>
      </c>
      <c r="K29" s="41" t="str">
        <f ca="1">IF(COUNTIF(D6:D29,"&gt;0")&gt;12,"Outside Policy Limits","")</f>
        <v/>
      </c>
      <c r="L29" s="41" t="e">
        <f t="shared" ca="1" si="30"/>
        <v>#VALUE!</v>
      </c>
      <c r="M29" s="41" t="e">
        <f t="shared" ca="1" si="24"/>
        <v>#VALUE!</v>
      </c>
      <c r="N29" s="41" t="e">
        <f t="shared" ca="1" si="43"/>
        <v>#VALUE!</v>
      </c>
      <c r="P29" s="275"/>
      <c r="Q29" s="40">
        <v>156.95833333333312</v>
      </c>
      <c r="R29" s="42" t="e">
        <f ca="1">'Queuing Calcs'!C61</f>
        <v>#VALUE!</v>
      </c>
      <c r="S29" s="13">
        <f>'Work Information'!C66</f>
        <v>99999999</v>
      </c>
      <c r="T29" s="41" t="str">
        <f t="shared" si="8"/>
        <v/>
      </c>
      <c r="U29" s="142"/>
      <c r="V29" s="41" t="str">
        <f t="shared" si="9"/>
        <v/>
      </c>
      <c r="W29" s="41" t="e">
        <f t="shared" ca="1" si="20"/>
        <v>#VALUE!</v>
      </c>
      <c r="X29" s="41" t="e">
        <f t="shared" ca="1" si="38"/>
        <v>#VALUE!</v>
      </c>
      <c r="Y29" s="41" t="str">
        <f ca="1">IF(COUNTIF(R6:R29,"&gt;0")&gt;12,"Outside Policy Limits","")</f>
        <v/>
      </c>
      <c r="Z29" s="41" t="e">
        <f t="shared" ca="1" si="31"/>
        <v>#VALUE!</v>
      </c>
      <c r="AA29" s="41" t="e">
        <f t="shared" ca="1" si="25"/>
        <v>#VALUE!</v>
      </c>
      <c r="AB29" s="41" t="e">
        <f t="shared" ca="1" si="1"/>
        <v>#VALUE!</v>
      </c>
      <c r="AD29" s="275"/>
      <c r="AE29" s="40">
        <v>156.95833333333312</v>
      </c>
      <c r="AF29" s="42" t="e">
        <f ca="1">'Queuing Calcs'!C88</f>
        <v>#VALUE!</v>
      </c>
      <c r="AG29" s="13">
        <f>'Work Information'!C93</f>
        <v>99999999</v>
      </c>
      <c r="AH29" s="41" t="str">
        <f t="shared" si="10"/>
        <v/>
      </c>
      <c r="AI29" s="142"/>
      <c r="AJ29" s="41" t="str">
        <f t="shared" si="11"/>
        <v/>
      </c>
      <c r="AK29" s="41" t="e">
        <f t="shared" ca="1" si="21"/>
        <v>#VALUE!</v>
      </c>
      <c r="AL29" s="41" t="e">
        <f t="shared" ca="1" si="39"/>
        <v>#VALUE!</v>
      </c>
      <c r="AM29" s="41" t="str">
        <f ca="1">IF(COUNTIF(AF6:AF29,"&gt;0")&gt;12,"Outside Policy Limits","")</f>
        <v/>
      </c>
      <c r="AN29" s="41" t="e">
        <f t="shared" ca="1" si="32"/>
        <v>#VALUE!</v>
      </c>
      <c r="AO29" s="41" t="e">
        <f t="shared" ca="1" si="26"/>
        <v>#VALUE!</v>
      </c>
      <c r="AP29" s="41" t="e">
        <f t="shared" ca="1" si="2"/>
        <v>#VALUE!</v>
      </c>
      <c r="AR29" s="275"/>
      <c r="AS29" s="40">
        <v>156.95833333333312</v>
      </c>
      <c r="AT29" s="42" t="e">
        <f ca="1">'Queuing Calcs'!L34</f>
        <v>#VALUE!</v>
      </c>
      <c r="AU29" s="13">
        <f>'Work Information'!L39</f>
        <v>99999999</v>
      </c>
      <c r="AV29" s="41" t="str">
        <f t="shared" si="12"/>
        <v/>
      </c>
      <c r="AW29" s="142"/>
      <c r="AX29" s="41" t="str">
        <f t="shared" si="13"/>
        <v/>
      </c>
      <c r="AY29" s="41" t="e">
        <f t="shared" ca="1" si="14"/>
        <v>#VALUE!</v>
      </c>
      <c r="AZ29" s="41" t="e">
        <f t="shared" ca="1" si="40"/>
        <v>#VALUE!</v>
      </c>
      <c r="BA29" s="41" t="str">
        <f ca="1">IF(COUNTIF(AT6:AT29,"&gt;0")&gt;12,"Outside Policy Limits","")</f>
        <v/>
      </c>
      <c r="BB29" s="41" t="e">
        <f t="shared" ca="1" si="33"/>
        <v>#VALUE!</v>
      </c>
      <c r="BC29" s="41" t="e">
        <f t="shared" ca="1" si="27"/>
        <v>#VALUE!</v>
      </c>
      <c r="BD29" s="41" t="e">
        <f t="shared" ca="1" si="3"/>
        <v>#VALUE!</v>
      </c>
      <c r="BF29" s="275"/>
      <c r="BG29" s="40">
        <v>156.95833333333312</v>
      </c>
      <c r="BH29" s="42" t="e">
        <f ca="1">'Queuing Calcs'!L61</f>
        <v>#VALUE!</v>
      </c>
      <c r="BI29" s="13">
        <f>'Work Information'!L66</f>
        <v>99999999</v>
      </c>
      <c r="BJ29" s="41" t="str">
        <f t="shared" si="15"/>
        <v/>
      </c>
      <c r="BK29" s="142"/>
      <c r="BL29" s="41" t="str">
        <f t="shared" si="16"/>
        <v/>
      </c>
      <c r="BM29" s="41" t="e">
        <f t="shared" ca="1" si="22"/>
        <v>#VALUE!</v>
      </c>
      <c r="BN29" s="41" t="e">
        <f t="shared" ca="1" si="41"/>
        <v>#VALUE!</v>
      </c>
      <c r="BO29" s="41" t="str">
        <f ca="1">IF(COUNTIF(BH6:BH29,"&gt;0")&gt;12,"Outside Policy Limits","")</f>
        <v/>
      </c>
      <c r="BP29" s="41" t="e">
        <f t="shared" ca="1" si="34"/>
        <v>#VALUE!</v>
      </c>
      <c r="BQ29" s="41" t="e">
        <f t="shared" ca="1" si="28"/>
        <v>#VALUE!</v>
      </c>
      <c r="BR29" s="41" t="e">
        <f t="shared" ca="1" si="4"/>
        <v>#VALUE!</v>
      </c>
      <c r="BT29" s="275"/>
      <c r="BU29" s="40">
        <v>156.95833333333312</v>
      </c>
      <c r="BV29" s="42" t="e">
        <f ca="1">'Queuing Calcs'!L88</f>
        <v>#VALUE!</v>
      </c>
      <c r="BW29" s="13">
        <f>'Work Information'!L93</f>
        <v>99999999</v>
      </c>
      <c r="BX29" s="41" t="str">
        <f t="shared" si="17"/>
        <v/>
      </c>
      <c r="BY29" s="142"/>
      <c r="BZ29" s="41" t="str">
        <f t="shared" si="18"/>
        <v/>
      </c>
      <c r="CA29" s="41" t="e">
        <f t="shared" ca="1" si="23"/>
        <v>#VALUE!</v>
      </c>
      <c r="CB29" s="41" t="e">
        <f t="shared" ca="1" si="42"/>
        <v>#VALUE!</v>
      </c>
      <c r="CC29" s="41" t="str">
        <f ca="1">IF(COUNTIF(BV6:BV29,"&gt;0")&gt;12,"Outside Policy Limits","")</f>
        <v/>
      </c>
      <c r="CD29" s="41" t="e">
        <f t="shared" ca="1" si="35"/>
        <v>#VALUE!</v>
      </c>
      <c r="CE29" s="41" t="e">
        <f t="shared" ca="1" si="29"/>
        <v>#VALUE!</v>
      </c>
      <c r="CF29" s="41" t="e">
        <f t="shared" ca="1" si="5"/>
        <v>#VALUE!</v>
      </c>
    </row>
    <row r="30" spans="2:84" x14ac:dyDescent="0.25">
      <c r="B30" s="275" t="s">
        <v>91</v>
      </c>
      <c r="C30" s="40">
        <v>156.99999999999977</v>
      </c>
      <c r="D30" s="42" t="e">
        <f ca="1">'Queuing Calcs'!D11</f>
        <v>#VALUE!</v>
      </c>
      <c r="E30" s="13">
        <f>'Work Information'!D16</f>
        <v>99999999</v>
      </c>
      <c r="F30" s="41" t="str">
        <f t="shared" si="6"/>
        <v/>
      </c>
      <c r="G30" s="142"/>
      <c r="H30" s="41" t="str">
        <f t="shared" si="7"/>
        <v/>
      </c>
      <c r="I30" s="41" t="e">
        <f t="shared" ca="1" si="19"/>
        <v>#VALUE!</v>
      </c>
      <c r="J30" s="41" t="e">
        <f t="shared" ca="1" si="37"/>
        <v>#VALUE!</v>
      </c>
      <c r="K30" s="41"/>
      <c r="L30" s="41" t="e">
        <f t="shared" ca="1" si="30"/>
        <v>#VALUE!</v>
      </c>
      <c r="M30" s="41" t="e">
        <f t="shared" ca="1" si="24"/>
        <v>#VALUE!</v>
      </c>
      <c r="N30" s="41" t="e">
        <f t="shared" ca="1" si="43"/>
        <v>#VALUE!</v>
      </c>
      <c r="P30" s="275" t="s">
        <v>91</v>
      </c>
      <c r="Q30" s="40">
        <v>156.99999999999977</v>
      </c>
      <c r="R30" s="42" t="e">
        <f ca="1">'Queuing Calcs'!D38</f>
        <v>#VALUE!</v>
      </c>
      <c r="S30" s="13">
        <f>'Work Information'!D43</f>
        <v>99999999</v>
      </c>
      <c r="T30" s="41" t="str">
        <f t="shared" si="8"/>
        <v/>
      </c>
      <c r="U30" s="142"/>
      <c r="V30" s="41" t="str">
        <f t="shared" si="9"/>
        <v/>
      </c>
      <c r="W30" s="41" t="e">
        <f t="shared" ca="1" si="20"/>
        <v>#VALUE!</v>
      </c>
      <c r="X30" s="41" t="e">
        <f t="shared" ca="1" si="38"/>
        <v>#VALUE!</v>
      </c>
      <c r="Y30" s="41"/>
      <c r="Z30" s="41" t="e">
        <f t="shared" ca="1" si="31"/>
        <v>#VALUE!</v>
      </c>
      <c r="AA30" s="41" t="e">
        <f t="shared" ca="1" si="25"/>
        <v>#VALUE!</v>
      </c>
      <c r="AB30" s="41" t="e">
        <f t="shared" ca="1" si="1"/>
        <v>#VALUE!</v>
      </c>
      <c r="AD30" s="275" t="s">
        <v>91</v>
      </c>
      <c r="AE30" s="40">
        <v>156.99999999999977</v>
      </c>
      <c r="AF30" s="42" t="e">
        <f ca="1">'Queuing Calcs'!D65</f>
        <v>#VALUE!</v>
      </c>
      <c r="AG30" s="13">
        <f>'Work Information'!D70</f>
        <v>99999999</v>
      </c>
      <c r="AH30" s="41" t="str">
        <f t="shared" si="10"/>
        <v/>
      </c>
      <c r="AI30" s="142"/>
      <c r="AJ30" s="41" t="str">
        <f t="shared" si="11"/>
        <v/>
      </c>
      <c r="AK30" s="41" t="e">
        <f t="shared" ca="1" si="21"/>
        <v>#VALUE!</v>
      </c>
      <c r="AL30" s="41" t="e">
        <f t="shared" ca="1" si="39"/>
        <v>#VALUE!</v>
      </c>
      <c r="AM30" s="41"/>
      <c r="AN30" s="41" t="e">
        <f t="shared" ca="1" si="32"/>
        <v>#VALUE!</v>
      </c>
      <c r="AO30" s="41" t="e">
        <f t="shared" ca="1" si="26"/>
        <v>#VALUE!</v>
      </c>
      <c r="AP30" s="41" t="e">
        <f t="shared" ca="1" si="2"/>
        <v>#VALUE!</v>
      </c>
      <c r="AR30" s="275" t="s">
        <v>91</v>
      </c>
      <c r="AS30" s="40">
        <v>156.99999999999977</v>
      </c>
      <c r="AT30" s="42" t="e">
        <f ca="1">'Queuing Calcs'!M11</f>
        <v>#VALUE!</v>
      </c>
      <c r="AU30" s="13">
        <f>'Work Information'!M16</f>
        <v>99999999</v>
      </c>
      <c r="AV30" s="41" t="str">
        <f t="shared" si="12"/>
        <v/>
      </c>
      <c r="AW30" s="142"/>
      <c r="AX30" s="41" t="str">
        <f t="shared" si="13"/>
        <v/>
      </c>
      <c r="AY30" s="41" t="e">
        <f t="shared" ca="1" si="14"/>
        <v>#VALUE!</v>
      </c>
      <c r="AZ30" s="41" t="e">
        <f t="shared" ca="1" si="40"/>
        <v>#VALUE!</v>
      </c>
      <c r="BA30" s="41"/>
      <c r="BB30" s="41" t="e">
        <f t="shared" ca="1" si="33"/>
        <v>#VALUE!</v>
      </c>
      <c r="BC30" s="41" t="e">
        <f t="shared" ca="1" si="27"/>
        <v>#VALUE!</v>
      </c>
      <c r="BD30" s="41" t="e">
        <f t="shared" ca="1" si="3"/>
        <v>#VALUE!</v>
      </c>
      <c r="BF30" s="275" t="s">
        <v>91</v>
      </c>
      <c r="BG30" s="40">
        <v>156.99999999999977</v>
      </c>
      <c r="BH30" s="42" t="e">
        <f ca="1">'Queuing Calcs'!M38</f>
        <v>#VALUE!</v>
      </c>
      <c r="BI30" s="13">
        <f>'Work Information'!M43</f>
        <v>99999999</v>
      </c>
      <c r="BJ30" s="41" t="str">
        <f t="shared" si="15"/>
        <v/>
      </c>
      <c r="BK30" s="142"/>
      <c r="BL30" s="41" t="str">
        <f t="shared" si="16"/>
        <v/>
      </c>
      <c r="BM30" s="41" t="e">
        <f t="shared" ca="1" si="22"/>
        <v>#VALUE!</v>
      </c>
      <c r="BN30" s="41" t="e">
        <f t="shared" ca="1" si="41"/>
        <v>#VALUE!</v>
      </c>
      <c r="BO30" s="41"/>
      <c r="BP30" s="41" t="e">
        <f t="shared" ca="1" si="34"/>
        <v>#VALUE!</v>
      </c>
      <c r="BQ30" s="41" t="e">
        <f t="shared" ca="1" si="28"/>
        <v>#VALUE!</v>
      </c>
      <c r="BR30" s="41" t="e">
        <f t="shared" ca="1" si="4"/>
        <v>#VALUE!</v>
      </c>
      <c r="BT30" s="275" t="s">
        <v>91</v>
      </c>
      <c r="BU30" s="40">
        <v>156.99999999999977</v>
      </c>
      <c r="BV30" s="42" t="e">
        <f ca="1">'Queuing Calcs'!M65</f>
        <v>#VALUE!</v>
      </c>
      <c r="BW30" s="13">
        <f>'Work Information'!M70</f>
        <v>99999999</v>
      </c>
      <c r="BX30" s="41" t="str">
        <f t="shared" si="17"/>
        <v/>
      </c>
      <c r="BY30" s="142"/>
      <c r="BZ30" s="41" t="str">
        <f t="shared" si="18"/>
        <v/>
      </c>
      <c r="CA30" s="41" t="e">
        <f t="shared" ca="1" si="23"/>
        <v>#VALUE!</v>
      </c>
      <c r="CB30" s="41" t="e">
        <f t="shared" ca="1" si="42"/>
        <v>#VALUE!</v>
      </c>
      <c r="CC30" s="41"/>
      <c r="CD30" s="41" t="e">
        <f t="shared" ca="1" si="35"/>
        <v>#VALUE!</v>
      </c>
      <c r="CE30" s="41" t="e">
        <f t="shared" ca="1" si="29"/>
        <v>#VALUE!</v>
      </c>
      <c r="CF30" s="41" t="e">
        <f t="shared" ca="1" si="5"/>
        <v>#VALUE!</v>
      </c>
    </row>
    <row r="31" spans="2:84" x14ac:dyDescent="0.25">
      <c r="B31" s="275"/>
      <c r="C31" s="40">
        <v>157.04166666666643</v>
      </c>
      <c r="D31" s="42" t="e">
        <f ca="1">'Queuing Calcs'!D12</f>
        <v>#VALUE!</v>
      </c>
      <c r="E31" s="13">
        <f>'Work Information'!D17</f>
        <v>99999999</v>
      </c>
      <c r="F31" s="41" t="str">
        <f t="shared" si="6"/>
        <v/>
      </c>
      <c r="G31" s="142"/>
      <c r="H31" s="41" t="str">
        <f t="shared" si="7"/>
        <v/>
      </c>
      <c r="I31" s="41" t="e">
        <f t="shared" ca="1" si="19"/>
        <v>#VALUE!</v>
      </c>
      <c r="J31" s="41" t="e">
        <f t="shared" ca="1" si="37"/>
        <v>#VALUE!</v>
      </c>
      <c r="K31" s="41"/>
      <c r="L31" s="41" t="e">
        <f t="shared" ca="1" si="30"/>
        <v>#VALUE!</v>
      </c>
      <c r="M31" s="41" t="e">
        <f t="shared" ca="1" si="24"/>
        <v>#VALUE!</v>
      </c>
      <c r="N31" s="41" t="e">
        <f t="shared" ca="1" si="43"/>
        <v>#VALUE!</v>
      </c>
      <c r="P31" s="275"/>
      <c r="Q31" s="40">
        <v>157.04166666666643</v>
      </c>
      <c r="R31" s="42" t="e">
        <f ca="1">'Queuing Calcs'!D39</f>
        <v>#VALUE!</v>
      </c>
      <c r="S31" s="13">
        <f>'Work Information'!D44</f>
        <v>99999999</v>
      </c>
      <c r="T31" s="41" t="str">
        <f t="shared" si="8"/>
        <v/>
      </c>
      <c r="U31" s="142"/>
      <c r="V31" s="41" t="str">
        <f t="shared" si="9"/>
        <v/>
      </c>
      <c r="W31" s="41" t="e">
        <f t="shared" ca="1" si="20"/>
        <v>#VALUE!</v>
      </c>
      <c r="X31" s="41" t="e">
        <f t="shared" ca="1" si="38"/>
        <v>#VALUE!</v>
      </c>
      <c r="Y31" s="41"/>
      <c r="Z31" s="41" t="e">
        <f t="shared" ca="1" si="31"/>
        <v>#VALUE!</v>
      </c>
      <c r="AA31" s="41" t="e">
        <f t="shared" ca="1" si="25"/>
        <v>#VALUE!</v>
      </c>
      <c r="AB31" s="41" t="e">
        <f t="shared" ca="1" si="1"/>
        <v>#VALUE!</v>
      </c>
      <c r="AD31" s="275"/>
      <c r="AE31" s="40">
        <v>157.04166666666643</v>
      </c>
      <c r="AF31" s="42" t="e">
        <f ca="1">'Queuing Calcs'!D66</f>
        <v>#VALUE!</v>
      </c>
      <c r="AG31" s="13">
        <f>'Work Information'!D71</f>
        <v>99999999</v>
      </c>
      <c r="AH31" s="41" t="str">
        <f t="shared" si="10"/>
        <v/>
      </c>
      <c r="AI31" s="142"/>
      <c r="AJ31" s="41" t="str">
        <f t="shared" si="11"/>
        <v/>
      </c>
      <c r="AK31" s="41" t="e">
        <f t="shared" ca="1" si="21"/>
        <v>#VALUE!</v>
      </c>
      <c r="AL31" s="41" t="e">
        <f t="shared" ca="1" si="39"/>
        <v>#VALUE!</v>
      </c>
      <c r="AM31" s="41"/>
      <c r="AN31" s="41" t="e">
        <f t="shared" ca="1" si="32"/>
        <v>#VALUE!</v>
      </c>
      <c r="AO31" s="41" t="e">
        <f t="shared" ca="1" si="26"/>
        <v>#VALUE!</v>
      </c>
      <c r="AP31" s="41" t="e">
        <f t="shared" ca="1" si="2"/>
        <v>#VALUE!</v>
      </c>
      <c r="AR31" s="275"/>
      <c r="AS31" s="40">
        <v>157.04166666666643</v>
      </c>
      <c r="AT31" s="42" t="e">
        <f ca="1">'Queuing Calcs'!M12</f>
        <v>#VALUE!</v>
      </c>
      <c r="AU31" s="13">
        <f>'Work Information'!M17</f>
        <v>99999999</v>
      </c>
      <c r="AV31" s="41" t="str">
        <f t="shared" si="12"/>
        <v/>
      </c>
      <c r="AW31" s="142"/>
      <c r="AX31" s="41" t="str">
        <f t="shared" si="13"/>
        <v/>
      </c>
      <c r="AY31" s="41" t="e">
        <f t="shared" ca="1" si="14"/>
        <v>#VALUE!</v>
      </c>
      <c r="AZ31" s="41" t="e">
        <f t="shared" ca="1" si="40"/>
        <v>#VALUE!</v>
      </c>
      <c r="BA31" s="41"/>
      <c r="BB31" s="41" t="e">
        <f t="shared" ca="1" si="33"/>
        <v>#VALUE!</v>
      </c>
      <c r="BC31" s="41" t="e">
        <f t="shared" ca="1" si="27"/>
        <v>#VALUE!</v>
      </c>
      <c r="BD31" s="41" t="e">
        <f t="shared" ca="1" si="3"/>
        <v>#VALUE!</v>
      </c>
      <c r="BF31" s="275"/>
      <c r="BG31" s="40">
        <v>157.04166666666643</v>
      </c>
      <c r="BH31" s="42" t="e">
        <f ca="1">'Queuing Calcs'!M39</f>
        <v>#VALUE!</v>
      </c>
      <c r="BI31" s="13">
        <f>'Work Information'!M44</f>
        <v>99999999</v>
      </c>
      <c r="BJ31" s="41" t="str">
        <f t="shared" si="15"/>
        <v/>
      </c>
      <c r="BK31" s="142"/>
      <c r="BL31" s="41" t="str">
        <f t="shared" si="16"/>
        <v/>
      </c>
      <c r="BM31" s="41" t="e">
        <f t="shared" ca="1" si="22"/>
        <v>#VALUE!</v>
      </c>
      <c r="BN31" s="41" t="e">
        <f t="shared" ca="1" si="41"/>
        <v>#VALUE!</v>
      </c>
      <c r="BO31" s="41"/>
      <c r="BP31" s="41" t="e">
        <f t="shared" ca="1" si="34"/>
        <v>#VALUE!</v>
      </c>
      <c r="BQ31" s="41" t="e">
        <f t="shared" ca="1" si="28"/>
        <v>#VALUE!</v>
      </c>
      <c r="BR31" s="41" t="e">
        <f t="shared" ca="1" si="4"/>
        <v>#VALUE!</v>
      </c>
      <c r="BT31" s="275"/>
      <c r="BU31" s="40">
        <v>157.04166666666643</v>
      </c>
      <c r="BV31" s="42" t="e">
        <f ca="1">'Queuing Calcs'!M66</f>
        <v>#VALUE!</v>
      </c>
      <c r="BW31" s="13">
        <f>'Work Information'!M71</f>
        <v>99999999</v>
      </c>
      <c r="BX31" s="41" t="str">
        <f t="shared" si="17"/>
        <v/>
      </c>
      <c r="BY31" s="142"/>
      <c r="BZ31" s="41" t="str">
        <f t="shared" si="18"/>
        <v/>
      </c>
      <c r="CA31" s="41" t="e">
        <f t="shared" ca="1" si="23"/>
        <v>#VALUE!</v>
      </c>
      <c r="CB31" s="41" t="e">
        <f t="shared" ca="1" si="42"/>
        <v>#VALUE!</v>
      </c>
      <c r="CC31" s="41"/>
      <c r="CD31" s="41" t="e">
        <f t="shared" ca="1" si="35"/>
        <v>#VALUE!</v>
      </c>
      <c r="CE31" s="41" t="e">
        <f t="shared" ca="1" si="29"/>
        <v>#VALUE!</v>
      </c>
      <c r="CF31" s="41" t="e">
        <f t="shared" ca="1" si="5"/>
        <v>#VALUE!</v>
      </c>
    </row>
    <row r="32" spans="2:84" x14ac:dyDescent="0.25">
      <c r="B32" s="275"/>
      <c r="C32" s="40">
        <v>157.08333333333309</v>
      </c>
      <c r="D32" s="42" t="e">
        <f ca="1">'Queuing Calcs'!D13</f>
        <v>#VALUE!</v>
      </c>
      <c r="E32" s="13">
        <f>'Work Information'!D18</f>
        <v>99999999</v>
      </c>
      <c r="F32" s="41" t="str">
        <f t="shared" si="6"/>
        <v/>
      </c>
      <c r="G32" s="142"/>
      <c r="H32" s="41" t="str">
        <f t="shared" si="7"/>
        <v/>
      </c>
      <c r="I32" s="41" t="e">
        <f t="shared" ca="1" si="19"/>
        <v>#VALUE!</v>
      </c>
      <c r="J32" s="41" t="e">
        <f t="shared" ca="1" si="37"/>
        <v>#VALUE!</v>
      </c>
      <c r="K32" s="41"/>
      <c r="L32" s="41" t="e">
        <f t="shared" ca="1" si="30"/>
        <v>#VALUE!</v>
      </c>
      <c r="M32" s="41" t="e">
        <f t="shared" ca="1" si="24"/>
        <v>#VALUE!</v>
      </c>
      <c r="N32" s="41" t="e">
        <f t="shared" ca="1" si="43"/>
        <v>#VALUE!</v>
      </c>
      <c r="P32" s="275"/>
      <c r="Q32" s="40">
        <v>157.08333333333309</v>
      </c>
      <c r="R32" s="42" t="e">
        <f ca="1">'Queuing Calcs'!D40</f>
        <v>#VALUE!</v>
      </c>
      <c r="S32" s="13">
        <f>'Work Information'!D45</f>
        <v>99999999</v>
      </c>
      <c r="T32" s="41" t="str">
        <f t="shared" si="8"/>
        <v/>
      </c>
      <c r="U32" s="142"/>
      <c r="V32" s="41" t="str">
        <f t="shared" si="9"/>
        <v/>
      </c>
      <c r="W32" s="41" t="e">
        <f t="shared" ca="1" si="20"/>
        <v>#VALUE!</v>
      </c>
      <c r="X32" s="41" t="e">
        <f t="shared" ca="1" si="38"/>
        <v>#VALUE!</v>
      </c>
      <c r="Y32" s="41"/>
      <c r="Z32" s="41" t="e">
        <f t="shared" ca="1" si="31"/>
        <v>#VALUE!</v>
      </c>
      <c r="AA32" s="41" t="e">
        <f t="shared" ca="1" si="25"/>
        <v>#VALUE!</v>
      </c>
      <c r="AB32" s="41" t="e">
        <f t="shared" ca="1" si="1"/>
        <v>#VALUE!</v>
      </c>
      <c r="AD32" s="275"/>
      <c r="AE32" s="40">
        <v>157.08333333333309</v>
      </c>
      <c r="AF32" s="42" t="e">
        <f ca="1">'Queuing Calcs'!D67</f>
        <v>#VALUE!</v>
      </c>
      <c r="AG32" s="13">
        <f>'Work Information'!D72</f>
        <v>99999999</v>
      </c>
      <c r="AH32" s="41" t="str">
        <f t="shared" si="10"/>
        <v/>
      </c>
      <c r="AI32" s="142"/>
      <c r="AJ32" s="41" t="str">
        <f t="shared" si="11"/>
        <v/>
      </c>
      <c r="AK32" s="41" t="e">
        <f t="shared" ca="1" si="21"/>
        <v>#VALUE!</v>
      </c>
      <c r="AL32" s="41" t="e">
        <f t="shared" ca="1" si="39"/>
        <v>#VALUE!</v>
      </c>
      <c r="AM32" s="41"/>
      <c r="AN32" s="41" t="e">
        <f t="shared" ca="1" si="32"/>
        <v>#VALUE!</v>
      </c>
      <c r="AO32" s="41" t="e">
        <f t="shared" ca="1" si="26"/>
        <v>#VALUE!</v>
      </c>
      <c r="AP32" s="41" t="e">
        <f t="shared" ca="1" si="2"/>
        <v>#VALUE!</v>
      </c>
      <c r="AR32" s="275"/>
      <c r="AS32" s="40">
        <v>157.08333333333309</v>
      </c>
      <c r="AT32" s="42" t="e">
        <f ca="1">'Queuing Calcs'!M13</f>
        <v>#VALUE!</v>
      </c>
      <c r="AU32" s="13">
        <f>'Work Information'!M18</f>
        <v>99999999</v>
      </c>
      <c r="AV32" s="41" t="str">
        <f t="shared" si="12"/>
        <v/>
      </c>
      <c r="AW32" s="142"/>
      <c r="AX32" s="41" t="str">
        <f t="shared" si="13"/>
        <v/>
      </c>
      <c r="AY32" s="41" t="e">
        <f t="shared" ca="1" si="14"/>
        <v>#VALUE!</v>
      </c>
      <c r="AZ32" s="41" t="e">
        <f t="shared" ca="1" si="40"/>
        <v>#VALUE!</v>
      </c>
      <c r="BA32" s="41"/>
      <c r="BB32" s="41" t="e">
        <f t="shared" ca="1" si="33"/>
        <v>#VALUE!</v>
      </c>
      <c r="BC32" s="41" t="e">
        <f t="shared" ca="1" si="27"/>
        <v>#VALUE!</v>
      </c>
      <c r="BD32" s="41" t="e">
        <f t="shared" ca="1" si="3"/>
        <v>#VALUE!</v>
      </c>
      <c r="BF32" s="275"/>
      <c r="BG32" s="40">
        <v>157.08333333333309</v>
      </c>
      <c r="BH32" s="42" t="e">
        <f ca="1">'Queuing Calcs'!M40</f>
        <v>#VALUE!</v>
      </c>
      <c r="BI32" s="13">
        <f>'Work Information'!M45</f>
        <v>99999999</v>
      </c>
      <c r="BJ32" s="41" t="str">
        <f t="shared" si="15"/>
        <v/>
      </c>
      <c r="BK32" s="142"/>
      <c r="BL32" s="41" t="str">
        <f t="shared" si="16"/>
        <v/>
      </c>
      <c r="BM32" s="41" t="e">
        <f t="shared" ca="1" si="22"/>
        <v>#VALUE!</v>
      </c>
      <c r="BN32" s="41" t="e">
        <f t="shared" ca="1" si="41"/>
        <v>#VALUE!</v>
      </c>
      <c r="BO32" s="41"/>
      <c r="BP32" s="41" t="e">
        <f t="shared" ca="1" si="34"/>
        <v>#VALUE!</v>
      </c>
      <c r="BQ32" s="41" t="e">
        <f t="shared" ca="1" si="28"/>
        <v>#VALUE!</v>
      </c>
      <c r="BR32" s="41" t="e">
        <f t="shared" ca="1" si="4"/>
        <v>#VALUE!</v>
      </c>
      <c r="BT32" s="275"/>
      <c r="BU32" s="40">
        <v>157.08333333333309</v>
      </c>
      <c r="BV32" s="42" t="e">
        <f ca="1">'Queuing Calcs'!M67</f>
        <v>#VALUE!</v>
      </c>
      <c r="BW32" s="13">
        <f>'Work Information'!M72</f>
        <v>99999999</v>
      </c>
      <c r="BX32" s="41" t="str">
        <f t="shared" si="17"/>
        <v/>
      </c>
      <c r="BY32" s="142"/>
      <c r="BZ32" s="41" t="str">
        <f t="shared" si="18"/>
        <v/>
      </c>
      <c r="CA32" s="41" t="e">
        <f t="shared" ca="1" si="23"/>
        <v>#VALUE!</v>
      </c>
      <c r="CB32" s="41" t="e">
        <f t="shared" ca="1" si="42"/>
        <v>#VALUE!</v>
      </c>
      <c r="CC32" s="41"/>
      <c r="CD32" s="41" t="e">
        <f t="shared" ca="1" si="35"/>
        <v>#VALUE!</v>
      </c>
      <c r="CE32" s="41" t="e">
        <f t="shared" ca="1" si="29"/>
        <v>#VALUE!</v>
      </c>
      <c r="CF32" s="41" t="e">
        <f t="shared" ca="1" si="5"/>
        <v>#VALUE!</v>
      </c>
    </row>
    <row r="33" spans="2:84" x14ac:dyDescent="0.25">
      <c r="B33" s="275"/>
      <c r="C33" s="40">
        <v>157.12499999999974</v>
      </c>
      <c r="D33" s="42" t="e">
        <f ca="1">'Queuing Calcs'!D14</f>
        <v>#VALUE!</v>
      </c>
      <c r="E33" s="13">
        <f>'Work Information'!D19</f>
        <v>99999999</v>
      </c>
      <c r="F33" s="41" t="str">
        <f t="shared" si="6"/>
        <v/>
      </c>
      <c r="G33" s="142"/>
      <c r="H33" s="41" t="str">
        <f t="shared" si="7"/>
        <v/>
      </c>
      <c r="I33" s="41" t="e">
        <f t="shared" ca="1" si="19"/>
        <v>#VALUE!</v>
      </c>
      <c r="J33" s="41" t="e">
        <f t="shared" ca="1" si="37"/>
        <v>#VALUE!</v>
      </c>
      <c r="K33" s="41"/>
      <c r="L33" s="41" t="e">
        <f t="shared" ca="1" si="30"/>
        <v>#VALUE!</v>
      </c>
      <c r="M33" s="41" t="e">
        <f t="shared" ca="1" si="24"/>
        <v>#VALUE!</v>
      </c>
      <c r="N33" s="41" t="e">
        <f t="shared" ca="1" si="43"/>
        <v>#VALUE!</v>
      </c>
      <c r="P33" s="275"/>
      <c r="Q33" s="40">
        <v>157.12499999999974</v>
      </c>
      <c r="R33" s="42" t="e">
        <f ca="1">'Queuing Calcs'!D41</f>
        <v>#VALUE!</v>
      </c>
      <c r="S33" s="13">
        <f>'Work Information'!D46</f>
        <v>99999999</v>
      </c>
      <c r="T33" s="41" t="str">
        <f t="shared" si="8"/>
        <v/>
      </c>
      <c r="U33" s="142"/>
      <c r="V33" s="41" t="str">
        <f t="shared" si="9"/>
        <v/>
      </c>
      <c r="W33" s="41" t="e">
        <f t="shared" ca="1" si="20"/>
        <v>#VALUE!</v>
      </c>
      <c r="X33" s="41" t="e">
        <f t="shared" ca="1" si="38"/>
        <v>#VALUE!</v>
      </c>
      <c r="Y33" s="41"/>
      <c r="Z33" s="41" t="e">
        <f t="shared" ca="1" si="31"/>
        <v>#VALUE!</v>
      </c>
      <c r="AA33" s="41" t="e">
        <f t="shared" ca="1" si="25"/>
        <v>#VALUE!</v>
      </c>
      <c r="AB33" s="41" t="e">
        <f t="shared" ca="1" si="1"/>
        <v>#VALUE!</v>
      </c>
      <c r="AD33" s="275"/>
      <c r="AE33" s="40">
        <v>157.12499999999974</v>
      </c>
      <c r="AF33" s="42" t="e">
        <f ca="1">'Queuing Calcs'!D68</f>
        <v>#VALUE!</v>
      </c>
      <c r="AG33" s="13">
        <f>'Work Information'!D73</f>
        <v>99999999</v>
      </c>
      <c r="AH33" s="41" t="str">
        <f t="shared" si="10"/>
        <v/>
      </c>
      <c r="AI33" s="142"/>
      <c r="AJ33" s="41" t="str">
        <f t="shared" si="11"/>
        <v/>
      </c>
      <c r="AK33" s="41" t="e">
        <f t="shared" ca="1" si="21"/>
        <v>#VALUE!</v>
      </c>
      <c r="AL33" s="41" t="e">
        <f t="shared" ca="1" si="39"/>
        <v>#VALUE!</v>
      </c>
      <c r="AM33" s="41"/>
      <c r="AN33" s="41" t="e">
        <f t="shared" ca="1" si="32"/>
        <v>#VALUE!</v>
      </c>
      <c r="AO33" s="41" t="e">
        <f t="shared" ca="1" si="26"/>
        <v>#VALUE!</v>
      </c>
      <c r="AP33" s="41" t="e">
        <f t="shared" ca="1" si="2"/>
        <v>#VALUE!</v>
      </c>
      <c r="AR33" s="275"/>
      <c r="AS33" s="40">
        <v>157.12499999999974</v>
      </c>
      <c r="AT33" s="42" t="e">
        <f ca="1">'Queuing Calcs'!M14</f>
        <v>#VALUE!</v>
      </c>
      <c r="AU33" s="13">
        <f>'Work Information'!M19</f>
        <v>99999999</v>
      </c>
      <c r="AV33" s="41" t="str">
        <f t="shared" si="12"/>
        <v/>
      </c>
      <c r="AW33" s="142"/>
      <c r="AX33" s="41" t="str">
        <f t="shared" si="13"/>
        <v/>
      </c>
      <c r="AY33" s="41" t="e">
        <f t="shared" ca="1" si="14"/>
        <v>#VALUE!</v>
      </c>
      <c r="AZ33" s="41" t="e">
        <f t="shared" ca="1" si="40"/>
        <v>#VALUE!</v>
      </c>
      <c r="BA33" s="41"/>
      <c r="BB33" s="41" t="e">
        <f t="shared" ca="1" si="33"/>
        <v>#VALUE!</v>
      </c>
      <c r="BC33" s="41" t="e">
        <f t="shared" ca="1" si="27"/>
        <v>#VALUE!</v>
      </c>
      <c r="BD33" s="41" t="e">
        <f t="shared" ca="1" si="3"/>
        <v>#VALUE!</v>
      </c>
      <c r="BF33" s="275"/>
      <c r="BG33" s="40">
        <v>157.12499999999974</v>
      </c>
      <c r="BH33" s="42" t="e">
        <f ca="1">'Queuing Calcs'!M41</f>
        <v>#VALUE!</v>
      </c>
      <c r="BI33" s="13">
        <f>'Work Information'!M46</f>
        <v>99999999</v>
      </c>
      <c r="BJ33" s="41" t="str">
        <f t="shared" si="15"/>
        <v/>
      </c>
      <c r="BK33" s="142"/>
      <c r="BL33" s="41" t="str">
        <f t="shared" si="16"/>
        <v/>
      </c>
      <c r="BM33" s="41" t="e">
        <f t="shared" ca="1" si="22"/>
        <v>#VALUE!</v>
      </c>
      <c r="BN33" s="41" t="e">
        <f t="shared" ca="1" si="41"/>
        <v>#VALUE!</v>
      </c>
      <c r="BO33" s="41"/>
      <c r="BP33" s="41" t="e">
        <f t="shared" ca="1" si="34"/>
        <v>#VALUE!</v>
      </c>
      <c r="BQ33" s="41" t="e">
        <f t="shared" ca="1" si="28"/>
        <v>#VALUE!</v>
      </c>
      <c r="BR33" s="41" t="e">
        <f t="shared" ca="1" si="4"/>
        <v>#VALUE!</v>
      </c>
      <c r="BT33" s="275"/>
      <c r="BU33" s="40">
        <v>157.12499999999974</v>
      </c>
      <c r="BV33" s="42" t="e">
        <f ca="1">'Queuing Calcs'!M68</f>
        <v>#VALUE!</v>
      </c>
      <c r="BW33" s="13">
        <f>'Work Information'!M73</f>
        <v>99999999</v>
      </c>
      <c r="BX33" s="41" t="str">
        <f t="shared" si="17"/>
        <v/>
      </c>
      <c r="BY33" s="142"/>
      <c r="BZ33" s="41" t="str">
        <f t="shared" si="18"/>
        <v/>
      </c>
      <c r="CA33" s="41" t="e">
        <f t="shared" ca="1" si="23"/>
        <v>#VALUE!</v>
      </c>
      <c r="CB33" s="41" t="e">
        <f t="shared" ca="1" si="42"/>
        <v>#VALUE!</v>
      </c>
      <c r="CC33" s="41"/>
      <c r="CD33" s="41" t="e">
        <f t="shared" ca="1" si="35"/>
        <v>#VALUE!</v>
      </c>
      <c r="CE33" s="41" t="e">
        <f t="shared" ca="1" si="29"/>
        <v>#VALUE!</v>
      </c>
      <c r="CF33" s="41" t="e">
        <f t="shared" ca="1" si="5"/>
        <v>#VALUE!</v>
      </c>
    </row>
    <row r="34" spans="2:84" x14ac:dyDescent="0.25">
      <c r="B34" s="275"/>
      <c r="C34" s="40">
        <v>157.1666666666664</v>
      </c>
      <c r="D34" s="42" t="e">
        <f ca="1">'Queuing Calcs'!D15</f>
        <v>#VALUE!</v>
      </c>
      <c r="E34" s="13">
        <f>'Work Information'!D20</f>
        <v>99999999</v>
      </c>
      <c r="F34" s="41" t="str">
        <f t="shared" si="6"/>
        <v/>
      </c>
      <c r="G34" s="142"/>
      <c r="H34" s="41" t="str">
        <f t="shared" si="7"/>
        <v/>
      </c>
      <c r="I34" s="41" t="e">
        <f t="shared" ca="1" si="19"/>
        <v>#VALUE!</v>
      </c>
      <c r="J34" s="41" t="e">
        <f t="shared" ca="1" si="37"/>
        <v>#VALUE!</v>
      </c>
      <c r="K34" s="41"/>
      <c r="L34" s="41" t="e">
        <f t="shared" ca="1" si="30"/>
        <v>#VALUE!</v>
      </c>
      <c r="M34" s="41" t="e">
        <f t="shared" ca="1" si="24"/>
        <v>#VALUE!</v>
      </c>
      <c r="N34" s="41" t="e">
        <f t="shared" ca="1" si="43"/>
        <v>#VALUE!</v>
      </c>
      <c r="P34" s="275"/>
      <c r="Q34" s="40">
        <v>157.1666666666664</v>
      </c>
      <c r="R34" s="42" t="e">
        <f ca="1">'Queuing Calcs'!D42</f>
        <v>#VALUE!</v>
      </c>
      <c r="S34" s="13">
        <f>'Work Information'!D47</f>
        <v>99999999</v>
      </c>
      <c r="T34" s="41" t="str">
        <f t="shared" si="8"/>
        <v/>
      </c>
      <c r="U34" s="142"/>
      <c r="V34" s="41" t="str">
        <f t="shared" si="9"/>
        <v/>
      </c>
      <c r="W34" s="41" t="e">
        <f t="shared" ca="1" si="20"/>
        <v>#VALUE!</v>
      </c>
      <c r="X34" s="41" t="e">
        <f t="shared" ca="1" si="38"/>
        <v>#VALUE!</v>
      </c>
      <c r="Y34" s="41"/>
      <c r="Z34" s="41" t="e">
        <f t="shared" ca="1" si="31"/>
        <v>#VALUE!</v>
      </c>
      <c r="AA34" s="41" t="e">
        <f t="shared" ca="1" si="25"/>
        <v>#VALUE!</v>
      </c>
      <c r="AB34" s="41" t="e">
        <f t="shared" ca="1" si="1"/>
        <v>#VALUE!</v>
      </c>
      <c r="AD34" s="275"/>
      <c r="AE34" s="40">
        <v>157.1666666666664</v>
      </c>
      <c r="AF34" s="42" t="e">
        <f ca="1">'Queuing Calcs'!D69</f>
        <v>#VALUE!</v>
      </c>
      <c r="AG34" s="13">
        <f>'Work Information'!D74</f>
        <v>99999999</v>
      </c>
      <c r="AH34" s="41" t="str">
        <f t="shared" si="10"/>
        <v/>
      </c>
      <c r="AI34" s="142"/>
      <c r="AJ34" s="41" t="str">
        <f t="shared" si="11"/>
        <v/>
      </c>
      <c r="AK34" s="41" t="e">
        <f t="shared" ca="1" si="21"/>
        <v>#VALUE!</v>
      </c>
      <c r="AL34" s="41" t="e">
        <f t="shared" ca="1" si="39"/>
        <v>#VALUE!</v>
      </c>
      <c r="AM34" s="41"/>
      <c r="AN34" s="41" t="e">
        <f t="shared" ca="1" si="32"/>
        <v>#VALUE!</v>
      </c>
      <c r="AO34" s="41" t="e">
        <f t="shared" ca="1" si="26"/>
        <v>#VALUE!</v>
      </c>
      <c r="AP34" s="41" t="e">
        <f t="shared" ca="1" si="2"/>
        <v>#VALUE!</v>
      </c>
      <c r="AR34" s="275"/>
      <c r="AS34" s="40">
        <v>157.1666666666664</v>
      </c>
      <c r="AT34" s="42" t="e">
        <f ca="1">'Queuing Calcs'!M15</f>
        <v>#VALUE!</v>
      </c>
      <c r="AU34" s="13">
        <f>'Work Information'!M20</f>
        <v>99999999</v>
      </c>
      <c r="AV34" s="41" t="str">
        <f t="shared" si="12"/>
        <v/>
      </c>
      <c r="AW34" s="142"/>
      <c r="AX34" s="41" t="str">
        <f t="shared" si="13"/>
        <v/>
      </c>
      <c r="AY34" s="41" t="e">
        <f t="shared" ca="1" si="14"/>
        <v>#VALUE!</v>
      </c>
      <c r="AZ34" s="41" t="e">
        <f t="shared" ca="1" si="40"/>
        <v>#VALUE!</v>
      </c>
      <c r="BA34" s="41"/>
      <c r="BB34" s="41" t="e">
        <f t="shared" ca="1" si="33"/>
        <v>#VALUE!</v>
      </c>
      <c r="BC34" s="41" t="e">
        <f t="shared" ca="1" si="27"/>
        <v>#VALUE!</v>
      </c>
      <c r="BD34" s="41" t="e">
        <f t="shared" ca="1" si="3"/>
        <v>#VALUE!</v>
      </c>
      <c r="BF34" s="275"/>
      <c r="BG34" s="40">
        <v>157.1666666666664</v>
      </c>
      <c r="BH34" s="42" t="e">
        <f ca="1">'Queuing Calcs'!M42</f>
        <v>#VALUE!</v>
      </c>
      <c r="BI34" s="13">
        <f>'Work Information'!M47</f>
        <v>99999999</v>
      </c>
      <c r="BJ34" s="41" t="str">
        <f t="shared" si="15"/>
        <v/>
      </c>
      <c r="BK34" s="142"/>
      <c r="BL34" s="41" t="str">
        <f t="shared" si="16"/>
        <v/>
      </c>
      <c r="BM34" s="41" t="e">
        <f t="shared" ca="1" si="22"/>
        <v>#VALUE!</v>
      </c>
      <c r="BN34" s="41" t="e">
        <f t="shared" ca="1" si="41"/>
        <v>#VALUE!</v>
      </c>
      <c r="BO34" s="41"/>
      <c r="BP34" s="41" t="e">
        <f t="shared" ca="1" si="34"/>
        <v>#VALUE!</v>
      </c>
      <c r="BQ34" s="41" t="e">
        <f t="shared" ca="1" si="28"/>
        <v>#VALUE!</v>
      </c>
      <c r="BR34" s="41" t="e">
        <f t="shared" ca="1" si="4"/>
        <v>#VALUE!</v>
      </c>
      <c r="BT34" s="275"/>
      <c r="BU34" s="40">
        <v>157.1666666666664</v>
      </c>
      <c r="BV34" s="42" t="e">
        <f ca="1">'Queuing Calcs'!M69</f>
        <v>#VALUE!</v>
      </c>
      <c r="BW34" s="13">
        <f>'Work Information'!M74</f>
        <v>99999999</v>
      </c>
      <c r="BX34" s="41" t="str">
        <f t="shared" si="17"/>
        <v/>
      </c>
      <c r="BY34" s="142"/>
      <c r="BZ34" s="41" t="str">
        <f t="shared" si="18"/>
        <v/>
      </c>
      <c r="CA34" s="41" t="e">
        <f t="shared" ca="1" si="23"/>
        <v>#VALUE!</v>
      </c>
      <c r="CB34" s="41" t="e">
        <f t="shared" ca="1" si="42"/>
        <v>#VALUE!</v>
      </c>
      <c r="CC34" s="41"/>
      <c r="CD34" s="41" t="e">
        <f t="shared" ca="1" si="35"/>
        <v>#VALUE!</v>
      </c>
      <c r="CE34" s="41" t="e">
        <f t="shared" ca="1" si="29"/>
        <v>#VALUE!</v>
      </c>
      <c r="CF34" s="41" t="e">
        <f t="shared" ca="1" si="5"/>
        <v>#VALUE!</v>
      </c>
    </row>
    <row r="35" spans="2:84" x14ac:dyDescent="0.25">
      <c r="B35" s="275"/>
      <c r="C35" s="40">
        <v>157.20833333333306</v>
      </c>
      <c r="D35" s="42" t="e">
        <f ca="1">'Queuing Calcs'!D16</f>
        <v>#VALUE!</v>
      </c>
      <c r="E35" s="13">
        <f>'Work Information'!D21</f>
        <v>99999999</v>
      </c>
      <c r="F35" s="41" t="str">
        <f t="shared" si="6"/>
        <v/>
      </c>
      <c r="G35" s="142"/>
      <c r="H35" s="41" t="str">
        <f t="shared" si="7"/>
        <v/>
      </c>
      <c r="I35" s="41" t="e">
        <f t="shared" ca="1" si="19"/>
        <v>#VALUE!</v>
      </c>
      <c r="J35" s="41" t="e">
        <f t="shared" ca="1" si="37"/>
        <v>#VALUE!</v>
      </c>
      <c r="K35" s="41"/>
      <c r="L35" s="41" t="e">
        <f t="shared" ca="1" si="30"/>
        <v>#VALUE!</v>
      </c>
      <c r="M35" s="41" t="e">
        <f t="shared" ca="1" si="24"/>
        <v>#VALUE!</v>
      </c>
      <c r="N35" s="41" t="e">
        <f t="shared" ca="1" si="43"/>
        <v>#VALUE!</v>
      </c>
      <c r="P35" s="275"/>
      <c r="Q35" s="40">
        <v>157.20833333333306</v>
      </c>
      <c r="R35" s="42" t="e">
        <f ca="1">'Queuing Calcs'!D43</f>
        <v>#VALUE!</v>
      </c>
      <c r="S35" s="13">
        <f>'Work Information'!D48</f>
        <v>99999999</v>
      </c>
      <c r="T35" s="41" t="str">
        <f t="shared" si="8"/>
        <v/>
      </c>
      <c r="U35" s="142"/>
      <c r="V35" s="41" t="str">
        <f t="shared" si="9"/>
        <v/>
      </c>
      <c r="W35" s="41" t="e">
        <f t="shared" ca="1" si="20"/>
        <v>#VALUE!</v>
      </c>
      <c r="X35" s="41" t="e">
        <f t="shared" ca="1" si="38"/>
        <v>#VALUE!</v>
      </c>
      <c r="Y35" s="41"/>
      <c r="Z35" s="41" t="e">
        <f t="shared" ca="1" si="31"/>
        <v>#VALUE!</v>
      </c>
      <c r="AA35" s="41" t="e">
        <f t="shared" ca="1" si="25"/>
        <v>#VALUE!</v>
      </c>
      <c r="AB35" s="41" t="e">
        <f t="shared" ca="1" si="1"/>
        <v>#VALUE!</v>
      </c>
      <c r="AD35" s="275"/>
      <c r="AE35" s="40">
        <v>157.20833333333306</v>
      </c>
      <c r="AF35" s="42" t="e">
        <f ca="1">'Queuing Calcs'!D70</f>
        <v>#VALUE!</v>
      </c>
      <c r="AG35" s="13">
        <f>'Work Information'!D75</f>
        <v>99999999</v>
      </c>
      <c r="AH35" s="41" t="str">
        <f t="shared" si="10"/>
        <v/>
      </c>
      <c r="AI35" s="142"/>
      <c r="AJ35" s="41" t="str">
        <f t="shared" si="11"/>
        <v/>
      </c>
      <c r="AK35" s="41" t="e">
        <f t="shared" ca="1" si="21"/>
        <v>#VALUE!</v>
      </c>
      <c r="AL35" s="41" t="e">
        <f t="shared" ca="1" si="39"/>
        <v>#VALUE!</v>
      </c>
      <c r="AM35" s="41"/>
      <c r="AN35" s="41" t="e">
        <f t="shared" ca="1" si="32"/>
        <v>#VALUE!</v>
      </c>
      <c r="AO35" s="41" t="e">
        <f t="shared" ca="1" si="26"/>
        <v>#VALUE!</v>
      </c>
      <c r="AP35" s="41" t="e">
        <f t="shared" ca="1" si="2"/>
        <v>#VALUE!</v>
      </c>
      <c r="AR35" s="275"/>
      <c r="AS35" s="40">
        <v>157.20833333333306</v>
      </c>
      <c r="AT35" s="42" t="e">
        <f ca="1">'Queuing Calcs'!M16</f>
        <v>#VALUE!</v>
      </c>
      <c r="AU35" s="13">
        <f>'Work Information'!M21</f>
        <v>99999999</v>
      </c>
      <c r="AV35" s="41" t="str">
        <f t="shared" si="12"/>
        <v/>
      </c>
      <c r="AW35" s="142"/>
      <c r="AX35" s="41" t="str">
        <f t="shared" si="13"/>
        <v/>
      </c>
      <c r="AY35" s="41" t="e">
        <f t="shared" ca="1" si="14"/>
        <v>#VALUE!</v>
      </c>
      <c r="AZ35" s="41" t="e">
        <f t="shared" ca="1" si="40"/>
        <v>#VALUE!</v>
      </c>
      <c r="BA35" s="41"/>
      <c r="BB35" s="41" t="e">
        <f t="shared" ca="1" si="33"/>
        <v>#VALUE!</v>
      </c>
      <c r="BC35" s="41" t="e">
        <f t="shared" ca="1" si="27"/>
        <v>#VALUE!</v>
      </c>
      <c r="BD35" s="41" t="e">
        <f t="shared" ca="1" si="3"/>
        <v>#VALUE!</v>
      </c>
      <c r="BF35" s="275"/>
      <c r="BG35" s="40">
        <v>157.20833333333306</v>
      </c>
      <c r="BH35" s="42" t="e">
        <f ca="1">'Queuing Calcs'!M43</f>
        <v>#VALUE!</v>
      </c>
      <c r="BI35" s="13">
        <f>'Work Information'!M48</f>
        <v>99999999</v>
      </c>
      <c r="BJ35" s="41" t="str">
        <f t="shared" si="15"/>
        <v/>
      </c>
      <c r="BK35" s="142"/>
      <c r="BL35" s="41" t="str">
        <f t="shared" si="16"/>
        <v/>
      </c>
      <c r="BM35" s="41" t="e">
        <f t="shared" ca="1" si="22"/>
        <v>#VALUE!</v>
      </c>
      <c r="BN35" s="41" t="e">
        <f t="shared" ca="1" si="41"/>
        <v>#VALUE!</v>
      </c>
      <c r="BO35" s="41"/>
      <c r="BP35" s="41" t="e">
        <f t="shared" ca="1" si="34"/>
        <v>#VALUE!</v>
      </c>
      <c r="BQ35" s="41" t="e">
        <f t="shared" ca="1" si="28"/>
        <v>#VALUE!</v>
      </c>
      <c r="BR35" s="41" t="e">
        <f t="shared" ca="1" si="4"/>
        <v>#VALUE!</v>
      </c>
      <c r="BT35" s="275"/>
      <c r="BU35" s="40">
        <v>157.20833333333306</v>
      </c>
      <c r="BV35" s="42" t="e">
        <f ca="1">'Queuing Calcs'!M70</f>
        <v>#VALUE!</v>
      </c>
      <c r="BW35" s="13">
        <f>'Work Information'!M75</f>
        <v>99999999</v>
      </c>
      <c r="BX35" s="41" t="str">
        <f t="shared" si="17"/>
        <v/>
      </c>
      <c r="BY35" s="142"/>
      <c r="BZ35" s="41" t="str">
        <f t="shared" si="18"/>
        <v/>
      </c>
      <c r="CA35" s="41" t="e">
        <f t="shared" ca="1" si="23"/>
        <v>#VALUE!</v>
      </c>
      <c r="CB35" s="41" t="e">
        <f t="shared" ca="1" si="42"/>
        <v>#VALUE!</v>
      </c>
      <c r="CC35" s="41"/>
      <c r="CD35" s="41" t="e">
        <f t="shared" ca="1" si="35"/>
        <v>#VALUE!</v>
      </c>
      <c r="CE35" s="41" t="e">
        <f t="shared" ca="1" si="29"/>
        <v>#VALUE!</v>
      </c>
      <c r="CF35" s="41" t="e">
        <f t="shared" ca="1" si="5"/>
        <v>#VALUE!</v>
      </c>
    </row>
    <row r="36" spans="2:84" x14ac:dyDescent="0.25">
      <c r="B36" s="275"/>
      <c r="C36" s="40">
        <v>157.24999999999972</v>
      </c>
      <c r="D36" s="42" t="e">
        <f ca="1">'Queuing Calcs'!D17</f>
        <v>#VALUE!</v>
      </c>
      <c r="E36" s="13">
        <f>'Work Information'!D22</f>
        <v>99999999</v>
      </c>
      <c r="F36" s="41" t="str">
        <f t="shared" si="6"/>
        <v/>
      </c>
      <c r="G36" s="142"/>
      <c r="H36" s="41" t="str">
        <f t="shared" si="7"/>
        <v/>
      </c>
      <c r="I36" s="41" t="e">
        <f t="shared" ca="1" si="19"/>
        <v>#VALUE!</v>
      </c>
      <c r="J36" s="41" t="e">
        <f t="shared" ca="1" si="37"/>
        <v>#VALUE!</v>
      </c>
      <c r="K36" s="41"/>
      <c r="L36" s="41" t="e">
        <f t="shared" ca="1" si="30"/>
        <v>#VALUE!</v>
      </c>
      <c r="M36" s="41" t="e">
        <f t="shared" ca="1" si="24"/>
        <v>#VALUE!</v>
      </c>
      <c r="N36" s="41" t="e">
        <f t="shared" ca="1" si="43"/>
        <v>#VALUE!</v>
      </c>
      <c r="P36" s="275"/>
      <c r="Q36" s="40">
        <v>157.24999999999972</v>
      </c>
      <c r="R36" s="42" t="e">
        <f ca="1">'Queuing Calcs'!D44</f>
        <v>#VALUE!</v>
      </c>
      <c r="S36" s="13">
        <f>'Work Information'!D49</f>
        <v>99999999</v>
      </c>
      <c r="T36" s="41" t="str">
        <f t="shared" si="8"/>
        <v/>
      </c>
      <c r="U36" s="142"/>
      <c r="V36" s="41" t="str">
        <f t="shared" si="9"/>
        <v/>
      </c>
      <c r="W36" s="41" t="e">
        <f t="shared" ca="1" si="20"/>
        <v>#VALUE!</v>
      </c>
      <c r="X36" s="41" t="e">
        <f t="shared" ca="1" si="38"/>
        <v>#VALUE!</v>
      </c>
      <c r="Y36" s="41"/>
      <c r="Z36" s="41" t="e">
        <f t="shared" ca="1" si="31"/>
        <v>#VALUE!</v>
      </c>
      <c r="AA36" s="41" t="e">
        <f t="shared" ca="1" si="25"/>
        <v>#VALUE!</v>
      </c>
      <c r="AB36" s="41" t="e">
        <f t="shared" ca="1" si="1"/>
        <v>#VALUE!</v>
      </c>
      <c r="AD36" s="275"/>
      <c r="AE36" s="40">
        <v>157.24999999999972</v>
      </c>
      <c r="AF36" s="42" t="e">
        <f ca="1">'Queuing Calcs'!D71</f>
        <v>#VALUE!</v>
      </c>
      <c r="AG36" s="13">
        <f>'Work Information'!D76</f>
        <v>99999999</v>
      </c>
      <c r="AH36" s="41" t="str">
        <f t="shared" si="10"/>
        <v/>
      </c>
      <c r="AI36" s="142"/>
      <c r="AJ36" s="41" t="str">
        <f t="shared" si="11"/>
        <v/>
      </c>
      <c r="AK36" s="41" t="e">
        <f t="shared" ca="1" si="21"/>
        <v>#VALUE!</v>
      </c>
      <c r="AL36" s="41" t="e">
        <f t="shared" ca="1" si="39"/>
        <v>#VALUE!</v>
      </c>
      <c r="AM36" s="41"/>
      <c r="AN36" s="41" t="e">
        <f t="shared" ca="1" si="32"/>
        <v>#VALUE!</v>
      </c>
      <c r="AO36" s="41" t="e">
        <f t="shared" ca="1" si="26"/>
        <v>#VALUE!</v>
      </c>
      <c r="AP36" s="41" t="e">
        <f t="shared" ca="1" si="2"/>
        <v>#VALUE!</v>
      </c>
      <c r="AR36" s="275"/>
      <c r="AS36" s="40">
        <v>157.24999999999972</v>
      </c>
      <c r="AT36" s="42" t="e">
        <f ca="1">'Queuing Calcs'!M17</f>
        <v>#VALUE!</v>
      </c>
      <c r="AU36" s="13">
        <f>'Work Information'!M22</f>
        <v>99999999</v>
      </c>
      <c r="AV36" s="41" t="str">
        <f t="shared" si="12"/>
        <v/>
      </c>
      <c r="AW36" s="142"/>
      <c r="AX36" s="41" t="str">
        <f t="shared" si="13"/>
        <v/>
      </c>
      <c r="AY36" s="41" t="e">
        <f t="shared" ca="1" si="14"/>
        <v>#VALUE!</v>
      </c>
      <c r="AZ36" s="41" t="e">
        <f t="shared" ca="1" si="40"/>
        <v>#VALUE!</v>
      </c>
      <c r="BA36" s="41"/>
      <c r="BB36" s="41" t="e">
        <f t="shared" ca="1" si="33"/>
        <v>#VALUE!</v>
      </c>
      <c r="BC36" s="41" t="e">
        <f t="shared" ca="1" si="27"/>
        <v>#VALUE!</v>
      </c>
      <c r="BD36" s="41" t="e">
        <f t="shared" ca="1" si="3"/>
        <v>#VALUE!</v>
      </c>
      <c r="BF36" s="275"/>
      <c r="BG36" s="40">
        <v>157.24999999999972</v>
      </c>
      <c r="BH36" s="42" t="e">
        <f ca="1">'Queuing Calcs'!M44</f>
        <v>#VALUE!</v>
      </c>
      <c r="BI36" s="13">
        <f>'Work Information'!M49</f>
        <v>99999999</v>
      </c>
      <c r="BJ36" s="41" t="str">
        <f t="shared" si="15"/>
        <v/>
      </c>
      <c r="BK36" s="142"/>
      <c r="BL36" s="41" t="str">
        <f t="shared" si="16"/>
        <v/>
      </c>
      <c r="BM36" s="41" t="e">
        <f t="shared" ca="1" si="22"/>
        <v>#VALUE!</v>
      </c>
      <c r="BN36" s="41" t="e">
        <f t="shared" ca="1" si="41"/>
        <v>#VALUE!</v>
      </c>
      <c r="BO36" s="41"/>
      <c r="BP36" s="41" t="e">
        <f t="shared" ca="1" si="34"/>
        <v>#VALUE!</v>
      </c>
      <c r="BQ36" s="41" t="e">
        <f t="shared" ca="1" si="28"/>
        <v>#VALUE!</v>
      </c>
      <c r="BR36" s="41" t="e">
        <f t="shared" ca="1" si="4"/>
        <v>#VALUE!</v>
      </c>
      <c r="BT36" s="275"/>
      <c r="BU36" s="40">
        <v>157.24999999999972</v>
      </c>
      <c r="BV36" s="42" t="e">
        <f ca="1">'Queuing Calcs'!M71</f>
        <v>#VALUE!</v>
      </c>
      <c r="BW36" s="13">
        <f>'Work Information'!M76</f>
        <v>99999999</v>
      </c>
      <c r="BX36" s="41" t="str">
        <f t="shared" si="17"/>
        <v/>
      </c>
      <c r="BY36" s="142"/>
      <c r="BZ36" s="41" t="str">
        <f t="shared" si="18"/>
        <v/>
      </c>
      <c r="CA36" s="41" t="e">
        <f t="shared" ca="1" si="23"/>
        <v>#VALUE!</v>
      </c>
      <c r="CB36" s="41" t="e">
        <f t="shared" ca="1" si="42"/>
        <v>#VALUE!</v>
      </c>
      <c r="CC36" s="41"/>
      <c r="CD36" s="41" t="e">
        <f t="shared" ca="1" si="35"/>
        <v>#VALUE!</v>
      </c>
      <c r="CE36" s="41" t="e">
        <f t="shared" ca="1" si="29"/>
        <v>#VALUE!</v>
      </c>
      <c r="CF36" s="41" t="e">
        <f t="shared" ca="1" si="5"/>
        <v>#VALUE!</v>
      </c>
    </row>
    <row r="37" spans="2:84" x14ac:dyDescent="0.25">
      <c r="B37" s="275"/>
      <c r="C37" s="40">
        <v>157.29166666666637</v>
      </c>
      <c r="D37" s="42" t="e">
        <f ca="1">'Queuing Calcs'!D18</f>
        <v>#VALUE!</v>
      </c>
      <c r="E37" s="13">
        <f>'Work Information'!D23</f>
        <v>99999999</v>
      </c>
      <c r="F37" s="41" t="str">
        <f t="shared" si="6"/>
        <v/>
      </c>
      <c r="G37" s="142"/>
      <c r="H37" s="41" t="str">
        <f t="shared" si="7"/>
        <v/>
      </c>
      <c r="I37" s="41" t="e">
        <f t="shared" ca="1" si="19"/>
        <v>#VALUE!</v>
      </c>
      <c r="J37" s="41" t="e">
        <f t="shared" ca="1" si="37"/>
        <v>#VALUE!</v>
      </c>
      <c r="K37" s="41"/>
      <c r="L37" s="41" t="e">
        <f t="shared" ca="1" si="30"/>
        <v>#VALUE!</v>
      </c>
      <c r="M37" s="41" t="e">
        <f t="shared" ca="1" si="24"/>
        <v>#VALUE!</v>
      </c>
      <c r="N37" s="41" t="e">
        <f t="shared" ca="1" si="43"/>
        <v>#VALUE!</v>
      </c>
      <c r="P37" s="275"/>
      <c r="Q37" s="40">
        <v>157.29166666666637</v>
      </c>
      <c r="R37" s="42" t="e">
        <f ca="1">'Queuing Calcs'!D45</f>
        <v>#VALUE!</v>
      </c>
      <c r="S37" s="13">
        <f>'Work Information'!D50</f>
        <v>99999999</v>
      </c>
      <c r="T37" s="41" t="str">
        <f t="shared" si="8"/>
        <v/>
      </c>
      <c r="U37" s="142"/>
      <c r="V37" s="41" t="str">
        <f t="shared" si="9"/>
        <v/>
      </c>
      <c r="W37" s="41" t="e">
        <f t="shared" ca="1" si="20"/>
        <v>#VALUE!</v>
      </c>
      <c r="X37" s="41" t="e">
        <f t="shared" ca="1" si="38"/>
        <v>#VALUE!</v>
      </c>
      <c r="Y37" s="41"/>
      <c r="Z37" s="41" t="e">
        <f t="shared" ca="1" si="31"/>
        <v>#VALUE!</v>
      </c>
      <c r="AA37" s="41" t="e">
        <f t="shared" ca="1" si="25"/>
        <v>#VALUE!</v>
      </c>
      <c r="AB37" s="41" t="e">
        <f t="shared" ca="1" si="1"/>
        <v>#VALUE!</v>
      </c>
      <c r="AD37" s="275"/>
      <c r="AE37" s="40">
        <v>157.29166666666637</v>
      </c>
      <c r="AF37" s="42" t="e">
        <f ca="1">'Queuing Calcs'!D72</f>
        <v>#VALUE!</v>
      </c>
      <c r="AG37" s="13">
        <f>'Work Information'!D77</f>
        <v>99999999</v>
      </c>
      <c r="AH37" s="41" t="str">
        <f t="shared" si="10"/>
        <v/>
      </c>
      <c r="AI37" s="142"/>
      <c r="AJ37" s="41" t="str">
        <f t="shared" si="11"/>
        <v/>
      </c>
      <c r="AK37" s="41" t="e">
        <f t="shared" ca="1" si="21"/>
        <v>#VALUE!</v>
      </c>
      <c r="AL37" s="41" t="e">
        <f t="shared" ca="1" si="39"/>
        <v>#VALUE!</v>
      </c>
      <c r="AM37" s="41"/>
      <c r="AN37" s="41" t="e">
        <f t="shared" ca="1" si="32"/>
        <v>#VALUE!</v>
      </c>
      <c r="AO37" s="41" t="e">
        <f t="shared" ca="1" si="26"/>
        <v>#VALUE!</v>
      </c>
      <c r="AP37" s="41" t="e">
        <f t="shared" ca="1" si="2"/>
        <v>#VALUE!</v>
      </c>
      <c r="AR37" s="275"/>
      <c r="AS37" s="40">
        <v>157.29166666666637</v>
      </c>
      <c r="AT37" s="42" t="e">
        <f ca="1">'Queuing Calcs'!M18</f>
        <v>#VALUE!</v>
      </c>
      <c r="AU37" s="13">
        <f>'Work Information'!M23</f>
        <v>99999999</v>
      </c>
      <c r="AV37" s="41" t="str">
        <f t="shared" si="12"/>
        <v/>
      </c>
      <c r="AW37" s="142"/>
      <c r="AX37" s="41" t="str">
        <f t="shared" si="13"/>
        <v/>
      </c>
      <c r="AY37" s="41" t="e">
        <f t="shared" ca="1" si="14"/>
        <v>#VALUE!</v>
      </c>
      <c r="AZ37" s="41" t="e">
        <f t="shared" ca="1" si="40"/>
        <v>#VALUE!</v>
      </c>
      <c r="BA37" s="41"/>
      <c r="BB37" s="41" t="e">
        <f t="shared" ca="1" si="33"/>
        <v>#VALUE!</v>
      </c>
      <c r="BC37" s="41" t="e">
        <f t="shared" ca="1" si="27"/>
        <v>#VALUE!</v>
      </c>
      <c r="BD37" s="41" t="e">
        <f t="shared" ca="1" si="3"/>
        <v>#VALUE!</v>
      </c>
      <c r="BF37" s="275"/>
      <c r="BG37" s="40">
        <v>157.29166666666637</v>
      </c>
      <c r="BH37" s="42" t="e">
        <f ca="1">'Queuing Calcs'!M45</f>
        <v>#VALUE!</v>
      </c>
      <c r="BI37" s="13">
        <f>'Work Information'!M50</f>
        <v>99999999</v>
      </c>
      <c r="BJ37" s="41" t="str">
        <f t="shared" si="15"/>
        <v/>
      </c>
      <c r="BK37" s="142"/>
      <c r="BL37" s="41" t="str">
        <f t="shared" si="16"/>
        <v/>
      </c>
      <c r="BM37" s="41" t="e">
        <f t="shared" ca="1" si="22"/>
        <v>#VALUE!</v>
      </c>
      <c r="BN37" s="41" t="e">
        <f t="shared" ca="1" si="41"/>
        <v>#VALUE!</v>
      </c>
      <c r="BO37" s="41"/>
      <c r="BP37" s="41" t="e">
        <f t="shared" ca="1" si="34"/>
        <v>#VALUE!</v>
      </c>
      <c r="BQ37" s="41" t="e">
        <f t="shared" ca="1" si="28"/>
        <v>#VALUE!</v>
      </c>
      <c r="BR37" s="41" t="e">
        <f t="shared" ca="1" si="4"/>
        <v>#VALUE!</v>
      </c>
      <c r="BT37" s="275"/>
      <c r="BU37" s="40">
        <v>157.29166666666637</v>
      </c>
      <c r="BV37" s="42" t="e">
        <f ca="1">'Queuing Calcs'!M72</f>
        <v>#VALUE!</v>
      </c>
      <c r="BW37" s="13">
        <f>'Work Information'!M77</f>
        <v>99999999</v>
      </c>
      <c r="BX37" s="41" t="str">
        <f t="shared" si="17"/>
        <v/>
      </c>
      <c r="BY37" s="142"/>
      <c r="BZ37" s="41" t="str">
        <f t="shared" si="18"/>
        <v/>
      </c>
      <c r="CA37" s="41" t="e">
        <f t="shared" ca="1" si="23"/>
        <v>#VALUE!</v>
      </c>
      <c r="CB37" s="41" t="e">
        <f t="shared" ca="1" si="42"/>
        <v>#VALUE!</v>
      </c>
      <c r="CC37" s="41"/>
      <c r="CD37" s="41" t="e">
        <f t="shared" ca="1" si="35"/>
        <v>#VALUE!</v>
      </c>
      <c r="CE37" s="41" t="e">
        <f t="shared" ca="1" si="29"/>
        <v>#VALUE!</v>
      </c>
      <c r="CF37" s="41" t="e">
        <f t="shared" ca="1" si="5"/>
        <v>#VALUE!</v>
      </c>
    </row>
    <row r="38" spans="2:84" x14ac:dyDescent="0.25">
      <c r="B38" s="275"/>
      <c r="C38" s="40">
        <v>157.33333333333303</v>
      </c>
      <c r="D38" s="42" t="e">
        <f ca="1">'Queuing Calcs'!D19</f>
        <v>#VALUE!</v>
      </c>
      <c r="E38" s="13">
        <f>'Work Information'!D24</f>
        <v>99999999</v>
      </c>
      <c r="F38" s="41" t="str">
        <f t="shared" si="6"/>
        <v/>
      </c>
      <c r="G38" s="142"/>
      <c r="H38" s="41" t="str">
        <f t="shared" si="7"/>
        <v/>
      </c>
      <c r="I38" s="41" t="e">
        <f t="shared" ca="1" si="19"/>
        <v>#VALUE!</v>
      </c>
      <c r="J38" s="41" t="e">
        <f t="shared" ca="1" si="37"/>
        <v>#VALUE!</v>
      </c>
      <c r="K38" s="41"/>
      <c r="L38" s="41" t="e">
        <f t="shared" ca="1" si="30"/>
        <v>#VALUE!</v>
      </c>
      <c r="M38" s="41" t="e">
        <f t="shared" ca="1" si="24"/>
        <v>#VALUE!</v>
      </c>
      <c r="N38" s="41" t="e">
        <f t="shared" ca="1" si="43"/>
        <v>#VALUE!</v>
      </c>
      <c r="P38" s="275"/>
      <c r="Q38" s="40">
        <v>157.33333333333303</v>
      </c>
      <c r="R38" s="42" t="e">
        <f ca="1">'Queuing Calcs'!D46</f>
        <v>#VALUE!</v>
      </c>
      <c r="S38" s="13">
        <f>'Work Information'!D51</f>
        <v>99999999</v>
      </c>
      <c r="T38" s="41" t="str">
        <f t="shared" si="8"/>
        <v/>
      </c>
      <c r="U38" s="142"/>
      <c r="V38" s="41" t="str">
        <f t="shared" si="9"/>
        <v/>
      </c>
      <c r="W38" s="41" t="e">
        <f t="shared" ca="1" si="20"/>
        <v>#VALUE!</v>
      </c>
      <c r="X38" s="41" t="e">
        <f t="shared" ca="1" si="38"/>
        <v>#VALUE!</v>
      </c>
      <c r="Y38" s="41"/>
      <c r="Z38" s="41" t="e">
        <f t="shared" ca="1" si="31"/>
        <v>#VALUE!</v>
      </c>
      <c r="AA38" s="41" t="e">
        <f t="shared" ca="1" si="25"/>
        <v>#VALUE!</v>
      </c>
      <c r="AB38" s="41" t="e">
        <f t="shared" ca="1" si="1"/>
        <v>#VALUE!</v>
      </c>
      <c r="AD38" s="275"/>
      <c r="AE38" s="40">
        <v>157.33333333333303</v>
      </c>
      <c r="AF38" s="42" t="e">
        <f ca="1">'Queuing Calcs'!D73</f>
        <v>#VALUE!</v>
      </c>
      <c r="AG38" s="13">
        <f>'Work Information'!D78</f>
        <v>99999999</v>
      </c>
      <c r="AH38" s="41" t="str">
        <f t="shared" si="10"/>
        <v/>
      </c>
      <c r="AI38" s="142"/>
      <c r="AJ38" s="41" t="str">
        <f t="shared" si="11"/>
        <v/>
      </c>
      <c r="AK38" s="41" t="e">
        <f t="shared" ca="1" si="21"/>
        <v>#VALUE!</v>
      </c>
      <c r="AL38" s="41" t="e">
        <f t="shared" ca="1" si="39"/>
        <v>#VALUE!</v>
      </c>
      <c r="AM38" s="41"/>
      <c r="AN38" s="41" t="e">
        <f t="shared" ca="1" si="32"/>
        <v>#VALUE!</v>
      </c>
      <c r="AO38" s="41" t="e">
        <f t="shared" ca="1" si="26"/>
        <v>#VALUE!</v>
      </c>
      <c r="AP38" s="41" t="e">
        <f t="shared" ca="1" si="2"/>
        <v>#VALUE!</v>
      </c>
      <c r="AR38" s="275"/>
      <c r="AS38" s="40">
        <v>157.33333333333303</v>
      </c>
      <c r="AT38" s="42" t="e">
        <f ca="1">'Queuing Calcs'!M19</f>
        <v>#VALUE!</v>
      </c>
      <c r="AU38" s="13">
        <f>'Work Information'!M24</f>
        <v>99999999</v>
      </c>
      <c r="AV38" s="41" t="str">
        <f t="shared" si="12"/>
        <v/>
      </c>
      <c r="AW38" s="142"/>
      <c r="AX38" s="41" t="str">
        <f t="shared" ref="AX38:AX69" si="44">IF(AV38="","",IF(AW38="",AV38,AV38&amp;", "&amp;AW38))</f>
        <v/>
      </c>
      <c r="AY38" s="41" t="e">
        <f t="shared" ca="1" si="14"/>
        <v>#VALUE!</v>
      </c>
      <c r="AZ38" s="41" t="e">
        <f t="shared" ca="1" si="40"/>
        <v>#VALUE!</v>
      </c>
      <c r="BA38" s="41"/>
      <c r="BB38" s="41" t="e">
        <f t="shared" ca="1" si="33"/>
        <v>#VALUE!</v>
      </c>
      <c r="BC38" s="41" t="e">
        <f t="shared" ca="1" si="27"/>
        <v>#VALUE!</v>
      </c>
      <c r="BD38" s="41" t="e">
        <f t="shared" ca="1" si="3"/>
        <v>#VALUE!</v>
      </c>
      <c r="BF38" s="275"/>
      <c r="BG38" s="40">
        <v>157.33333333333303</v>
      </c>
      <c r="BH38" s="42" t="e">
        <f ca="1">'Queuing Calcs'!M46</f>
        <v>#VALUE!</v>
      </c>
      <c r="BI38" s="13">
        <f>'Work Information'!M51</f>
        <v>99999999</v>
      </c>
      <c r="BJ38" s="41" t="str">
        <f t="shared" si="15"/>
        <v/>
      </c>
      <c r="BK38" s="142"/>
      <c r="BL38" s="41" t="str">
        <f t="shared" si="16"/>
        <v/>
      </c>
      <c r="BM38" s="41" t="e">
        <f t="shared" ca="1" si="22"/>
        <v>#VALUE!</v>
      </c>
      <c r="BN38" s="41" t="e">
        <f t="shared" ca="1" si="41"/>
        <v>#VALUE!</v>
      </c>
      <c r="BO38" s="41"/>
      <c r="BP38" s="41" t="e">
        <f t="shared" ca="1" si="34"/>
        <v>#VALUE!</v>
      </c>
      <c r="BQ38" s="41" t="e">
        <f t="shared" ca="1" si="28"/>
        <v>#VALUE!</v>
      </c>
      <c r="BR38" s="41" t="e">
        <f t="shared" ca="1" si="4"/>
        <v>#VALUE!</v>
      </c>
      <c r="BT38" s="275"/>
      <c r="BU38" s="40">
        <v>157.33333333333303</v>
      </c>
      <c r="BV38" s="42" t="e">
        <f ca="1">'Queuing Calcs'!M73</f>
        <v>#VALUE!</v>
      </c>
      <c r="BW38" s="13">
        <f>'Work Information'!M78</f>
        <v>99999999</v>
      </c>
      <c r="BX38" s="41" t="str">
        <f t="shared" si="17"/>
        <v/>
      </c>
      <c r="BY38" s="142"/>
      <c r="BZ38" s="41" t="str">
        <f t="shared" si="18"/>
        <v/>
      </c>
      <c r="CA38" s="41" t="e">
        <f t="shared" ca="1" si="23"/>
        <v>#VALUE!</v>
      </c>
      <c r="CB38" s="41" t="e">
        <f t="shared" ca="1" si="42"/>
        <v>#VALUE!</v>
      </c>
      <c r="CC38" s="41"/>
      <c r="CD38" s="41" t="e">
        <f t="shared" ca="1" si="35"/>
        <v>#VALUE!</v>
      </c>
      <c r="CE38" s="41" t="e">
        <f t="shared" ca="1" si="29"/>
        <v>#VALUE!</v>
      </c>
      <c r="CF38" s="41" t="e">
        <f t="shared" ca="1" si="5"/>
        <v>#VALUE!</v>
      </c>
    </row>
    <row r="39" spans="2:84" x14ac:dyDescent="0.25">
      <c r="B39" s="275"/>
      <c r="C39" s="40">
        <v>157.37499999999969</v>
      </c>
      <c r="D39" s="42" t="e">
        <f ca="1">'Queuing Calcs'!D20</f>
        <v>#VALUE!</v>
      </c>
      <c r="E39" s="13">
        <f>'Work Information'!D25</f>
        <v>99999999</v>
      </c>
      <c r="F39" s="41" t="str">
        <f t="shared" si="6"/>
        <v/>
      </c>
      <c r="G39" s="142"/>
      <c r="H39" s="41" t="str">
        <f t="shared" si="7"/>
        <v/>
      </c>
      <c r="I39" s="41" t="e">
        <f t="shared" ca="1" si="19"/>
        <v>#VALUE!</v>
      </c>
      <c r="J39" s="41" t="e">
        <f t="shared" ca="1" si="37"/>
        <v>#VALUE!</v>
      </c>
      <c r="K39" s="41"/>
      <c r="L39" s="41" t="e">
        <f t="shared" ca="1" si="30"/>
        <v>#VALUE!</v>
      </c>
      <c r="M39" s="41" t="e">
        <f t="shared" ca="1" si="24"/>
        <v>#VALUE!</v>
      </c>
      <c r="N39" s="41" t="e">
        <f t="shared" ca="1" si="43"/>
        <v>#VALUE!</v>
      </c>
      <c r="P39" s="275"/>
      <c r="Q39" s="40">
        <v>157.37499999999969</v>
      </c>
      <c r="R39" s="42" t="e">
        <f ca="1">'Queuing Calcs'!D47</f>
        <v>#VALUE!</v>
      </c>
      <c r="S39" s="13">
        <f>'Work Information'!D52</f>
        <v>99999999</v>
      </c>
      <c r="T39" s="41" t="str">
        <f t="shared" si="8"/>
        <v/>
      </c>
      <c r="U39" s="142"/>
      <c r="V39" s="41" t="str">
        <f t="shared" si="9"/>
        <v/>
      </c>
      <c r="W39" s="41" t="e">
        <f t="shared" ca="1" si="20"/>
        <v>#VALUE!</v>
      </c>
      <c r="X39" s="41" t="e">
        <f t="shared" ca="1" si="38"/>
        <v>#VALUE!</v>
      </c>
      <c r="Y39" s="41"/>
      <c r="Z39" s="41" t="e">
        <f t="shared" ca="1" si="31"/>
        <v>#VALUE!</v>
      </c>
      <c r="AA39" s="41" t="e">
        <f t="shared" ca="1" si="25"/>
        <v>#VALUE!</v>
      </c>
      <c r="AB39" s="41" t="e">
        <f t="shared" ca="1" si="1"/>
        <v>#VALUE!</v>
      </c>
      <c r="AD39" s="275"/>
      <c r="AE39" s="40">
        <v>157.37499999999969</v>
      </c>
      <c r="AF39" s="42" t="e">
        <f ca="1">'Queuing Calcs'!D74</f>
        <v>#VALUE!</v>
      </c>
      <c r="AG39" s="13">
        <f>'Work Information'!D79</f>
        <v>99999999</v>
      </c>
      <c r="AH39" s="41" t="str">
        <f t="shared" si="10"/>
        <v/>
      </c>
      <c r="AI39" s="142"/>
      <c r="AJ39" s="41" t="str">
        <f t="shared" si="11"/>
        <v/>
      </c>
      <c r="AK39" s="41" t="e">
        <f t="shared" ca="1" si="21"/>
        <v>#VALUE!</v>
      </c>
      <c r="AL39" s="41" t="e">
        <f t="shared" ca="1" si="39"/>
        <v>#VALUE!</v>
      </c>
      <c r="AM39" s="41"/>
      <c r="AN39" s="41" t="e">
        <f t="shared" ca="1" si="32"/>
        <v>#VALUE!</v>
      </c>
      <c r="AO39" s="41" t="e">
        <f t="shared" ca="1" si="26"/>
        <v>#VALUE!</v>
      </c>
      <c r="AP39" s="41" t="e">
        <f t="shared" ca="1" si="2"/>
        <v>#VALUE!</v>
      </c>
      <c r="AR39" s="275"/>
      <c r="AS39" s="40">
        <v>157.37499999999969</v>
      </c>
      <c r="AT39" s="42" t="e">
        <f ca="1">'Queuing Calcs'!M20</f>
        <v>#VALUE!</v>
      </c>
      <c r="AU39" s="13">
        <f>'Work Information'!M25</f>
        <v>99999999</v>
      </c>
      <c r="AV39" s="41" t="str">
        <f t="shared" si="12"/>
        <v/>
      </c>
      <c r="AW39" s="142"/>
      <c r="AX39" s="41" t="str">
        <f t="shared" si="44"/>
        <v/>
      </c>
      <c r="AY39" s="41" t="e">
        <f t="shared" ref="AY39:AY70" ca="1" si="45">IF(AND(AT39&gt;=AT38,AT39&gt;=AT40,AT39&lt;&gt;0),IF(AT39=MAX(AT$6:AT$173),"Max Queue: "&amp;ROUND(AT39,2)&amp;" mi","Queue: "&amp;ROUND(AT39,2)&amp;" mi"),"")</f>
        <v>#VALUE!</v>
      </c>
      <c r="AZ39" s="41" t="e">
        <f t="shared" ca="1" si="40"/>
        <v>#VALUE!</v>
      </c>
      <c r="BA39" s="41"/>
      <c r="BB39" s="41" t="e">
        <f t="shared" ca="1" si="33"/>
        <v>#VALUE!</v>
      </c>
      <c r="BC39" s="41" t="e">
        <f t="shared" ca="1" si="27"/>
        <v>#VALUE!</v>
      </c>
      <c r="BD39" s="41" t="e">
        <f t="shared" ca="1" si="3"/>
        <v>#VALUE!</v>
      </c>
      <c r="BF39" s="275"/>
      <c r="BG39" s="40">
        <v>157.37499999999969</v>
      </c>
      <c r="BH39" s="42" t="e">
        <f ca="1">'Queuing Calcs'!M47</f>
        <v>#VALUE!</v>
      </c>
      <c r="BI39" s="13">
        <f>'Work Information'!M52</f>
        <v>99999999</v>
      </c>
      <c r="BJ39" s="41" t="str">
        <f t="shared" si="15"/>
        <v/>
      </c>
      <c r="BK39" s="142"/>
      <c r="BL39" s="41" t="str">
        <f t="shared" si="16"/>
        <v/>
      </c>
      <c r="BM39" s="41" t="e">
        <f t="shared" ca="1" si="22"/>
        <v>#VALUE!</v>
      </c>
      <c r="BN39" s="41" t="e">
        <f t="shared" ca="1" si="41"/>
        <v>#VALUE!</v>
      </c>
      <c r="BO39" s="41"/>
      <c r="BP39" s="41" t="e">
        <f t="shared" ca="1" si="34"/>
        <v>#VALUE!</v>
      </c>
      <c r="BQ39" s="41" t="e">
        <f t="shared" ca="1" si="28"/>
        <v>#VALUE!</v>
      </c>
      <c r="BR39" s="41" t="e">
        <f t="shared" ca="1" si="4"/>
        <v>#VALUE!</v>
      </c>
      <c r="BT39" s="275"/>
      <c r="BU39" s="40">
        <v>157.37499999999969</v>
      </c>
      <c r="BV39" s="42" t="e">
        <f ca="1">'Queuing Calcs'!M74</f>
        <v>#VALUE!</v>
      </c>
      <c r="BW39" s="13">
        <f>'Work Information'!M79</f>
        <v>99999999</v>
      </c>
      <c r="BX39" s="41" t="str">
        <f t="shared" si="17"/>
        <v/>
      </c>
      <c r="BY39" s="142"/>
      <c r="BZ39" s="41" t="str">
        <f t="shared" si="18"/>
        <v/>
      </c>
      <c r="CA39" s="41" t="e">
        <f t="shared" ca="1" si="23"/>
        <v>#VALUE!</v>
      </c>
      <c r="CB39" s="41" t="e">
        <f t="shared" ca="1" si="42"/>
        <v>#VALUE!</v>
      </c>
      <c r="CC39" s="41"/>
      <c r="CD39" s="41" t="e">
        <f t="shared" ca="1" si="35"/>
        <v>#VALUE!</v>
      </c>
      <c r="CE39" s="41" t="e">
        <f t="shared" ca="1" si="29"/>
        <v>#VALUE!</v>
      </c>
      <c r="CF39" s="41" t="e">
        <f t="shared" ca="1" si="5"/>
        <v>#VALUE!</v>
      </c>
    </row>
    <row r="40" spans="2:84" x14ac:dyDescent="0.25">
      <c r="B40" s="275"/>
      <c r="C40" s="40">
        <v>157.41666666666634</v>
      </c>
      <c r="D40" s="42" t="e">
        <f ca="1">'Queuing Calcs'!D21</f>
        <v>#VALUE!</v>
      </c>
      <c r="E40" s="13">
        <f>'Work Information'!D26</f>
        <v>99999999</v>
      </c>
      <c r="F40" s="41" t="str">
        <f t="shared" si="6"/>
        <v/>
      </c>
      <c r="G40" s="142"/>
      <c r="H40" s="41" t="str">
        <f t="shared" si="7"/>
        <v/>
      </c>
      <c r="I40" s="41" t="e">
        <f t="shared" ca="1" si="19"/>
        <v>#VALUE!</v>
      </c>
      <c r="J40" s="41" t="e">
        <f t="shared" ca="1" si="37"/>
        <v>#VALUE!</v>
      </c>
      <c r="K40" s="41"/>
      <c r="L40" s="41" t="e">
        <f t="shared" ca="1" si="30"/>
        <v>#VALUE!</v>
      </c>
      <c r="M40" s="41" t="e">
        <f t="shared" ca="1" si="24"/>
        <v>#VALUE!</v>
      </c>
      <c r="N40" s="41" t="e">
        <f t="shared" ca="1" si="43"/>
        <v>#VALUE!</v>
      </c>
      <c r="P40" s="275"/>
      <c r="Q40" s="40">
        <v>157.41666666666634</v>
      </c>
      <c r="R40" s="42" t="e">
        <f ca="1">'Queuing Calcs'!D48</f>
        <v>#VALUE!</v>
      </c>
      <c r="S40" s="13">
        <f>'Work Information'!D53</f>
        <v>99999999</v>
      </c>
      <c r="T40" s="41" t="str">
        <f t="shared" si="8"/>
        <v/>
      </c>
      <c r="U40" s="142"/>
      <c r="V40" s="41" t="str">
        <f t="shared" si="9"/>
        <v/>
      </c>
      <c r="W40" s="41" t="e">
        <f t="shared" ca="1" si="20"/>
        <v>#VALUE!</v>
      </c>
      <c r="X40" s="41" t="e">
        <f t="shared" ca="1" si="38"/>
        <v>#VALUE!</v>
      </c>
      <c r="Y40" s="41"/>
      <c r="Z40" s="41" t="e">
        <f t="shared" ca="1" si="31"/>
        <v>#VALUE!</v>
      </c>
      <c r="AA40" s="41" t="e">
        <f t="shared" ca="1" si="25"/>
        <v>#VALUE!</v>
      </c>
      <c r="AB40" s="41" t="e">
        <f t="shared" ca="1" si="1"/>
        <v>#VALUE!</v>
      </c>
      <c r="AD40" s="275"/>
      <c r="AE40" s="40">
        <v>157.41666666666634</v>
      </c>
      <c r="AF40" s="42" t="e">
        <f ca="1">'Queuing Calcs'!D75</f>
        <v>#VALUE!</v>
      </c>
      <c r="AG40" s="13">
        <f>'Work Information'!D80</f>
        <v>99999999</v>
      </c>
      <c r="AH40" s="41" t="str">
        <f t="shared" si="10"/>
        <v/>
      </c>
      <c r="AI40" s="142"/>
      <c r="AJ40" s="41" t="str">
        <f t="shared" si="11"/>
        <v/>
      </c>
      <c r="AK40" s="41" t="e">
        <f t="shared" ca="1" si="21"/>
        <v>#VALUE!</v>
      </c>
      <c r="AL40" s="41" t="e">
        <f t="shared" ca="1" si="39"/>
        <v>#VALUE!</v>
      </c>
      <c r="AM40" s="41"/>
      <c r="AN40" s="41" t="e">
        <f t="shared" ca="1" si="32"/>
        <v>#VALUE!</v>
      </c>
      <c r="AO40" s="41" t="e">
        <f t="shared" ca="1" si="26"/>
        <v>#VALUE!</v>
      </c>
      <c r="AP40" s="41" t="e">
        <f t="shared" ca="1" si="2"/>
        <v>#VALUE!</v>
      </c>
      <c r="AR40" s="275"/>
      <c r="AS40" s="40">
        <v>157.41666666666634</v>
      </c>
      <c r="AT40" s="42" t="e">
        <f ca="1">'Queuing Calcs'!M21</f>
        <v>#VALUE!</v>
      </c>
      <c r="AU40" s="13">
        <f>'Work Information'!M26</f>
        <v>99999999</v>
      </c>
      <c r="AV40" s="41" t="str">
        <f t="shared" si="12"/>
        <v/>
      </c>
      <c r="AW40" s="142"/>
      <c r="AX40" s="41" t="str">
        <f t="shared" si="44"/>
        <v/>
      </c>
      <c r="AY40" s="41" t="e">
        <f t="shared" ca="1" si="45"/>
        <v>#VALUE!</v>
      </c>
      <c r="AZ40" s="41" t="e">
        <f t="shared" ca="1" si="40"/>
        <v>#VALUE!</v>
      </c>
      <c r="BA40" s="41"/>
      <c r="BB40" s="41" t="e">
        <f t="shared" ca="1" si="33"/>
        <v>#VALUE!</v>
      </c>
      <c r="BC40" s="41" t="e">
        <f t="shared" ca="1" si="27"/>
        <v>#VALUE!</v>
      </c>
      <c r="BD40" s="41" t="e">
        <f t="shared" ca="1" si="3"/>
        <v>#VALUE!</v>
      </c>
      <c r="BF40" s="275"/>
      <c r="BG40" s="40">
        <v>157.41666666666634</v>
      </c>
      <c r="BH40" s="42" t="e">
        <f ca="1">'Queuing Calcs'!M48</f>
        <v>#VALUE!</v>
      </c>
      <c r="BI40" s="13">
        <f>'Work Information'!M53</f>
        <v>99999999</v>
      </c>
      <c r="BJ40" s="41" t="str">
        <f t="shared" si="15"/>
        <v/>
      </c>
      <c r="BK40" s="142"/>
      <c r="BL40" s="41" t="str">
        <f t="shared" si="16"/>
        <v/>
      </c>
      <c r="BM40" s="41" t="e">
        <f t="shared" ca="1" si="22"/>
        <v>#VALUE!</v>
      </c>
      <c r="BN40" s="41" t="e">
        <f t="shared" ca="1" si="41"/>
        <v>#VALUE!</v>
      </c>
      <c r="BO40" s="41"/>
      <c r="BP40" s="41" t="e">
        <f t="shared" ca="1" si="34"/>
        <v>#VALUE!</v>
      </c>
      <c r="BQ40" s="41" t="e">
        <f t="shared" ca="1" si="28"/>
        <v>#VALUE!</v>
      </c>
      <c r="BR40" s="41" t="e">
        <f t="shared" ca="1" si="4"/>
        <v>#VALUE!</v>
      </c>
      <c r="BT40" s="275"/>
      <c r="BU40" s="40">
        <v>157.41666666666634</v>
      </c>
      <c r="BV40" s="42" t="e">
        <f ca="1">'Queuing Calcs'!M75</f>
        <v>#VALUE!</v>
      </c>
      <c r="BW40" s="13">
        <f>'Work Information'!M80</f>
        <v>99999999</v>
      </c>
      <c r="BX40" s="41" t="str">
        <f t="shared" si="17"/>
        <v/>
      </c>
      <c r="BY40" s="142"/>
      <c r="BZ40" s="41" t="str">
        <f t="shared" si="18"/>
        <v/>
      </c>
      <c r="CA40" s="41" t="e">
        <f t="shared" ca="1" si="23"/>
        <v>#VALUE!</v>
      </c>
      <c r="CB40" s="41" t="e">
        <f t="shared" ca="1" si="42"/>
        <v>#VALUE!</v>
      </c>
      <c r="CC40" s="41"/>
      <c r="CD40" s="41" t="e">
        <f t="shared" ca="1" si="35"/>
        <v>#VALUE!</v>
      </c>
      <c r="CE40" s="41" t="e">
        <f t="shared" ca="1" si="29"/>
        <v>#VALUE!</v>
      </c>
      <c r="CF40" s="41" t="e">
        <f t="shared" ca="1" si="5"/>
        <v>#VALUE!</v>
      </c>
    </row>
    <row r="41" spans="2:84" x14ac:dyDescent="0.25">
      <c r="B41" s="275"/>
      <c r="C41" s="40">
        <v>157.458333333333</v>
      </c>
      <c r="D41" s="42" t="e">
        <f ca="1">'Queuing Calcs'!D22</f>
        <v>#VALUE!</v>
      </c>
      <c r="E41" s="13">
        <f>'Work Information'!D27</f>
        <v>99999999</v>
      </c>
      <c r="F41" s="41" t="str">
        <f t="shared" si="6"/>
        <v/>
      </c>
      <c r="G41" s="142"/>
      <c r="H41" s="41" t="str">
        <f t="shared" si="7"/>
        <v/>
      </c>
      <c r="I41" s="41" t="e">
        <f t="shared" ca="1" si="19"/>
        <v>#VALUE!</v>
      </c>
      <c r="J41" s="41" t="e">
        <f t="shared" ca="1" si="37"/>
        <v>#VALUE!</v>
      </c>
      <c r="K41" s="41"/>
      <c r="L41" s="41" t="e">
        <f t="shared" ca="1" si="30"/>
        <v>#VALUE!</v>
      </c>
      <c r="M41" s="41" t="e">
        <f t="shared" ca="1" si="24"/>
        <v>#VALUE!</v>
      </c>
      <c r="N41" s="41" t="e">
        <f t="shared" ca="1" si="43"/>
        <v>#VALUE!</v>
      </c>
      <c r="P41" s="275"/>
      <c r="Q41" s="40">
        <v>157.458333333333</v>
      </c>
      <c r="R41" s="42" t="e">
        <f ca="1">'Queuing Calcs'!D49</f>
        <v>#VALUE!</v>
      </c>
      <c r="S41" s="13">
        <f>'Work Information'!D54</f>
        <v>99999999</v>
      </c>
      <c r="T41" s="41" t="str">
        <f t="shared" si="8"/>
        <v/>
      </c>
      <c r="U41" s="142"/>
      <c r="V41" s="41" t="str">
        <f t="shared" si="9"/>
        <v/>
      </c>
      <c r="W41" s="41" t="e">
        <f t="shared" ca="1" si="20"/>
        <v>#VALUE!</v>
      </c>
      <c r="X41" s="41" t="e">
        <f t="shared" ca="1" si="38"/>
        <v>#VALUE!</v>
      </c>
      <c r="Y41" s="41"/>
      <c r="Z41" s="41" t="e">
        <f t="shared" ca="1" si="31"/>
        <v>#VALUE!</v>
      </c>
      <c r="AA41" s="41" t="e">
        <f t="shared" ca="1" si="25"/>
        <v>#VALUE!</v>
      </c>
      <c r="AB41" s="41" t="e">
        <f t="shared" ca="1" si="1"/>
        <v>#VALUE!</v>
      </c>
      <c r="AD41" s="275"/>
      <c r="AE41" s="40">
        <v>157.458333333333</v>
      </c>
      <c r="AF41" s="42" t="e">
        <f ca="1">'Queuing Calcs'!D76</f>
        <v>#VALUE!</v>
      </c>
      <c r="AG41" s="13">
        <f>'Work Information'!D81</f>
        <v>99999999</v>
      </c>
      <c r="AH41" s="41" t="str">
        <f t="shared" si="10"/>
        <v/>
      </c>
      <c r="AI41" s="142"/>
      <c r="AJ41" s="41" t="str">
        <f t="shared" si="11"/>
        <v/>
      </c>
      <c r="AK41" s="41" t="e">
        <f t="shared" ca="1" si="21"/>
        <v>#VALUE!</v>
      </c>
      <c r="AL41" s="41" t="e">
        <f t="shared" ca="1" si="39"/>
        <v>#VALUE!</v>
      </c>
      <c r="AM41" s="41"/>
      <c r="AN41" s="41" t="e">
        <f t="shared" ca="1" si="32"/>
        <v>#VALUE!</v>
      </c>
      <c r="AO41" s="41" t="e">
        <f t="shared" ca="1" si="26"/>
        <v>#VALUE!</v>
      </c>
      <c r="AP41" s="41" t="e">
        <f t="shared" ca="1" si="2"/>
        <v>#VALUE!</v>
      </c>
      <c r="AR41" s="275"/>
      <c r="AS41" s="40">
        <v>157.458333333333</v>
      </c>
      <c r="AT41" s="42" t="e">
        <f ca="1">'Queuing Calcs'!M22</f>
        <v>#VALUE!</v>
      </c>
      <c r="AU41" s="13">
        <f>'Work Information'!M27</f>
        <v>99999999</v>
      </c>
      <c r="AV41" s="41" t="str">
        <f t="shared" si="12"/>
        <v/>
      </c>
      <c r="AW41" s="142"/>
      <c r="AX41" s="41" t="str">
        <f t="shared" si="44"/>
        <v/>
      </c>
      <c r="AY41" s="41" t="e">
        <f t="shared" ca="1" si="45"/>
        <v>#VALUE!</v>
      </c>
      <c r="AZ41" s="41" t="e">
        <f t="shared" ca="1" si="40"/>
        <v>#VALUE!</v>
      </c>
      <c r="BA41" s="41"/>
      <c r="BB41" s="41" t="e">
        <f t="shared" ca="1" si="33"/>
        <v>#VALUE!</v>
      </c>
      <c r="BC41" s="41" t="e">
        <f t="shared" ca="1" si="27"/>
        <v>#VALUE!</v>
      </c>
      <c r="BD41" s="41" t="e">
        <f t="shared" ca="1" si="3"/>
        <v>#VALUE!</v>
      </c>
      <c r="BF41" s="275"/>
      <c r="BG41" s="40">
        <v>157.458333333333</v>
      </c>
      <c r="BH41" s="42" t="e">
        <f ca="1">'Queuing Calcs'!M49</f>
        <v>#VALUE!</v>
      </c>
      <c r="BI41" s="13">
        <f>'Work Information'!M54</f>
        <v>99999999</v>
      </c>
      <c r="BJ41" s="41" t="str">
        <f t="shared" si="15"/>
        <v/>
      </c>
      <c r="BK41" s="142"/>
      <c r="BL41" s="41" t="str">
        <f t="shared" si="16"/>
        <v/>
      </c>
      <c r="BM41" s="41" t="e">
        <f t="shared" ca="1" si="22"/>
        <v>#VALUE!</v>
      </c>
      <c r="BN41" s="41" t="e">
        <f t="shared" ca="1" si="41"/>
        <v>#VALUE!</v>
      </c>
      <c r="BO41" s="41"/>
      <c r="BP41" s="41" t="e">
        <f t="shared" ca="1" si="34"/>
        <v>#VALUE!</v>
      </c>
      <c r="BQ41" s="41" t="e">
        <f t="shared" ca="1" si="28"/>
        <v>#VALUE!</v>
      </c>
      <c r="BR41" s="41" t="e">
        <f t="shared" ca="1" si="4"/>
        <v>#VALUE!</v>
      </c>
      <c r="BT41" s="275"/>
      <c r="BU41" s="40">
        <v>157.458333333333</v>
      </c>
      <c r="BV41" s="42" t="e">
        <f ca="1">'Queuing Calcs'!M76</f>
        <v>#VALUE!</v>
      </c>
      <c r="BW41" s="13">
        <f>'Work Information'!M81</f>
        <v>99999999</v>
      </c>
      <c r="BX41" s="41" t="str">
        <f t="shared" si="17"/>
        <v/>
      </c>
      <c r="BY41" s="142"/>
      <c r="BZ41" s="41" t="str">
        <f t="shared" si="18"/>
        <v/>
      </c>
      <c r="CA41" s="41" t="e">
        <f t="shared" ca="1" si="23"/>
        <v>#VALUE!</v>
      </c>
      <c r="CB41" s="41" t="e">
        <f t="shared" ca="1" si="42"/>
        <v>#VALUE!</v>
      </c>
      <c r="CC41" s="41"/>
      <c r="CD41" s="41" t="e">
        <f t="shared" ca="1" si="35"/>
        <v>#VALUE!</v>
      </c>
      <c r="CE41" s="41" t="e">
        <f t="shared" ca="1" si="29"/>
        <v>#VALUE!</v>
      </c>
      <c r="CF41" s="41" t="e">
        <f t="shared" ca="1" si="5"/>
        <v>#VALUE!</v>
      </c>
    </row>
    <row r="42" spans="2:84" x14ac:dyDescent="0.25">
      <c r="B42" s="275"/>
      <c r="C42" s="40">
        <v>157.49999999999966</v>
      </c>
      <c r="D42" s="42" t="e">
        <f ca="1">'Queuing Calcs'!D23</f>
        <v>#VALUE!</v>
      </c>
      <c r="E42" s="13">
        <f>'Work Information'!D28</f>
        <v>99999999</v>
      </c>
      <c r="F42" s="41" t="str">
        <f t="shared" si="6"/>
        <v/>
      </c>
      <c r="G42" s="142"/>
      <c r="H42" s="41" t="str">
        <f t="shared" si="7"/>
        <v/>
      </c>
      <c r="I42" s="41" t="e">
        <f t="shared" ca="1" si="19"/>
        <v>#VALUE!</v>
      </c>
      <c r="J42" s="41" t="e">
        <f t="shared" ca="1" si="37"/>
        <v>#VALUE!</v>
      </c>
      <c r="K42" s="41"/>
      <c r="L42" s="41" t="e">
        <f t="shared" ca="1" si="30"/>
        <v>#VALUE!</v>
      </c>
      <c r="M42" s="41" t="e">
        <f t="shared" ca="1" si="24"/>
        <v>#VALUE!</v>
      </c>
      <c r="N42" s="41" t="e">
        <f t="shared" ca="1" si="43"/>
        <v>#VALUE!</v>
      </c>
      <c r="P42" s="275"/>
      <c r="Q42" s="40">
        <v>157.49999999999966</v>
      </c>
      <c r="R42" s="42" t="e">
        <f ca="1">'Queuing Calcs'!D50</f>
        <v>#VALUE!</v>
      </c>
      <c r="S42" s="13">
        <f>'Work Information'!D55</f>
        <v>99999999</v>
      </c>
      <c r="T42" s="41" t="str">
        <f t="shared" si="8"/>
        <v/>
      </c>
      <c r="U42" s="142"/>
      <c r="V42" s="41" t="str">
        <f t="shared" si="9"/>
        <v/>
      </c>
      <c r="W42" s="41" t="e">
        <f t="shared" ca="1" si="20"/>
        <v>#VALUE!</v>
      </c>
      <c r="X42" s="41" t="e">
        <f t="shared" ca="1" si="38"/>
        <v>#VALUE!</v>
      </c>
      <c r="Y42" s="41"/>
      <c r="Z42" s="41" t="e">
        <f t="shared" ca="1" si="31"/>
        <v>#VALUE!</v>
      </c>
      <c r="AA42" s="41" t="e">
        <f t="shared" ca="1" si="25"/>
        <v>#VALUE!</v>
      </c>
      <c r="AB42" s="41" t="e">
        <f t="shared" ca="1" si="1"/>
        <v>#VALUE!</v>
      </c>
      <c r="AD42" s="275"/>
      <c r="AE42" s="40">
        <v>157.49999999999966</v>
      </c>
      <c r="AF42" s="42" t="e">
        <f ca="1">'Queuing Calcs'!D77</f>
        <v>#VALUE!</v>
      </c>
      <c r="AG42" s="13">
        <f>'Work Information'!D82</f>
        <v>99999999</v>
      </c>
      <c r="AH42" s="41" t="str">
        <f t="shared" si="10"/>
        <v/>
      </c>
      <c r="AI42" s="142"/>
      <c r="AJ42" s="41" t="str">
        <f t="shared" si="11"/>
        <v/>
      </c>
      <c r="AK42" s="41" t="e">
        <f t="shared" ca="1" si="21"/>
        <v>#VALUE!</v>
      </c>
      <c r="AL42" s="41" t="e">
        <f t="shared" ca="1" si="39"/>
        <v>#VALUE!</v>
      </c>
      <c r="AM42" s="41"/>
      <c r="AN42" s="41" t="e">
        <f t="shared" ca="1" si="32"/>
        <v>#VALUE!</v>
      </c>
      <c r="AO42" s="41" t="e">
        <f t="shared" ca="1" si="26"/>
        <v>#VALUE!</v>
      </c>
      <c r="AP42" s="41" t="e">
        <f t="shared" ca="1" si="2"/>
        <v>#VALUE!</v>
      </c>
      <c r="AR42" s="275"/>
      <c r="AS42" s="40">
        <v>157.49999999999966</v>
      </c>
      <c r="AT42" s="42" t="e">
        <f ca="1">'Queuing Calcs'!M23</f>
        <v>#VALUE!</v>
      </c>
      <c r="AU42" s="13">
        <f>'Work Information'!M28</f>
        <v>99999999</v>
      </c>
      <c r="AV42" s="41" t="str">
        <f t="shared" si="12"/>
        <v/>
      </c>
      <c r="AW42" s="142"/>
      <c r="AX42" s="41" t="str">
        <f t="shared" si="44"/>
        <v/>
      </c>
      <c r="AY42" s="41" t="e">
        <f t="shared" ca="1" si="45"/>
        <v>#VALUE!</v>
      </c>
      <c r="AZ42" s="41" t="e">
        <f t="shared" ca="1" si="40"/>
        <v>#VALUE!</v>
      </c>
      <c r="BA42" s="41"/>
      <c r="BB42" s="41" t="e">
        <f t="shared" ca="1" si="33"/>
        <v>#VALUE!</v>
      </c>
      <c r="BC42" s="41" t="e">
        <f t="shared" ca="1" si="27"/>
        <v>#VALUE!</v>
      </c>
      <c r="BD42" s="41" t="e">
        <f t="shared" ca="1" si="3"/>
        <v>#VALUE!</v>
      </c>
      <c r="BF42" s="275"/>
      <c r="BG42" s="40">
        <v>157.49999999999966</v>
      </c>
      <c r="BH42" s="42" t="e">
        <f ca="1">'Queuing Calcs'!M50</f>
        <v>#VALUE!</v>
      </c>
      <c r="BI42" s="13">
        <f>'Work Information'!M55</f>
        <v>99999999</v>
      </c>
      <c r="BJ42" s="41" t="str">
        <f t="shared" si="15"/>
        <v/>
      </c>
      <c r="BK42" s="142"/>
      <c r="BL42" s="41" t="str">
        <f t="shared" si="16"/>
        <v/>
      </c>
      <c r="BM42" s="41" t="e">
        <f t="shared" ca="1" si="22"/>
        <v>#VALUE!</v>
      </c>
      <c r="BN42" s="41" t="e">
        <f t="shared" ca="1" si="41"/>
        <v>#VALUE!</v>
      </c>
      <c r="BO42" s="41"/>
      <c r="BP42" s="41" t="e">
        <f t="shared" ca="1" si="34"/>
        <v>#VALUE!</v>
      </c>
      <c r="BQ42" s="41" t="e">
        <f t="shared" ca="1" si="28"/>
        <v>#VALUE!</v>
      </c>
      <c r="BR42" s="41" t="e">
        <f t="shared" ca="1" si="4"/>
        <v>#VALUE!</v>
      </c>
      <c r="BT42" s="275"/>
      <c r="BU42" s="40">
        <v>157.49999999999966</v>
      </c>
      <c r="BV42" s="42" t="e">
        <f ca="1">'Queuing Calcs'!M77</f>
        <v>#VALUE!</v>
      </c>
      <c r="BW42" s="13">
        <f>'Work Information'!M82</f>
        <v>99999999</v>
      </c>
      <c r="BX42" s="41" t="str">
        <f t="shared" si="17"/>
        <v/>
      </c>
      <c r="BY42" s="142"/>
      <c r="BZ42" s="41" t="str">
        <f t="shared" si="18"/>
        <v/>
      </c>
      <c r="CA42" s="41" t="e">
        <f t="shared" ca="1" si="23"/>
        <v>#VALUE!</v>
      </c>
      <c r="CB42" s="41" t="e">
        <f t="shared" ca="1" si="42"/>
        <v>#VALUE!</v>
      </c>
      <c r="CC42" s="41"/>
      <c r="CD42" s="41" t="e">
        <f t="shared" ca="1" si="35"/>
        <v>#VALUE!</v>
      </c>
      <c r="CE42" s="41" t="e">
        <f t="shared" ca="1" si="29"/>
        <v>#VALUE!</v>
      </c>
      <c r="CF42" s="41" t="e">
        <f t="shared" ca="1" si="5"/>
        <v>#VALUE!</v>
      </c>
    </row>
    <row r="43" spans="2:84" x14ac:dyDescent="0.25">
      <c r="B43" s="275"/>
      <c r="C43" s="40">
        <v>157.54166666666632</v>
      </c>
      <c r="D43" s="42" t="e">
        <f ca="1">'Queuing Calcs'!D24</f>
        <v>#VALUE!</v>
      </c>
      <c r="E43" s="13">
        <f>'Work Information'!D29</f>
        <v>99999999</v>
      </c>
      <c r="F43" s="41" t="str">
        <f t="shared" si="6"/>
        <v/>
      </c>
      <c r="G43" s="142"/>
      <c r="H43" s="41" t="str">
        <f t="shared" si="7"/>
        <v/>
      </c>
      <c r="I43" s="41" t="e">
        <f t="shared" ca="1" si="19"/>
        <v>#VALUE!</v>
      </c>
      <c r="J43" s="41" t="e">
        <f t="shared" ca="1" si="37"/>
        <v>#VALUE!</v>
      </c>
      <c r="K43" s="41"/>
      <c r="L43" s="41" t="e">
        <f t="shared" ca="1" si="30"/>
        <v>#VALUE!</v>
      </c>
      <c r="M43" s="41" t="e">
        <f t="shared" ca="1" si="24"/>
        <v>#VALUE!</v>
      </c>
      <c r="N43" s="41" t="e">
        <f t="shared" ca="1" si="43"/>
        <v>#VALUE!</v>
      </c>
      <c r="P43" s="275"/>
      <c r="Q43" s="40">
        <v>157.54166666666632</v>
      </c>
      <c r="R43" s="42" t="e">
        <f ca="1">'Queuing Calcs'!D51</f>
        <v>#VALUE!</v>
      </c>
      <c r="S43" s="13">
        <f>'Work Information'!D56</f>
        <v>99999999</v>
      </c>
      <c r="T43" s="41" t="str">
        <f t="shared" si="8"/>
        <v/>
      </c>
      <c r="U43" s="142"/>
      <c r="V43" s="41" t="str">
        <f t="shared" si="9"/>
        <v/>
      </c>
      <c r="W43" s="41" t="e">
        <f t="shared" ca="1" si="20"/>
        <v>#VALUE!</v>
      </c>
      <c r="X43" s="41" t="e">
        <f t="shared" ca="1" si="38"/>
        <v>#VALUE!</v>
      </c>
      <c r="Y43" s="41"/>
      <c r="Z43" s="41" t="e">
        <f t="shared" ca="1" si="31"/>
        <v>#VALUE!</v>
      </c>
      <c r="AA43" s="41" t="e">
        <f t="shared" ca="1" si="25"/>
        <v>#VALUE!</v>
      </c>
      <c r="AB43" s="41" t="e">
        <f t="shared" ca="1" si="1"/>
        <v>#VALUE!</v>
      </c>
      <c r="AD43" s="275"/>
      <c r="AE43" s="40">
        <v>157.54166666666632</v>
      </c>
      <c r="AF43" s="42" t="e">
        <f ca="1">'Queuing Calcs'!D78</f>
        <v>#VALUE!</v>
      </c>
      <c r="AG43" s="13">
        <f>'Work Information'!D83</f>
        <v>99999999</v>
      </c>
      <c r="AH43" s="41" t="str">
        <f t="shared" si="10"/>
        <v/>
      </c>
      <c r="AI43" s="142"/>
      <c r="AJ43" s="41" t="str">
        <f t="shared" si="11"/>
        <v/>
      </c>
      <c r="AK43" s="41" t="e">
        <f t="shared" ca="1" si="21"/>
        <v>#VALUE!</v>
      </c>
      <c r="AL43" s="41" t="e">
        <f t="shared" ca="1" si="39"/>
        <v>#VALUE!</v>
      </c>
      <c r="AM43" s="41"/>
      <c r="AN43" s="41" t="e">
        <f t="shared" ca="1" si="32"/>
        <v>#VALUE!</v>
      </c>
      <c r="AO43" s="41" t="e">
        <f t="shared" ca="1" si="26"/>
        <v>#VALUE!</v>
      </c>
      <c r="AP43" s="41" t="e">
        <f t="shared" ca="1" si="2"/>
        <v>#VALUE!</v>
      </c>
      <c r="AR43" s="275"/>
      <c r="AS43" s="40">
        <v>157.54166666666632</v>
      </c>
      <c r="AT43" s="42" t="e">
        <f ca="1">'Queuing Calcs'!M24</f>
        <v>#VALUE!</v>
      </c>
      <c r="AU43" s="13">
        <f>'Work Information'!M29</f>
        <v>99999999</v>
      </c>
      <c r="AV43" s="41" t="str">
        <f t="shared" si="12"/>
        <v/>
      </c>
      <c r="AW43" s="142"/>
      <c r="AX43" s="41" t="str">
        <f t="shared" si="44"/>
        <v/>
      </c>
      <c r="AY43" s="41" t="e">
        <f t="shared" ca="1" si="45"/>
        <v>#VALUE!</v>
      </c>
      <c r="AZ43" s="41" t="e">
        <f t="shared" ca="1" si="40"/>
        <v>#VALUE!</v>
      </c>
      <c r="BA43" s="41"/>
      <c r="BB43" s="41" t="e">
        <f t="shared" ca="1" si="33"/>
        <v>#VALUE!</v>
      </c>
      <c r="BC43" s="41" t="e">
        <f t="shared" ca="1" si="27"/>
        <v>#VALUE!</v>
      </c>
      <c r="BD43" s="41" t="e">
        <f t="shared" ca="1" si="3"/>
        <v>#VALUE!</v>
      </c>
      <c r="BF43" s="275"/>
      <c r="BG43" s="40">
        <v>157.54166666666632</v>
      </c>
      <c r="BH43" s="42" t="e">
        <f ca="1">'Queuing Calcs'!M51</f>
        <v>#VALUE!</v>
      </c>
      <c r="BI43" s="13">
        <f>'Work Information'!M56</f>
        <v>99999999</v>
      </c>
      <c r="BJ43" s="41" t="str">
        <f t="shared" si="15"/>
        <v/>
      </c>
      <c r="BK43" s="142"/>
      <c r="BL43" s="41" t="str">
        <f t="shared" si="16"/>
        <v/>
      </c>
      <c r="BM43" s="41" t="e">
        <f t="shared" ca="1" si="22"/>
        <v>#VALUE!</v>
      </c>
      <c r="BN43" s="41" t="e">
        <f t="shared" ca="1" si="41"/>
        <v>#VALUE!</v>
      </c>
      <c r="BO43" s="41"/>
      <c r="BP43" s="41" t="e">
        <f t="shared" ca="1" si="34"/>
        <v>#VALUE!</v>
      </c>
      <c r="BQ43" s="41" t="e">
        <f t="shared" ca="1" si="28"/>
        <v>#VALUE!</v>
      </c>
      <c r="BR43" s="41" t="e">
        <f t="shared" ca="1" si="4"/>
        <v>#VALUE!</v>
      </c>
      <c r="BT43" s="275"/>
      <c r="BU43" s="40">
        <v>157.54166666666632</v>
      </c>
      <c r="BV43" s="42" t="e">
        <f ca="1">'Queuing Calcs'!M78</f>
        <v>#VALUE!</v>
      </c>
      <c r="BW43" s="13">
        <f>'Work Information'!M83</f>
        <v>99999999</v>
      </c>
      <c r="BX43" s="41" t="str">
        <f t="shared" si="17"/>
        <v/>
      </c>
      <c r="BY43" s="142"/>
      <c r="BZ43" s="41" t="str">
        <f t="shared" si="18"/>
        <v/>
      </c>
      <c r="CA43" s="41" t="e">
        <f t="shared" ca="1" si="23"/>
        <v>#VALUE!</v>
      </c>
      <c r="CB43" s="41" t="e">
        <f t="shared" ca="1" si="42"/>
        <v>#VALUE!</v>
      </c>
      <c r="CC43" s="41"/>
      <c r="CD43" s="41" t="e">
        <f t="shared" ca="1" si="35"/>
        <v>#VALUE!</v>
      </c>
      <c r="CE43" s="41" t="e">
        <f t="shared" ca="1" si="29"/>
        <v>#VALUE!</v>
      </c>
      <c r="CF43" s="41" t="e">
        <f t="shared" ca="1" si="5"/>
        <v>#VALUE!</v>
      </c>
    </row>
    <row r="44" spans="2:84" x14ac:dyDescent="0.25">
      <c r="B44" s="275"/>
      <c r="C44" s="40">
        <v>157.58333333333297</v>
      </c>
      <c r="D44" s="42" t="e">
        <f ca="1">'Queuing Calcs'!D25</f>
        <v>#VALUE!</v>
      </c>
      <c r="E44" s="13">
        <f>'Work Information'!D30</f>
        <v>99999999</v>
      </c>
      <c r="F44" s="41" t="str">
        <f t="shared" si="6"/>
        <v/>
      </c>
      <c r="G44" s="142"/>
      <c r="H44" s="41" t="str">
        <f t="shared" si="7"/>
        <v/>
      </c>
      <c r="I44" s="41" t="e">
        <f t="shared" ca="1" si="19"/>
        <v>#VALUE!</v>
      </c>
      <c r="J44" s="41" t="e">
        <f t="shared" ca="1" si="37"/>
        <v>#VALUE!</v>
      </c>
      <c r="K44" s="41"/>
      <c r="L44" s="41" t="e">
        <f t="shared" ca="1" si="30"/>
        <v>#VALUE!</v>
      </c>
      <c r="M44" s="41" t="e">
        <f t="shared" ca="1" si="24"/>
        <v>#VALUE!</v>
      </c>
      <c r="N44" s="41" t="e">
        <f t="shared" ca="1" si="43"/>
        <v>#VALUE!</v>
      </c>
      <c r="P44" s="275"/>
      <c r="Q44" s="40">
        <v>157.58333333333297</v>
      </c>
      <c r="R44" s="42" t="e">
        <f ca="1">'Queuing Calcs'!D52</f>
        <v>#VALUE!</v>
      </c>
      <c r="S44" s="13">
        <f>'Work Information'!D57</f>
        <v>99999999</v>
      </c>
      <c r="T44" s="41" t="str">
        <f t="shared" si="8"/>
        <v/>
      </c>
      <c r="U44" s="142"/>
      <c r="V44" s="41" t="str">
        <f t="shared" si="9"/>
        <v/>
      </c>
      <c r="W44" s="41" t="e">
        <f t="shared" ca="1" si="20"/>
        <v>#VALUE!</v>
      </c>
      <c r="X44" s="41" t="e">
        <f t="shared" ca="1" si="38"/>
        <v>#VALUE!</v>
      </c>
      <c r="Y44" s="41"/>
      <c r="Z44" s="41" t="e">
        <f t="shared" ca="1" si="31"/>
        <v>#VALUE!</v>
      </c>
      <c r="AA44" s="41" t="e">
        <f t="shared" ca="1" si="25"/>
        <v>#VALUE!</v>
      </c>
      <c r="AB44" s="41" t="e">
        <f t="shared" ca="1" si="1"/>
        <v>#VALUE!</v>
      </c>
      <c r="AD44" s="275"/>
      <c r="AE44" s="40">
        <v>157.58333333333297</v>
      </c>
      <c r="AF44" s="42" t="e">
        <f ca="1">'Queuing Calcs'!D79</f>
        <v>#VALUE!</v>
      </c>
      <c r="AG44" s="13">
        <f>'Work Information'!D84</f>
        <v>99999999</v>
      </c>
      <c r="AH44" s="41" t="str">
        <f t="shared" si="10"/>
        <v/>
      </c>
      <c r="AI44" s="142"/>
      <c r="AJ44" s="41" t="str">
        <f t="shared" si="11"/>
        <v/>
      </c>
      <c r="AK44" s="41" t="e">
        <f t="shared" ca="1" si="21"/>
        <v>#VALUE!</v>
      </c>
      <c r="AL44" s="41" t="e">
        <f t="shared" ca="1" si="39"/>
        <v>#VALUE!</v>
      </c>
      <c r="AM44" s="41"/>
      <c r="AN44" s="41" t="e">
        <f t="shared" ca="1" si="32"/>
        <v>#VALUE!</v>
      </c>
      <c r="AO44" s="41" t="e">
        <f t="shared" ca="1" si="26"/>
        <v>#VALUE!</v>
      </c>
      <c r="AP44" s="41" t="e">
        <f t="shared" ca="1" si="2"/>
        <v>#VALUE!</v>
      </c>
      <c r="AR44" s="275"/>
      <c r="AS44" s="40">
        <v>157.58333333333297</v>
      </c>
      <c r="AT44" s="42" t="e">
        <f ca="1">'Queuing Calcs'!M25</f>
        <v>#VALUE!</v>
      </c>
      <c r="AU44" s="13">
        <f>'Work Information'!M30</f>
        <v>99999999</v>
      </c>
      <c r="AV44" s="41" t="str">
        <f t="shared" si="12"/>
        <v/>
      </c>
      <c r="AW44" s="142"/>
      <c r="AX44" s="41" t="str">
        <f t="shared" si="44"/>
        <v/>
      </c>
      <c r="AY44" s="41" t="e">
        <f t="shared" ca="1" si="45"/>
        <v>#VALUE!</v>
      </c>
      <c r="AZ44" s="41" t="e">
        <f t="shared" ca="1" si="40"/>
        <v>#VALUE!</v>
      </c>
      <c r="BA44" s="41"/>
      <c r="BB44" s="41" t="e">
        <f t="shared" ca="1" si="33"/>
        <v>#VALUE!</v>
      </c>
      <c r="BC44" s="41" t="e">
        <f t="shared" ca="1" si="27"/>
        <v>#VALUE!</v>
      </c>
      <c r="BD44" s="41" t="e">
        <f t="shared" ca="1" si="3"/>
        <v>#VALUE!</v>
      </c>
      <c r="BF44" s="275"/>
      <c r="BG44" s="40">
        <v>157.58333333333297</v>
      </c>
      <c r="BH44" s="42" t="e">
        <f ca="1">'Queuing Calcs'!M52</f>
        <v>#VALUE!</v>
      </c>
      <c r="BI44" s="13">
        <f>'Work Information'!M57</f>
        <v>99999999</v>
      </c>
      <c r="BJ44" s="41" t="str">
        <f t="shared" si="15"/>
        <v/>
      </c>
      <c r="BK44" s="142"/>
      <c r="BL44" s="41" t="str">
        <f t="shared" si="16"/>
        <v/>
      </c>
      <c r="BM44" s="41" t="e">
        <f t="shared" ca="1" si="22"/>
        <v>#VALUE!</v>
      </c>
      <c r="BN44" s="41" t="e">
        <f t="shared" ca="1" si="41"/>
        <v>#VALUE!</v>
      </c>
      <c r="BO44" s="41"/>
      <c r="BP44" s="41" t="e">
        <f t="shared" ca="1" si="34"/>
        <v>#VALUE!</v>
      </c>
      <c r="BQ44" s="41" t="e">
        <f t="shared" ca="1" si="28"/>
        <v>#VALUE!</v>
      </c>
      <c r="BR44" s="41" t="e">
        <f t="shared" ca="1" si="4"/>
        <v>#VALUE!</v>
      </c>
      <c r="BT44" s="275"/>
      <c r="BU44" s="40">
        <v>157.58333333333297</v>
      </c>
      <c r="BV44" s="42" t="e">
        <f ca="1">'Queuing Calcs'!M79</f>
        <v>#VALUE!</v>
      </c>
      <c r="BW44" s="13">
        <f>'Work Information'!M84</f>
        <v>99999999</v>
      </c>
      <c r="BX44" s="41" t="str">
        <f t="shared" si="17"/>
        <v/>
      </c>
      <c r="BY44" s="142"/>
      <c r="BZ44" s="41" t="str">
        <f t="shared" si="18"/>
        <v/>
      </c>
      <c r="CA44" s="41" t="e">
        <f t="shared" ca="1" si="23"/>
        <v>#VALUE!</v>
      </c>
      <c r="CB44" s="41" t="e">
        <f t="shared" ca="1" si="42"/>
        <v>#VALUE!</v>
      </c>
      <c r="CC44" s="41"/>
      <c r="CD44" s="41" t="e">
        <f t="shared" ca="1" si="35"/>
        <v>#VALUE!</v>
      </c>
      <c r="CE44" s="41" t="e">
        <f t="shared" ca="1" si="29"/>
        <v>#VALUE!</v>
      </c>
      <c r="CF44" s="41" t="e">
        <f t="shared" ca="1" si="5"/>
        <v>#VALUE!</v>
      </c>
    </row>
    <row r="45" spans="2:84" x14ac:dyDescent="0.25">
      <c r="B45" s="275"/>
      <c r="C45" s="40">
        <v>157.62499999999963</v>
      </c>
      <c r="D45" s="42" t="e">
        <f ca="1">'Queuing Calcs'!D26</f>
        <v>#VALUE!</v>
      </c>
      <c r="E45" s="13">
        <f>'Work Information'!D31</f>
        <v>99999999</v>
      </c>
      <c r="F45" s="41" t="str">
        <f t="shared" si="6"/>
        <v/>
      </c>
      <c r="G45" s="142"/>
      <c r="H45" s="41" t="str">
        <f t="shared" si="7"/>
        <v/>
      </c>
      <c r="I45" s="41" t="e">
        <f t="shared" ca="1" si="19"/>
        <v>#VALUE!</v>
      </c>
      <c r="J45" s="41" t="e">
        <f t="shared" ca="1" si="37"/>
        <v>#VALUE!</v>
      </c>
      <c r="K45" s="41"/>
      <c r="L45" s="41" t="e">
        <f t="shared" ca="1" si="30"/>
        <v>#VALUE!</v>
      </c>
      <c r="M45" s="41" t="e">
        <f t="shared" ca="1" si="24"/>
        <v>#VALUE!</v>
      </c>
      <c r="N45" s="41" t="e">
        <f t="shared" ca="1" si="43"/>
        <v>#VALUE!</v>
      </c>
      <c r="P45" s="275"/>
      <c r="Q45" s="40">
        <v>157.62499999999963</v>
      </c>
      <c r="R45" s="42" t="e">
        <f ca="1">'Queuing Calcs'!D53</f>
        <v>#VALUE!</v>
      </c>
      <c r="S45" s="13">
        <f>'Work Information'!D58</f>
        <v>99999999</v>
      </c>
      <c r="T45" s="41" t="str">
        <f t="shared" si="8"/>
        <v/>
      </c>
      <c r="U45" s="142"/>
      <c r="V45" s="41" t="str">
        <f t="shared" si="9"/>
        <v/>
      </c>
      <c r="W45" s="41" t="e">
        <f t="shared" ca="1" si="20"/>
        <v>#VALUE!</v>
      </c>
      <c r="X45" s="41" t="e">
        <f t="shared" ca="1" si="38"/>
        <v>#VALUE!</v>
      </c>
      <c r="Y45" s="41"/>
      <c r="Z45" s="41" t="e">
        <f t="shared" ca="1" si="31"/>
        <v>#VALUE!</v>
      </c>
      <c r="AA45" s="41" t="e">
        <f t="shared" ca="1" si="25"/>
        <v>#VALUE!</v>
      </c>
      <c r="AB45" s="41" t="e">
        <f t="shared" ca="1" si="1"/>
        <v>#VALUE!</v>
      </c>
      <c r="AD45" s="275"/>
      <c r="AE45" s="40">
        <v>157.62499999999963</v>
      </c>
      <c r="AF45" s="42" t="e">
        <f ca="1">'Queuing Calcs'!D80</f>
        <v>#VALUE!</v>
      </c>
      <c r="AG45" s="13">
        <f>'Work Information'!D85</f>
        <v>99999999</v>
      </c>
      <c r="AH45" s="41" t="str">
        <f t="shared" si="10"/>
        <v/>
      </c>
      <c r="AI45" s="142"/>
      <c r="AJ45" s="41" t="str">
        <f t="shared" si="11"/>
        <v/>
      </c>
      <c r="AK45" s="41" t="e">
        <f t="shared" ca="1" si="21"/>
        <v>#VALUE!</v>
      </c>
      <c r="AL45" s="41" t="e">
        <f t="shared" ca="1" si="39"/>
        <v>#VALUE!</v>
      </c>
      <c r="AM45" s="41"/>
      <c r="AN45" s="41" t="e">
        <f t="shared" ca="1" si="32"/>
        <v>#VALUE!</v>
      </c>
      <c r="AO45" s="41" t="e">
        <f t="shared" ca="1" si="26"/>
        <v>#VALUE!</v>
      </c>
      <c r="AP45" s="41" t="e">
        <f t="shared" ca="1" si="2"/>
        <v>#VALUE!</v>
      </c>
      <c r="AR45" s="275"/>
      <c r="AS45" s="40">
        <v>157.62499999999963</v>
      </c>
      <c r="AT45" s="42" t="e">
        <f ca="1">'Queuing Calcs'!M26</f>
        <v>#VALUE!</v>
      </c>
      <c r="AU45" s="13">
        <f>'Work Information'!M31</f>
        <v>99999999</v>
      </c>
      <c r="AV45" s="41" t="str">
        <f t="shared" si="12"/>
        <v/>
      </c>
      <c r="AW45" s="142"/>
      <c r="AX45" s="41" t="str">
        <f t="shared" si="44"/>
        <v/>
      </c>
      <c r="AY45" s="41" t="e">
        <f t="shared" ca="1" si="45"/>
        <v>#VALUE!</v>
      </c>
      <c r="AZ45" s="41" t="e">
        <f t="shared" ca="1" si="40"/>
        <v>#VALUE!</v>
      </c>
      <c r="BA45" s="41"/>
      <c r="BB45" s="41" t="e">
        <f t="shared" ca="1" si="33"/>
        <v>#VALUE!</v>
      </c>
      <c r="BC45" s="41" t="e">
        <f t="shared" ca="1" si="27"/>
        <v>#VALUE!</v>
      </c>
      <c r="BD45" s="41" t="e">
        <f t="shared" ca="1" si="3"/>
        <v>#VALUE!</v>
      </c>
      <c r="BF45" s="275"/>
      <c r="BG45" s="40">
        <v>157.62499999999963</v>
      </c>
      <c r="BH45" s="42" t="e">
        <f ca="1">'Queuing Calcs'!M53</f>
        <v>#VALUE!</v>
      </c>
      <c r="BI45" s="13">
        <f>'Work Information'!M58</f>
        <v>99999999</v>
      </c>
      <c r="BJ45" s="41" t="str">
        <f t="shared" si="15"/>
        <v/>
      </c>
      <c r="BK45" s="142"/>
      <c r="BL45" s="41" t="str">
        <f t="shared" si="16"/>
        <v/>
      </c>
      <c r="BM45" s="41" t="e">
        <f t="shared" ca="1" si="22"/>
        <v>#VALUE!</v>
      </c>
      <c r="BN45" s="41" t="e">
        <f t="shared" ca="1" si="41"/>
        <v>#VALUE!</v>
      </c>
      <c r="BO45" s="41"/>
      <c r="BP45" s="41" t="e">
        <f t="shared" ca="1" si="34"/>
        <v>#VALUE!</v>
      </c>
      <c r="BQ45" s="41" t="e">
        <f t="shared" ca="1" si="28"/>
        <v>#VALUE!</v>
      </c>
      <c r="BR45" s="41" t="e">
        <f t="shared" ca="1" si="4"/>
        <v>#VALUE!</v>
      </c>
      <c r="BT45" s="275"/>
      <c r="BU45" s="40">
        <v>157.62499999999963</v>
      </c>
      <c r="BV45" s="42" t="e">
        <f ca="1">'Queuing Calcs'!M80</f>
        <v>#VALUE!</v>
      </c>
      <c r="BW45" s="13">
        <f>'Work Information'!M85</f>
        <v>99999999</v>
      </c>
      <c r="BX45" s="41" t="str">
        <f t="shared" si="17"/>
        <v/>
      </c>
      <c r="BY45" s="142"/>
      <c r="BZ45" s="41" t="str">
        <f t="shared" si="18"/>
        <v/>
      </c>
      <c r="CA45" s="41" t="e">
        <f t="shared" ca="1" si="23"/>
        <v>#VALUE!</v>
      </c>
      <c r="CB45" s="41" t="e">
        <f t="shared" ca="1" si="42"/>
        <v>#VALUE!</v>
      </c>
      <c r="CC45" s="41"/>
      <c r="CD45" s="41" t="e">
        <f t="shared" ca="1" si="35"/>
        <v>#VALUE!</v>
      </c>
      <c r="CE45" s="41" t="e">
        <f t="shared" ca="1" si="29"/>
        <v>#VALUE!</v>
      </c>
      <c r="CF45" s="41" t="e">
        <f t="shared" ca="1" si="5"/>
        <v>#VALUE!</v>
      </c>
    </row>
    <row r="46" spans="2:84" x14ac:dyDescent="0.25">
      <c r="B46" s="275"/>
      <c r="C46" s="40">
        <v>157.66666666666629</v>
      </c>
      <c r="D46" s="42" t="e">
        <f ca="1">'Queuing Calcs'!D27</f>
        <v>#VALUE!</v>
      </c>
      <c r="E46" s="13">
        <f>'Work Information'!D32</f>
        <v>99999999</v>
      </c>
      <c r="F46" s="41" t="str">
        <f t="shared" si="6"/>
        <v/>
      </c>
      <c r="G46" s="142"/>
      <c r="H46" s="41" t="str">
        <f t="shared" si="7"/>
        <v/>
      </c>
      <c r="I46" s="41" t="e">
        <f t="shared" ca="1" si="19"/>
        <v>#VALUE!</v>
      </c>
      <c r="J46" s="41" t="e">
        <f t="shared" ca="1" si="37"/>
        <v>#VALUE!</v>
      </c>
      <c r="K46" s="41"/>
      <c r="L46" s="41" t="e">
        <f t="shared" ca="1" si="30"/>
        <v>#VALUE!</v>
      </c>
      <c r="M46" s="41" t="e">
        <f t="shared" ca="1" si="24"/>
        <v>#VALUE!</v>
      </c>
      <c r="N46" s="41" t="e">
        <f t="shared" ca="1" si="43"/>
        <v>#VALUE!</v>
      </c>
      <c r="P46" s="275"/>
      <c r="Q46" s="40">
        <v>157.66666666666629</v>
      </c>
      <c r="R46" s="42" t="e">
        <f ca="1">'Queuing Calcs'!D54</f>
        <v>#VALUE!</v>
      </c>
      <c r="S46" s="13">
        <f>'Work Information'!D59</f>
        <v>99999999</v>
      </c>
      <c r="T46" s="41" t="str">
        <f t="shared" si="8"/>
        <v/>
      </c>
      <c r="U46" s="142"/>
      <c r="V46" s="41" t="str">
        <f t="shared" si="9"/>
        <v/>
      </c>
      <c r="W46" s="41" t="e">
        <f t="shared" ca="1" si="20"/>
        <v>#VALUE!</v>
      </c>
      <c r="X46" s="41" t="e">
        <f t="shared" ca="1" si="38"/>
        <v>#VALUE!</v>
      </c>
      <c r="Y46" s="41"/>
      <c r="Z46" s="41" t="e">
        <f t="shared" ca="1" si="31"/>
        <v>#VALUE!</v>
      </c>
      <c r="AA46" s="41" t="e">
        <f t="shared" ca="1" si="25"/>
        <v>#VALUE!</v>
      </c>
      <c r="AB46" s="41" t="e">
        <f t="shared" ca="1" si="1"/>
        <v>#VALUE!</v>
      </c>
      <c r="AD46" s="275"/>
      <c r="AE46" s="40">
        <v>157.66666666666629</v>
      </c>
      <c r="AF46" s="42" t="e">
        <f ca="1">'Queuing Calcs'!D81</f>
        <v>#VALUE!</v>
      </c>
      <c r="AG46" s="13">
        <f>'Work Information'!D86</f>
        <v>99999999</v>
      </c>
      <c r="AH46" s="41" t="str">
        <f t="shared" si="10"/>
        <v/>
      </c>
      <c r="AI46" s="142"/>
      <c r="AJ46" s="41" t="str">
        <f t="shared" si="11"/>
        <v/>
      </c>
      <c r="AK46" s="41" t="e">
        <f t="shared" ca="1" si="21"/>
        <v>#VALUE!</v>
      </c>
      <c r="AL46" s="41" t="e">
        <f t="shared" ca="1" si="39"/>
        <v>#VALUE!</v>
      </c>
      <c r="AM46" s="41"/>
      <c r="AN46" s="41" t="e">
        <f t="shared" ca="1" si="32"/>
        <v>#VALUE!</v>
      </c>
      <c r="AO46" s="41" t="e">
        <f t="shared" ca="1" si="26"/>
        <v>#VALUE!</v>
      </c>
      <c r="AP46" s="41" t="e">
        <f t="shared" ca="1" si="2"/>
        <v>#VALUE!</v>
      </c>
      <c r="AR46" s="275"/>
      <c r="AS46" s="40">
        <v>157.66666666666629</v>
      </c>
      <c r="AT46" s="42" t="e">
        <f ca="1">'Queuing Calcs'!M27</f>
        <v>#VALUE!</v>
      </c>
      <c r="AU46" s="13">
        <f>'Work Information'!M32</f>
        <v>99999999</v>
      </c>
      <c r="AV46" s="41" t="str">
        <f t="shared" si="12"/>
        <v/>
      </c>
      <c r="AW46" s="142"/>
      <c r="AX46" s="41" t="str">
        <f t="shared" si="44"/>
        <v/>
      </c>
      <c r="AY46" s="41" t="e">
        <f t="shared" ca="1" si="45"/>
        <v>#VALUE!</v>
      </c>
      <c r="AZ46" s="41" t="e">
        <f t="shared" ca="1" si="40"/>
        <v>#VALUE!</v>
      </c>
      <c r="BA46" s="41"/>
      <c r="BB46" s="41" t="e">
        <f t="shared" ca="1" si="33"/>
        <v>#VALUE!</v>
      </c>
      <c r="BC46" s="41" t="e">
        <f t="shared" ca="1" si="27"/>
        <v>#VALUE!</v>
      </c>
      <c r="BD46" s="41" t="e">
        <f t="shared" ca="1" si="3"/>
        <v>#VALUE!</v>
      </c>
      <c r="BF46" s="275"/>
      <c r="BG46" s="40">
        <v>157.66666666666629</v>
      </c>
      <c r="BH46" s="42" t="e">
        <f ca="1">'Queuing Calcs'!M54</f>
        <v>#VALUE!</v>
      </c>
      <c r="BI46" s="13">
        <f>'Work Information'!M59</f>
        <v>99999999</v>
      </c>
      <c r="BJ46" s="41" t="str">
        <f t="shared" si="15"/>
        <v/>
      </c>
      <c r="BK46" s="142"/>
      <c r="BL46" s="41" t="str">
        <f t="shared" si="16"/>
        <v/>
      </c>
      <c r="BM46" s="41" t="e">
        <f t="shared" ca="1" si="22"/>
        <v>#VALUE!</v>
      </c>
      <c r="BN46" s="41" t="e">
        <f t="shared" ca="1" si="41"/>
        <v>#VALUE!</v>
      </c>
      <c r="BO46" s="41"/>
      <c r="BP46" s="41" t="e">
        <f t="shared" ca="1" si="34"/>
        <v>#VALUE!</v>
      </c>
      <c r="BQ46" s="41" t="e">
        <f t="shared" ca="1" si="28"/>
        <v>#VALUE!</v>
      </c>
      <c r="BR46" s="41" t="e">
        <f t="shared" ca="1" si="4"/>
        <v>#VALUE!</v>
      </c>
      <c r="BT46" s="275"/>
      <c r="BU46" s="40">
        <v>157.66666666666629</v>
      </c>
      <c r="BV46" s="42" t="e">
        <f ca="1">'Queuing Calcs'!M81</f>
        <v>#VALUE!</v>
      </c>
      <c r="BW46" s="13">
        <f>'Work Information'!M86</f>
        <v>99999999</v>
      </c>
      <c r="BX46" s="41" t="str">
        <f t="shared" si="17"/>
        <v/>
      </c>
      <c r="BY46" s="142"/>
      <c r="BZ46" s="41" t="str">
        <f t="shared" si="18"/>
        <v/>
      </c>
      <c r="CA46" s="41" t="e">
        <f t="shared" ca="1" si="23"/>
        <v>#VALUE!</v>
      </c>
      <c r="CB46" s="41" t="e">
        <f t="shared" ca="1" si="42"/>
        <v>#VALUE!</v>
      </c>
      <c r="CC46" s="41"/>
      <c r="CD46" s="41" t="e">
        <f t="shared" ca="1" si="35"/>
        <v>#VALUE!</v>
      </c>
      <c r="CE46" s="41" t="e">
        <f t="shared" ca="1" si="29"/>
        <v>#VALUE!</v>
      </c>
      <c r="CF46" s="41" t="e">
        <f t="shared" ca="1" si="5"/>
        <v>#VALUE!</v>
      </c>
    </row>
    <row r="47" spans="2:84" x14ac:dyDescent="0.25">
      <c r="B47" s="275"/>
      <c r="C47" s="40">
        <v>157.70833333333294</v>
      </c>
      <c r="D47" s="42" t="e">
        <f ca="1">'Queuing Calcs'!D28</f>
        <v>#VALUE!</v>
      </c>
      <c r="E47" s="13">
        <f>'Work Information'!D33</f>
        <v>99999999</v>
      </c>
      <c r="F47" s="41" t="str">
        <f t="shared" si="6"/>
        <v/>
      </c>
      <c r="G47" s="142"/>
      <c r="H47" s="41" t="str">
        <f t="shared" si="7"/>
        <v/>
      </c>
      <c r="I47" s="41" t="e">
        <f t="shared" ca="1" si="19"/>
        <v>#VALUE!</v>
      </c>
      <c r="J47" s="41" t="e">
        <f t="shared" ca="1" si="37"/>
        <v>#VALUE!</v>
      </c>
      <c r="K47" s="41"/>
      <c r="L47" s="41" t="e">
        <f t="shared" ca="1" si="30"/>
        <v>#VALUE!</v>
      </c>
      <c r="M47" s="41" t="e">
        <f t="shared" ca="1" si="24"/>
        <v>#VALUE!</v>
      </c>
      <c r="N47" s="41" t="e">
        <f t="shared" ca="1" si="43"/>
        <v>#VALUE!</v>
      </c>
      <c r="P47" s="275"/>
      <c r="Q47" s="40">
        <v>157.70833333333294</v>
      </c>
      <c r="R47" s="42" t="e">
        <f ca="1">'Queuing Calcs'!D55</f>
        <v>#VALUE!</v>
      </c>
      <c r="S47" s="13">
        <f>'Work Information'!D60</f>
        <v>99999999</v>
      </c>
      <c r="T47" s="41" t="str">
        <f t="shared" si="8"/>
        <v/>
      </c>
      <c r="U47" s="142"/>
      <c r="V47" s="41" t="str">
        <f t="shared" si="9"/>
        <v/>
      </c>
      <c r="W47" s="41" t="e">
        <f t="shared" ca="1" si="20"/>
        <v>#VALUE!</v>
      </c>
      <c r="X47" s="41" t="e">
        <f t="shared" ca="1" si="38"/>
        <v>#VALUE!</v>
      </c>
      <c r="Y47" s="41"/>
      <c r="Z47" s="41" t="e">
        <f t="shared" ca="1" si="31"/>
        <v>#VALUE!</v>
      </c>
      <c r="AA47" s="41" t="e">
        <f t="shared" ca="1" si="25"/>
        <v>#VALUE!</v>
      </c>
      <c r="AB47" s="41" t="e">
        <f t="shared" ca="1" si="1"/>
        <v>#VALUE!</v>
      </c>
      <c r="AD47" s="275"/>
      <c r="AE47" s="40">
        <v>157.70833333333294</v>
      </c>
      <c r="AF47" s="42" t="e">
        <f ca="1">'Queuing Calcs'!D82</f>
        <v>#VALUE!</v>
      </c>
      <c r="AG47" s="13">
        <f>'Work Information'!D87</f>
        <v>99999999</v>
      </c>
      <c r="AH47" s="41" t="str">
        <f t="shared" si="10"/>
        <v/>
      </c>
      <c r="AI47" s="142"/>
      <c r="AJ47" s="41" t="str">
        <f t="shared" si="11"/>
        <v/>
      </c>
      <c r="AK47" s="41" t="e">
        <f t="shared" ca="1" si="21"/>
        <v>#VALUE!</v>
      </c>
      <c r="AL47" s="41" t="e">
        <f t="shared" ca="1" si="39"/>
        <v>#VALUE!</v>
      </c>
      <c r="AM47" s="41"/>
      <c r="AN47" s="41" t="e">
        <f t="shared" ca="1" si="32"/>
        <v>#VALUE!</v>
      </c>
      <c r="AO47" s="41" t="e">
        <f t="shared" ca="1" si="26"/>
        <v>#VALUE!</v>
      </c>
      <c r="AP47" s="41" t="e">
        <f t="shared" ca="1" si="2"/>
        <v>#VALUE!</v>
      </c>
      <c r="AR47" s="275"/>
      <c r="AS47" s="40">
        <v>157.70833333333294</v>
      </c>
      <c r="AT47" s="42" t="e">
        <f ca="1">'Queuing Calcs'!M28</f>
        <v>#VALUE!</v>
      </c>
      <c r="AU47" s="13">
        <f>'Work Information'!M33</f>
        <v>99999999</v>
      </c>
      <c r="AV47" s="41" t="str">
        <f t="shared" si="12"/>
        <v/>
      </c>
      <c r="AW47" s="142"/>
      <c r="AX47" s="41" t="str">
        <f t="shared" si="44"/>
        <v/>
      </c>
      <c r="AY47" s="41" t="e">
        <f t="shared" ca="1" si="45"/>
        <v>#VALUE!</v>
      </c>
      <c r="AZ47" s="41" t="e">
        <f t="shared" ca="1" si="40"/>
        <v>#VALUE!</v>
      </c>
      <c r="BA47" s="41"/>
      <c r="BB47" s="41" t="e">
        <f t="shared" ca="1" si="33"/>
        <v>#VALUE!</v>
      </c>
      <c r="BC47" s="41" t="e">
        <f t="shared" ca="1" si="27"/>
        <v>#VALUE!</v>
      </c>
      <c r="BD47" s="41" t="e">
        <f t="shared" ca="1" si="3"/>
        <v>#VALUE!</v>
      </c>
      <c r="BF47" s="275"/>
      <c r="BG47" s="40">
        <v>157.70833333333294</v>
      </c>
      <c r="BH47" s="42" t="e">
        <f ca="1">'Queuing Calcs'!M55</f>
        <v>#VALUE!</v>
      </c>
      <c r="BI47" s="13">
        <f>'Work Information'!M60</f>
        <v>99999999</v>
      </c>
      <c r="BJ47" s="41" t="str">
        <f t="shared" si="15"/>
        <v/>
      </c>
      <c r="BK47" s="142"/>
      <c r="BL47" s="41" t="str">
        <f t="shared" si="16"/>
        <v/>
      </c>
      <c r="BM47" s="41" t="e">
        <f t="shared" ca="1" si="22"/>
        <v>#VALUE!</v>
      </c>
      <c r="BN47" s="41" t="e">
        <f t="shared" ca="1" si="41"/>
        <v>#VALUE!</v>
      </c>
      <c r="BO47" s="41"/>
      <c r="BP47" s="41" t="e">
        <f t="shared" ca="1" si="34"/>
        <v>#VALUE!</v>
      </c>
      <c r="BQ47" s="41" t="e">
        <f t="shared" ca="1" si="28"/>
        <v>#VALUE!</v>
      </c>
      <c r="BR47" s="41" t="e">
        <f t="shared" ca="1" si="4"/>
        <v>#VALUE!</v>
      </c>
      <c r="BT47" s="275"/>
      <c r="BU47" s="40">
        <v>157.70833333333294</v>
      </c>
      <c r="BV47" s="42" t="e">
        <f ca="1">'Queuing Calcs'!M82</f>
        <v>#VALUE!</v>
      </c>
      <c r="BW47" s="13">
        <f>'Work Information'!M87</f>
        <v>99999999</v>
      </c>
      <c r="BX47" s="41" t="str">
        <f t="shared" si="17"/>
        <v/>
      </c>
      <c r="BY47" s="142"/>
      <c r="BZ47" s="41" t="str">
        <f t="shared" si="18"/>
        <v/>
      </c>
      <c r="CA47" s="41" t="e">
        <f t="shared" ca="1" si="23"/>
        <v>#VALUE!</v>
      </c>
      <c r="CB47" s="41" t="e">
        <f t="shared" ca="1" si="42"/>
        <v>#VALUE!</v>
      </c>
      <c r="CC47" s="41"/>
      <c r="CD47" s="41" t="e">
        <f t="shared" ca="1" si="35"/>
        <v>#VALUE!</v>
      </c>
      <c r="CE47" s="41" t="e">
        <f t="shared" ca="1" si="29"/>
        <v>#VALUE!</v>
      </c>
      <c r="CF47" s="41" t="e">
        <f t="shared" ca="1" si="5"/>
        <v>#VALUE!</v>
      </c>
    </row>
    <row r="48" spans="2:84" x14ac:dyDescent="0.25">
      <c r="B48" s="275"/>
      <c r="C48" s="40">
        <v>157.7499999999996</v>
      </c>
      <c r="D48" s="42" t="e">
        <f ca="1">'Queuing Calcs'!D29</f>
        <v>#VALUE!</v>
      </c>
      <c r="E48" s="13">
        <f>'Work Information'!D34</f>
        <v>99999999</v>
      </c>
      <c r="F48" s="41" t="str">
        <f t="shared" si="6"/>
        <v/>
      </c>
      <c r="G48" s="142"/>
      <c r="H48" s="41" t="str">
        <f t="shared" si="7"/>
        <v/>
      </c>
      <c r="I48" s="41" t="e">
        <f t="shared" ca="1" si="19"/>
        <v>#VALUE!</v>
      </c>
      <c r="J48" s="41" t="e">
        <f t="shared" ca="1" si="37"/>
        <v>#VALUE!</v>
      </c>
      <c r="K48" s="41"/>
      <c r="L48" s="41" t="e">
        <f t="shared" ca="1" si="30"/>
        <v>#VALUE!</v>
      </c>
      <c r="M48" s="41" t="e">
        <f t="shared" ca="1" si="24"/>
        <v>#VALUE!</v>
      </c>
      <c r="N48" s="41" t="e">
        <f t="shared" ca="1" si="43"/>
        <v>#VALUE!</v>
      </c>
      <c r="P48" s="275"/>
      <c r="Q48" s="40">
        <v>157.7499999999996</v>
      </c>
      <c r="R48" s="42" t="e">
        <f ca="1">'Queuing Calcs'!D56</f>
        <v>#VALUE!</v>
      </c>
      <c r="S48" s="13">
        <f>'Work Information'!D61</f>
        <v>99999999</v>
      </c>
      <c r="T48" s="41" t="str">
        <f t="shared" si="8"/>
        <v/>
      </c>
      <c r="U48" s="142"/>
      <c r="V48" s="41" t="str">
        <f t="shared" si="9"/>
        <v/>
      </c>
      <c r="W48" s="41" t="e">
        <f t="shared" ca="1" si="20"/>
        <v>#VALUE!</v>
      </c>
      <c r="X48" s="41" t="e">
        <f t="shared" ca="1" si="38"/>
        <v>#VALUE!</v>
      </c>
      <c r="Y48" s="41"/>
      <c r="Z48" s="41" t="e">
        <f t="shared" ca="1" si="31"/>
        <v>#VALUE!</v>
      </c>
      <c r="AA48" s="41" t="e">
        <f t="shared" ca="1" si="25"/>
        <v>#VALUE!</v>
      </c>
      <c r="AB48" s="41" t="e">
        <f t="shared" ca="1" si="1"/>
        <v>#VALUE!</v>
      </c>
      <c r="AD48" s="275"/>
      <c r="AE48" s="40">
        <v>157.7499999999996</v>
      </c>
      <c r="AF48" s="42" t="e">
        <f ca="1">'Queuing Calcs'!D83</f>
        <v>#VALUE!</v>
      </c>
      <c r="AG48" s="13">
        <f>'Work Information'!D88</f>
        <v>99999999</v>
      </c>
      <c r="AH48" s="41" t="str">
        <f t="shared" si="10"/>
        <v/>
      </c>
      <c r="AI48" s="142"/>
      <c r="AJ48" s="41" t="str">
        <f t="shared" si="11"/>
        <v/>
      </c>
      <c r="AK48" s="41" t="e">
        <f t="shared" ca="1" si="21"/>
        <v>#VALUE!</v>
      </c>
      <c r="AL48" s="41" t="e">
        <f t="shared" ca="1" si="39"/>
        <v>#VALUE!</v>
      </c>
      <c r="AM48" s="41"/>
      <c r="AN48" s="41" t="e">
        <f t="shared" ca="1" si="32"/>
        <v>#VALUE!</v>
      </c>
      <c r="AO48" s="41" t="e">
        <f t="shared" ca="1" si="26"/>
        <v>#VALUE!</v>
      </c>
      <c r="AP48" s="41" t="e">
        <f t="shared" ca="1" si="2"/>
        <v>#VALUE!</v>
      </c>
      <c r="AR48" s="275"/>
      <c r="AS48" s="40">
        <v>157.7499999999996</v>
      </c>
      <c r="AT48" s="42" t="e">
        <f ca="1">'Queuing Calcs'!M29</f>
        <v>#VALUE!</v>
      </c>
      <c r="AU48" s="13">
        <f>'Work Information'!M34</f>
        <v>99999999</v>
      </c>
      <c r="AV48" s="41" t="str">
        <f t="shared" si="12"/>
        <v/>
      </c>
      <c r="AW48" s="142"/>
      <c r="AX48" s="41" t="str">
        <f t="shared" si="44"/>
        <v/>
      </c>
      <c r="AY48" s="41" t="e">
        <f t="shared" ca="1" si="45"/>
        <v>#VALUE!</v>
      </c>
      <c r="AZ48" s="41" t="e">
        <f t="shared" ca="1" si="40"/>
        <v>#VALUE!</v>
      </c>
      <c r="BA48" s="41"/>
      <c r="BB48" s="41" t="e">
        <f t="shared" ca="1" si="33"/>
        <v>#VALUE!</v>
      </c>
      <c r="BC48" s="41" t="e">
        <f t="shared" ca="1" si="27"/>
        <v>#VALUE!</v>
      </c>
      <c r="BD48" s="41" t="e">
        <f t="shared" ca="1" si="3"/>
        <v>#VALUE!</v>
      </c>
      <c r="BF48" s="275"/>
      <c r="BG48" s="40">
        <v>157.7499999999996</v>
      </c>
      <c r="BH48" s="42" t="e">
        <f ca="1">'Queuing Calcs'!M56</f>
        <v>#VALUE!</v>
      </c>
      <c r="BI48" s="13">
        <f>'Work Information'!M61</f>
        <v>99999999</v>
      </c>
      <c r="BJ48" s="41" t="str">
        <f t="shared" si="15"/>
        <v/>
      </c>
      <c r="BK48" s="142"/>
      <c r="BL48" s="41" t="str">
        <f t="shared" si="16"/>
        <v/>
      </c>
      <c r="BM48" s="41" t="e">
        <f t="shared" ca="1" si="22"/>
        <v>#VALUE!</v>
      </c>
      <c r="BN48" s="41" t="e">
        <f t="shared" ca="1" si="41"/>
        <v>#VALUE!</v>
      </c>
      <c r="BO48" s="41"/>
      <c r="BP48" s="41" t="e">
        <f t="shared" ca="1" si="34"/>
        <v>#VALUE!</v>
      </c>
      <c r="BQ48" s="41" t="e">
        <f t="shared" ca="1" si="28"/>
        <v>#VALUE!</v>
      </c>
      <c r="BR48" s="41" t="e">
        <f t="shared" ca="1" si="4"/>
        <v>#VALUE!</v>
      </c>
      <c r="BT48" s="275"/>
      <c r="BU48" s="40">
        <v>157.7499999999996</v>
      </c>
      <c r="BV48" s="42" t="e">
        <f ca="1">'Queuing Calcs'!M83</f>
        <v>#VALUE!</v>
      </c>
      <c r="BW48" s="13">
        <f>'Work Information'!M88</f>
        <v>99999999</v>
      </c>
      <c r="BX48" s="41" t="str">
        <f t="shared" si="17"/>
        <v/>
      </c>
      <c r="BY48" s="142"/>
      <c r="BZ48" s="41" t="str">
        <f t="shared" si="18"/>
        <v/>
      </c>
      <c r="CA48" s="41" t="e">
        <f t="shared" ca="1" si="23"/>
        <v>#VALUE!</v>
      </c>
      <c r="CB48" s="41" t="e">
        <f t="shared" ca="1" si="42"/>
        <v>#VALUE!</v>
      </c>
      <c r="CC48" s="41"/>
      <c r="CD48" s="41" t="e">
        <f t="shared" ca="1" si="35"/>
        <v>#VALUE!</v>
      </c>
      <c r="CE48" s="41" t="e">
        <f t="shared" ca="1" si="29"/>
        <v>#VALUE!</v>
      </c>
      <c r="CF48" s="41" t="e">
        <f t="shared" ca="1" si="5"/>
        <v>#VALUE!</v>
      </c>
    </row>
    <row r="49" spans="2:84" x14ac:dyDescent="0.25">
      <c r="B49" s="275"/>
      <c r="C49" s="40">
        <v>157.79166666666626</v>
      </c>
      <c r="D49" s="42" t="e">
        <f ca="1">'Queuing Calcs'!D30</f>
        <v>#VALUE!</v>
      </c>
      <c r="E49" s="13">
        <f>'Work Information'!D35</f>
        <v>99999999</v>
      </c>
      <c r="F49" s="41" t="str">
        <f t="shared" si="6"/>
        <v/>
      </c>
      <c r="G49" s="142"/>
      <c r="H49" s="41" t="str">
        <f t="shared" si="7"/>
        <v/>
      </c>
      <c r="I49" s="41" t="e">
        <f t="shared" ca="1" si="19"/>
        <v>#VALUE!</v>
      </c>
      <c r="J49" s="41" t="e">
        <f t="shared" ca="1" si="37"/>
        <v>#VALUE!</v>
      </c>
      <c r="K49" s="41"/>
      <c r="L49" s="41" t="e">
        <f t="shared" ca="1" si="30"/>
        <v>#VALUE!</v>
      </c>
      <c r="M49" s="41" t="e">
        <f t="shared" ca="1" si="24"/>
        <v>#VALUE!</v>
      </c>
      <c r="N49" s="41" t="e">
        <f t="shared" ca="1" si="43"/>
        <v>#VALUE!</v>
      </c>
      <c r="P49" s="275"/>
      <c r="Q49" s="40">
        <v>157.79166666666626</v>
      </c>
      <c r="R49" s="42" t="e">
        <f ca="1">'Queuing Calcs'!D57</f>
        <v>#VALUE!</v>
      </c>
      <c r="S49" s="13">
        <f>'Work Information'!D62</f>
        <v>99999999</v>
      </c>
      <c r="T49" s="41" t="str">
        <f t="shared" si="8"/>
        <v/>
      </c>
      <c r="U49" s="142"/>
      <c r="V49" s="41" t="str">
        <f t="shared" si="9"/>
        <v/>
      </c>
      <c r="W49" s="41" t="e">
        <f t="shared" ca="1" si="20"/>
        <v>#VALUE!</v>
      </c>
      <c r="X49" s="41" t="e">
        <f t="shared" ca="1" si="38"/>
        <v>#VALUE!</v>
      </c>
      <c r="Y49" s="41"/>
      <c r="Z49" s="41" t="e">
        <f t="shared" ca="1" si="31"/>
        <v>#VALUE!</v>
      </c>
      <c r="AA49" s="41" t="e">
        <f t="shared" ca="1" si="25"/>
        <v>#VALUE!</v>
      </c>
      <c r="AB49" s="41" t="e">
        <f t="shared" ca="1" si="1"/>
        <v>#VALUE!</v>
      </c>
      <c r="AD49" s="275"/>
      <c r="AE49" s="40">
        <v>157.79166666666626</v>
      </c>
      <c r="AF49" s="42" t="e">
        <f ca="1">'Queuing Calcs'!D84</f>
        <v>#VALUE!</v>
      </c>
      <c r="AG49" s="13">
        <f>'Work Information'!D89</f>
        <v>99999999</v>
      </c>
      <c r="AH49" s="41" t="str">
        <f t="shared" si="10"/>
        <v/>
      </c>
      <c r="AI49" s="142"/>
      <c r="AJ49" s="41" t="str">
        <f t="shared" si="11"/>
        <v/>
      </c>
      <c r="AK49" s="41" t="e">
        <f t="shared" ca="1" si="21"/>
        <v>#VALUE!</v>
      </c>
      <c r="AL49" s="41" t="e">
        <f t="shared" ca="1" si="39"/>
        <v>#VALUE!</v>
      </c>
      <c r="AM49" s="41"/>
      <c r="AN49" s="41" t="e">
        <f t="shared" ca="1" si="32"/>
        <v>#VALUE!</v>
      </c>
      <c r="AO49" s="41" t="e">
        <f t="shared" ca="1" si="26"/>
        <v>#VALUE!</v>
      </c>
      <c r="AP49" s="41" t="e">
        <f t="shared" ca="1" si="2"/>
        <v>#VALUE!</v>
      </c>
      <c r="AR49" s="275"/>
      <c r="AS49" s="40">
        <v>157.79166666666626</v>
      </c>
      <c r="AT49" s="42" t="e">
        <f ca="1">'Queuing Calcs'!M30</f>
        <v>#VALUE!</v>
      </c>
      <c r="AU49" s="13">
        <f>'Work Information'!M35</f>
        <v>99999999</v>
      </c>
      <c r="AV49" s="41" t="str">
        <f t="shared" si="12"/>
        <v/>
      </c>
      <c r="AW49" s="142"/>
      <c r="AX49" s="41" t="str">
        <f t="shared" si="44"/>
        <v/>
      </c>
      <c r="AY49" s="41" t="e">
        <f t="shared" ca="1" si="45"/>
        <v>#VALUE!</v>
      </c>
      <c r="AZ49" s="41" t="e">
        <f t="shared" ca="1" si="40"/>
        <v>#VALUE!</v>
      </c>
      <c r="BA49" s="41"/>
      <c r="BB49" s="41" t="e">
        <f t="shared" ca="1" si="33"/>
        <v>#VALUE!</v>
      </c>
      <c r="BC49" s="41" t="e">
        <f t="shared" ca="1" si="27"/>
        <v>#VALUE!</v>
      </c>
      <c r="BD49" s="41" t="e">
        <f t="shared" ca="1" si="3"/>
        <v>#VALUE!</v>
      </c>
      <c r="BF49" s="275"/>
      <c r="BG49" s="40">
        <v>157.79166666666626</v>
      </c>
      <c r="BH49" s="42" t="e">
        <f ca="1">'Queuing Calcs'!M57</f>
        <v>#VALUE!</v>
      </c>
      <c r="BI49" s="13">
        <f>'Work Information'!M62</f>
        <v>99999999</v>
      </c>
      <c r="BJ49" s="41" t="str">
        <f t="shared" si="15"/>
        <v/>
      </c>
      <c r="BK49" s="142"/>
      <c r="BL49" s="41" t="str">
        <f t="shared" si="16"/>
        <v/>
      </c>
      <c r="BM49" s="41" t="e">
        <f t="shared" ca="1" si="22"/>
        <v>#VALUE!</v>
      </c>
      <c r="BN49" s="41" t="e">
        <f t="shared" ca="1" si="41"/>
        <v>#VALUE!</v>
      </c>
      <c r="BO49" s="41"/>
      <c r="BP49" s="41" t="e">
        <f t="shared" ca="1" si="34"/>
        <v>#VALUE!</v>
      </c>
      <c r="BQ49" s="41" t="e">
        <f t="shared" ca="1" si="28"/>
        <v>#VALUE!</v>
      </c>
      <c r="BR49" s="41" t="e">
        <f t="shared" ca="1" si="4"/>
        <v>#VALUE!</v>
      </c>
      <c r="BT49" s="275"/>
      <c r="BU49" s="40">
        <v>157.79166666666626</v>
      </c>
      <c r="BV49" s="42" t="e">
        <f ca="1">'Queuing Calcs'!M84</f>
        <v>#VALUE!</v>
      </c>
      <c r="BW49" s="13">
        <f>'Work Information'!M89</f>
        <v>99999999</v>
      </c>
      <c r="BX49" s="41" t="str">
        <f t="shared" si="17"/>
        <v/>
      </c>
      <c r="BY49" s="142"/>
      <c r="BZ49" s="41" t="str">
        <f t="shared" si="18"/>
        <v/>
      </c>
      <c r="CA49" s="41" t="e">
        <f t="shared" ca="1" si="23"/>
        <v>#VALUE!</v>
      </c>
      <c r="CB49" s="41" t="e">
        <f t="shared" ca="1" si="42"/>
        <v>#VALUE!</v>
      </c>
      <c r="CC49" s="41"/>
      <c r="CD49" s="41" t="e">
        <f t="shared" ca="1" si="35"/>
        <v>#VALUE!</v>
      </c>
      <c r="CE49" s="41" t="e">
        <f t="shared" ca="1" si="29"/>
        <v>#VALUE!</v>
      </c>
      <c r="CF49" s="41" t="e">
        <f t="shared" ca="1" si="5"/>
        <v>#VALUE!</v>
      </c>
    </row>
    <row r="50" spans="2:84" x14ac:dyDescent="0.25">
      <c r="B50" s="275"/>
      <c r="C50" s="40">
        <v>157.83333333333292</v>
      </c>
      <c r="D50" s="42" t="e">
        <f ca="1">'Queuing Calcs'!D31</f>
        <v>#VALUE!</v>
      </c>
      <c r="E50" s="13">
        <f>'Work Information'!D36</f>
        <v>99999999</v>
      </c>
      <c r="F50" s="41" t="str">
        <f t="shared" si="6"/>
        <v/>
      </c>
      <c r="G50" s="142"/>
      <c r="H50" s="41" t="str">
        <f t="shared" si="7"/>
        <v/>
      </c>
      <c r="I50" s="41" t="e">
        <f t="shared" ca="1" si="19"/>
        <v>#VALUE!</v>
      </c>
      <c r="J50" s="41" t="e">
        <f t="shared" ca="1" si="37"/>
        <v>#VALUE!</v>
      </c>
      <c r="K50" s="41"/>
      <c r="L50" s="41" t="e">
        <f t="shared" ca="1" si="30"/>
        <v>#VALUE!</v>
      </c>
      <c r="M50" s="41" t="e">
        <f t="shared" ca="1" si="24"/>
        <v>#VALUE!</v>
      </c>
      <c r="N50" s="41" t="e">
        <f t="shared" ca="1" si="43"/>
        <v>#VALUE!</v>
      </c>
      <c r="P50" s="275"/>
      <c r="Q50" s="40">
        <v>157.83333333333292</v>
      </c>
      <c r="R50" s="42" t="e">
        <f ca="1">'Queuing Calcs'!D58</f>
        <v>#VALUE!</v>
      </c>
      <c r="S50" s="13">
        <f>'Work Information'!D63</f>
        <v>99999999</v>
      </c>
      <c r="T50" s="41" t="str">
        <f t="shared" si="8"/>
        <v/>
      </c>
      <c r="U50" s="142"/>
      <c r="V50" s="41" t="str">
        <f t="shared" si="9"/>
        <v/>
      </c>
      <c r="W50" s="41" t="e">
        <f t="shared" ca="1" si="20"/>
        <v>#VALUE!</v>
      </c>
      <c r="X50" s="41" t="e">
        <f t="shared" ca="1" si="38"/>
        <v>#VALUE!</v>
      </c>
      <c r="Y50" s="41"/>
      <c r="Z50" s="41" t="e">
        <f t="shared" ca="1" si="31"/>
        <v>#VALUE!</v>
      </c>
      <c r="AA50" s="41" t="e">
        <f t="shared" ca="1" si="25"/>
        <v>#VALUE!</v>
      </c>
      <c r="AB50" s="41" t="e">
        <f t="shared" ca="1" si="1"/>
        <v>#VALUE!</v>
      </c>
      <c r="AD50" s="275"/>
      <c r="AE50" s="40">
        <v>157.83333333333292</v>
      </c>
      <c r="AF50" s="42" t="e">
        <f ca="1">'Queuing Calcs'!D85</f>
        <v>#VALUE!</v>
      </c>
      <c r="AG50" s="13">
        <f>'Work Information'!D90</f>
        <v>99999999</v>
      </c>
      <c r="AH50" s="41" t="str">
        <f t="shared" si="10"/>
        <v/>
      </c>
      <c r="AI50" s="142"/>
      <c r="AJ50" s="41" t="str">
        <f t="shared" si="11"/>
        <v/>
      </c>
      <c r="AK50" s="41" t="e">
        <f t="shared" ca="1" si="21"/>
        <v>#VALUE!</v>
      </c>
      <c r="AL50" s="41" t="e">
        <f t="shared" ca="1" si="39"/>
        <v>#VALUE!</v>
      </c>
      <c r="AM50" s="41"/>
      <c r="AN50" s="41" t="e">
        <f t="shared" ca="1" si="32"/>
        <v>#VALUE!</v>
      </c>
      <c r="AO50" s="41" t="e">
        <f t="shared" ca="1" si="26"/>
        <v>#VALUE!</v>
      </c>
      <c r="AP50" s="41" t="e">
        <f t="shared" ca="1" si="2"/>
        <v>#VALUE!</v>
      </c>
      <c r="AR50" s="275"/>
      <c r="AS50" s="40">
        <v>157.83333333333292</v>
      </c>
      <c r="AT50" s="42" t="e">
        <f ca="1">'Queuing Calcs'!M31</f>
        <v>#VALUE!</v>
      </c>
      <c r="AU50" s="13">
        <f>'Work Information'!M36</f>
        <v>99999999</v>
      </c>
      <c r="AV50" s="41" t="str">
        <f t="shared" si="12"/>
        <v/>
      </c>
      <c r="AW50" s="142"/>
      <c r="AX50" s="41" t="str">
        <f t="shared" si="44"/>
        <v/>
      </c>
      <c r="AY50" s="41" t="e">
        <f t="shared" ca="1" si="45"/>
        <v>#VALUE!</v>
      </c>
      <c r="AZ50" s="41" t="e">
        <f t="shared" ca="1" si="40"/>
        <v>#VALUE!</v>
      </c>
      <c r="BA50" s="41"/>
      <c r="BB50" s="41" t="e">
        <f t="shared" ca="1" si="33"/>
        <v>#VALUE!</v>
      </c>
      <c r="BC50" s="41" t="e">
        <f t="shared" ca="1" si="27"/>
        <v>#VALUE!</v>
      </c>
      <c r="BD50" s="41" t="e">
        <f t="shared" ca="1" si="3"/>
        <v>#VALUE!</v>
      </c>
      <c r="BF50" s="275"/>
      <c r="BG50" s="40">
        <v>157.83333333333292</v>
      </c>
      <c r="BH50" s="42" t="e">
        <f ca="1">'Queuing Calcs'!M58</f>
        <v>#VALUE!</v>
      </c>
      <c r="BI50" s="13">
        <f>'Work Information'!M63</f>
        <v>99999999</v>
      </c>
      <c r="BJ50" s="41" t="str">
        <f t="shared" si="15"/>
        <v/>
      </c>
      <c r="BK50" s="142"/>
      <c r="BL50" s="41" t="str">
        <f t="shared" si="16"/>
        <v/>
      </c>
      <c r="BM50" s="41" t="e">
        <f t="shared" ca="1" si="22"/>
        <v>#VALUE!</v>
      </c>
      <c r="BN50" s="41" t="e">
        <f t="shared" ca="1" si="41"/>
        <v>#VALUE!</v>
      </c>
      <c r="BO50" s="41"/>
      <c r="BP50" s="41" t="e">
        <f t="shared" ca="1" si="34"/>
        <v>#VALUE!</v>
      </c>
      <c r="BQ50" s="41" t="e">
        <f t="shared" ca="1" si="28"/>
        <v>#VALUE!</v>
      </c>
      <c r="BR50" s="41" t="e">
        <f t="shared" ca="1" si="4"/>
        <v>#VALUE!</v>
      </c>
      <c r="BT50" s="275"/>
      <c r="BU50" s="40">
        <v>157.83333333333292</v>
      </c>
      <c r="BV50" s="42" t="e">
        <f ca="1">'Queuing Calcs'!M85</f>
        <v>#VALUE!</v>
      </c>
      <c r="BW50" s="13">
        <f>'Work Information'!M90</f>
        <v>99999999</v>
      </c>
      <c r="BX50" s="41" t="str">
        <f t="shared" si="17"/>
        <v/>
      </c>
      <c r="BY50" s="142"/>
      <c r="BZ50" s="41" t="str">
        <f t="shared" si="18"/>
        <v/>
      </c>
      <c r="CA50" s="41" t="e">
        <f t="shared" ca="1" si="23"/>
        <v>#VALUE!</v>
      </c>
      <c r="CB50" s="41" t="e">
        <f t="shared" ca="1" si="42"/>
        <v>#VALUE!</v>
      </c>
      <c r="CC50" s="41"/>
      <c r="CD50" s="41" t="e">
        <f t="shared" ca="1" si="35"/>
        <v>#VALUE!</v>
      </c>
      <c r="CE50" s="41" t="e">
        <f t="shared" ca="1" si="29"/>
        <v>#VALUE!</v>
      </c>
      <c r="CF50" s="41" t="e">
        <f t="shared" ca="1" si="5"/>
        <v>#VALUE!</v>
      </c>
    </row>
    <row r="51" spans="2:84" x14ac:dyDescent="0.25">
      <c r="B51" s="275"/>
      <c r="C51" s="40">
        <v>157.87499999999957</v>
      </c>
      <c r="D51" s="42" t="e">
        <f ca="1">'Queuing Calcs'!D32</f>
        <v>#VALUE!</v>
      </c>
      <c r="E51" s="13">
        <f>'Work Information'!D37</f>
        <v>99999999</v>
      </c>
      <c r="F51" s="41" t="str">
        <f t="shared" si="6"/>
        <v/>
      </c>
      <c r="G51" s="142"/>
      <c r="H51" s="41" t="str">
        <f t="shared" si="7"/>
        <v/>
      </c>
      <c r="I51" s="41" t="e">
        <f t="shared" ca="1" si="19"/>
        <v>#VALUE!</v>
      </c>
      <c r="J51" s="41" t="e">
        <f t="shared" ca="1" si="37"/>
        <v>#VALUE!</v>
      </c>
      <c r="K51" s="41"/>
      <c r="L51" s="41" t="e">
        <f t="shared" ca="1" si="30"/>
        <v>#VALUE!</v>
      </c>
      <c r="M51" s="41" t="e">
        <f t="shared" ca="1" si="24"/>
        <v>#VALUE!</v>
      </c>
      <c r="N51" s="41" t="e">
        <f t="shared" ca="1" si="43"/>
        <v>#VALUE!</v>
      </c>
      <c r="P51" s="275"/>
      <c r="Q51" s="40">
        <v>157.87499999999957</v>
      </c>
      <c r="R51" s="42" t="e">
        <f ca="1">'Queuing Calcs'!D59</f>
        <v>#VALUE!</v>
      </c>
      <c r="S51" s="13">
        <f>'Work Information'!D64</f>
        <v>99999999</v>
      </c>
      <c r="T51" s="41" t="str">
        <f t="shared" si="8"/>
        <v/>
      </c>
      <c r="U51" s="142"/>
      <c r="V51" s="41" t="str">
        <f t="shared" si="9"/>
        <v/>
      </c>
      <c r="W51" s="41" t="e">
        <f t="shared" ca="1" si="20"/>
        <v>#VALUE!</v>
      </c>
      <c r="X51" s="41" t="e">
        <f t="shared" ca="1" si="38"/>
        <v>#VALUE!</v>
      </c>
      <c r="Y51" s="41"/>
      <c r="Z51" s="41" t="e">
        <f t="shared" ca="1" si="31"/>
        <v>#VALUE!</v>
      </c>
      <c r="AA51" s="41" t="e">
        <f t="shared" ca="1" si="25"/>
        <v>#VALUE!</v>
      </c>
      <c r="AB51" s="41" t="e">
        <f t="shared" ca="1" si="1"/>
        <v>#VALUE!</v>
      </c>
      <c r="AD51" s="275"/>
      <c r="AE51" s="40">
        <v>157.87499999999957</v>
      </c>
      <c r="AF51" s="42" t="e">
        <f ca="1">'Queuing Calcs'!D86</f>
        <v>#VALUE!</v>
      </c>
      <c r="AG51" s="13">
        <f>'Work Information'!D91</f>
        <v>99999999</v>
      </c>
      <c r="AH51" s="41" t="str">
        <f t="shared" si="10"/>
        <v/>
      </c>
      <c r="AI51" s="142"/>
      <c r="AJ51" s="41" t="str">
        <f t="shared" si="11"/>
        <v/>
      </c>
      <c r="AK51" s="41" t="e">
        <f t="shared" ca="1" si="21"/>
        <v>#VALUE!</v>
      </c>
      <c r="AL51" s="41" t="e">
        <f t="shared" ca="1" si="39"/>
        <v>#VALUE!</v>
      </c>
      <c r="AM51" s="41"/>
      <c r="AN51" s="41" t="e">
        <f t="shared" ca="1" si="32"/>
        <v>#VALUE!</v>
      </c>
      <c r="AO51" s="41" t="e">
        <f t="shared" ca="1" si="26"/>
        <v>#VALUE!</v>
      </c>
      <c r="AP51" s="41" t="e">
        <f t="shared" ca="1" si="2"/>
        <v>#VALUE!</v>
      </c>
      <c r="AR51" s="275"/>
      <c r="AS51" s="40">
        <v>157.87499999999957</v>
      </c>
      <c r="AT51" s="42" t="e">
        <f ca="1">'Queuing Calcs'!M32</f>
        <v>#VALUE!</v>
      </c>
      <c r="AU51" s="13">
        <f>'Work Information'!M37</f>
        <v>99999999</v>
      </c>
      <c r="AV51" s="41" t="str">
        <f t="shared" si="12"/>
        <v/>
      </c>
      <c r="AW51" s="142"/>
      <c r="AX51" s="41" t="str">
        <f t="shared" si="44"/>
        <v/>
      </c>
      <c r="AY51" s="41" t="e">
        <f t="shared" ca="1" si="45"/>
        <v>#VALUE!</v>
      </c>
      <c r="AZ51" s="41" t="e">
        <f t="shared" ca="1" si="40"/>
        <v>#VALUE!</v>
      </c>
      <c r="BA51" s="41"/>
      <c r="BB51" s="41" t="e">
        <f t="shared" ca="1" si="33"/>
        <v>#VALUE!</v>
      </c>
      <c r="BC51" s="41" t="e">
        <f t="shared" ca="1" si="27"/>
        <v>#VALUE!</v>
      </c>
      <c r="BD51" s="41" t="e">
        <f t="shared" ca="1" si="3"/>
        <v>#VALUE!</v>
      </c>
      <c r="BF51" s="275"/>
      <c r="BG51" s="40">
        <v>157.87499999999957</v>
      </c>
      <c r="BH51" s="42" t="e">
        <f ca="1">'Queuing Calcs'!M59</f>
        <v>#VALUE!</v>
      </c>
      <c r="BI51" s="13">
        <f>'Work Information'!M64</f>
        <v>99999999</v>
      </c>
      <c r="BJ51" s="41" t="str">
        <f t="shared" si="15"/>
        <v/>
      </c>
      <c r="BK51" s="142"/>
      <c r="BL51" s="41" t="str">
        <f t="shared" si="16"/>
        <v/>
      </c>
      <c r="BM51" s="41" t="e">
        <f t="shared" ca="1" si="22"/>
        <v>#VALUE!</v>
      </c>
      <c r="BN51" s="41" t="e">
        <f t="shared" ca="1" si="41"/>
        <v>#VALUE!</v>
      </c>
      <c r="BO51" s="41"/>
      <c r="BP51" s="41" t="e">
        <f t="shared" ca="1" si="34"/>
        <v>#VALUE!</v>
      </c>
      <c r="BQ51" s="41" t="e">
        <f t="shared" ca="1" si="28"/>
        <v>#VALUE!</v>
      </c>
      <c r="BR51" s="41" t="e">
        <f t="shared" ca="1" si="4"/>
        <v>#VALUE!</v>
      </c>
      <c r="BT51" s="275"/>
      <c r="BU51" s="40">
        <v>157.87499999999957</v>
      </c>
      <c r="BV51" s="42" t="e">
        <f ca="1">'Queuing Calcs'!M86</f>
        <v>#VALUE!</v>
      </c>
      <c r="BW51" s="13">
        <f>'Work Information'!M91</f>
        <v>99999999</v>
      </c>
      <c r="BX51" s="41" t="str">
        <f t="shared" si="17"/>
        <v/>
      </c>
      <c r="BY51" s="142"/>
      <c r="BZ51" s="41" t="str">
        <f t="shared" si="18"/>
        <v/>
      </c>
      <c r="CA51" s="41" t="e">
        <f t="shared" ca="1" si="23"/>
        <v>#VALUE!</v>
      </c>
      <c r="CB51" s="41" t="e">
        <f t="shared" ca="1" si="42"/>
        <v>#VALUE!</v>
      </c>
      <c r="CC51" s="41"/>
      <c r="CD51" s="41" t="e">
        <f t="shared" ca="1" si="35"/>
        <v>#VALUE!</v>
      </c>
      <c r="CE51" s="41" t="e">
        <f t="shared" ca="1" si="29"/>
        <v>#VALUE!</v>
      </c>
      <c r="CF51" s="41" t="e">
        <f t="shared" ca="1" si="5"/>
        <v>#VALUE!</v>
      </c>
    </row>
    <row r="52" spans="2:84" x14ac:dyDescent="0.25">
      <c r="B52" s="275"/>
      <c r="C52" s="40">
        <v>157.91666666666623</v>
      </c>
      <c r="D52" s="42" t="e">
        <f ca="1">'Queuing Calcs'!D33</f>
        <v>#VALUE!</v>
      </c>
      <c r="E52" s="13">
        <f>'Work Information'!D38</f>
        <v>99999999</v>
      </c>
      <c r="F52" s="41" t="str">
        <f t="shared" si="6"/>
        <v/>
      </c>
      <c r="G52" s="142"/>
      <c r="H52" s="41" t="str">
        <f t="shared" si="7"/>
        <v/>
      </c>
      <c r="I52" s="41" t="e">
        <f t="shared" ca="1" si="19"/>
        <v>#VALUE!</v>
      </c>
      <c r="J52" s="41" t="e">
        <f t="shared" ca="1" si="37"/>
        <v>#VALUE!</v>
      </c>
      <c r="K52" s="41"/>
      <c r="L52" s="41" t="e">
        <f t="shared" ca="1" si="30"/>
        <v>#VALUE!</v>
      </c>
      <c r="M52" s="41" t="e">
        <f t="shared" ca="1" si="24"/>
        <v>#VALUE!</v>
      </c>
      <c r="N52" s="41" t="e">
        <f t="shared" ca="1" si="43"/>
        <v>#VALUE!</v>
      </c>
      <c r="P52" s="275"/>
      <c r="Q52" s="40">
        <v>157.91666666666623</v>
      </c>
      <c r="R52" s="42" t="e">
        <f ca="1">'Queuing Calcs'!D60</f>
        <v>#VALUE!</v>
      </c>
      <c r="S52" s="13">
        <f>'Work Information'!D65</f>
        <v>99999999</v>
      </c>
      <c r="T52" s="41" t="str">
        <f t="shared" si="8"/>
        <v/>
      </c>
      <c r="U52" s="142"/>
      <c r="V52" s="41" t="str">
        <f t="shared" si="9"/>
        <v/>
      </c>
      <c r="W52" s="41" t="e">
        <f t="shared" ca="1" si="20"/>
        <v>#VALUE!</v>
      </c>
      <c r="X52" s="41" t="e">
        <f t="shared" ca="1" si="38"/>
        <v>#VALUE!</v>
      </c>
      <c r="Y52" s="41"/>
      <c r="Z52" s="41" t="e">
        <f t="shared" ca="1" si="31"/>
        <v>#VALUE!</v>
      </c>
      <c r="AA52" s="41" t="e">
        <f t="shared" ca="1" si="25"/>
        <v>#VALUE!</v>
      </c>
      <c r="AB52" s="41" t="e">
        <f t="shared" ca="1" si="1"/>
        <v>#VALUE!</v>
      </c>
      <c r="AD52" s="275"/>
      <c r="AE52" s="40">
        <v>157.91666666666623</v>
      </c>
      <c r="AF52" s="42" t="e">
        <f ca="1">'Queuing Calcs'!D87</f>
        <v>#VALUE!</v>
      </c>
      <c r="AG52" s="13">
        <f>'Work Information'!D92</f>
        <v>99999999</v>
      </c>
      <c r="AH52" s="41" t="str">
        <f t="shared" si="10"/>
        <v/>
      </c>
      <c r="AI52" s="142"/>
      <c r="AJ52" s="41" t="str">
        <f t="shared" si="11"/>
        <v/>
      </c>
      <c r="AK52" s="41" t="e">
        <f t="shared" ca="1" si="21"/>
        <v>#VALUE!</v>
      </c>
      <c r="AL52" s="41" t="e">
        <f t="shared" ca="1" si="39"/>
        <v>#VALUE!</v>
      </c>
      <c r="AM52" s="41"/>
      <c r="AN52" s="41" t="e">
        <f t="shared" ca="1" si="32"/>
        <v>#VALUE!</v>
      </c>
      <c r="AO52" s="41" t="e">
        <f t="shared" ca="1" si="26"/>
        <v>#VALUE!</v>
      </c>
      <c r="AP52" s="41" t="e">
        <f t="shared" ca="1" si="2"/>
        <v>#VALUE!</v>
      </c>
      <c r="AR52" s="275"/>
      <c r="AS52" s="40">
        <v>157.91666666666623</v>
      </c>
      <c r="AT52" s="42" t="e">
        <f ca="1">'Queuing Calcs'!M33</f>
        <v>#VALUE!</v>
      </c>
      <c r="AU52" s="13">
        <f>'Work Information'!M38</f>
        <v>99999999</v>
      </c>
      <c r="AV52" s="41" t="str">
        <f t="shared" si="12"/>
        <v/>
      </c>
      <c r="AW52" s="142"/>
      <c r="AX52" s="41" t="str">
        <f t="shared" si="44"/>
        <v/>
      </c>
      <c r="AY52" s="41" t="e">
        <f t="shared" ca="1" si="45"/>
        <v>#VALUE!</v>
      </c>
      <c r="AZ52" s="41" t="e">
        <f t="shared" ca="1" si="40"/>
        <v>#VALUE!</v>
      </c>
      <c r="BA52" s="41"/>
      <c r="BB52" s="41" t="e">
        <f t="shared" ca="1" si="33"/>
        <v>#VALUE!</v>
      </c>
      <c r="BC52" s="41" t="e">
        <f t="shared" ca="1" si="27"/>
        <v>#VALUE!</v>
      </c>
      <c r="BD52" s="41" t="e">
        <f t="shared" ca="1" si="3"/>
        <v>#VALUE!</v>
      </c>
      <c r="BF52" s="275"/>
      <c r="BG52" s="40">
        <v>157.91666666666623</v>
      </c>
      <c r="BH52" s="42" t="e">
        <f ca="1">'Queuing Calcs'!M60</f>
        <v>#VALUE!</v>
      </c>
      <c r="BI52" s="13">
        <f>'Work Information'!M65</f>
        <v>99999999</v>
      </c>
      <c r="BJ52" s="41" t="str">
        <f t="shared" si="15"/>
        <v/>
      </c>
      <c r="BK52" s="142"/>
      <c r="BL52" s="41" t="str">
        <f t="shared" si="16"/>
        <v/>
      </c>
      <c r="BM52" s="41" t="e">
        <f t="shared" ca="1" si="22"/>
        <v>#VALUE!</v>
      </c>
      <c r="BN52" s="41" t="e">
        <f t="shared" ca="1" si="41"/>
        <v>#VALUE!</v>
      </c>
      <c r="BO52" s="41"/>
      <c r="BP52" s="41" t="e">
        <f t="shared" ca="1" si="34"/>
        <v>#VALUE!</v>
      </c>
      <c r="BQ52" s="41" t="e">
        <f t="shared" ca="1" si="28"/>
        <v>#VALUE!</v>
      </c>
      <c r="BR52" s="41" t="e">
        <f t="shared" ca="1" si="4"/>
        <v>#VALUE!</v>
      </c>
      <c r="BT52" s="275"/>
      <c r="BU52" s="40">
        <v>157.91666666666623</v>
      </c>
      <c r="BV52" s="42" t="e">
        <f ca="1">'Queuing Calcs'!M87</f>
        <v>#VALUE!</v>
      </c>
      <c r="BW52" s="13">
        <f>'Work Information'!M92</f>
        <v>99999999</v>
      </c>
      <c r="BX52" s="41" t="str">
        <f t="shared" si="17"/>
        <v/>
      </c>
      <c r="BY52" s="142"/>
      <c r="BZ52" s="41" t="str">
        <f t="shared" si="18"/>
        <v/>
      </c>
      <c r="CA52" s="41" t="e">
        <f t="shared" ca="1" si="23"/>
        <v>#VALUE!</v>
      </c>
      <c r="CB52" s="41" t="e">
        <f t="shared" ca="1" si="42"/>
        <v>#VALUE!</v>
      </c>
      <c r="CC52" s="41"/>
      <c r="CD52" s="41" t="e">
        <f t="shared" ca="1" si="35"/>
        <v>#VALUE!</v>
      </c>
      <c r="CE52" s="41" t="e">
        <f t="shared" ca="1" si="29"/>
        <v>#VALUE!</v>
      </c>
      <c r="CF52" s="41" t="e">
        <f t="shared" ca="1" si="5"/>
        <v>#VALUE!</v>
      </c>
    </row>
    <row r="53" spans="2:84" x14ac:dyDescent="0.25">
      <c r="B53" s="275"/>
      <c r="C53" s="40">
        <v>157.95833333333289</v>
      </c>
      <c r="D53" s="42" t="e">
        <f ca="1">'Queuing Calcs'!D34</f>
        <v>#VALUE!</v>
      </c>
      <c r="E53" s="13">
        <f>'Work Information'!D39</f>
        <v>99999999</v>
      </c>
      <c r="F53" s="41" t="str">
        <f t="shared" si="6"/>
        <v/>
      </c>
      <c r="G53" s="142"/>
      <c r="H53" s="41" t="str">
        <f t="shared" si="7"/>
        <v/>
      </c>
      <c r="I53" s="41" t="e">
        <f t="shared" ca="1" si="19"/>
        <v>#VALUE!</v>
      </c>
      <c r="J53" s="41" t="e">
        <f t="shared" ca="1" si="37"/>
        <v>#VALUE!</v>
      </c>
      <c r="K53" s="41" t="str">
        <f t="shared" ref="K53" ca="1" si="46">IF(COUNTIF(D30:D53,"&gt;0")&gt;12,"Outside Policy Limits","")</f>
        <v/>
      </c>
      <c r="L53" s="41" t="e">
        <f t="shared" ca="1" si="30"/>
        <v>#VALUE!</v>
      </c>
      <c r="M53" s="41" t="e">
        <f t="shared" ca="1" si="24"/>
        <v>#VALUE!</v>
      </c>
      <c r="N53" s="41" t="e">
        <f t="shared" ca="1" si="43"/>
        <v>#VALUE!</v>
      </c>
      <c r="P53" s="275"/>
      <c r="Q53" s="40">
        <v>157.95833333333289</v>
      </c>
      <c r="R53" s="42" t="e">
        <f ca="1">'Queuing Calcs'!D61</f>
        <v>#VALUE!</v>
      </c>
      <c r="S53" s="13">
        <f>'Work Information'!D66</f>
        <v>99999999</v>
      </c>
      <c r="T53" s="41" t="str">
        <f t="shared" si="8"/>
        <v/>
      </c>
      <c r="U53" s="142"/>
      <c r="V53" s="41" t="str">
        <f t="shared" si="9"/>
        <v/>
      </c>
      <c r="W53" s="41" t="e">
        <f t="shared" ca="1" si="20"/>
        <v>#VALUE!</v>
      </c>
      <c r="X53" s="41" t="e">
        <f t="shared" ca="1" si="38"/>
        <v>#VALUE!</v>
      </c>
      <c r="Y53" s="41" t="str">
        <f t="shared" ref="Y53" ca="1" si="47">IF(COUNTIF(R30:R53,"&gt;0")&gt;12,"Outside Policy Limits","")</f>
        <v/>
      </c>
      <c r="Z53" s="41" t="e">
        <f t="shared" ca="1" si="31"/>
        <v>#VALUE!</v>
      </c>
      <c r="AA53" s="41" t="e">
        <f t="shared" ca="1" si="25"/>
        <v>#VALUE!</v>
      </c>
      <c r="AB53" s="41" t="e">
        <f t="shared" ca="1" si="1"/>
        <v>#VALUE!</v>
      </c>
      <c r="AD53" s="275"/>
      <c r="AE53" s="40">
        <v>157.95833333333289</v>
      </c>
      <c r="AF53" s="42" t="e">
        <f ca="1">'Queuing Calcs'!D88</f>
        <v>#VALUE!</v>
      </c>
      <c r="AG53" s="13">
        <f>'Work Information'!D93</f>
        <v>99999999</v>
      </c>
      <c r="AH53" s="41" t="str">
        <f t="shared" si="10"/>
        <v/>
      </c>
      <c r="AI53" s="142"/>
      <c r="AJ53" s="41" t="str">
        <f t="shared" si="11"/>
        <v/>
      </c>
      <c r="AK53" s="41" t="e">
        <f t="shared" ca="1" si="21"/>
        <v>#VALUE!</v>
      </c>
      <c r="AL53" s="41" t="e">
        <f t="shared" ca="1" si="39"/>
        <v>#VALUE!</v>
      </c>
      <c r="AM53" s="41" t="str">
        <f t="shared" ref="AM53" ca="1" si="48">IF(COUNTIF(AF30:AF53,"&gt;0")&gt;12,"Outside Policy Limits","")</f>
        <v/>
      </c>
      <c r="AN53" s="41" t="e">
        <f t="shared" ca="1" si="32"/>
        <v>#VALUE!</v>
      </c>
      <c r="AO53" s="41" t="e">
        <f t="shared" ca="1" si="26"/>
        <v>#VALUE!</v>
      </c>
      <c r="AP53" s="41" t="e">
        <f t="shared" ca="1" si="2"/>
        <v>#VALUE!</v>
      </c>
      <c r="AR53" s="275"/>
      <c r="AS53" s="40">
        <v>157.95833333333289</v>
      </c>
      <c r="AT53" s="42" t="e">
        <f ca="1">'Queuing Calcs'!M34</f>
        <v>#VALUE!</v>
      </c>
      <c r="AU53" s="13">
        <f>'Work Information'!M39</f>
        <v>99999999</v>
      </c>
      <c r="AV53" s="41" t="str">
        <f t="shared" si="12"/>
        <v/>
      </c>
      <c r="AW53" s="142"/>
      <c r="AX53" s="41" t="str">
        <f t="shared" si="44"/>
        <v/>
      </c>
      <c r="AY53" s="41" t="e">
        <f t="shared" ca="1" si="45"/>
        <v>#VALUE!</v>
      </c>
      <c r="AZ53" s="41" t="e">
        <f t="shared" ca="1" si="40"/>
        <v>#VALUE!</v>
      </c>
      <c r="BA53" s="41" t="str">
        <f t="shared" ref="BA53" ca="1" si="49">IF(COUNTIF(AT30:AT53,"&gt;0")&gt;12,"Outside Policy Limits","")</f>
        <v/>
      </c>
      <c r="BB53" s="41" t="e">
        <f t="shared" ca="1" si="33"/>
        <v>#VALUE!</v>
      </c>
      <c r="BC53" s="41" t="e">
        <f t="shared" ca="1" si="27"/>
        <v>#VALUE!</v>
      </c>
      <c r="BD53" s="41" t="e">
        <f t="shared" ca="1" si="3"/>
        <v>#VALUE!</v>
      </c>
      <c r="BF53" s="275"/>
      <c r="BG53" s="40">
        <v>157.95833333333289</v>
      </c>
      <c r="BH53" s="42" t="e">
        <f ca="1">'Queuing Calcs'!M61</f>
        <v>#VALUE!</v>
      </c>
      <c r="BI53" s="13">
        <f>'Work Information'!M66</f>
        <v>99999999</v>
      </c>
      <c r="BJ53" s="41" t="str">
        <f t="shared" si="15"/>
        <v/>
      </c>
      <c r="BK53" s="142"/>
      <c r="BL53" s="41" t="str">
        <f t="shared" si="16"/>
        <v/>
      </c>
      <c r="BM53" s="41" t="e">
        <f t="shared" ca="1" si="22"/>
        <v>#VALUE!</v>
      </c>
      <c r="BN53" s="41" t="e">
        <f t="shared" ca="1" si="41"/>
        <v>#VALUE!</v>
      </c>
      <c r="BO53" s="41" t="str">
        <f t="shared" ref="BO53" ca="1" si="50">IF(COUNTIF(BH30:BH53,"&gt;0")&gt;12,"Outside Policy Limits","")</f>
        <v/>
      </c>
      <c r="BP53" s="41" t="e">
        <f t="shared" ca="1" si="34"/>
        <v>#VALUE!</v>
      </c>
      <c r="BQ53" s="41" t="e">
        <f t="shared" ca="1" si="28"/>
        <v>#VALUE!</v>
      </c>
      <c r="BR53" s="41" t="e">
        <f t="shared" ca="1" si="4"/>
        <v>#VALUE!</v>
      </c>
      <c r="BT53" s="275"/>
      <c r="BU53" s="40">
        <v>157.95833333333289</v>
      </c>
      <c r="BV53" s="42" t="e">
        <f ca="1">'Queuing Calcs'!M88</f>
        <v>#VALUE!</v>
      </c>
      <c r="BW53" s="13">
        <f>'Work Information'!M93</f>
        <v>99999999</v>
      </c>
      <c r="BX53" s="41" t="str">
        <f t="shared" si="17"/>
        <v/>
      </c>
      <c r="BY53" s="142"/>
      <c r="BZ53" s="41" t="str">
        <f t="shared" si="18"/>
        <v/>
      </c>
      <c r="CA53" s="41" t="e">
        <f t="shared" ca="1" si="23"/>
        <v>#VALUE!</v>
      </c>
      <c r="CB53" s="41" t="e">
        <f t="shared" ca="1" si="42"/>
        <v>#VALUE!</v>
      </c>
      <c r="CC53" s="41" t="str">
        <f t="shared" ref="CC53" ca="1" si="51">IF(COUNTIF(BV30:BV53,"&gt;0")&gt;12,"Outside Policy Limits","")</f>
        <v/>
      </c>
      <c r="CD53" s="41" t="e">
        <f t="shared" ca="1" si="35"/>
        <v>#VALUE!</v>
      </c>
      <c r="CE53" s="41" t="e">
        <f t="shared" ca="1" si="29"/>
        <v>#VALUE!</v>
      </c>
      <c r="CF53" s="41" t="e">
        <f t="shared" ca="1" si="5"/>
        <v>#VALUE!</v>
      </c>
    </row>
    <row r="54" spans="2:84" x14ac:dyDescent="0.25">
      <c r="B54" s="275" t="s">
        <v>93</v>
      </c>
      <c r="C54" s="40">
        <v>157.99999999999955</v>
      </c>
      <c r="D54" s="42" t="e">
        <f ca="1">'Queuing Calcs'!E11</f>
        <v>#VALUE!</v>
      </c>
      <c r="E54" s="13">
        <f>'Work Information'!E16</f>
        <v>99999999</v>
      </c>
      <c r="F54" s="41" t="str">
        <f t="shared" si="6"/>
        <v/>
      </c>
      <c r="G54" s="142"/>
      <c r="H54" s="41" t="str">
        <f t="shared" si="7"/>
        <v/>
      </c>
      <c r="I54" s="41" t="e">
        <f t="shared" ca="1" si="19"/>
        <v>#VALUE!</v>
      </c>
      <c r="J54" s="41" t="e">
        <f t="shared" ca="1" si="37"/>
        <v>#VALUE!</v>
      </c>
      <c r="K54" s="41"/>
      <c r="L54" s="41" t="e">
        <f t="shared" ca="1" si="30"/>
        <v>#VALUE!</v>
      </c>
      <c r="M54" s="41" t="e">
        <f t="shared" ca="1" si="24"/>
        <v>#VALUE!</v>
      </c>
      <c r="N54" s="41" t="e">
        <f t="shared" ca="1" si="43"/>
        <v>#VALUE!</v>
      </c>
      <c r="P54" s="275" t="s">
        <v>93</v>
      </c>
      <c r="Q54" s="40">
        <v>157.99999999999955</v>
      </c>
      <c r="R54" s="42" t="e">
        <f ca="1">'Queuing Calcs'!E38</f>
        <v>#VALUE!</v>
      </c>
      <c r="S54" s="13">
        <f>'Work Information'!E43</f>
        <v>99999999</v>
      </c>
      <c r="T54" s="41" t="str">
        <f t="shared" si="8"/>
        <v/>
      </c>
      <c r="U54" s="142"/>
      <c r="V54" s="41" t="str">
        <f t="shared" si="9"/>
        <v/>
      </c>
      <c r="W54" s="41" t="e">
        <f t="shared" ca="1" si="20"/>
        <v>#VALUE!</v>
      </c>
      <c r="X54" s="41" t="e">
        <f t="shared" ca="1" si="38"/>
        <v>#VALUE!</v>
      </c>
      <c r="Y54" s="41"/>
      <c r="Z54" s="41" t="e">
        <f t="shared" ca="1" si="31"/>
        <v>#VALUE!</v>
      </c>
      <c r="AA54" s="41" t="e">
        <f t="shared" ca="1" si="25"/>
        <v>#VALUE!</v>
      </c>
      <c r="AB54" s="41" t="e">
        <f t="shared" ca="1" si="1"/>
        <v>#VALUE!</v>
      </c>
      <c r="AD54" s="275" t="s">
        <v>93</v>
      </c>
      <c r="AE54" s="40">
        <v>157.99999999999955</v>
      </c>
      <c r="AF54" s="42" t="e">
        <f ca="1">'Queuing Calcs'!E65</f>
        <v>#VALUE!</v>
      </c>
      <c r="AG54" s="13">
        <f>'Work Information'!E70</f>
        <v>99999999</v>
      </c>
      <c r="AH54" s="41" t="str">
        <f t="shared" si="10"/>
        <v/>
      </c>
      <c r="AI54" s="142"/>
      <c r="AJ54" s="41" t="str">
        <f t="shared" si="11"/>
        <v/>
      </c>
      <c r="AK54" s="41" t="e">
        <f t="shared" ca="1" si="21"/>
        <v>#VALUE!</v>
      </c>
      <c r="AL54" s="41" t="e">
        <f t="shared" ca="1" si="39"/>
        <v>#VALUE!</v>
      </c>
      <c r="AM54" s="41"/>
      <c r="AN54" s="41" t="e">
        <f t="shared" ca="1" si="32"/>
        <v>#VALUE!</v>
      </c>
      <c r="AO54" s="41" t="e">
        <f t="shared" ca="1" si="26"/>
        <v>#VALUE!</v>
      </c>
      <c r="AP54" s="41" t="e">
        <f t="shared" ca="1" si="2"/>
        <v>#VALUE!</v>
      </c>
      <c r="AR54" s="275" t="s">
        <v>93</v>
      </c>
      <c r="AS54" s="40">
        <v>157.99999999999955</v>
      </c>
      <c r="AT54" s="42" t="e">
        <f ca="1">'Queuing Calcs'!N11</f>
        <v>#VALUE!</v>
      </c>
      <c r="AU54" s="13">
        <f>'Work Information'!N16</f>
        <v>99999999</v>
      </c>
      <c r="AV54" s="41" t="str">
        <f t="shared" si="12"/>
        <v/>
      </c>
      <c r="AW54" s="142"/>
      <c r="AX54" s="41" t="str">
        <f t="shared" si="44"/>
        <v/>
      </c>
      <c r="AY54" s="41" t="e">
        <f t="shared" ca="1" si="45"/>
        <v>#VALUE!</v>
      </c>
      <c r="AZ54" s="41" t="e">
        <f t="shared" ca="1" si="40"/>
        <v>#VALUE!</v>
      </c>
      <c r="BA54" s="41"/>
      <c r="BB54" s="41" t="e">
        <f t="shared" ca="1" si="33"/>
        <v>#VALUE!</v>
      </c>
      <c r="BC54" s="41" t="e">
        <f t="shared" ca="1" si="27"/>
        <v>#VALUE!</v>
      </c>
      <c r="BD54" s="41" t="e">
        <f t="shared" ca="1" si="3"/>
        <v>#VALUE!</v>
      </c>
      <c r="BF54" s="275" t="s">
        <v>93</v>
      </c>
      <c r="BG54" s="40">
        <v>157.99999999999955</v>
      </c>
      <c r="BH54" s="42" t="e">
        <f ca="1">'Queuing Calcs'!N38</f>
        <v>#VALUE!</v>
      </c>
      <c r="BI54" s="13">
        <f>'Work Information'!N43</f>
        <v>99999999</v>
      </c>
      <c r="BJ54" s="41" t="str">
        <f t="shared" si="15"/>
        <v/>
      </c>
      <c r="BK54" s="142"/>
      <c r="BL54" s="41" t="str">
        <f t="shared" si="16"/>
        <v/>
      </c>
      <c r="BM54" s="41" t="e">
        <f t="shared" ca="1" si="22"/>
        <v>#VALUE!</v>
      </c>
      <c r="BN54" s="41" t="e">
        <f t="shared" ca="1" si="41"/>
        <v>#VALUE!</v>
      </c>
      <c r="BO54" s="41"/>
      <c r="BP54" s="41" t="e">
        <f t="shared" ca="1" si="34"/>
        <v>#VALUE!</v>
      </c>
      <c r="BQ54" s="41" t="e">
        <f t="shared" ca="1" si="28"/>
        <v>#VALUE!</v>
      </c>
      <c r="BR54" s="41" t="e">
        <f t="shared" ca="1" si="4"/>
        <v>#VALUE!</v>
      </c>
      <c r="BT54" s="275" t="s">
        <v>93</v>
      </c>
      <c r="BU54" s="40">
        <v>157.99999999999955</v>
      </c>
      <c r="BV54" s="42" t="e">
        <f ca="1">'Queuing Calcs'!N65</f>
        <v>#VALUE!</v>
      </c>
      <c r="BW54" s="13">
        <f>'Work Information'!N70</f>
        <v>99999999</v>
      </c>
      <c r="BX54" s="41" t="str">
        <f t="shared" si="17"/>
        <v/>
      </c>
      <c r="BY54" s="142"/>
      <c r="BZ54" s="41" t="str">
        <f t="shared" si="18"/>
        <v/>
      </c>
      <c r="CA54" s="41" t="e">
        <f t="shared" ca="1" si="23"/>
        <v>#VALUE!</v>
      </c>
      <c r="CB54" s="41" t="e">
        <f t="shared" ca="1" si="42"/>
        <v>#VALUE!</v>
      </c>
      <c r="CC54" s="41"/>
      <c r="CD54" s="41" t="e">
        <f t="shared" ca="1" si="35"/>
        <v>#VALUE!</v>
      </c>
      <c r="CE54" s="41" t="e">
        <f t="shared" ca="1" si="29"/>
        <v>#VALUE!</v>
      </c>
      <c r="CF54" s="41" t="e">
        <f t="shared" ca="1" si="5"/>
        <v>#VALUE!</v>
      </c>
    </row>
    <row r="55" spans="2:84" x14ac:dyDescent="0.25">
      <c r="B55" s="275"/>
      <c r="C55" s="40">
        <v>158.0416666666662</v>
      </c>
      <c r="D55" s="42" t="e">
        <f ca="1">'Queuing Calcs'!E12</f>
        <v>#VALUE!</v>
      </c>
      <c r="E55" s="13">
        <f>'Work Information'!E17</f>
        <v>99999999</v>
      </c>
      <c r="F55" s="41" t="str">
        <f t="shared" si="6"/>
        <v/>
      </c>
      <c r="G55" s="142"/>
      <c r="H55" s="41" t="str">
        <f t="shared" si="7"/>
        <v/>
      </c>
      <c r="I55" s="41" t="e">
        <f t="shared" ca="1" si="19"/>
        <v>#VALUE!</v>
      </c>
      <c r="J55" s="41" t="e">
        <f t="shared" ca="1" si="37"/>
        <v>#VALUE!</v>
      </c>
      <c r="K55" s="41"/>
      <c r="L55" s="41" t="e">
        <f t="shared" ca="1" si="30"/>
        <v>#VALUE!</v>
      </c>
      <c r="M55" s="41" t="e">
        <f t="shared" ca="1" si="24"/>
        <v>#VALUE!</v>
      </c>
      <c r="N55" s="41" t="e">
        <f t="shared" ca="1" si="43"/>
        <v>#VALUE!</v>
      </c>
      <c r="P55" s="275"/>
      <c r="Q55" s="40">
        <v>158.0416666666662</v>
      </c>
      <c r="R55" s="42" t="e">
        <f ca="1">'Queuing Calcs'!E39</f>
        <v>#VALUE!</v>
      </c>
      <c r="S55" s="13">
        <f>'Work Information'!E44</f>
        <v>99999999</v>
      </c>
      <c r="T55" s="41" t="str">
        <f t="shared" si="8"/>
        <v/>
      </c>
      <c r="U55" s="142"/>
      <c r="V55" s="41" t="str">
        <f t="shared" si="9"/>
        <v/>
      </c>
      <c r="W55" s="41" t="e">
        <f t="shared" ca="1" si="20"/>
        <v>#VALUE!</v>
      </c>
      <c r="X55" s="41" t="e">
        <f t="shared" ca="1" si="38"/>
        <v>#VALUE!</v>
      </c>
      <c r="Y55" s="41"/>
      <c r="Z55" s="41" t="e">
        <f t="shared" ca="1" si="31"/>
        <v>#VALUE!</v>
      </c>
      <c r="AA55" s="41" t="e">
        <f t="shared" ca="1" si="25"/>
        <v>#VALUE!</v>
      </c>
      <c r="AB55" s="41" t="e">
        <f t="shared" ca="1" si="1"/>
        <v>#VALUE!</v>
      </c>
      <c r="AD55" s="275"/>
      <c r="AE55" s="40">
        <v>158.0416666666662</v>
      </c>
      <c r="AF55" s="42" t="e">
        <f ca="1">'Queuing Calcs'!E66</f>
        <v>#VALUE!</v>
      </c>
      <c r="AG55" s="13">
        <f>'Work Information'!E71</f>
        <v>99999999</v>
      </c>
      <c r="AH55" s="41" t="str">
        <f t="shared" si="10"/>
        <v/>
      </c>
      <c r="AI55" s="142"/>
      <c r="AJ55" s="41" t="str">
        <f t="shared" si="11"/>
        <v/>
      </c>
      <c r="AK55" s="41" t="e">
        <f t="shared" ca="1" si="21"/>
        <v>#VALUE!</v>
      </c>
      <c r="AL55" s="41" t="e">
        <f t="shared" ca="1" si="39"/>
        <v>#VALUE!</v>
      </c>
      <c r="AM55" s="41"/>
      <c r="AN55" s="41" t="e">
        <f t="shared" ca="1" si="32"/>
        <v>#VALUE!</v>
      </c>
      <c r="AO55" s="41" t="e">
        <f t="shared" ca="1" si="26"/>
        <v>#VALUE!</v>
      </c>
      <c r="AP55" s="41" t="e">
        <f t="shared" ca="1" si="2"/>
        <v>#VALUE!</v>
      </c>
      <c r="AR55" s="275"/>
      <c r="AS55" s="40">
        <v>158.0416666666662</v>
      </c>
      <c r="AT55" s="42" t="e">
        <f ca="1">'Queuing Calcs'!N12</f>
        <v>#VALUE!</v>
      </c>
      <c r="AU55" s="13">
        <f>'Work Information'!N17</f>
        <v>99999999</v>
      </c>
      <c r="AV55" s="41" t="str">
        <f t="shared" si="12"/>
        <v/>
      </c>
      <c r="AW55" s="142"/>
      <c r="AX55" s="41" t="str">
        <f t="shared" si="44"/>
        <v/>
      </c>
      <c r="AY55" s="41" t="e">
        <f t="shared" ca="1" si="45"/>
        <v>#VALUE!</v>
      </c>
      <c r="AZ55" s="41" t="e">
        <f t="shared" ca="1" si="40"/>
        <v>#VALUE!</v>
      </c>
      <c r="BA55" s="41"/>
      <c r="BB55" s="41" t="e">
        <f t="shared" ca="1" si="33"/>
        <v>#VALUE!</v>
      </c>
      <c r="BC55" s="41" t="e">
        <f t="shared" ca="1" si="27"/>
        <v>#VALUE!</v>
      </c>
      <c r="BD55" s="41" t="e">
        <f t="shared" ca="1" si="3"/>
        <v>#VALUE!</v>
      </c>
      <c r="BF55" s="275"/>
      <c r="BG55" s="40">
        <v>158.0416666666662</v>
      </c>
      <c r="BH55" s="42" t="e">
        <f ca="1">'Queuing Calcs'!N39</f>
        <v>#VALUE!</v>
      </c>
      <c r="BI55" s="13">
        <f>'Work Information'!N44</f>
        <v>99999999</v>
      </c>
      <c r="BJ55" s="41" t="str">
        <f t="shared" si="15"/>
        <v/>
      </c>
      <c r="BK55" s="142"/>
      <c r="BL55" s="41" t="str">
        <f t="shared" si="16"/>
        <v/>
      </c>
      <c r="BM55" s="41" t="e">
        <f t="shared" ca="1" si="22"/>
        <v>#VALUE!</v>
      </c>
      <c r="BN55" s="41" t="e">
        <f t="shared" ca="1" si="41"/>
        <v>#VALUE!</v>
      </c>
      <c r="BO55" s="41"/>
      <c r="BP55" s="41" t="e">
        <f t="shared" ca="1" si="34"/>
        <v>#VALUE!</v>
      </c>
      <c r="BQ55" s="41" t="e">
        <f t="shared" ca="1" si="28"/>
        <v>#VALUE!</v>
      </c>
      <c r="BR55" s="41" t="e">
        <f t="shared" ca="1" si="4"/>
        <v>#VALUE!</v>
      </c>
      <c r="BT55" s="275"/>
      <c r="BU55" s="40">
        <v>158.0416666666662</v>
      </c>
      <c r="BV55" s="42" t="e">
        <f ca="1">'Queuing Calcs'!N66</f>
        <v>#VALUE!</v>
      </c>
      <c r="BW55" s="13">
        <f>'Work Information'!N71</f>
        <v>99999999</v>
      </c>
      <c r="BX55" s="41" t="str">
        <f t="shared" si="17"/>
        <v/>
      </c>
      <c r="BY55" s="142"/>
      <c r="BZ55" s="41" t="str">
        <f t="shared" si="18"/>
        <v/>
      </c>
      <c r="CA55" s="41" t="e">
        <f t="shared" ca="1" si="23"/>
        <v>#VALUE!</v>
      </c>
      <c r="CB55" s="41" t="e">
        <f t="shared" ca="1" si="42"/>
        <v>#VALUE!</v>
      </c>
      <c r="CC55" s="41"/>
      <c r="CD55" s="41" t="e">
        <f t="shared" ca="1" si="35"/>
        <v>#VALUE!</v>
      </c>
      <c r="CE55" s="41" t="e">
        <f t="shared" ca="1" si="29"/>
        <v>#VALUE!</v>
      </c>
      <c r="CF55" s="41" t="e">
        <f t="shared" ca="1" si="5"/>
        <v>#VALUE!</v>
      </c>
    </row>
    <row r="56" spans="2:84" x14ac:dyDescent="0.25">
      <c r="B56" s="275"/>
      <c r="C56" s="40">
        <v>158.08333333333286</v>
      </c>
      <c r="D56" s="42" t="e">
        <f ca="1">'Queuing Calcs'!E13</f>
        <v>#VALUE!</v>
      </c>
      <c r="E56" s="13">
        <f>'Work Information'!E18</f>
        <v>99999999</v>
      </c>
      <c r="F56" s="41" t="str">
        <f t="shared" si="6"/>
        <v/>
      </c>
      <c r="G56" s="142"/>
      <c r="H56" s="41" t="str">
        <f t="shared" si="7"/>
        <v/>
      </c>
      <c r="I56" s="41" t="e">
        <f t="shared" ca="1" si="19"/>
        <v>#VALUE!</v>
      </c>
      <c r="J56" s="41" t="e">
        <f t="shared" ca="1" si="37"/>
        <v>#VALUE!</v>
      </c>
      <c r="K56" s="41"/>
      <c r="L56" s="41" t="e">
        <f t="shared" ca="1" si="30"/>
        <v>#VALUE!</v>
      </c>
      <c r="M56" s="41" t="e">
        <f t="shared" ca="1" si="24"/>
        <v>#VALUE!</v>
      </c>
      <c r="N56" s="41" t="e">
        <f t="shared" ca="1" si="43"/>
        <v>#VALUE!</v>
      </c>
      <c r="P56" s="275"/>
      <c r="Q56" s="40">
        <v>158.08333333333286</v>
      </c>
      <c r="R56" s="42" t="e">
        <f ca="1">'Queuing Calcs'!E40</f>
        <v>#VALUE!</v>
      </c>
      <c r="S56" s="13">
        <f>'Work Information'!E45</f>
        <v>99999999</v>
      </c>
      <c r="T56" s="41" t="str">
        <f t="shared" si="8"/>
        <v/>
      </c>
      <c r="U56" s="142"/>
      <c r="V56" s="41" t="str">
        <f t="shared" si="9"/>
        <v/>
      </c>
      <c r="W56" s="41" t="e">
        <f t="shared" ca="1" si="20"/>
        <v>#VALUE!</v>
      </c>
      <c r="X56" s="41" t="e">
        <f t="shared" ca="1" si="38"/>
        <v>#VALUE!</v>
      </c>
      <c r="Y56" s="41"/>
      <c r="Z56" s="41" t="e">
        <f t="shared" ca="1" si="31"/>
        <v>#VALUE!</v>
      </c>
      <c r="AA56" s="41" t="e">
        <f t="shared" ca="1" si="25"/>
        <v>#VALUE!</v>
      </c>
      <c r="AB56" s="41" t="e">
        <f t="shared" ca="1" si="1"/>
        <v>#VALUE!</v>
      </c>
      <c r="AD56" s="275"/>
      <c r="AE56" s="40">
        <v>158.08333333333286</v>
      </c>
      <c r="AF56" s="42" t="e">
        <f ca="1">'Queuing Calcs'!E67</f>
        <v>#VALUE!</v>
      </c>
      <c r="AG56" s="13">
        <f>'Work Information'!E72</f>
        <v>99999999</v>
      </c>
      <c r="AH56" s="41" t="str">
        <f t="shared" si="10"/>
        <v/>
      </c>
      <c r="AI56" s="142"/>
      <c r="AJ56" s="41" t="str">
        <f t="shared" si="11"/>
        <v/>
      </c>
      <c r="AK56" s="41" t="e">
        <f t="shared" ca="1" si="21"/>
        <v>#VALUE!</v>
      </c>
      <c r="AL56" s="41" t="e">
        <f t="shared" ca="1" si="39"/>
        <v>#VALUE!</v>
      </c>
      <c r="AM56" s="41"/>
      <c r="AN56" s="41" t="e">
        <f t="shared" ca="1" si="32"/>
        <v>#VALUE!</v>
      </c>
      <c r="AO56" s="41" t="e">
        <f t="shared" ca="1" si="26"/>
        <v>#VALUE!</v>
      </c>
      <c r="AP56" s="41" t="e">
        <f t="shared" ca="1" si="2"/>
        <v>#VALUE!</v>
      </c>
      <c r="AR56" s="275"/>
      <c r="AS56" s="40">
        <v>158.08333333333286</v>
      </c>
      <c r="AT56" s="42" t="e">
        <f ca="1">'Queuing Calcs'!N13</f>
        <v>#VALUE!</v>
      </c>
      <c r="AU56" s="13">
        <f>'Work Information'!N18</f>
        <v>99999999</v>
      </c>
      <c r="AV56" s="41" t="str">
        <f t="shared" si="12"/>
        <v/>
      </c>
      <c r="AW56" s="142"/>
      <c r="AX56" s="41" t="str">
        <f t="shared" si="44"/>
        <v/>
      </c>
      <c r="AY56" s="41" t="e">
        <f t="shared" ca="1" si="45"/>
        <v>#VALUE!</v>
      </c>
      <c r="AZ56" s="41" t="e">
        <f t="shared" ca="1" si="40"/>
        <v>#VALUE!</v>
      </c>
      <c r="BA56" s="41"/>
      <c r="BB56" s="41" t="e">
        <f t="shared" ca="1" si="33"/>
        <v>#VALUE!</v>
      </c>
      <c r="BC56" s="41" t="e">
        <f t="shared" ca="1" si="27"/>
        <v>#VALUE!</v>
      </c>
      <c r="BD56" s="41" t="e">
        <f t="shared" ca="1" si="3"/>
        <v>#VALUE!</v>
      </c>
      <c r="BF56" s="275"/>
      <c r="BG56" s="40">
        <v>158.08333333333286</v>
      </c>
      <c r="BH56" s="42" t="e">
        <f ca="1">'Queuing Calcs'!N40</f>
        <v>#VALUE!</v>
      </c>
      <c r="BI56" s="13">
        <f>'Work Information'!N45</f>
        <v>99999999</v>
      </c>
      <c r="BJ56" s="41" t="str">
        <f t="shared" si="15"/>
        <v/>
      </c>
      <c r="BK56" s="142"/>
      <c r="BL56" s="41" t="str">
        <f t="shared" si="16"/>
        <v/>
      </c>
      <c r="BM56" s="41" t="e">
        <f t="shared" ca="1" si="22"/>
        <v>#VALUE!</v>
      </c>
      <c r="BN56" s="41" t="e">
        <f t="shared" ca="1" si="41"/>
        <v>#VALUE!</v>
      </c>
      <c r="BO56" s="41"/>
      <c r="BP56" s="41" t="e">
        <f t="shared" ca="1" si="34"/>
        <v>#VALUE!</v>
      </c>
      <c r="BQ56" s="41" t="e">
        <f t="shared" ca="1" si="28"/>
        <v>#VALUE!</v>
      </c>
      <c r="BR56" s="41" t="e">
        <f t="shared" ca="1" si="4"/>
        <v>#VALUE!</v>
      </c>
      <c r="BT56" s="275"/>
      <c r="BU56" s="40">
        <v>158.08333333333286</v>
      </c>
      <c r="BV56" s="42" t="e">
        <f ca="1">'Queuing Calcs'!N67</f>
        <v>#VALUE!</v>
      </c>
      <c r="BW56" s="13">
        <f>'Work Information'!N72</f>
        <v>99999999</v>
      </c>
      <c r="BX56" s="41" t="str">
        <f t="shared" si="17"/>
        <v/>
      </c>
      <c r="BY56" s="142"/>
      <c r="BZ56" s="41" t="str">
        <f t="shared" si="18"/>
        <v/>
      </c>
      <c r="CA56" s="41" t="e">
        <f t="shared" ca="1" si="23"/>
        <v>#VALUE!</v>
      </c>
      <c r="CB56" s="41" t="e">
        <f t="shared" ca="1" si="42"/>
        <v>#VALUE!</v>
      </c>
      <c r="CC56" s="41"/>
      <c r="CD56" s="41" t="e">
        <f t="shared" ca="1" si="35"/>
        <v>#VALUE!</v>
      </c>
      <c r="CE56" s="41" t="e">
        <f t="shared" ca="1" si="29"/>
        <v>#VALUE!</v>
      </c>
      <c r="CF56" s="41" t="e">
        <f t="shared" ca="1" si="5"/>
        <v>#VALUE!</v>
      </c>
    </row>
    <row r="57" spans="2:84" x14ac:dyDescent="0.25">
      <c r="B57" s="275"/>
      <c r="C57" s="40">
        <v>158.12499999999952</v>
      </c>
      <c r="D57" s="42" t="e">
        <f ca="1">'Queuing Calcs'!E14</f>
        <v>#VALUE!</v>
      </c>
      <c r="E57" s="13">
        <f>'Work Information'!E19</f>
        <v>99999999</v>
      </c>
      <c r="F57" s="41" t="str">
        <f t="shared" si="6"/>
        <v/>
      </c>
      <c r="G57" s="142"/>
      <c r="H57" s="41" t="str">
        <f t="shared" si="7"/>
        <v/>
      </c>
      <c r="I57" s="41" t="e">
        <f t="shared" ca="1" si="19"/>
        <v>#VALUE!</v>
      </c>
      <c r="J57" s="41" t="e">
        <f t="shared" ca="1" si="37"/>
        <v>#VALUE!</v>
      </c>
      <c r="K57" s="41"/>
      <c r="L57" s="41" t="e">
        <f t="shared" ca="1" si="30"/>
        <v>#VALUE!</v>
      </c>
      <c r="M57" s="41" t="e">
        <f t="shared" ca="1" si="24"/>
        <v>#VALUE!</v>
      </c>
      <c r="N57" s="41" t="e">
        <f t="shared" ca="1" si="43"/>
        <v>#VALUE!</v>
      </c>
      <c r="P57" s="275"/>
      <c r="Q57" s="40">
        <v>158.12499999999952</v>
      </c>
      <c r="R57" s="42" t="e">
        <f ca="1">'Queuing Calcs'!E41</f>
        <v>#VALUE!</v>
      </c>
      <c r="S57" s="13">
        <f>'Work Information'!E46</f>
        <v>99999999</v>
      </c>
      <c r="T57" s="41" t="str">
        <f t="shared" si="8"/>
        <v/>
      </c>
      <c r="U57" s="142"/>
      <c r="V57" s="41" t="str">
        <f t="shared" si="9"/>
        <v/>
      </c>
      <c r="W57" s="41" t="e">
        <f t="shared" ca="1" si="20"/>
        <v>#VALUE!</v>
      </c>
      <c r="X57" s="41" t="e">
        <f t="shared" ca="1" si="38"/>
        <v>#VALUE!</v>
      </c>
      <c r="Y57" s="41"/>
      <c r="Z57" s="41" t="e">
        <f t="shared" ca="1" si="31"/>
        <v>#VALUE!</v>
      </c>
      <c r="AA57" s="41" t="e">
        <f t="shared" ca="1" si="25"/>
        <v>#VALUE!</v>
      </c>
      <c r="AB57" s="41" t="e">
        <f t="shared" ca="1" si="1"/>
        <v>#VALUE!</v>
      </c>
      <c r="AD57" s="275"/>
      <c r="AE57" s="40">
        <v>158.12499999999952</v>
      </c>
      <c r="AF57" s="42" t="e">
        <f ca="1">'Queuing Calcs'!E68</f>
        <v>#VALUE!</v>
      </c>
      <c r="AG57" s="13">
        <f>'Work Information'!E73</f>
        <v>99999999</v>
      </c>
      <c r="AH57" s="41" t="str">
        <f t="shared" si="10"/>
        <v/>
      </c>
      <c r="AI57" s="142"/>
      <c r="AJ57" s="41" t="str">
        <f t="shared" si="11"/>
        <v/>
      </c>
      <c r="AK57" s="41" t="e">
        <f t="shared" ca="1" si="21"/>
        <v>#VALUE!</v>
      </c>
      <c r="AL57" s="41" t="e">
        <f t="shared" ca="1" si="39"/>
        <v>#VALUE!</v>
      </c>
      <c r="AM57" s="41"/>
      <c r="AN57" s="41" t="e">
        <f t="shared" ca="1" si="32"/>
        <v>#VALUE!</v>
      </c>
      <c r="AO57" s="41" t="e">
        <f t="shared" ca="1" si="26"/>
        <v>#VALUE!</v>
      </c>
      <c r="AP57" s="41" t="e">
        <f t="shared" ca="1" si="2"/>
        <v>#VALUE!</v>
      </c>
      <c r="AR57" s="275"/>
      <c r="AS57" s="40">
        <v>158.12499999999952</v>
      </c>
      <c r="AT57" s="42" t="e">
        <f ca="1">'Queuing Calcs'!N14</f>
        <v>#VALUE!</v>
      </c>
      <c r="AU57" s="13">
        <f>'Work Information'!N19</f>
        <v>99999999</v>
      </c>
      <c r="AV57" s="41" t="str">
        <f t="shared" si="12"/>
        <v/>
      </c>
      <c r="AW57" s="142"/>
      <c r="AX57" s="41" t="str">
        <f t="shared" si="44"/>
        <v/>
      </c>
      <c r="AY57" s="41" t="e">
        <f t="shared" ca="1" si="45"/>
        <v>#VALUE!</v>
      </c>
      <c r="AZ57" s="41" t="e">
        <f t="shared" ca="1" si="40"/>
        <v>#VALUE!</v>
      </c>
      <c r="BA57" s="41"/>
      <c r="BB57" s="41" t="e">
        <f t="shared" ca="1" si="33"/>
        <v>#VALUE!</v>
      </c>
      <c r="BC57" s="41" t="e">
        <f t="shared" ca="1" si="27"/>
        <v>#VALUE!</v>
      </c>
      <c r="BD57" s="41" t="e">
        <f t="shared" ca="1" si="3"/>
        <v>#VALUE!</v>
      </c>
      <c r="BF57" s="275"/>
      <c r="BG57" s="40">
        <v>158.12499999999952</v>
      </c>
      <c r="BH57" s="42" t="e">
        <f ca="1">'Queuing Calcs'!N41</f>
        <v>#VALUE!</v>
      </c>
      <c r="BI57" s="13">
        <f>'Work Information'!N46</f>
        <v>99999999</v>
      </c>
      <c r="BJ57" s="41" t="str">
        <f t="shared" si="15"/>
        <v/>
      </c>
      <c r="BK57" s="142"/>
      <c r="BL57" s="41" t="str">
        <f t="shared" si="16"/>
        <v/>
      </c>
      <c r="BM57" s="41" t="e">
        <f t="shared" ca="1" si="22"/>
        <v>#VALUE!</v>
      </c>
      <c r="BN57" s="41" t="e">
        <f t="shared" ca="1" si="41"/>
        <v>#VALUE!</v>
      </c>
      <c r="BO57" s="41"/>
      <c r="BP57" s="41" t="e">
        <f t="shared" ca="1" si="34"/>
        <v>#VALUE!</v>
      </c>
      <c r="BQ57" s="41" t="e">
        <f t="shared" ca="1" si="28"/>
        <v>#VALUE!</v>
      </c>
      <c r="BR57" s="41" t="e">
        <f t="shared" ca="1" si="4"/>
        <v>#VALUE!</v>
      </c>
      <c r="BT57" s="275"/>
      <c r="BU57" s="40">
        <v>158.12499999999952</v>
      </c>
      <c r="BV57" s="42" t="e">
        <f ca="1">'Queuing Calcs'!N68</f>
        <v>#VALUE!</v>
      </c>
      <c r="BW57" s="13">
        <f>'Work Information'!N73</f>
        <v>99999999</v>
      </c>
      <c r="BX57" s="41" t="str">
        <f t="shared" si="17"/>
        <v/>
      </c>
      <c r="BY57" s="142"/>
      <c r="BZ57" s="41" t="str">
        <f t="shared" si="18"/>
        <v/>
      </c>
      <c r="CA57" s="41" t="e">
        <f t="shared" ca="1" si="23"/>
        <v>#VALUE!</v>
      </c>
      <c r="CB57" s="41" t="e">
        <f t="shared" ca="1" si="42"/>
        <v>#VALUE!</v>
      </c>
      <c r="CC57" s="41"/>
      <c r="CD57" s="41" t="e">
        <f t="shared" ca="1" si="35"/>
        <v>#VALUE!</v>
      </c>
      <c r="CE57" s="41" t="e">
        <f t="shared" ca="1" si="29"/>
        <v>#VALUE!</v>
      </c>
      <c r="CF57" s="41" t="e">
        <f t="shared" ca="1" si="5"/>
        <v>#VALUE!</v>
      </c>
    </row>
    <row r="58" spans="2:84" x14ac:dyDescent="0.25">
      <c r="B58" s="275"/>
      <c r="C58" s="40">
        <v>158.16666666666617</v>
      </c>
      <c r="D58" s="42" t="e">
        <f ca="1">'Queuing Calcs'!E15</f>
        <v>#VALUE!</v>
      </c>
      <c r="E58" s="13">
        <f>'Work Information'!E20</f>
        <v>99999999</v>
      </c>
      <c r="F58" s="41" t="str">
        <f t="shared" si="6"/>
        <v/>
      </c>
      <c r="G58" s="142"/>
      <c r="H58" s="41" t="str">
        <f t="shared" si="7"/>
        <v/>
      </c>
      <c r="I58" s="41" t="e">
        <f t="shared" ca="1" si="19"/>
        <v>#VALUE!</v>
      </c>
      <c r="J58" s="41" t="e">
        <f t="shared" ca="1" si="37"/>
        <v>#VALUE!</v>
      </c>
      <c r="K58" s="41"/>
      <c r="L58" s="41" t="e">
        <f t="shared" ca="1" si="30"/>
        <v>#VALUE!</v>
      </c>
      <c r="M58" s="41" t="e">
        <f t="shared" ca="1" si="24"/>
        <v>#VALUE!</v>
      </c>
      <c r="N58" s="41" t="e">
        <f t="shared" ca="1" si="43"/>
        <v>#VALUE!</v>
      </c>
      <c r="P58" s="275"/>
      <c r="Q58" s="40">
        <v>158.16666666666617</v>
      </c>
      <c r="R58" s="42" t="e">
        <f ca="1">'Queuing Calcs'!E42</f>
        <v>#VALUE!</v>
      </c>
      <c r="S58" s="13">
        <f>'Work Information'!E47</f>
        <v>99999999</v>
      </c>
      <c r="T58" s="41" t="str">
        <f t="shared" si="8"/>
        <v/>
      </c>
      <c r="U58" s="142"/>
      <c r="V58" s="41" t="str">
        <f t="shared" si="9"/>
        <v/>
      </c>
      <c r="W58" s="41" t="e">
        <f t="shared" ca="1" si="20"/>
        <v>#VALUE!</v>
      </c>
      <c r="X58" s="41" t="e">
        <f t="shared" ca="1" si="38"/>
        <v>#VALUE!</v>
      </c>
      <c r="Y58" s="41"/>
      <c r="Z58" s="41" t="e">
        <f t="shared" ca="1" si="31"/>
        <v>#VALUE!</v>
      </c>
      <c r="AA58" s="41" t="e">
        <f t="shared" ca="1" si="25"/>
        <v>#VALUE!</v>
      </c>
      <c r="AB58" s="41" t="e">
        <f t="shared" ca="1" si="1"/>
        <v>#VALUE!</v>
      </c>
      <c r="AD58" s="275"/>
      <c r="AE58" s="40">
        <v>158.16666666666617</v>
      </c>
      <c r="AF58" s="42" t="e">
        <f ca="1">'Queuing Calcs'!E69</f>
        <v>#VALUE!</v>
      </c>
      <c r="AG58" s="13">
        <f>'Work Information'!E74</f>
        <v>99999999</v>
      </c>
      <c r="AH58" s="41" t="str">
        <f t="shared" si="10"/>
        <v/>
      </c>
      <c r="AI58" s="142"/>
      <c r="AJ58" s="41" t="str">
        <f t="shared" si="11"/>
        <v/>
      </c>
      <c r="AK58" s="41" t="e">
        <f t="shared" ca="1" si="21"/>
        <v>#VALUE!</v>
      </c>
      <c r="AL58" s="41" t="e">
        <f t="shared" ca="1" si="39"/>
        <v>#VALUE!</v>
      </c>
      <c r="AM58" s="41"/>
      <c r="AN58" s="41" t="e">
        <f t="shared" ca="1" si="32"/>
        <v>#VALUE!</v>
      </c>
      <c r="AO58" s="41" t="e">
        <f t="shared" ca="1" si="26"/>
        <v>#VALUE!</v>
      </c>
      <c r="AP58" s="41" t="e">
        <f t="shared" ca="1" si="2"/>
        <v>#VALUE!</v>
      </c>
      <c r="AR58" s="275"/>
      <c r="AS58" s="40">
        <v>158.16666666666617</v>
      </c>
      <c r="AT58" s="42" t="e">
        <f ca="1">'Queuing Calcs'!N15</f>
        <v>#VALUE!</v>
      </c>
      <c r="AU58" s="13">
        <f>'Work Information'!N20</f>
        <v>99999999</v>
      </c>
      <c r="AV58" s="41" t="str">
        <f t="shared" si="12"/>
        <v/>
      </c>
      <c r="AW58" s="142"/>
      <c r="AX58" s="41" t="str">
        <f t="shared" si="44"/>
        <v/>
      </c>
      <c r="AY58" s="41" t="e">
        <f t="shared" ca="1" si="45"/>
        <v>#VALUE!</v>
      </c>
      <c r="AZ58" s="41" t="e">
        <f t="shared" ca="1" si="40"/>
        <v>#VALUE!</v>
      </c>
      <c r="BA58" s="41"/>
      <c r="BB58" s="41" t="e">
        <f t="shared" ca="1" si="33"/>
        <v>#VALUE!</v>
      </c>
      <c r="BC58" s="41" t="e">
        <f t="shared" ca="1" si="27"/>
        <v>#VALUE!</v>
      </c>
      <c r="BD58" s="41" t="e">
        <f t="shared" ca="1" si="3"/>
        <v>#VALUE!</v>
      </c>
      <c r="BF58" s="275"/>
      <c r="BG58" s="40">
        <v>158.16666666666617</v>
      </c>
      <c r="BH58" s="42" t="e">
        <f ca="1">'Queuing Calcs'!N42</f>
        <v>#VALUE!</v>
      </c>
      <c r="BI58" s="13">
        <f>'Work Information'!N47</f>
        <v>99999999</v>
      </c>
      <c r="BJ58" s="41" t="str">
        <f t="shared" si="15"/>
        <v/>
      </c>
      <c r="BK58" s="142"/>
      <c r="BL58" s="41" t="str">
        <f t="shared" si="16"/>
        <v/>
      </c>
      <c r="BM58" s="41" t="e">
        <f t="shared" ca="1" si="22"/>
        <v>#VALUE!</v>
      </c>
      <c r="BN58" s="41" t="e">
        <f t="shared" ca="1" si="41"/>
        <v>#VALUE!</v>
      </c>
      <c r="BO58" s="41"/>
      <c r="BP58" s="41" t="e">
        <f t="shared" ca="1" si="34"/>
        <v>#VALUE!</v>
      </c>
      <c r="BQ58" s="41" t="e">
        <f t="shared" ca="1" si="28"/>
        <v>#VALUE!</v>
      </c>
      <c r="BR58" s="41" t="e">
        <f t="shared" ca="1" si="4"/>
        <v>#VALUE!</v>
      </c>
      <c r="BT58" s="275"/>
      <c r="BU58" s="40">
        <v>158.16666666666617</v>
      </c>
      <c r="BV58" s="42" t="e">
        <f ca="1">'Queuing Calcs'!N69</f>
        <v>#VALUE!</v>
      </c>
      <c r="BW58" s="13">
        <f>'Work Information'!N74</f>
        <v>99999999</v>
      </c>
      <c r="BX58" s="41" t="str">
        <f t="shared" si="17"/>
        <v/>
      </c>
      <c r="BY58" s="142"/>
      <c r="BZ58" s="41" t="str">
        <f t="shared" si="18"/>
        <v/>
      </c>
      <c r="CA58" s="41" t="e">
        <f t="shared" ca="1" si="23"/>
        <v>#VALUE!</v>
      </c>
      <c r="CB58" s="41" t="e">
        <f t="shared" ca="1" si="42"/>
        <v>#VALUE!</v>
      </c>
      <c r="CC58" s="41"/>
      <c r="CD58" s="41" t="e">
        <f t="shared" ca="1" si="35"/>
        <v>#VALUE!</v>
      </c>
      <c r="CE58" s="41" t="e">
        <f t="shared" ca="1" si="29"/>
        <v>#VALUE!</v>
      </c>
      <c r="CF58" s="41" t="e">
        <f t="shared" ca="1" si="5"/>
        <v>#VALUE!</v>
      </c>
    </row>
    <row r="59" spans="2:84" x14ac:dyDescent="0.25">
      <c r="B59" s="275"/>
      <c r="C59" s="40">
        <v>158.20833333333283</v>
      </c>
      <c r="D59" s="42" t="e">
        <f ca="1">'Queuing Calcs'!E16</f>
        <v>#VALUE!</v>
      </c>
      <c r="E59" s="13">
        <f>'Work Information'!E21</f>
        <v>99999999</v>
      </c>
      <c r="F59" s="41" t="str">
        <f t="shared" si="6"/>
        <v/>
      </c>
      <c r="G59" s="142"/>
      <c r="H59" s="41" t="str">
        <f t="shared" si="7"/>
        <v/>
      </c>
      <c r="I59" s="41" t="e">
        <f t="shared" ca="1" si="19"/>
        <v>#VALUE!</v>
      </c>
      <c r="J59" s="41" t="e">
        <f t="shared" ca="1" si="37"/>
        <v>#VALUE!</v>
      </c>
      <c r="K59" s="41"/>
      <c r="L59" s="41" t="e">
        <f t="shared" ca="1" si="30"/>
        <v>#VALUE!</v>
      </c>
      <c r="M59" s="41" t="e">
        <f t="shared" ca="1" si="24"/>
        <v>#VALUE!</v>
      </c>
      <c r="N59" s="41" t="e">
        <f t="shared" ca="1" si="43"/>
        <v>#VALUE!</v>
      </c>
      <c r="P59" s="275"/>
      <c r="Q59" s="40">
        <v>158.20833333333283</v>
      </c>
      <c r="R59" s="42" t="e">
        <f ca="1">'Queuing Calcs'!E43</f>
        <v>#VALUE!</v>
      </c>
      <c r="S59" s="13">
        <f>'Work Information'!E48</f>
        <v>99999999</v>
      </c>
      <c r="T59" s="41" t="str">
        <f t="shared" si="8"/>
        <v/>
      </c>
      <c r="U59" s="142"/>
      <c r="V59" s="41" t="str">
        <f t="shared" si="9"/>
        <v/>
      </c>
      <c r="W59" s="41" t="e">
        <f t="shared" ca="1" si="20"/>
        <v>#VALUE!</v>
      </c>
      <c r="X59" s="41" t="e">
        <f t="shared" ca="1" si="38"/>
        <v>#VALUE!</v>
      </c>
      <c r="Y59" s="41"/>
      <c r="Z59" s="41" t="e">
        <f t="shared" ca="1" si="31"/>
        <v>#VALUE!</v>
      </c>
      <c r="AA59" s="41" t="e">
        <f t="shared" ca="1" si="25"/>
        <v>#VALUE!</v>
      </c>
      <c r="AB59" s="41" t="e">
        <f t="shared" ca="1" si="1"/>
        <v>#VALUE!</v>
      </c>
      <c r="AD59" s="275"/>
      <c r="AE59" s="40">
        <v>158.20833333333283</v>
      </c>
      <c r="AF59" s="42" t="e">
        <f ca="1">'Queuing Calcs'!E70</f>
        <v>#VALUE!</v>
      </c>
      <c r="AG59" s="13">
        <f>'Work Information'!E75</f>
        <v>99999999</v>
      </c>
      <c r="AH59" s="41" t="str">
        <f t="shared" si="10"/>
        <v/>
      </c>
      <c r="AI59" s="142"/>
      <c r="AJ59" s="41" t="str">
        <f t="shared" si="11"/>
        <v/>
      </c>
      <c r="AK59" s="41" t="e">
        <f t="shared" ca="1" si="21"/>
        <v>#VALUE!</v>
      </c>
      <c r="AL59" s="41" t="e">
        <f t="shared" ca="1" si="39"/>
        <v>#VALUE!</v>
      </c>
      <c r="AM59" s="41"/>
      <c r="AN59" s="41" t="e">
        <f t="shared" ca="1" si="32"/>
        <v>#VALUE!</v>
      </c>
      <c r="AO59" s="41" t="e">
        <f t="shared" ca="1" si="26"/>
        <v>#VALUE!</v>
      </c>
      <c r="AP59" s="41" t="e">
        <f t="shared" ca="1" si="2"/>
        <v>#VALUE!</v>
      </c>
      <c r="AR59" s="275"/>
      <c r="AS59" s="40">
        <v>158.20833333333283</v>
      </c>
      <c r="AT59" s="42" t="e">
        <f ca="1">'Queuing Calcs'!N16</f>
        <v>#VALUE!</v>
      </c>
      <c r="AU59" s="13">
        <f>'Work Information'!N21</f>
        <v>99999999</v>
      </c>
      <c r="AV59" s="41" t="str">
        <f t="shared" si="12"/>
        <v/>
      </c>
      <c r="AW59" s="142"/>
      <c r="AX59" s="41" t="str">
        <f t="shared" si="44"/>
        <v/>
      </c>
      <c r="AY59" s="41" t="e">
        <f t="shared" ca="1" si="45"/>
        <v>#VALUE!</v>
      </c>
      <c r="AZ59" s="41" t="e">
        <f t="shared" ca="1" si="40"/>
        <v>#VALUE!</v>
      </c>
      <c r="BA59" s="41"/>
      <c r="BB59" s="41" t="e">
        <f t="shared" ca="1" si="33"/>
        <v>#VALUE!</v>
      </c>
      <c r="BC59" s="41" t="e">
        <f t="shared" ca="1" si="27"/>
        <v>#VALUE!</v>
      </c>
      <c r="BD59" s="41" t="e">
        <f t="shared" ca="1" si="3"/>
        <v>#VALUE!</v>
      </c>
      <c r="BF59" s="275"/>
      <c r="BG59" s="40">
        <v>158.20833333333283</v>
      </c>
      <c r="BH59" s="42" t="e">
        <f ca="1">'Queuing Calcs'!N43</f>
        <v>#VALUE!</v>
      </c>
      <c r="BI59" s="13">
        <f>'Work Information'!N48</f>
        <v>99999999</v>
      </c>
      <c r="BJ59" s="41" t="str">
        <f t="shared" si="15"/>
        <v/>
      </c>
      <c r="BK59" s="142"/>
      <c r="BL59" s="41" t="str">
        <f t="shared" si="16"/>
        <v/>
      </c>
      <c r="BM59" s="41" t="e">
        <f t="shared" ca="1" si="22"/>
        <v>#VALUE!</v>
      </c>
      <c r="BN59" s="41" t="e">
        <f t="shared" ca="1" si="41"/>
        <v>#VALUE!</v>
      </c>
      <c r="BO59" s="41"/>
      <c r="BP59" s="41" t="e">
        <f t="shared" ca="1" si="34"/>
        <v>#VALUE!</v>
      </c>
      <c r="BQ59" s="41" t="e">
        <f t="shared" ca="1" si="28"/>
        <v>#VALUE!</v>
      </c>
      <c r="BR59" s="41" t="e">
        <f t="shared" ca="1" si="4"/>
        <v>#VALUE!</v>
      </c>
      <c r="BT59" s="275"/>
      <c r="BU59" s="40">
        <v>158.20833333333283</v>
      </c>
      <c r="BV59" s="42" t="e">
        <f ca="1">'Queuing Calcs'!N70</f>
        <v>#VALUE!</v>
      </c>
      <c r="BW59" s="13">
        <f>'Work Information'!N75</f>
        <v>99999999</v>
      </c>
      <c r="BX59" s="41" t="str">
        <f t="shared" si="17"/>
        <v/>
      </c>
      <c r="BY59" s="142"/>
      <c r="BZ59" s="41" t="str">
        <f t="shared" si="18"/>
        <v/>
      </c>
      <c r="CA59" s="41" t="e">
        <f t="shared" ca="1" si="23"/>
        <v>#VALUE!</v>
      </c>
      <c r="CB59" s="41" t="e">
        <f t="shared" ca="1" si="42"/>
        <v>#VALUE!</v>
      </c>
      <c r="CC59" s="41"/>
      <c r="CD59" s="41" t="e">
        <f t="shared" ca="1" si="35"/>
        <v>#VALUE!</v>
      </c>
      <c r="CE59" s="41" t="e">
        <f t="shared" ca="1" si="29"/>
        <v>#VALUE!</v>
      </c>
      <c r="CF59" s="41" t="e">
        <f t="shared" ca="1" si="5"/>
        <v>#VALUE!</v>
      </c>
    </row>
    <row r="60" spans="2:84" x14ac:dyDescent="0.25">
      <c r="B60" s="275"/>
      <c r="C60" s="40">
        <v>158.24999999999949</v>
      </c>
      <c r="D60" s="42" t="e">
        <f ca="1">'Queuing Calcs'!E17</f>
        <v>#VALUE!</v>
      </c>
      <c r="E60" s="13">
        <f>'Work Information'!E22</f>
        <v>99999999</v>
      </c>
      <c r="F60" s="41" t="str">
        <f t="shared" si="6"/>
        <v/>
      </c>
      <c r="G60" s="142"/>
      <c r="H60" s="41" t="str">
        <f t="shared" si="7"/>
        <v/>
      </c>
      <c r="I60" s="41" t="e">
        <f t="shared" ca="1" si="19"/>
        <v>#VALUE!</v>
      </c>
      <c r="J60" s="41" t="e">
        <f t="shared" ca="1" si="37"/>
        <v>#VALUE!</v>
      </c>
      <c r="K60" s="41"/>
      <c r="L60" s="41" t="e">
        <f t="shared" ca="1" si="30"/>
        <v>#VALUE!</v>
      </c>
      <c r="M60" s="41" t="e">
        <f t="shared" ca="1" si="24"/>
        <v>#VALUE!</v>
      </c>
      <c r="N60" s="41" t="e">
        <f t="shared" ca="1" si="43"/>
        <v>#VALUE!</v>
      </c>
      <c r="P60" s="275"/>
      <c r="Q60" s="40">
        <v>158.24999999999949</v>
      </c>
      <c r="R60" s="42" t="e">
        <f ca="1">'Queuing Calcs'!E44</f>
        <v>#VALUE!</v>
      </c>
      <c r="S60" s="13">
        <f>'Work Information'!E49</f>
        <v>99999999</v>
      </c>
      <c r="T60" s="41" t="str">
        <f t="shared" si="8"/>
        <v/>
      </c>
      <c r="U60" s="142"/>
      <c r="V60" s="41" t="str">
        <f t="shared" si="9"/>
        <v/>
      </c>
      <c r="W60" s="41" t="e">
        <f t="shared" ca="1" si="20"/>
        <v>#VALUE!</v>
      </c>
      <c r="X60" s="41" t="e">
        <f t="shared" ca="1" si="38"/>
        <v>#VALUE!</v>
      </c>
      <c r="Y60" s="41"/>
      <c r="Z60" s="41" t="e">
        <f t="shared" ca="1" si="31"/>
        <v>#VALUE!</v>
      </c>
      <c r="AA60" s="41" t="e">
        <f t="shared" ca="1" si="25"/>
        <v>#VALUE!</v>
      </c>
      <c r="AB60" s="41" t="e">
        <f t="shared" ca="1" si="1"/>
        <v>#VALUE!</v>
      </c>
      <c r="AD60" s="275"/>
      <c r="AE60" s="40">
        <v>158.24999999999949</v>
      </c>
      <c r="AF60" s="42" t="e">
        <f ca="1">'Queuing Calcs'!E71</f>
        <v>#VALUE!</v>
      </c>
      <c r="AG60" s="13">
        <f>'Work Information'!E76</f>
        <v>99999999</v>
      </c>
      <c r="AH60" s="41" t="str">
        <f t="shared" si="10"/>
        <v/>
      </c>
      <c r="AI60" s="142"/>
      <c r="AJ60" s="41" t="str">
        <f t="shared" si="11"/>
        <v/>
      </c>
      <c r="AK60" s="41" t="e">
        <f t="shared" ca="1" si="21"/>
        <v>#VALUE!</v>
      </c>
      <c r="AL60" s="41" t="e">
        <f t="shared" ca="1" si="39"/>
        <v>#VALUE!</v>
      </c>
      <c r="AM60" s="41"/>
      <c r="AN60" s="41" t="e">
        <f t="shared" ca="1" si="32"/>
        <v>#VALUE!</v>
      </c>
      <c r="AO60" s="41" t="e">
        <f t="shared" ca="1" si="26"/>
        <v>#VALUE!</v>
      </c>
      <c r="AP60" s="41" t="e">
        <f t="shared" ca="1" si="2"/>
        <v>#VALUE!</v>
      </c>
      <c r="AR60" s="275"/>
      <c r="AS60" s="40">
        <v>158.24999999999949</v>
      </c>
      <c r="AT60" s="42" t="e">
        <f ca="1">'Queuing Calcs'!N17</f>
        <v>#VALUE!</v>
      </c>
      <c r="AU60" s="13">
        <f>'Work Information'!N22</f>
        <v>99999999</v>
      </c>
      <c r="AV60" s="41" t="str">
        <f t="shared" si="12"/>
        <v/>
      </c>
      <c r="AW60" s="142"/>
      <c r="AX60" s="41" t="str">
        <f t="shared" si="44"/>
        <v/>
      </c>
      <c r="AY60" s="41" t="e">
        <f t="shared" ca="1" si="45"/>
        <v>#VALUE!</v>
      </c>
      <c r="AZ60" s="41" t="e">
        <f t="shared" ca="1" si="40"/>
        <v>#VALUE!</v>
      </c>
      <c r="BA60" s="41"/>
      <c r="BB60" s="41" t="e">
        <f t="shared" ca="1" si="33"/>
        <v>#VALUE!</v>
      </c>
      <c r="BC60" s="41" t="e">
        <f t="shared" ca="1" si="27"/>
        <v>#VALUE!</v>
      </c>
      <c r="BD60" s="41" t="e">
        <f t="shared" ca="1" si="3"/>
        <v>#VALUE!</v>
      </c>
      <c r="BF60" s="275"/>
      <c r="BG60" s="40">
        <v>158.24999999999949</v>
      </c>
      <c r="BH60" s="42" t="e">
        <f ca="1">'Queuing Calcs'!N44</f>
        <v>#VALUE!</v>
      </c>
      <c r="BI60" s="13">
        <f>'Work Information'!N49</f>
        <v>99999999</v>
      </c>
      <c r="BJ60" s="41" t="str">
        <f t="shared" si="15"/>
        <v/>
      </c>
      <c r="BK60" s="142"/>
      <c r="BL60" s="41" t="str">
        <f t="shared" si="16"/>
        <v/>
      </c>
      <c r="BM60" s="41" t="e">
        <f t="shared" ca="1" si="22"/>
        <v>#VALUE!</v>
      </c>
      <c r="BN60" s="41" t="e">
        <f t="shared" ca="1" si="41"/>
        <v>#VALUE!</v>
      </c>
      <c r="BO60" s="41"/>
      <c r="BP60" s="41" t="e">
        <f t="shared" ca="1" si="34"/>
        <v>#VALUE!</v>
      </c>
      <c r="BQ60" s="41" t="e">
        <f t="shared" ca="1" si="28"/>
        <v>#VALUE!</v>
      </c>
      <c r="BR60" s="41" t="e">
        <f t="shared" ca="1" si="4"/>
        <v>#VALUE!</v>
      </c>
      <c r="BT60" s="275"/>
      <c r="BU60" s="40">
        <v>158.24999999999949</v>
      </c>
      <c r="BV60" s="42" t="e">
        <f ca="1">'Queuing Calcs'!N71</f>
        <v>#VALUE!</v>
      </c>
      <c r="BW60" s="13">
        <f>'Work Information'!N76</f>
        <v>99999999</v>
      </c>
      <c r="BX60" s="41" t="str">
        <f t="shared" si="17"/>
        <v/>
      </c>
      <c r="BY60" s="142"/>
      <c r="BZ60" s="41" t="str">
        <f t="shared" si="18"/>
        <v/>
      </c>
      <c r="CA60" s="41" t="e">
        <f t="shared" ca="1" si="23"/>
        <v>#VALUE!</v>
      </c>
      <c r="CB60" s="41" t="e">
        <f t="shared" ca="1" si="42"/>
        <v>#VALUE!</v>
      </c>
      <c r="CC60" s="41"/>
      <c r="CD60" s="41" t="e">
        <f t="shared" ca="1" si="35"/>
        <v>#VALUE!</v>
      </c>
      <c r="CE60" s="41" t="e">
        <f t="shared" ca="1" si="29"/>
        <v>#VALUE!</v>
      </c>
      <c r="CF60" s="41" t="e">
        <f t="shared" ca="1" si="5"/>
        <v>#VALUE!</v>
      </c>
    </row>
    <row r="61" spans="2:84" x14ac:dyDescent="0.25">
      <c r="B61" s="275"/>
      <c r="C61" s="40">
        <v>158.29166666666615</v>
      </c>
      <c r="D61" s="42" t="e">
        <f ca="1">'Queuing Calcs'!E18</f>
        <v>#VALUE!</v>
      </c>
      <c r="E61" s="13">
        <f>'Work Information'!E23</f>
        <v>99999999</v>
      </c>
      <c r="F61" s="41" t="str">
        <f t="shared" si="6"/>
        <v/>
      </c>
      <c r="G61" s="142"/>
      <c r="H61" s="41" t="str">
        <f t="shared" si="7"/>
        <v/>
      </c>
      <c r="I61" s="41" t="e">
        <f t="shared" ca="1" si="19"/>
        <v>#VALUE!</v>
      </c>
      <c r="J61" s="41" t="e">
        <f t="shared" ca="1" si="37"/>
        <v>#VALUE!</v>
      </c>
      <c r="K61" s="41"/>
      <c r="L61" s="41" t="e">
        <f t="shared" ca="1" si="30"/>
        <v>#VALUE!</v>
      </c>
      <c r="M61" s="41" t="e">
        <f t="shared" ca="1" si="24"/>
        <v>#VALUE!</v>
      </c>
      <c r="N61" s="41" t="e">
        <f t="shared" ca="1" si="43"/>
        <v>#VALUE!</v>
      </c>
      <c r="P61" s="275"/>
      <c r="Q61" s="40">
        <v>158.29166666666615</v>
      </c>
      <c r="R61" s="42" t="e">
        <f ca="1">'Queuing Calcs'!E45</f>
        <v>#VALUE!</v>
      </c>
      <c r="S61" s="13">
        <f>'Work Information'!E50</f>
        <v>99999999</v>
      </c>
      <c r="T61" s="41" t="str">
        <f t="shared" si="8"/>
        <v/>
      </c>
      <c r="U61" s="142"/>
      <c r="V61" s="41" t="str">
        <f t="shared" si="9"/>
        <v/>
      </c>
      <c r="W61" s="41" t="e">
        <f t="shared" ca="1" si="20"/>
        <v>#VALUE!</v>
      </c>
      <c r="X61" s="41" t="e">
        <f t="shared" ca="1" si="38"/>
        <v>#VALUE!</v>
      </c>
      <c r="Y61" s="41"/>
      <c r="Z61" s="41" t="e">
        <f t="shared" ca="1" si="31"/>
        <v>#VALUE!</v>
      </c>
      <c r="AA61" s="41" t="e">
        <f t="shared" ca="1" si="25"/>
        <v>#VALUE!</v>
      </c>
      <c r="AB61" s="41" t="e">
        <f t="shared" ca="1" si="1"/>
        <v>#VALUE!</v>
      </c>
      <c r="AD61" s="275"/>
      <c r="AE61" s="40">
        <v>158.29166666666615</v>
      </c>
      <c r="AF61" s="42" t="e">
        <f ca="1">'Queuing Calcs'!E72</f>
        <v>#VALUE!</v>
      </c>
      <c r="AG61" s="13">
        <f>'Work Information'!E77</f>
        <v>99999999</v>
      </c>
      <c r="AH61" s="41" t="str">
        <f t="shared" si="10"/>
        <v/>
      </c>
      <c r="AI61" s="142"/>
      <c r="AJ61" s="41" t="str">
        <f t="shared" si="11"/>
        <v/>
      </c>
      <c r="AK61" s="41" t="e">
        <f t="shared" ca="1" si="21"/>
        <v>#VALUE!</v>
      </c>
      <c r="AL61" s="41" t="e">
        <f t="shared" ca="1" si="39"/>
        <v>#VALUE!</v>
      </c>
      <c r="AM61" s="41"/>
      <c r="AN61" s="41" t="e">
        <f t="shared" ca="1" si="32"/>
        <v>#VALUE!</v>
      </c>
      <c r="AO61" s="41" t="e">
        <f t="shared" ca="1" si="26"/>
        <v>#VALUE!</v>
      </c>
      <c r="AP61" s="41" t="e">
        <f t="shared" ca="1" si="2"/>
        <v>#VALUE!</v>
      </c>
      <c r="AR61" s="275"/>
      <c r="AS61" s="40">
        <v>158.29166666666615</v>
      </c>
      <c r="AT61" s="42" t="e">
        <f ca="1">'Queuing Calcs'!N18</f>
        <v>#VALUE!</v>
      </c>
      <c r="AU61" s="13">
        <f>'Work Information'!N23</f>
        <v>99999999</v>
      </c>
      <c r="AV61" s="41" t="str">
        <f t="shared" si="12"/>
        <v/>
      </c>
      <c r="AW61" s="142"/>
      <c r="AX61" s="41" t="str">
        <f t="shared" si="44"/>
        <v/>
      </c>
      <c r="AY61" s="41" t="e">
        <f t="shared" ca="1" si="45"/>
        <v>#VALUE!</v>
      </c>
      <c r="AZ61" s="41" t="e">
        <f t="shared" ca="1" si="40"/>
        <v>#VALUE!</v>
      </c>
      <c r="BA61" s="41"/>
      <c r="BB61" s="41" t="e">
        <f t="shared" ca="1" si="33"/>
        <v>#VALUE!</v>
      </c>
      <c r="BC61" s="41" t="e">
        <f t="shared" ca="1" si="27"/>
        <v>#VALUE!</v>
      </c>
      <c r="BD61" s="41" t="e">
        <f t="shared" ca="1" si="3"/>
        <v>#VALUE!</v>
      </c>
      <c r="BF61" s="275"/>
      <c r="BG61" s="40">
        <v>158.29166666666615</v>
      </c>
      <c r="BH61" s="42" t="e">
        <f ca="1">'Queuing Calcs'!N45</f>
        <v>#VALUE!</v>
      </c>
      <c r="BI61" s="13">
        <f>'Work Information'!N50</f>
        <v>99999999</v>
      </c>
      <c r="BJ61" s="41" t="str">
        <f t="shared" si="15"/>
        <v/>
      </c>
      <c r="BK61" s="142"/>
      <c r="BL61" s="41" t="str">
        <f t="shared" si="16"/>
        <v/>
      </c>
      <c r="BM61" s="41" t="e">
        <f t="shared" ca="1" si="22"/>
        <v>#VALUE!</v>
      </c>
      <c r="BN61" s="41" t="e">
        <f t="shared" ca="1" si="41"/>
        <v>#VALUE!</v>
      </c>
      <c r="BO61" s="41"/>
      <c r="BP61" s="41" t="e">
        <f t="shared" ca="1" si="34"/>
        <v>#VALUE!</v>
      </c>
      <c r="BQ61" s="41" t="e">
        <f t="shared" ca="1" si="28"/>
        <v>#VALUE!</v>
      </c>
      <c r="BR61" s="41" t="e">
        <f t="shared" ca="1" si="4"/>
        <v>#VALUE!</v>
      </c>
      <c r="BT61" s="275"/>
      <c r="BU61" s="40">
        <v>158.29166666666615</v>
      </c>
      <c r="BV61" s="42" t="e">
        <f ca="1">'Queuing Calcs'!N72</f>
        <v>#VALUE!</v>
      </c>
      <c r="BW61" s="13">
        <f>'Work Information'!N77</f>
        <v>99999999</v>
      </c>
      <c r="BX61" s="41" t="str">
        <f t="shared" si="17"/>
        <v/>
      </c>
      <c r="BY61" s="142"/>
      <c r="BZ61" s="41" t="str">
        <f t="shared" si="18"/>
        <v/>
      </c>
      <c r="CA61" s="41" t="e">
        <f t="shared" ca="1" si="23"/>
        <v>#VALUE!</v>
      </c>
      <c r="CB61" s="41" t="e">
        <f t="shared" ca="1" si="42"/>
        <v>#VALUE!</v>
      </c>
      <c r="CC61" s="41"/>
      <c r="CD61" s="41" t="e">
        <f t="shared" ca="1" si="35"/>
        <v>#VALUE!</v>
      </c>
      <c r="CE61" s="41" t="e">
        <f t="shared" ca="1" si="29"/>
        <v>#VALUE!</v>
      </c>
      <c r="CF61" s="41" t="e">
        <f t="shared" ca="1" si="5"/>
        <v>#VALUE!</v>
      </c>
    </row>
    <row r="62" spans="2:84" x14ac:dyDescent="0.25">
      <c r="B62" s="275"/>
      <c r="C62" s="40">
        <v>158.3333333333328</v>
      </c>
      <c r="D62" s="42" t="e">
        <f ca="1">'Queuing Calcs'!E19</f>
        <v>#VALUE!</v>
      </c>
      <c r="E62" s="13">
        <f>'Work Information'!E24</f>
        <v>99999999</v>
      </c>
      <c r="F62" s="41" t="str">
        <f t="shared" si="6"/>
        <v/>
      </c>
      <c r="G62" s="142"/>
      <c r="H62" s="41" t="str">
        <f t="shared" si="7"/>
        <v/>
      </c>
      <c r="I62" s="41" t="e">
        <f t="shared" ca="1" si="19"/>
        <v>#VALUE!</v>
      </c>
      <c r="J62" s="41" t="e">
        <f t="shared" ca="1" si="37"/>
        <v>#VALUE!</v>
      </c>
      <c r="K62" s="41"/>
      <c r="L62" s="41" t="e">
        <f t="shared" ca="1" si="30"/>
        <v>#VALUE!</v>
      </c>
      <c r="M62" s="41" t="e">
        <f t="shared" ca="1" si="24"/>
        <v>#VALUE!</v>
      </c>
      <c r="N62" s="41" t="e">
        <f t="shared" ca="1" si="43"/>
        <v>#VALUE!</v>
      </c>
      <c r="P62" s="275"/>
      <c r="Q62" s="40">
        <v>158.3333333333328</v>
      </c>
      <c r="R62" s="42" t="e">
        <f ca="1">'Queuing Calcs'!E46</f>
        <v>#VALUE!</v>
      </c>
      <c r="S62" s="13">
        <f>'Work Information'!E51</f>
        <v>99999999</v>
      </c>
      <c r="T62" s="41" t="str">
        <f t="shared" si="8"/>
        <v/>
      </c>
      <c r="U62" s="142"/>
      <c r="V62" s="41" t="str">
        <f t="shared" si="9"/>
        <v/>
      </c>
      <c r="W62" s="41" t="e">
        <f t="shared" ca="1" si="20"/>
        <v>#VALUE!</v>
      </c>
      <c r="X62" s="41" t="e">
        <f t="shared" ca="1" si="38"/>
        <v>#VALUE!</v>
      </c>
      <c r="Y62" s="41"/>
      <c r="Z62" s="41" t="e">
        <f t="shared" ca="1" si="31"/>
        <v>#VALUE!</v>
      </c>
      <c r="AA62" s="41" t="e">
        <f t="shared" ca="1" si="25"/>
        <v>#VALUE!</v>
      </c>
      <c r="AB62" s="41" t="e">
        <f t="shared" ca="1" si="1"/>
        <v>#VALUE!</v>
      </c>
      <c r="AD62" s="275"/>
      <c r="AE62" s="40">
        <v>158.3333333333328</v>
      </c>
      <c r="AF62" s="42" t="e">
        <f ca="1">'Queuing Calcs'!E73</f>
        <v>#VALUE!</v>
      </c>
      <c r="AG62" s="13">
        <f>'Work Information'!E78</f>
        <v>99999999</v>
      </c>
      <c r="AH62" s="41" t="str">
        <f t="shared" si="10"/>
        <v/>
      </c>
      <c r="AI62" s="142"/>
      <c r="AJ62" s="41" t="str">
        <f t="shared" si="11"/>
        <v/>
      </c>
      <c r="AK62" s="41" t="e">
        <f t="shared" ca="1" si="21"/>
        <v>#VALUE!</v>
      </c>
      <c r="AL62" s="41" t="e">
        <f t="shared" ca="1" si="39"/>
        <v>#VALUE!</v>
      </c>
      <c r="AM62" s="41"/>
      <c r="AN62" s="41" t="e">
        <f t="shared" ca="1" si="32"/>
        <v>#VALUE!</v>
      </c>
      <c r="AO62" s="41" t="e">
        <f t="shared" ca="1" si="26"/>
        <v>#VALUE!</v>
      </c>
      <c r="AP62" s="41" t="e">
        <f t="shared" ca="1" si="2"/>
        <v>#VALUE!</v>
      </c>
      <c r="AR62" s="275"/>
      <c r="AS62" s="40">
        <v>158.3333333333328</v>
      </c>
      <c r="AT62" s="42" t="e">
        <f ca="1">'Queuing Calcs'!N19</f>
        <v>#VALUE!</v>
      </c>
      <c r="AU62" s="13">
        <f>'Work Information'!N24</f>
        <v>99999999</v>
      </c>
      <c r="AV62" s="41" t="str">
        <f t="shared" si="12"/>
        <v/>
      </c>
      <c r="AW62" s="142"/>
      <c r="AX62" s="41" t="str">
        <f t="shared" si="44"/>
        <v/>
      </c>
      <c r="AY62" s="41" t="e">
        <f t="shared" ca="1" si="45"/>
        <v>#VALUE!</v>
      </c>
      <c r="AZ62" s="41" t="e">
        <f t="shared" ca="1" si="40"/>
        <v>#VALUE!</v>
      </c>
      <c r="BA62" s="41"/>
      <c r="BB62" s="41" t="e">
        <f t="shared" ca="1" si="33"/>
        <v>#VALUE!</v>
      </c>
      <c r="BC62" s="41" t="e">
        <f t="shared" ca="1" si="27"/>
        <v>#VALUE!</v>
      </c>
      <c r="BD62" s="41" t="e">
        <f t="shared" ca="1" si="3"/>
        <v>#VALUE!</v>
      </c>
      <c r="BF62" s="275"/>
      <c r="BG62" s="40">
        <v>158.3333333333328</v>
      </c>
      <c r="BH62" s="42" t="e">
        <f ca="1">'Queuing Calcs'!N46</f>
        <v>#VALUE!</v>
      </c>
      <c r="BI62" s="13">
        <f>'Work Information'!N51</f>
        <v>99999999</v>
      </c>
      <c r="BJ62" s="41" t="str">
        <f t="shared" si="15"/>
        <v/>
      </c>
      <c r="BK62" s="142"/>
      <c r="BL62" s="41" t="str">
        <f t="shared" si="16"/>
        <v/>
      </c>
      <c r="BM62" s="41" t="e">
        <f t="shared" ca="1" si="22"/>
        <v>#VALUE!</v>
      </c>
      <c r="BN62" s="41" t="e">
        <f t="shared" ca="1" si="41"/>
        <v>#VALUE!</v>
      </c>
      <c r="BO62" s="41"/>
      <c r="BP62" s="41" t="e">
        <f t="shared" ca="1" si="34"/>
        <v>#VALUE!</v>
      </c>
      <c r="BQ62" s="41" t="e">
        <f t="shared" ca="1" si="28"/>
        <v>#VALUE!</v>
      </c>
      <c r="BR62" s="41" t="e">
        <f t="shared" ca="1" si="4"/>
        <v>#VALUE!</v>
      </c>
      <c r="BT62" s="275"/>
      <c r="BU62" s="40">
        <v>158.3333333333328</v>
      </c>
      <c r="BV62" s="42" t="e">
        <f ca="1">'Queuing Calcs'!N73</f>
        <v>#VALUE!</v>
      </c>
      <c r="BW62" s="13">
        <f>'Work Information'!N78</f>
        <v>99999999</v>
      </c>
      <c r="BX62" s="41" t="str">
        <f t="shared" si="17"/>
        <v/>
      </c>
      <c r="BY62" s="142"/>
      <c r="BZ62" s="41" t="str">
        <f t="shared" si="18"/>
        <v/>
      </c>
      <c r="CA62" s="41" t="e">
        <f t="shared" ca="1" si="23"/>
        <v>#VALUE!</v>
      </c>
      <c r="CB62" s="41" t="e">
        <f t="shared" ca="1" si="42"/>
        <v>#VALUE!</v>
      </c>
      <c r="CC62" s="41"/>
      <c r="CD62" s="41" t="e">
        <f t="shared" ca="1" si="35"/>
        <v>#VALUE!</v>
      </c>
      <c r="CE62" s="41" t="e">
        <f t="shared" ca="1" si="29"/>
        <v>#VALUE!</v>
      </c>
      <c r="CF62" s="41" t="e">
        <f t="shared" ca="1" si="5"/>
        <v>#VALUE!</v>
      </c>
    </row>
    <row r="63" spans="2:84" x14ac:dyDescent="0.25">
      <c r="B63" s="275"/>
      <c r="C63" s="40">
        <v>158.37499999999946</v>
      </c>
      <c r="D63" s="42" t="e">
        <f ca="1">'Queuing Calcs'!E20</f>
        <v>#VALUE!</v>
      </c>
      <c r="E63" s="13">
        <f>'Work Information'!E25</f>
        <v>99999999</v>
      </c>
      <c r="F63" s="41" t="str">
        <f t="shared" si="6"/>
        <v/>
      </c>
      <c r="G63" s="142"/>
      <c r="H63" s="41" t="str">
        <f t="shared" si="7"/>
        <v/>
      </c>
      <c r="I63" s="41" t="e">
        <f t="shared" ca="1" si="19"/>
        <v>#VALUE!</v>
      </c>
      <c r="J63" s="41" t="e">
        <f t="shared" ca="1" si="37"/>
        <v>#VALUE!</v>
      </c>
      <c r="K63" s="41"/>
      <c r="L63" s="41" t="e">
        <f t="shared" ca="1" si="30"/>
        <v>#VALUE!</v>
      </c>
      <c r="M63" s="41" t="e">
        <f t="shared" ca="1" si="24"/>
        <v>#VALUE!</v>
      </c>
      <c r="N63" s="41" t="e">
        <f t="shared" ca="1" si="43"/>
        <v>#VALUE!</v>
      </c>
      <c r="P63" s="275"/>
      <c r="Q63" s="40">
        <v>158.37499999999946</v>
      </c>
      <c r="R63" s="42" t="e">
        <f ca="1">'Queuing Calcs'!E47</f>
        <v>#VALUE!</v>
      </c>
      <c r="S63" s="13">
        <f>'Work Information'!E52</f>
        <v>99999999</v>
      </c>
      <c r="T63" s="41" t="str">
        <f t="shared" si="8"/>
        <v/>
      </c>
      <c r="U63" s="142"/>
      <c r="V63" s="41" t="str">
        <f t="shared" si="9"/>
        <v/>
      </c>
      <c r="W63" s="41" t="e">
        <f t="shared" ca="1" si="20"/>
        <v>#VALUE!</v>
      </c>
      <c r="X63" s="41" t="e">
        <f t="shared" ca="1" si="38"/>
        <v>#VALUE!</v>
      </c>
      <c r="Y63" s="41"/>
      <c r="Z63" s="41" t="e">
        <f t="shared" ca="1" si="31"/>
        <v>#VALUE!</v>
      </c>
      <c r="AA63" s="41" t="e">
        <f t="shared" ca="1" si="25"/>
        <v>#VALUE!</v>
      </c>
      <c r="AB63" s="41" t="e">
        <f t="shared" ca="1" si="1"/>
        <v>#VALUE!</v>
      </c>
      <c r="AD63" s="275"/>
      <c r="AE63" s="40">
        <v>158.37499999999946</v>
      </c>
      <c r="AF63" s="42" t="e">
        <f ca="1">'Queuing Calcs'!E74</f>
        <v>#VALUE!</v>
      </c>
      <c r="AG63" s="13">
        <f>'Work Information'!E79</f>
        <v>99999999</v>
      </c>
      <c r="AH63" s="41" t="str">
        <f t="shared" si="10"/>
        <v/>
      </c>
      <c r="AI63" s="142"/>
      <c r="AJ63" s="41" t="str">
        <f t="shared" si="11"/>
        <v/>
      </c>
      <c r="AK63" s="41" t="e">
        <f t="shared" ca="1" si="21"/>
        <v>#VALUE!</v>
      </c>
      <c r="AL63" s="41" t="e">
        <f t="shared" ca="1" si="39"/>
        <v>#VALUE!</v>
      </c>
      <c r="AM63" s="41"/>
      <c r="AN63" s="41" t="e">
        <f t="shared" ca="1" si="32"/>
        <v>#VALUE!</v>
      </c>
      <c r="AO63" s="41" t="e">
        <f t="shared" ca="1" si="26"/>
        <v>#VALUE!</v>
      </c>
      <c r="AP63" s="41" t="e">
        <f t="shared" ca="1" si="2"/>
        <v>#VALUE!</v>
      </c>
      <c r="AR63" s="275"/>
      <c r="AS63" s="40">
        <v>158.37499999999946</v>
      </c>
      <c r="AT63" s="42" t="e">
        <f ca="1">'Queuing Calcs'!N20</f>
        <v>#VALUE!</v>
      </c>
      <c r="AU63" s="13">
        <f>'Work Information'!N25</f>
        <v>99999999</v>
      </c>
      <c r="AV63" s="41" t="str">
        <f t="shared" si="12"/>
        <v/>
      </c>
      <c r="AW63" s="142"/>
      <c r="AX63" s="41" t="str">
        <f t="shared" si="44"/>
        <v/>
      </c>
      <c r="AY63" s="41" t="e">
        <f t="shared" ca="1" si="45"/>
        <v>#VALUE!</v>
      </c>
      <c r="AZ63" s="41" t="e">
        <f t="shared" ca="1" si="40"/>
        <v>#VALUE!</v>
      </c>
      <c r="BA63" s="41"/>
      <c r="BB63" s="41" t="e">
        <f t="shared" ca="1" si="33"/>
        <v>#VALUE!</v>
      </c>
      <c r="BC63" s="41" t="e">
        <f t="shared" ca="1" si="27"/>
        <v>#VALUE!</v>
      </c>
      <c r="BD63" s="41" t="e">
        <f t="shared" ca="1" si="3"/>
        <v>#VALUE!</v>
      </c>
      <c r="BF63" s="275"/>
      <c r="BG63" s="40">
        <v>158.37499999999946</v>
      </c>
      <c r="BH63" s="42" t="e">
        <f ca="1">'Queuing Calcs'!N47</f>
        <v>#VALUE!</v>
      </c>
      <c r="BI63" s="13">
        <f>'Work Information'!N52</f>
        <v>99999999</v>
      </c>
      <c r="BJ63" s="41" t="str">
        <f t="shared" si="15"/>
        <v/>
      </c>
      <c r="BK63" s="142"/>
      <c r="BL63" s="41" t="str">
        <f t="shared" si="16"/>
        <v/>
      </c>
      <c r="BM63" s="41" t="e">
        <f t="shared" ca="1" si="22"/>
        <v>#VALUE!</v>
      </c>
      <c r="BN63" s="41" t="e">
        <f t="shared" ca="1" si="41"/>
        <v>#VALUE!</v>
      </c>
      <c r="BO63" s="41"/>
      <c r="BP63" s="41" t="e">
        <f t="shared" ca="1" si="34"/>
        <v>#VALUE!</v>
      </c>
      <c r="BQ63" s="41" t="e">
        <f t="shared" ca="1" si="28"/>
        <v>#VALUE!</v>
      </c>
      <c r="BR63" s="41" t="e">
        <f t="shared" ca="1" si="4"/>
        <v>#VALUE!</v>
      </c>
      <c r="BT63" s="275"/>
      <c r="BU63" s="40">
        <v>158.37499999999946</v>
      </c>
      <c r="BV63" s="42" t="e">
        <f ca="1">'Queuing Calcs'!N74</f>
        <v>#VALUE!</v>
      </c>
      <c r="BW63" s="13">
        <f>'Work Information'!N79</f>
        <v>99999999</v>
      </c>
      <c r="BX63" s="41" t="str">
        <f t="shared" si="17"/>
        <v/>
      </c>
      <c r="BY63" s="142"/>
      <c r="BZ63" s="41" t="str">
        <f t="shared" si="18"/>
        <v/>
      </c>
      <c r="CA63" s="41" t="e">
        <f t="shared" ca="1" si="23"/>
        <v>#VALUE!</v>
      </c>
      <c r="CB63" s="41" t="e">
        <f t="shared" ca="1" si="42"/>
        <v>#VALUE!</v>
      </c>
      <c r="CC63" s="41"/>
      <c r="CD63" s="41" t="e">
        <f t="shared" ca="1" si="35"/>
        <v>#VALUE!</v>
      </c>
      <c r="CE63" s="41" t="e">
        <f t="shared" ca="1" si="29"/>
        <v>#VALUE!</v>
      </c>
      <c r="CF63" s="41" t="e">
        <f t="shared" ca="1" si="5"/>
        <v>#VALUE!</v>
      </c>
    </row>
    <row r="64" spans="2:84" x14ac:dyDescent="0.25">
      <c r="B64" s="275"/>
      <c r="C64" s="40">
        <v>158.41666666666612</v>
      </c>
      <c r="D64" s="42" t="e">
        <f ca="1">'Queuing Calcs'!E21</f>
        <v>#VALUE!</v>
      </c>
      <c r="E64" s="13">
        <f>'Work Information'!E26</f>
        <v>99999999</v>
      </c>
      <c r="F64" s="41" t="str">
        <f t="shared" si="6"/>
        <v/>
      </c>
      <c r="G64" s="142"/>
      <c r="H64" s="41" t="str">
        <f t="shared" si="7"/>
        <v/>
      </c>
      <c r="I64" s="41" t="e">
        <f t="shared" ca="1" si="19"/>
        <v>#VALUE!</v>
      </c>
      <c r="J64" s="41" t="e">
        <f t="shared" ca="1" si="37"/>
        <v>#VALUE!</v>
      </c>
      <c r="K64" s="41"/>
      <c r="L64" s="41" t="e">
        <f t="shared" ca="1" si="30"/>
        <v>#VALUE!</v>
      </c>
      <c r="M64" s="41" t="e">
        <f t="shared" ca="1" si="24"/>
        <v>#VALUE!</v>
      </c>
      <c r="N64" s="41" t="e">
        <f t="shared" ca="1" si="43"/>
        <v>#VALUE!</v>
      </c>
      <c r="P64" s="275"/>
      <c r="Q64" s="40">
        <v>158.41666666666612</v>
      </c>
      <c r="R64" s="42" t="e">
        <f ca="1">'Queuing Calcs'!E48</f>
        <v>#VALUE!</v>
      </c>
      <c r="S64" s="13">
        <f>'Work Information'!E53</f>
        <v>99999999</v>
      </c>
      <c r="T64" s="41" t="str">
        <f t="shared" si="8"/>
        <v/>
      </c>
      <c r="U64" s="142"/>
      <c r="V64" s="41" t="str">
        <f t="shared" si="9"/>
        <v/>
      </c>
      <c r="W64" s="41" t="e">
        <f t="shared" ca="1" si="20"/>
        <v>#VALUE!</v>
      </c>
      <c r="X64" s="41" t="e">
        <f t="shared" ca="1" si="38"/>
        <v>#VALUE!</v>
      </c>
      <c r="Y64" s="41"/>
      <c r="Z64" s="41" t="e">
        <f t="shared" ca="1" si="31"/>
        <v>#VALUE!</v>
      </c>
      <c r="AA64" s="41" t="e">
        <f t="shared" ca="1" si="25"/>
        <v>#VALUE!</v>
      </c>
      <c r="AB64" s="41" t="e">
        <f t="shared" ca="1" si="1"/>
        <v>#VALUE!</v>
      </c>
      <c r="AD64" s="275"/>
      <c r="AE64" s="40">
        <v>158.41666666666612</v>
      </c>
      <c r="AF64" s="42" t="e">
        <f ca="1">'Queuing Calcs'!E75</f>
        <v>#VALUE!</v>
      </c>
      <c r="AG64" s="13">
        <f>'Work Information'!E80</f>
        <v>99999999</v>
      </c>
      <c r="AH64" s="41" t="str">
        <f t="shared" si="10"/>
        <v/>
      </c>
      <c r="AI64" s="142"/>
      <c r="AJ64" s="41" t="str">
        <f t="shared" si="11"/>
        <v/>
      </c>
      <c r="AK64" s="41" t="e">
        <f t="shared" ca="1" si="21"/>
        <v>#VALUE!</v>
      </c>
      <c r="AL64" s="41" t="e">
        <f t="shared" ca="1" si="39"/>
        <v>#VALUE!</v>
      </c>
      <c r="AM64" s="41"/>
      <c r="AN64" s="41" t="e">
        <f t="shared" ca="1" si="32"/>
        <v>#VALUE!</v>
      </c>
      <c r="AO64" s="41" t="e">
        <f t="shared" ca="1" si="26"/>
        <v>#VALUE!</v>
      </c>
      <c r="AP64" s="41" t="e">
        <f t="shared" ca="1" si="2"/>
        <v>#VALUE!</v>
      </c>
      <c r="AR64" s="275"/>
      <c r="AS64" s="40">
        <v>158.41666666666612</v>
      </c>
      <c r="AT64" s="42" t="e">
        <f ca="1">'Queuing Calcs'!N21</f>
        <v>#VALUE!</v>
      </c>
      <c r="AU64" s="13">
        <f>'Work Information'!N26</f>
        <v>99999999</v>
      </c>
      <c r="AV64" s="41" t="str">
        <f t="shared" si="12"/>
        <v/>
      </c>
      <c r="AW64" s="142"/>
      <c r="AX64" s="41" t="str">
        <f t="shared" si="44"/>
        <v/>
      </c>
      <c r="AY64" s="41" t="e">
        <f t="shared" ca="1" si="45"/>
        <v>#VALUE!</v>
      </c>
      <c r="AZ64" s="41" t="e">
        <f t="shared" ca="1" si="40"/>
        <v>#VALUE!</v>
      </c>
      <c r="BA64" s="41"/>
      <c r="BB64" s="41" t="e">
        <f t="shared" ca="1" si="33"/>
        <v>#VALUE!</v>
      </c>
      <c r="BC64" s="41" t="e">
        <f t="shared" ca="1" si="27"/>
        <v>#VALUE!</v>
      </c>
      <c r="BD64" s="41" t="e">
        <f t="shared" ca="1" si="3"/>
        <v>#VALUE!</v>
      </c>
      <c r="BF64" s="275"/>
      <c r="BG64" s="40">
        <v>158.41666666666612</v>
      </c>
      <c r="BH64" s="42" t="e">
        <f ca="1">'Queuing Calcs'!N48</f>
        <v>#VALUE!</v>
      </c>
      <c r="BI64" s="13">
        <f>'Work Information'!N53</f>
        <v>99999999</v>
      </c>
      <c r="BJ64" s="41" t="str">
        <f t="shared" si="15"/>
        <v/>
      </c>
      <c r="BK64" s="142"/>
      <c r="BL64" s="41" t="str">
        <f t="shared" si="16"/>
        <v/>
      </c>
      <c r="BM64" s="41" t="e">
        <f t="shared" ca="1" si="22"/>
        <v>#VALUE!</v>
      </c>
      <c r="BN64" s="41" t="e">
        <f t="shared" ca="1" si="41"/>
        <v>#VALUE!</v>
      </c>
      <c r="BO64" s="41"/>
      <c r="BP64" s="41" t="e">
        <f t="shared" ca="1" si="34"/>
        <v>#VALUE!</v>
      </c>
      <c r="BQ64" s="41" t="e">
        <f t="shared" ca="1" si="28"/>
        <v>#VALUE!</v>
      </c>
      <c r="BR64" s="41" t="e">
        <f t="shared" ca="1" si="4"/>
        <v>#VALUE!</v>
      </c>
      <c r="BT64" s="275"/>
      <c r="BU64" s="40">
        <v>158.41666666666612</v>
      </c>
      <c r="BV64" s="42" t="e">
        <f ca="1">'Queuing Calcs'!N75</f>
        <v>#VALUE!</v>
      </c>
      <c r="BW64" s="13">
        <f>'Work Information'!N80</f>
        <v>99999999</v>
      </c>
      <c r="BX64" s="41" t="str">
        <f t="shared" si="17"/>
        <v/>
      </c>
      <c r="BY64" s="142"/>
      <c r="BZ64" s="41" t="str">
        <f t="shared" si="18"/>
        <v/>
      </c>
      <c r="CA64" s="41" t="e">
        <f t="shared" ca="1" si="23"/>
        <v>#VALUE!</v>
      </c>
      <c r="CB64" s="41" t="e">
        <f t="shared" ca="1" si="42"/>
        <v>#VALUE!</v>
      </c>
      <c r="CC64" s="41"/>
      <c r="CD64" s="41" t="e">
        <f t="shared" ca="1" si="35"/>
        <v>#VALUE!</v>
      </c>
      <c r="CE64" s="41" t="e">
        <f t="shared" ca="1" si="29"/>
        <v>#VALUE!</v>
      </c>
      <c r="CF64" s="41" t="e">
        <f t="shared" ca="1" si="5"/>
        <v>#VALUE!</v>
      </c>
    </row>
    <row r="65" spans="2:84" x14ac:dyDescent="0.25">
      <c r="B65" s="275"/>
      <c r="C65" s="40">
        <v>158.45833333333277</v>
      </c>
      <c r="D65" s="42" t="e">
        <f ca="1">'Queuing Calcs'!E22</f>
        <v>#VALUE!</v>
      </c>
      <c r="E65" s="13">
        <f>'Work Information'!E27</f>
        <v>99999999</v>
      </c>
      <c r="F65" s="41" t="str">
        <f t="shared" si="6"/>
        <v/>
      </c>
      <c r="G65" s="142"/>
      <c r="H65" s="41" t="str">
        <f t="shared" si="7"/>
        <v/>
      </c>
      <c r="I65" s="41" t="e">
        <f t="shared" ca="1" si="19"/>
        <v>#VALUE!</v>
      </c>
      <c r="J65" s="41" t="e">
        <f t="shared" ca="1" si="37"/>
        <v>#VALUE!</v>
      </c>
      <c r="K65" s="41"/>
      <c r="L65" s="41" t="e">
        <f t="shared" ca="1" si="30"/>
        <v>#VALUE!</v>
      </c>
      <c r="M65" s="41" t="e">
        <f t="shared" ca="1" si="24"/>
        <v>#VALUE!</v>
      </c>
      <c r="N65" s="41" t="e">
        <f t="shared" ca="1" si="43"/>
        <v>#VALUE!</v>
      </c>
      <c r="P65" s="275"/>
      <c r="Q65" s="40">
        <v>158.45833333333277</v>
      </c>
      <c r="R65" s="42" t="e">
        <f ca="1">'Queuing Calcs'!E49</f>
        <v>#VALUE!</v>
      </c>
      <c r="S65" s="13">
        <f>'Work Information'!E54</f>
        <v>99999999</v>
      </c>
      <c r="T65" s="41" t="str">
        <f t="shared" si="8"/>
        <v/>
      </c>
      <c r="U65" s="142"/>
      <c r="V65" s="41" t="str">
        <f t="shared" si="9"/>
        <v/>
      </c>
      <c r="W65" s="41" t="e">
        <f t="shared" ca="1" si="20"/>
        <v>#VALUE!</v>
      </c>
      <c r="X65" s="41" t="e">
        <f t="shared" ca="1" si="38"/>
        <v>#VALUE!</v>
      </c>
      <c r="Y65" s="41"/>
      <c r="Z65" s="41" t="e">
        <f t="shared" ca="1" si="31"/>
        <v>#VALUE!</v>
      </c>
      <c r="AA65" s="41" t="e">
        <f t="shared" ca="1" si="25"/>
        <v>#VALUE!</v>
      </c>
      <c r="AB65" s="41" t="e">
        <f t="shared" ca="1" si="1"/>
        <v>#VALUE!</v>
      </c>
      <c r="AD65" s="275"/>
      <c r="AE65" s="40">
        <v>158.45833333333277</v>
      </c>
      <c r="AF65" s="42" t="e">
        <f ca="1">'Queuing Calcs'!E76</f>
        <v>#VALUE!</v>
      </c>
      <c r="AG65" s="13">
        <f>'Work Information'!E81</f>
        <v>99999999</v>
      </c>
      <c r="AH65" s="41" t="str">
        <f t="shared" si="10"/>
        <v/>
      </c>
      <c r="AI65" s="142"/>
      <c r="AJ65" s="41" t="str">
        <f t="shared" si="11"/>
        <v/>
      </c>
      <c r="AK65" s="41" t="e">
        <f t="shared" ca="1" si="21"/>
        <v>#VALUE!</v>
      </c>
      <c r="AL65" s="41" t="e">
        <f t="shared" ca="1" si="39"/>
        <v>#VALUE!</v>
      </c>
      <c r="AM65" s="41"/>
      <c r="AN65" s="41" t="e">
        <f t="shared" ca="1" si="32"/>
        <v>#VALUE!</v>
      </c>
      <c r="AO65" s="41" t="e">
        <f t="shared" ca="1" si="26"/>
        <v>#VALUE!</v>
      </c>
      <c r="AP65" s="41" t="e">
        <f t="shared" ca="1" si="2"/>
        <v>#VALUE!</v>
      </c>
      <c r="AR65" s="275"/>
      <c r="AS65" s="40">
        <v>158.45833333333277</v>
      </c>
      <c r="AT65" s="42" t="e">
        <f ca="1">'Queuing Calcs'!N22</f>
        <v>#VALUE!</v>
      </c>
      <c r="AU65" s="13">
        <f>'Work Information'!N27</f>
        <v>99999999</v>
      </c>
      <c r="AV65" s="41" t="str">
        <f t="shared" si="12"/>
        <v/>
      </c>
      <c r="AW65" s="142"/>
      <c r="AX65" s="41" t="str">
        <f t="shared" si="44"/>
        <v/>
      </c>
      <c r="AY65" s="41" t="e">
        <f t="shared" ca="1" si="45"/>
        <v>#VALUE!</v>
      </c>
      <c r="AZ65" s="41" t="e">
        <f t="shared" ca="1" si="40"/>
        <v>#VALUE!</v>
      </c>
      <c r="BA65" s="41"/>
      <c r="BB65" s="41" t="e">
        <f t="shared" ca="1" si="33"/>
        <v>#VALUE!</v>
      </c>
      <c r="BC65" s="41" t="e">
        <f t="shared" ca="1" si="27"/>
        <v>#VALUE!</v>
      </c>
      <c r="BD65" s="41" t="e">
        <f t="shared" ca="1" si="3"/>
        <v>#VALUE!</v>
      </c>
      <c r="BF65" s="275"/>
      <c r="BG65" s="40">
        <v>158.45833333333277</v>
      </c>
      <c r="BH65" s="42" t="e">
        <f ca="1">'Queuing Calcs'!N49</f>
        <v>#VALUE!</v>
      </c>
      <c r="BI65" s="13">
        <f>'Work Information'!N54</f>
        <v>99999999</v>
      </c>
      <c r="BJ65" s="41" t="str">
        <f t="shared" si="15"/>
        <v/>
      </c>
      <c r="BK65" s="142"/>
      <c r="BL65" s="41" t="str">
        <f t="shared" si="16"/>
        <v/>
      </c>
      <c r="BM65" s="41" t="e">
        <f t="shared" ca="1" si="22"/>
        <v>#VALUE!</v>
      </c>
      <c r="BN65" s="41" t="e">
        <f t="shared" ca="1" si="41"/>
        <v>#VALUE!</v>
      </c>
      <c r="BO65" s="41"/>
      <c r="BP65" s="41" t="e">
        <f t="shared" ca="1" si="34"/>
        <v>#VALUE!</v>
      </c>
      <c r="BQ65" s="41" t="e">
        <f t="shared" ca="1" si="28"/>
        <v>#VALUE!</v>
      </c>
      <c r="BR65" s="41" t="e">
        <f t="shared" ca="1" si="4"/>
        <v>#VALUE!</v>
      </c>
      <c r="BT65" s="275"/>
      <c r="BU65" s="40">
        <v>158.45833333333277</v>
      </c>
      <c r="BV65" s="42" t="e">
        <f ca="1">'Queuing Calcs'!N76</f>
        <v>#VALUE!</v>
      </c>
      <c r="BW65" s="13">
        <f>'Work Information'!N81</f>
        <v>99999999</v>
      </c>
      <c r="BX65" s="41" t="str">
        <f t="shared" si="17"/>
        <v/>
      </c>
      <c r="BY65" s="142"/>
      <c r="BZ65" s="41" t="str">
        <f t="shared" si="18"/>
        <v/>
      </c>
      <c r="CA65" s="41" t="e">
        <f t="shared" ca="1" si="23"/>
        <v>#VALUE!</v>
      </c>
      <c r="CB65" s="41" t="e">
        <f t="shared" ca="1" si="42"/>
        <v>#VALUE!</v>
      </c>
      <c r="CC65" s="41"/>
      <c r="CD65" s="41" t="e">
        <f t="shared" ca="1" si="35"/>
        <v>#VALUE!</v>
      </c>
      <c r="CE65" s="41" t="e">
        <f t="shared" ca="1" si="29"/>
        <v>#VALUE!</v>
      </c>
      <c r="CF65" s="41" t="e">
        <f t="shared" ca="1" si="5"/>
        <v>#VALUE!</v>
      </c>
    </row>
    <row r="66" spans="2:84" x14ac:dyDescent="0.25">
      <c r="B66" s="275"/>
      <c r="C66" s="40">
        <v>158.49999999999943</v>
      </c>
      <c r="D66" s="42" t="e">
        <f ca="1">'Queuing Calcs'!E23</f>
        <v>#VALUE!</v>
      </c>
      <c r="E66" s="13">
        <f>'Work Information'!E28</f>
        <v>99999999</v>
      </c>
      <c r="F66" s="41" t="str">
        <f t="shared" si="6"/>
        <v/>
      </c>
      <c r="G66" s="142"/>
      <c r="H66" s="41" t="str">
        <f t="shared" si="7"/>
        <v/>
      </c>
      <c r="I66" s="41" t="e">
        <f t="shared" ca="1" si="19"/>
        <v>#VALUE!</v>
      </c>
      <c r="J66" s="41" t="e">
        <f t="shared" ca="1" si="37"/>
        <v>#VALUE!</v>
      </c>
      <c r="K66" s="41"/>
      <c r="L66" s="41" t="e">
        <f t="shared" ca="1" si="30"/>
        <v>#VALUE!</v>
      </c>
      <c r="M66" s="41" t="e">
        <f t="shared" ca="1" si="24"/>
        <v>#VALUE!</v>
      </c>
      <c r="N66" s="41" t="e">
        <f t="shared" ca="1" si="43"/>
        <v>#VALUE!</v>
      </c>
      <c r="P66" s="275"/>
      <c r="Q66" s="40">
        <v>158.49999999999943</v>
      </c>
      <c r="R66" s="42" t="e">
        <f ca="1">'Queuing Calcs'!E50</f>
        <v>#VALUE!</v>
      </c>
      <c r="S66" s="13">
        <f>'Work Information'!E55</f>
        <v>99999999</v>
      </c>
      <c r="T66" s="41" t="str">
        <f t="shared" si="8"/>
        <v/>
      </c>
      <c r="U66" s="142"/>
      <c r="V66" s="41" t="str">
        <f t="shared" si="9"/>
        <v/>
      </c>
      <c r="W66" s="41" t="e">
        <f t="shared" ca="1" si="20"/>
        <v>#VALUE!</v>
      </c>
      <c r="X66" s="41" t="e">
        <f t="shared" ca="1" si="38"/>
        <v>#VALUE!</v>
      </c>
      <c r="Y66" s="41"/>
      <c r="Z66" s="41" t="e">
        <f t="shared" ca="1" si="31"/>
        <v>#VALUE!</v>
      </c>
      <c r="AA66" s="41" t="e">
        <f t="shared" ca="1" si="25"/>
        <v>#VALUE!</v>
      </c>
      <c r="AB66" s="41" t="e">
        <f t="shared" ca="1" si="1"/>
        <v>#VALUE!</v>
      </c>
      <c r="AD66" s="275"/>
      <c r="AE66" s="40">
        <v>158.49999999999943</v>
      </c>
      <c r="AF66" s="42" t="e">
        <f ca="1">'Queuing Calcs'!E77</f>
        <v>#VALUE!</v>
      </c>
      <c r="AG66" s="13">
        <f>'Work Information'!E82</f>
        <v>99999999</v>
      </c>
      <c r="AH66" s="41" t="str">
        <f t="shared" si="10"/>
        <v/>
      </c>
      <c r="AI66" s="142"/>
      <c r="AJ66" s="41" t="str">
        <f t="shared" si="11"/>
        <v/>
      </c>
      <c r="AK66" s="41" t="e">
        <f t="shared" ca="1" si="21"/>
        <v>#VALUE!</v>
      </c>
      <c r="AL66" s="41" t="e">
        <f t="shared" ca="1" si="39"/>
        <v>#VALUE!</v>
      </c>
      <c r="AM66" s="41"/>
      <c r="AN66" s="41" t="e">
        <f t="shared" ca="1" si="32"/>
        <v>#VALUE!</v>
      </c>
      <c r="AO66" s="41" t="e">
        <f t="shared" ca="1" si="26"/>
        <v>#VALUE!</v>
      </c>
      <c r="AP66" s="41" t="e">
        <f t="shared" ca="1" si="2"/>
        <v>#VALUE!</v>
      </c>
      <c r="AR66" s="275"/>
      <c r="AS66" s="40">
        <v>158.49999999999943</v>
      </c>
      <c r="AT66" s="42" t="e">
        <f ca="1">'Queuing Calcs'!N23</f>
        <v>#VALUE!</v>
      </c>
      <c r="AU66" s="13">
        <f>'Work Information'!N28</f>
        <v>99999999</v>
      </c>
      <c r="AV66" s="41" t="str">
        <f t="shared" si="12"/>
        <v/>
      </c>
      <c r="AW66" s="142"/>
      <c r="AX66" s="41" t="str">
        <f t="shared" si="44"/>
        <v/>
      </c>
      <c r="AY66" s="41" t="e">
        <f t="shared" ca="1" si="45"/>
        <v>#VALUE!</v>
      </c>
      <c r="AZ66" s="41" t="e">
        <f t="shared" ca="1" si="40"/>
        <v>#VALUE!</v>
      </c>
      <c r="BA66" s="41"/>
      <c r="BB66" s="41" t="e">
        <f t="shared" ca="1" si="33"/>
        <v>#VALUE!</v>
      </c>
      <c r="BC66" s="41" t="e">
        <f t="shared" ca="1" si="27"/>
        <v>#VALUE!</v>
      </c>
      <c r="BD66" s="41" t="e">
        <f t="shared" ca="1" si="3"/>
        <v>#VALUE!</v>
      </c>
      <c r="BF66" s="275"/>
      <c r="BG66" s="40">
        <v>158.49999999999943</v>
      </c>
      <c r="BH66" s="42" t="e">
        <f ca="1">'Queuing Calcs'!N50</f>
        <v>#VALUE!</v>
      </c>
      <c r="BI66" s="13">
        <f>'Work Information'!N55</f>
        <v>99999999</v>
      </c>
      <c r="BJ66" s="41" t="str">
        <f t="shared" si="15"/>
        <v/>
      </c>
      <c r="BK66" s="142"/>
      <c r="BL66" s="41" t="str">
        <f t="shared" si="16"/>
        <v/>
      </c>
      <c r="BM66" s="41" t="e">
        <f t="shared" ca="1" si="22"/>
        <v>#VALUE!</v>
      </c>
      <c r="BN66" s="41" t="e">
        <f t="shared" ca="1" si="41"/>
        <v>#VALUE!</v>
      </c>
      <c r="BO66" s="41"/>
      <c r="BP66" s="41" t="e">
        <f t="shared" ca="1" si="34"/>
        <v>#VALUE!</v>
      </c>
      <c r="BQ66" s="41" t="e">
        <f t="shared" ca="1" si="28"/>
        <v>#VALUE!</v>
      </c>
      <c r="BR66" s="41" t="e">
        <f t="shared" ca="1" si="4"/>
        <v>#VALUE!</v>
      </c>
      <c r="BT66" s="275"/>
      <c r="BU66" s="40">
        <v>158.49999999999943</v>
      </c>
      <c r="BV66" s="42" t="e">
        <f ca="1">'Queuing Calcs'!N77</f>
        <v>#VALUE!</v>
      </c>
      <c r="BW66" s="13">
        <f>'Work Information'!N82</f>
        <v>99999999</v>
      </c>
      <c r="BX66" s="41" t="str">
        <f t="shared" si="17"/>
        <v/>
      </c>
      <c r="BY66" s="142"/>
      <c r="BZ66" s="41" t="str">
        <f t="shared" si="18"/>
        <v/>
      </c>
      <c r="CA66" s="41" t="e">
        <f t="shared" ca="1" si="23"/>
        <v>#VALUE!</v>
      </c>
      <c r="CB66" s="41" t="e">
        <f t="shared" ca="1" si="42"/>
        <v>#VALUE!</v>
      </c>
      <c r="CC66" s="41"/>
      <c r="CD66" s="41" t="e">
        <f t="shared" ca="1" si="35"/>
        <v>#VALUE!</v>
      </c>
      <c r="CE66" s="41" t="e">
        <f t="shared" ca="1" si="29"/>
        <v>#VALUE!</v>
      </c>
      <c r="CF66" s="41" t="e">
        <f t="shared" ca="1" si="5"/>
        <v>#VALUE!</v>
      </c>
    </row>
    <row r="67" spans="2:84" x14ac:dyDescent="0.25">
      <c r="B67" s="275"/>
      <c r="C67" s="40">
        <v>158.54166666666609</v>
      </c>
      <c r="D67" s="42" t="e">
        <f ca="1">'Queuing Calcs'!E24</f>
        <v>#VALUE!</v>
      </c>
      <c r="E67" s="13">
        <f>'Work Information'!E29</f>
        <v>99999999</v>
      </c>
      <c r="F67" s="41" t="str">
        <f t="shared" si="6"/>
        <v/>
      </c>
      <c r="G67" s="142"/>
      <c r="H67" s="41" t="str">
        <f t="shared" si="7"/>
        <v/>
      </c>
      <c r="I67" s="41" t="e">
        <f t="shared" ca="1" si="19"/>
        <v>#VALUE!</v>
      </c>
      <c r="J67" s="41" t="e">
        <f t="shared" ca="1" si="37"/>
        <v>#VALUE!</v>
      </c>
      <c r="K67" s="41"/>
      <c r="L67" s="41" t="e">
        <f t="shared" ca="1" si="30"/>
        <v>#VALUE!</v>
      </c>
      <c r="M67" s="41" t="e">
        <f t="shared" ca="1" si="24"/>
        <v>#VALUE!</v>
      </c>
      <c r="N67" s="41" t="e">
        <f t="shared" ca="1" si="43"/>
        <v>#VALUE!</v>
      </c>
      <c r="P67" s="275"/>
      <c r="Q67" s="40">
        <v>158.54166666666609</v>
      </c>
      <c r="R67" s="42" t="e">
        <f ca="1">'Queuing Calcs'!E51</f>
        <v>#VALUE!</v>
      </c>
      <c r="S67" s="13">
        <f>'Work Information'!E56</f>
        <v>99999999</v>
      </c>
      <c r="T67" s="41" t="str">
        <f t="shared" si="8"/>
        <v/>
      </c>
      <c r="U67" s="142"/>
      <c r="V67" s="41" t="str">
        <f t="shared" si="9"/>
        <v/>
      </c>
      <c r="W67" s="41" t="e">
        <f t="shared" ca="1" si="20"/>
        <v>#VALUE!</v>
      </c>
      <c r="X67" s="41" t="e">
        <f t="shared" ca="1" si="38"/>
        <v>#VALUE!</v>
      </c>
      <c r="Y67" s="41"/>
      <c r="Z67" s="41" t="e">
        <f t="shared" ca="1" si="31"/>
        <v>#VALUE!</v>
      </c>
      <c r="AA67" s="41" t="e">
        <f t="shared" ca="1" si="25"/>
        <v>#VALUE!</v>
      </c>
      <c r="AB67" s="41" t="e">
        <f t="shared" ca="1" si="1"/>
        <v>#VALUE!</v>
      </c>
      <c r="AD67" s="275"/>
      <c r="AE67" s="40">
        <v>158.54166666666609</v>
      </c>
      <c r="AF67" s="42" t="e">
        <f ca="1">'Queuing Calcs'!E78</f>
        <v>#VALUE!</v>
      </c>
      <c r="AG67" s="13">
        <f>'Work Information'!E83</f>
        <v>99999999</v>
      </c>
      <c r="AH67" s="41" t="str">
        <f t="shared" si="10"/>
        <v/>
      </c>
      <c r="AI67" s="142"/>
      <c r="AJ67" s="41" t="str">
        <f t="shared" si="11"/>
        <v/>
      </c>
      <c r="AK67" s="41" t="e">
        <f t="shared" ca="1" si="21"/>
        <v>#VALUE!</v>
      </c>
      <c r="AL67" s="41" t="e">
        <f t="shared" ca="1" si="39"/>
        <v>#VALUE!</v>
      </c>
      <c r="AM67" s="41"/>
      <c r="AN67" s="41" t="e">
        <f t="shared" ca="1" si="32"/>
        <v>#VALUE!</v>
      </c>
      <c r="AO67" s="41" t="e">
        <f t="shared" ca="1" si="26"/>
        <v>#VALUE!</v>
      </c>
      <c r="AP67" s="41" t="e">
        <f t="shared" ca="1" si="2"/>
        <v>#VALUE!</v>
      </c>
      <c r="AR67" s="275"/>
      <c r="AS67" s="40">
        <v>158.54166666666609</v>
      </c>
      <c r="AT67" s="42" t="e">
        <f ca="1">'Queuing Calcs'!N24</f>
        <v>#VALUE!</v>
      </c>
      <c r="AU67" s="13">
        <f>'Work Information'!N29</f>
        <v>99999999</v>
      </c>
      <c r="AV67" s="41" t="str">
        <f t="shared" si="12"/>
        <v/>
      </c>
      <c r="AW67" s="142"/>
      <c r="AX67" s="41" t="str">
        <f t="shared" si="44"/>
        <v/>
      </c>
      <c r="AY67" s="41" t="e">
        <f t="shared" ca="1" si="45"/>
        <v>#VALUE!</v>
      </c>
      <c r="AZ67" s="41" t="e">
        <f t="shared" ca="1" si="40"/>
        <v>#VALUE!</v>
      </c>
      <c r="BA67" s="41"/>
      <c r="BB67" s="41" t="e">
        <f t="shared" ca="1" si="33"/>
        <v>#VALUE!</v>
      </c>
      <c r="BC67" s="41" t="e">
        <f t="shared" ca="1" si="27"/>
        <v>#VALUE!</v>
      </c>
      <c r="BD67" s="41" t="e">
        <f t="shared" ca="1" si="3"/>
        <v>#VALUE!</v>
      </c>
      <c r="BF67" s="275"/>
      <c r="BG67" s="40">
        <v>158.54166666666609</v>
      </c>
      <c r="BH67" s="42" t="e">
        <f ca="1">'Queuing Calcs'!N51</f>
        <v>#VALUE!</v>
      </c>
      <c r="BI67" s="13">
        <f>'Work Information'!N56</f>
        <v>99999999</v>
      </c>
      <c r="BJ67" s="41" t="str">
        <f t="shared" si="15"/>
        <v/>
      </c>
      <c r="BK67" s="142"/>
      <c r="BL67" s="41" t="str">
        <f t="shared" si="16"/>
        <v/>
      </c>
      <c r="BM67" s="41" t="e">
        <f t="shared" ca="1" si="22"/>
        <v>#VALUE!</v>
      </c>
      <c r="BN67" s="41" t="e">
        <f t="shared" ca="1" si="41"/>
        <v>#VALUE!</v>
      </c>
      <c r="BO67" s="41"/>
      <c r="BP67" s="41" t="e">
        <f t="shared" ca="1" si="34"/>
        <v>#VALUE!</v>
      </c>
      <c r="BQ67" s="41" t="e">
        <f t="shared" ca="1" si="28"/>
        <v>#VALUE!</v>
      </c>
      <c r="BR67" s="41" t="e">
        <f t="shared" ca="1" si="4"/>
        <v>#VALUE!</v>
      </c>
      <c r="BT67" s="275"/>
      <c r="BU67" s="40">
        <v>158.54166666666609</v>
      </c>
      <c r="BV67" s="42" t="e">
        <f ca="1">'Queuing Calcs'!N78</f>
        <v>#VALUE!</v>
      </c>
      <c r="BW67" s="13">
        <f>'Work Information'!N83</f>
        <v>99999999</v>
      </c>
      <c r="BX67" s="41" t="str">
        <f t="shared" si="17"/>
        <v/>
      </c>
      <c r="BY67" s="142"/>
      <c r="BZ67" s="41" t="str">
        <f t="shared" si="18"/>
        <v/>
      </c>
      <c r="CA67" s="41" t="e">
        <f t="shared" ca="1" si="23"/>
        <v>#VALUE!</v>
      </c>
      <c r="CB67" s="41" t="e">
        <f t="shared" ca="1" si="42"/>
        <v>#VALUE!</v>
      </c>
      <c r="CC67" s="41"/>
      <c r="CD67" s="41" t="e">
        <f t="shared" ca="1" si="35"/>
        <v>#VALUE!</v>
      </c>
      <c r="CE67" s="41" t="e">
        <f t="shared" ca="1" si="29"/>
        <v>#VALUE!</v>
      </c>
      <c r="CF67" s="41" t="e">
        <f t="shared" ca="1" si="5"/>
        <v>#VALUE!</v>
      </c>
    </row>
    <row r="68" spans="2:84" x14ac:dyDescent="0.25">
      <c r="B68" s="275"/>
      <c r="C68" s="40">
        <v>158.58333333333275</v>
      </c>
      <c r="D68" s="42" t="e">
        <f ca="1">'Queuing Calcs'!E25</f>
        <v>#VALUE!</v>
      </c>
      <c r="E68" s="13">
        <f>'Work Information'!E30</f>
        <v>99999999</v>
      </c>
      <c r="F68" s="41" t="str">
        <f t="shared" si="6"/>
        <v/>
      </c>
      <c r="G68" s="142"/>
      <c r="H68" s="41" t="str">
        <f t="shared" si="7"/>
        <v/>
      </c>
      <c r="I68" s="41" t="e">
        <f t="shared" ca="1" si="19"/>
        <v>#VALUE!</v>
      </c>
      <c r="J68" s="41" t="e">
        <f t="shared" ca="1" si="37"/>
        <v>#VALUE!</v>
      </c>
      <c r="K68" s="41"/>
      <c r="L68" s="41" t="e">
        <f t="shared" ca="1" si="30"/>
        <v>#VALUE!</v>
      </c>
      <c r="M68" s="41" t="e">
        <f t="shared" ca="1" si="24"/>
        <v>#VALUE!</v>
      </c>
      <c r="N68" s="41" t="e">
        <f t="shared" ca="1" si="43"/>
        <v>#VALUE!</v>
      </c>
      <c r="P68" s="275"/>
      <c r="Q68" s="40">
        <v>158.58333333333275</v>
      </c>
      <c r="R68" s="42" t="e">
        <f ca="1">'Queuing Calcs'!E52</f>
        <v>#VALUE!</v>
      </c>
      <c r="S68" s="13">
        <f>'Work Information'!E57</f>
        <v>99999999</v>
      </c>
      <c r="T68" s="41" t="str">
        <f t="shared" si="8"/>
        <v/>
      </c>
      <c r="U68" s="142"/>
      <c r="V68" s="41" t="str">
        <f t="shared" si="9"/>
        <v/>
      </c>
      <c r="W68" s="41" t="e">
        <f t="shared" ca="1" si="20"/>
        <v>#VALUE!</v>
      </c>
      <c r="X68" s="41" t="e">
        <f t="shared" ca="1" si="38"/>
        <v>#VALUE!</v>
      </c>
      <c r="Y68" s="41"/>
      <c r="Z68" s="41" t="e">
        <f t="shared" ca="1" si="31"/>
        <v>#VALUE!</v>
      </c>
      <c r="AA68" s="41" t="e">
        <f t="shared" ca="1" si="25"/>
        <v>#VALUE!</v>
      </c>
      <c r="AB68" s="41" t="e">
        <f t="shared" ca="1" si="1"/>
        <v>#VALUE!</v>
      </c>
      <c r="AD68" s="275"/>
      <c r="AE68" s="40">
        <v>158.58333333333275</v>
      </c>
      <c r="AF68" s="42" t="e">
        <f ca="1">'Queuing Calcs'!E79</f>
        <v>#VALUE!</v>
      </c>
      <c r="AG68" s="13">
        <f>'Work Information'!E84</f>
        <v>99999999</v>
      </c>
      <c r="AH68" s="41" t="str">
        <f t="shared" si="10"/>
        <v/>
      </c>
      <c r="AI68" s="142"/>
      <c r="AJ68" s="41" t="str">
        <f t="shared" si="11"/>
        <v/>
      </c>
      <c r="AK68" s="41" t="e">
        <f t="shared" ca="1" si="21"/>
        <v>#VALUE!</v>
      </c>
      <c r="AL68" s="41" t="e">
        <f t="shared" ca="1" si="39"/>
        <v>#VALUE!</v>
      </c>
      <c r="AM68" s="41"/>
      <c r="AN68" s="41" t="e">
        <f t="shared" ca="1" si="32"/>
        <v>#VALUE!</v>
      </c>
      <c r="AO68" s="41" t="e">
        <f t="shared" ca="1" si="26"/>
        <v>#VALUE!</v>
      </c>
      <c r="AP68" s="41" t="e">
        <f t="shared" ca="1" si="2"/>
        <v>#VALUE!</v>
      </c>
      <c r="AR68" s="275"/>
      <c r="AS68" s="40">
        <v>158.58333333333275</v>
      </c>
      <c r="AT68" s="42" t="e">
        <f ca="1">'Queuing Calcs'!N25</f>
        <v>#VALUE!</v>
      </c>
      <c r="AU68" s="13">
        <f>'Work Information'!N30</f>
        <v>99999999</v>
      </c>
      <c r="AV68" s="41" t="str">
        <f t="shared" si="12"/>
        <v/>
      </c>
      <c r="AW68" s="142"/>
      <c r="AX68" s="41" t="str">
        <f t="shared" si="44"/>
        <v/>
      </c>
      <c r="AY68" s="41" t="e">
        <f t="shared" ca="1" si="45"/>
        <v>#VALUE!</v>
      </c>
      <c r="AZ68" s="41" t="e">
        <f t="shared" ca="1" si="40"/>
        <v>#VALUE!</v>
      </c>
      <c r="BA68" s="41"/>
      <c r="BB68" s="41" t="e">
        <f t="shared" ca="1" si="33"/>
        <v>#VALUE!</v>
      </c>
      <c r="BC68" s="41" t="e">
        <f t="shared" ca="1" si="27"/>
        <v>#VALUE!</v>
      </c>
      <c r="BD68" s="41" t="e">
        <f t="shared" ca="1" si="3"/>
        <v>#VALUE!</v>
      </c>
      <c r="BF68" s="275"/>
      <c r="BG68" s="40">
        <v>158.58333333333275</v>
      </c>
      <c r="BH68" s="42" t="e">
        <f ca="1">'Queuing Calcs'!N52</f>
        <v>#VALUE!</v>
      </c>
      <c r="BI68" s="13">
        <f>'Work Information'!N57</f>
        <v>99999999</v>
      </c>
      <c r="BJ68" s="41" t="str">
        <f t="shared" si="15"/>
        <v/>
      </c>
      <c r="BK68" s="142"/>
      <c r="BL68" s="41" t="str">
        <f t="shared" si="16"/>
        <v/>
      </c>
      <c r="BM68" s="41" t="e">
        <f t="shared" ca="1" si="22"/>
        <v>#VALUE!</v>
      </c>
      <c r="BN68" s="41" t="e">
        <f t="shared" ca="1" si="41"/>
        <v>#VALUE!</v>
      </c>
      <c r="BO68" s="41"/>
      <c r="BP68" s="41" t="e">
        <f t="shared" ca="1" si="34"/>
        <v>#VALUE!</v>
      </c>
      <c r="BQ68" s="41" t="e">
        <f t="shared" ca="1" si="28"/>
        <v>#VALUE!</v>
      </c>
      <c r="BR68" s="41" t="e">
        <f t="shared" ca="1" si="4"/>
        <v>#VALUE!</v>
      </c>
      <c r="BT68" s="275"/>
      <c r="BU68" s="40">
        <v>158.58333333333275</v>
      </c>
      <c r="BV68" s="42" t="e">
        <f ca="1">'Queuing Calcs'!N79</f>
        <v>#VALUE!</v>
      </c>
      <c r="BW68" s="13">
        <f>'Work Information'!N84</f>
        <v>99999999</v>
      </c>
      <c r="BX68" s="41" t="str">
        <f t="shared" si="17"/>
        <v/>
      </c>
      <c r="BY68" s="142"/>
      <c r="BZ68" s="41" t="str">
        <f t="shared" si="18"/>
        <v/>
      </c>
      <c r="CA68" s="41" t="e">
        <f t="shared" ca="1" si="23"/>
        <v>#VALUE!</v>
      </c>
      <c r="CB68" s="41" t="e">
        <f t="shared" ca="1" si="42"/>
        <v>#VALUE!</v>
      </c>
      <c r="CC68" s="41"/>
      <c r="CD68" s="41" t="e">
        <f t="shared" ca="1" si="35"/>
        <v>#VALUE!</v>
      </c>
      <c r="CE68" s="41" t="e">
        <f t="shared" ca="1" si="29"/>
        <v>#VALUE!</v>
      </c>
      <c r="CF68" s="41" t="e">
        <f t="shared" ca="1" si="5"/>
        <v>#VALUE!</v>
      </c>
    </row>
    <row r="69" spans="2:84" x14ac:dyDescent="0.25">
      <c r="B69" s="275"/>
      <c r="C69" s="40">
        <v>158.6249999999994</v>
      </c>
      <c r="D69" s="42" t="e">
        <f ca="1">'Queuing Calcs'!E26</f>
        <v>#VALUE!</v>
      </c>
      <c r="E69" s="13">
        <f>'Work Information'!E31</f>
        <v>99999999</v>
      </c>
      <c r="F69" s="41" t="str">
        <f t="shared" si="6"/>
        <v/>
      </c>
      <c r="G69" s="142"/>
      <c r="H69" s="41" t="str">
        <f t="shared" si="7"/>
        <v/>
      </c>
      <c r="I69" s="41" t="e">
        <f t="shared" ca="1" si="19"/>
        <v>#VALUE!</v>
      </c>
      <c r="J69" s="41" t="e">
        <f t="shared" ca="1" si="37"/>
        <v>#VALUE!</v>
      </c>
      <c r="K69" s="41"/>
      <c r="L69" s="41" t="e">
        <f t="shared" ca="1" si="30"/>
        <v>#VALUE!</v>
      </c>
      <c r="M69" s="41" t="e">
        <f t="shared" ca="1" si="24"/>
        <v>#VALUE!</v>
      </c>
      <c r="N69" s="41" t="e">
        <f t="shared" ca="1" si="43"/>
        <v>#VALUE!</v>
      </c>
      <c r="P69" s="275"/>
      <c r="Q69" s="40">
        <v>158.6249999999994</v>
      </c>
      <c r="R69" s="42" t="e">
        <f ca="1">'Queuing Calcs'!E53</f>
        <v>#VALUE!</v>
      </c>
      <c r="S69" s="13">
        <f>'Work Information'!E58</f>
        <v>99999999</v>
      </c>
      <c r="T69" s="41" t="str">
        <f t="shared" si="8"/>
        <v/>
      </c>
      <c r="U69" s="142"/>
      <c r="V69" s="41" t="str">
        <f t="shared" si="9"/>
        <v/>
      </c>
      <c r="W69" s="41" t="e">
        <f t="shared" ca="1" si="20"/>
        <v>#VALUE!</v>
      </c>
      <c r="X69" s="41" t="e">
        <f t="shared" ca="1" si="38"/>
        <v>#VALUE!</v>
      </c>
      <c r="Y69" s="41"/>
      <c r="Z69" s="41" t="e">
        <f t="shared" ca="1" si="31"/>
        <v>#VALUE!</v>
      </c>
      <c r="AA69" s="41" t="e">
        <f t="shared" ca="1" si="25"/>
        <v>#VALUE!</v>
      </c>
      <c r="AB69" s="41" t="e">
        <f t="shared" ca="1" si="1"/>
        <v>#VALUE!</v>
      </c>
      <c r="AD69" s="275"/>
      <c r="AE69" s="40">
        <v>158.6249999999994</v>
      </c>
      <c r="AF69" s="42" t="e">
        <f ca="1">'Queuing Calcs'!E80</f>
        <v>#VALUE!</v>
      </c>
      <c r="AG69" s="13">
        <f>'Work Information'!E85</f>
        <v>99999999</v>
      </c>
      <c r="AH69" s="41" t="str">
        <f t="shared" si="10"/>
        <v/>
      </c>
      <c r="AI69" s="142"/>
      <c r="AJ69" s="41" t="str">
        <f t="shared" si="11"/>
        <v/>
      </c>
      <c r="AK69" s="41" t="e">
        <f t="shared" ca="1" si="21"/>
        <v>#VALUE!</v>
      </c>
      <c r="AL69" s="41" t="e">
        <f t="shared" ca="1" si="39"/>
        <v>#VALUE!</v>
      </c>
      <c r="AM69" s="41"/>
      <c r="AN69" s="41" t="e">
        <f t="shared" ca="1" si="32"/>
        <v>#VALUE!</v>
      </c>
      <c r="AO69" s="41" t="e">
        <f t="shared" ca="1" si="26"/>
        <v>#VALUE!</v>
      </c>
      <c r="AP69" s="41" t="e">
        <f t="shared" ca="1" si="2"/>
        <v>#VALUE!</v>
      </c>
      <c r="AR69" s="275"/>
      <c r="AS69" s="40">
        <v>158.6249999999994</v>
      </c>
      <c r="AT69" s="42" t="e">
        <f ca="1">'Queuing Calcs'!N26</f>
        <v>#VALUE!</v>
      </c>
      <c r="AU69" s="13">
        <f>'Work Information'!N31</f>
        <v>99999999</v>
      </c>
      <c r="AV69" s="41" t="str">
        <f t="shared" si="12"/>
        <v/>
      </c>
      <c r="AW69" s="142"/>
      <c r="AX69" s="41" t="str">
        <f t="shared" si="44"/>
        <v/>
      </c>
      <c r="AY69" s="41" t="e">
        <f t="shared" ca="1" si="45"/>
        <v>#VALUE!</v>
      </c>
      <c r="AZ69" s="41" t="e">
        <f t="shared" ca="1" si="40"/>
        <v>#VALUE!</v>
      </c>
      <c r="BA69" s="41"/>
      <c r="BB69" s="41" t="e">
        <f t="shared" ca="1" si="33"/>
        <v>#VALUE!</v>
      </c>
      <c r="BC69" s="41" t="e">
        <f t="shared" ca="1" si="27"/>
        <v>#VALUE!</v>
      </c>
      <c r="BD69" s="41" t="e">
        <f t="shared" ca="1" si="3"/>
        <v>#VALUE!</v>
      </c>
      <c r="BF69" s="275"/>
      <c r="BG69" s="40">
        <v>158.6249999999994</v>
      </c>
      <c r="BH69" s="42" t="e">
        <f ca="1">'Queuing Calcs'!N53</f>
        <v>#VALUE!</v>
      </c>
      <c r="BI69" s="13">
        <f>'Work Information'!N58</f>
        <v>99999999</v>
      </c>
      <c r="BJ69" s="41" t="str">
        <f t="shared" si="15"/>
        <v/>
      </c>
      <c r="BK69" s="142"/>
      <c r="BL69" s="41" t="str">
        <f t="shared" si="16"/>
        <v/>
      </c>
      <c r="BM69" s="41" t="e">
        <f t="shared" ca="1" si="22"/>
        <v>#VALUE!</v>
      </c>
      <c r="BN69" s="41" t="e">
        <f t="shared" ca="1" si="41"/>
        <v>#VALUE!</v>
      </c>
      <c r="BO69" s="41"/>
      <c r="BP69" s="41" t="e">
        <f t="shared" ca="1" si="34"/>
        <v>#VALUE!</v>
      </c>
      <c r="BQ69" s="41" t="e">
        <f t="shared" ca="1" si="28"/>
        <v>#VALUE!</v>
      </c>
      <c r="BR69" s="41" t="e">
        <f t="shared" ca="1" si="4"/>
        <v>#VALUE!</v>
      </c>
      <c r="BT69" s="275"/>
      <c r="BU69" s="40">
        <v>158.6249999999994</v>
      </c>
      <c r="BV69" s="42" t="e">
        <f ca="1">'Queuing Calcs'!N80</f>
        <v>#VALUE!</v>
      </c>
      <c r="BW69" s="13">
        <f>'Work Information'!N85</f>
        <v>99999999</v>
      </c>
      <c r="BX69" s="41" t="str">
        <f t="shared" si="17"/>
        <v/>
      </c>
      <c r="BY69" s="142"/>
      <c r="BZ69" s="41" t="str">
        <f t="shared" si="18"/>
        <v/>
      </c>
      <c r="CA69" s="41" t="e">
        <f t="shared" ca="1" si="23"/>
        <v>#VALUE!</v>
      </c>
      <c r="CB69" s="41" t="e">
        <f t="shared" ca="1" si="42"/>
        <v>#VALUE!</v>
      </c>
      <c r="CC69" s="41"/>
      <c r="CD69" s="41" t="e">
        <f t="shared" ca="1" si="35"/>
        <v>#VALUE!</v>
      </c>
      <c r="CE69" s="41" t="e">
        <f t="shared" ca="1" si="29"/>
        <v>#VALUE!</v>
      </c>
      <c r="CF69" s="41" t="e">
        <f t="shared" ca="1" si="5"/>
        <v>#VALUE!</v>
      </c>
    </row>
    <row r="70" spans="2:84" x14ac:dyDescent="0.25">
      <c r="B70" s="275"/>
      <c r="C70" s="40">
        <v>158.66666666666606</v>
      </c>
      <c r="D70" s="42" t="e">
        <f ca="1">'Queuing Calcs'!E27</f>
        <v>#VALUE!</v>
      </c>
      <c r="E70" s="13">
        <f>'Work Information'!E32</f>
        <v>99999999</v>
      </c>
      <c r="F70" s="41" t="str">
        <f t="shared" si="6"/>
        <v/>
      </c>
      <c r="G70" s="142"/>
      <c r="H70" s="41" t="str">
        <f t="shared" si="7"/>
        <v/>
      </c>
      <c r="I70" s="41" t="e">
        <f t="shared" ca="1" si="19"/>
        <v>#VALUE!</v>
      </c>
      <c r="J70" s="41" t="e">
        <f t="shared" ca="1" si="37"/>
        <v>#VALUE!</v>
      </c>
      <c r="K70" s="41"/>
      <c r="L70" s="41" t="e">
        <f t="shared" ca="1" si="30"/>
        <v>#VALUE!</v>
      </c>
      <c r="M70" s="41" t="e">
        <f t="shared" ca="1" si="24"/>
        <v>#VALUE!</v>
      </c>
      <c r="N70" s="41" t="e">
        <f t="shared" ca="1" si="43"/>
        <v>#VALUE!</v>
      </c>
      <c r="P70" s="275"/>
      <c r="Q70" s="40">
        <v>158.66666666666606</v>
      </c>
      <c r="R70" s="42" t="e">
        <f ca="1">'Queuing Calcs'!E54</f>
        <v>#VALUE!</v>
      </c>
      <c r="S70" s="13">
        <f>'Work Information'!E59</f>
        <v>99999999</v>
      </c>
      <c r="T70" s="41" t="str">
        <f t="shared" si="8"/>
        <v/>
      </c>
      <c r="U70" s="142"/>
      <c r="V70" s="41" t="str">
        <f t="shared" si="9"/>
        <v/>
      </c>
      <c r="W70" s="41" t="e">
        <f t="shared" ca="1" si="20"/>
        <v>#VALUE!</v>
      </c>
      <c r="X70" s="41" t="e">
        <f t="shared" ca="1" si="38"/>
        <v>#VALUE!</v>
      </c>
      <c r="Y70" s="41"/>
      <c r="Z70" s="41" t="e">
        <f t="shared" ca="1" si="31"/>
        <v>#VALUE!</v>
      </c>
      <c r="AA70" s="41" t="e">
        <f t="shared" ca="1" si="25"/>
        <v>#VALUE!</v>
      </c>
      <c r="AB70" s="41" t="e">
        <f t="shared" ref="AB70:AB133" ca="1" si="52">IF(R70&gt;1.5,"Outside Policy Limits","")</f>
        <v>#VALUE!</v>
      </c>
      <c r="AD70" s="275"/>
      <c r="AE70" s="40">
        <v>158.66666666666606</v>
      </c>
      <c r="AF70" s="42" t="e">
        <f ca="1">'Queuing Calcs'!E81</f>
        <v>#VALUE!</v>
      </c>
      <c r="AG70" s="13">
        <f>'Work Information'!E86</f>
        <v>99999999</v>
      </c>
      <c r="AH70" s="41" t="str">
        <f t="shared" si="10"/>
        <v/>
      </c>
      <c r="AI70" s="142"/>
      <c r="AJ70" s="41" t="str">
        <f t="shared" si="11"/>
        <v/>
      </c>
      <c r="AK70" s="41" t="e">
        <f t="shared" ca="1" si="21"/>
        <v>#VALUE!</v>
      </c>
      <c r="AL70" s="41" t="e">
        <f t="shared" ca="1" si="39"/>
        <v>#VALUE!</v>
      </c>
      <c r="AM70" s="41"/>
      <c r="AN70" s="41" t="e">
        <f t="shared" ca="1" si="32"/>
        <v>#VALUE!</v>
      </c>
      <c r="AO70" s="41" t="e">
        <f t="shared" ca="1" si="26"/>
        <v>#VALUE!</v>
      </c>
      <c r="AP70" s="41" t="e">
        <f t="shared" ref="AP70:AP133" ca="1" si="53">IF(AF70&gt;1.5,"Outside Policy Limits","")</f>
        <v>#VALUE!</v>
      </c>
      <c r="AR70" s="275"/>
      <c r="AS70" s="40">
        <v>158.66666666666606</v>
      </c>
      <c r="AT70" s="42" t="e">
        <f ca="1">'Queuing Calcs'!N27</f>
        <v>#VALUE!</v>
      </c>
      <c r="AU70" s="13">
        <f>'Work Information'!N32</f>
        <v>99999999</v>
      </c>
      <c r="AV70" s="41" t="str">
        <f t="shared" si="12"/>
        <v/>
      </c>
      <c r="AW70" s="142"/>
      <c r="AX70" s="41" t="str">
        <f t="shared" ref="AX70:AX101" si="54">IF(AV70="","",IF(AW70="",AV70,AV70&amp;", "&amp;AW70))</f>
        <v/>
      </c>
      <c r="AY70" s="41" t="e">
        <f t="shared" ca="1" si="45"/>
        <v>#VALUE!</v>
      </c>
      <c r="AZ70" s="41" t="e">
        <f t="shared" ca="1" si="40"/>
        <v>#VALUE!</v>
      </c>
      <c r="BA70" s="41"/>
      <c r="BB70" s="41" t="e">
        <f t="shared" ca="1" si="33"/>
        <v>#VALUE!</v>
      </c>
      <c r="BC70" s="41" t="e">
        <f t="shared" ca="1" si="27"/>
        <v>#VALUE!</v>
      </c>
      <c r="BD70" s="41" t="e">
        <f t="shared" ref="BD70:BD133" ca="1" si="55">IF(AT70&gt;1.5,"Outside Policy Limits","")</f>
        <v>#VALUE!</v>
      </c>
      <c r="BF70" s="275"/>
      <c r="BG70" s="40">
        <v>158.66666666666606</v>
      </c>
      <c r="BH70" s="42" t="e">
        <f ca="1">'Queuing Calcs'!N54</f>
        <v>#VALUE!</v>
      </c>
      <c r="BI70" s="13">
        <f>'Work Information'!N59</f>
        <v>99999999</v>
      </c>
      <c r="BJ70" s="41" t="str">
        <f t="shared" si="15"/>
        <v/>
      </c>
      <c r="BK70" s="142"/>
      <c r="BL70" s="41" t="str">
        <f t="shared" si="16"/>
        <v/>
      </c>
      <c r="BM70" s="41" t="e">
        <f t="shared" ca="1" si="22"/>
        <v>#VALUE!</v>
      </c>
      <c r="BN70" s="41" t="e">
        <f t="shared" ca="1" si="41"/>
        <v>#VALUE!</v>
      </c>
      <c r="BO70" s="41"/>
      <c r="BP70" s="41" t="e">
        <f t="shared" ca="1" si="34"/>
        <v>#VALUE!</v>
      </c>
      <c r="BQ70" s="41" t="e">
        <f t="shared" ca="1" si="28"/>
        <v>#VALUE!</v>
      </c>
      <c r="BR70" s="41" t="e">
        <f t="shared" ref="BR70:BR133" ca="1" si="56">IF(BH70&gt;1.5,"Outside Policy Limits","")</f>
        <v>#VALUE!</v>
      </c>
      <c r="BT70" s="275"/>
      <c r="BU70" s="40">
        <v>158.66666666666606</v>
      </c>
      <c r="BV70" s="42" t="e">
        <f ca="1">'Queuing Calcs'!N81</f>
        <v>#VALUE!</v>
      </c>
      <c r="BW70" s="13">
        <f>'Work Information'!N86</f>
        <v>99999999</v>
      </c>
      <c r="BX70" s="41" t="str">
        <f t="shared" si="17"/>
        <v/>
      </c>
      <c r="BY70" s="142"/>
      <c r="BZ70" s="41" t="str">
        <f t="shared" si="18"/>
        <v/>
      </c>
      <c r="CA70" s="41" t="e">
        <f t="shared" ca="1" si="23"/>
        <v>#VALUE!</v>
      </c>
      <c r="CB70" s="41" t="e">
        <f t="shared" ca="1" si="42"/>
        <v>#VALUE!</v>
      </c>
      <c r="CC70" s="41"/>
      <c r="CD70" s="41" t="e">
        <f t="shared" ca="1" si="35"/>
        <v>#VALUE!</v>
      </c>
      <c r="CE70" s="41" t="e">
        <f t="shared" ca="1" si="29"/>
        <v>#VALUE!</v>
      </c>
      <c r="CF70" s="41" t="e">
        <f t="shared" ref="CF70:CF133" ca="1" si="57">IF(BV70&gt;1.5,"Outside Policy Limits","")</f>
        <v>#VALUE!</v>
      </c>
    </row>
    <row r="71" spans="2:84" x14ac:dyDescent="0.25">
      <c r="B71" s="275"/>
      <c r="C71" s="40">
        <v>158.70833333333272</v>
      </c>
      <c r="D71" s="42" t="e">
        <f ca="1">'Queuing Calcs'!E28</f>
        <v>#VALUE!</v>
      </c>
      <c r="E71" s="13">
        <f>'Work Information'!E33</f>
        <v>99999999</v>
      </c>
      <c r="F71" s="41" t="str">
        <f t="shared" ref="F71:F134" si="58">IF(E71&lt;&gt;E70,E71&amp;" PCE/hr","")</f>
        <v/>
      </c>
      <c r="G71" s="142"/>
      <c r="H71" s="41" t="str">
        <f t="shared" ref="H71:H134" si="59">IF(F71="","",IF(G71="",F71,F71&amp;", "&amp;G71))</f>
        <v/>
      </c>
      <c r="I71" s="41" t="e">
        <f t="shared" ca="1" si="19"/>
        <v>#VALUE!</v>
      </c>
      <c r="J71" s="41" t="e">
        <f t="shared" ca="1" si="37"/>
        <v>#VALUE!</v>
      </c>
      <c r="K71" s="41"/>
      <c r="L71" s="41" t="e">
        <f t="shared" ca="1" si="30"/>
        <v>#VALUE!</v>
      </c>
      <c r="M71" s="41" t="e">
        <f t="shared" ca="1" si="24"/>
        <v>#VALUE!</v>
      </c>
      <c r="N71" s="41" t="e">
        <f t="shared" ca="1" si="43"/>
        <v>#VALUE!</v>
      </c>
      <c r="P71" s="275"/>
      <c r="Q71" s="40">
        <v>158.70833333333272</v>
      </c>
      <c r="R71" s="42" t="e">
        <f ca="1">'Queuing Calcs'!E55</f>
        <v>#VALUE!</v>
      </c>
      <c r="S71" s="13">
        <f>'Work Information'!E60</f>
        <v>99999999</v>
      </c>
      <c r="T71" s="41" t="str">
        <f t="shared" ref="T71:T134" si="60">IF(S71&lt;&gt;S70,S71&amp;" PCE/hr","")</f>
        <v/>
      </c>
      <c r="U71" s="142"/>
      <c r="V71" s="41" t="str">
        <f t="shared" ref="V71:V134" si="61">IF(T71="","",IF(U71="",T71,T71&amp;", "&amp;U71))</f>
        <v/>
      </c>
      <c r="W71" s="41" t="e">
        <f t="shared" ca="1" si="20"/>
        <v>#VALUE!</v>
      </c>
      <c r="X71" s="41" t="e">
        <f t="shared" ca="1" si="38"/>
        <v>#VALUE!</v>
      </c>
      <c r="Y71" s="41"/>
      <c r="Z71" s="41" t="e">
        <f t="shared" ca="1" si="31"/>
        <v>#VALUE!</v>
      </c>
      <c r="AA71" s="41" t="e">
        <f t="shared" ca="1" si="25"/>
        <v>#VALUE!</v>
      </c>
      <c r="AB71" s="41" t="e">
        <f t="shared" ca="1" si="52"/>
        <v>#VALUE!</v>
      </c>
      <c r="AD71" s="275"/>
      <c r="AE71" s="40">
        <v>158.70833333333272</v>
      </c>
      <c r="AF71" s="42" t="e">
        <f ca="1">'Queuing Calcs'!E82</f>
        <v>#VALUE!</v>
      </c>
      <c r="AG71" s="13">
        <f>'Work Information'!E87</f>
        <v>99999999</v>
      </c>
      <c r="AH71" s="41" t="str">
        <f t="shared" ref="AH71:AH134" si="62">IF(AG71&lt;&gt;AG70,AG71&amp;" PCE/hr","")</f>
        <v/>
      </c>
      <c r="AI71" s="142"/>
      <c r="AJ71" s="41" t="str">
        <f t="shared" ref="AJ71:AJ134" si="63">IF(AH71="","",IF(AI71="",AH71,AH71&amp;", "&amp;AI71))</f>
        <v/>
      </c>
      <c r="AK71" s="41" t="e">
        <f t="shared" ca="1" si="21"/>
        <v>#VALUE!</v>
      </c>
      <c r="AL71" s="41" t="e">
        <f t="shared" ca="1" si="39"/>
        <v>#VALUE!</v>
      </c>
      <c r="AM71" s="41"/>
      <c r="AN71" s="41" t="e">
        <f t="shared" ca="1" si="32"/>
        <v>#VALUE!</v>
      </c>
      <c r="AO71" s="41" t="e">
        <f t="shared" ca="1" si="26"/>
        <v>#VALUE!</v>
      </c>
      <c r="AP71" s="41" t="e">
        <f t="shared" ca="1" si="53"/>
        <v>#VALUE!</v>
      </c>
      <c r="AR71" s="275"/>
      <c r="AS71" s="40">
        <v>158.70833333333272</v>
      </c>
      <c r="AT71" s="42" t="e">
        <f ca="1">'Queuing Calcs'!N28</f>
        <v>#VALUE!</v>
      </c>
      <c r="AU71" s="13">
        <f>'Work Information'!N33</f>
        <v>99999999</v>
      </c>
      <c r="AV71" s="41" t="str">
        <f t="shared" ref="AV71:AV134" si="64">IF(AU71&lt;&gt;AU70,AU71&amp;" PCE/hr","")</f>
        <v/>
      </c>
      <c r="AW71" s="142"/>
      <c r="AX71" s="41" t="str">
        <f t="shared" si="54"/>
        <v/>
      </c>
      <c r="AY71" s="41" t="e">
        <f t="shared" ref="AY71:AY102" ca="1" si="65">IF(AND(AT71&gt;=AT70,AT71&gt;=AT72,AT71&lt;&gt;0),IF(AT71=MAX(AT$6:AT$173),"Max Queue: "&amp;ROUND(AT71,2)&amp;" mi","Queue: "&amp;ROUND(AT71,2)&amp;" mi"),"")</f>
        <v>#VALUE!</v>
      </c>
      <c r="AZ71" s="41" t="e">
        <f t="shared" ca="1" si="40"/>
        <v>#VALUE!</v>
      </c>
      <c r="BA71" s="41"/>
      <c r="BB71" s="41" t="e">
        <f t="shared" ca="1" si="33"/>
        <v>#VALUE!</v>
      </c>
      <c r="BC71" s="41" t="e">
        <f t="shared" ca="1" si="27"/>
        <v>#VALUE!</v>
      </c>
      <c r="BD71" s="41" t="e">
        <f t="shared" ca="1" si="55"/>
        <v>#VALUE!</v>
      </c>
      <c r="BF71" s="275"/>
      <c r="BG71" s="40">
        <v>158.70833333333272</v>
      </c>
      <c r="BH71" s="42" t="e">
        <f ca="1">'Queuing Calcs'!N55</f>
        <v>#VALUE!</v>
      </c>
      <c r="BI71" s="13">
        <f>'Work Information'!N60</f>
        <v>99999999</v>
      </c>
      <c r="BJ71" s="41" t="str">
        <f t="shared" ref="BJ71:BJ134" si="66">IF(BI71&lt;&gt;BI70,BI71&amp;" PCE/hr","")</f>
        <v/>
      </c>
      <c r="BK71" s="142"/>
      <c r="BL71" s="41" t="str">
        <f t="shared" ref="BL71:BL134" si="67">IF(BJ71="","",IF(BK71="",BJ71,BJ71&amp;", "&amp;BK71))</f>
        <v/>
      </c>
      <c r="BM71" s="41" t="e">
        <f t="shared" ca="1" si="22"/>
        <v>#VALUE!</v>
      </c>
      <c r="BN71" s="41" t="e">
        <f t="shared" ca="1" si="41"/>
        <v>#VALUE!</v>
      </c>
      <c r="BO71" s="41"/>
      <c r="BP71" s="41" t="e">
        <f t="shared" ca="1" si="34"/>
        <v>#VALUE!</v>
      </c>
      <c r="BQ71" s="41" t="e">
        <f t="shared" ca="1" si="28"/>
        <v>#VALUE!</v>
      </c>
      <c r="BR71" s="41" t="e">
        <f t="shared" ca="1" si="56"/>
        <v>#VALUE!</v>
      </c>
      <c r="BT71" s="275"/>
      <c r="BU71" s="40">
        <v>158.70833333333272</v>
      </c>
      <c r="BV71" s="42" t="e">
        <f ca="1">'Queuing Calcs'!N82</f>
        <v>#VALUE!</v>
      </c>
      <c r="BW71" s="13">
        <f>'Work Information'!N87</f>
        <v>99999999</v>
      </c>
      <c r="BX71" s="41" t="str">
        <f t="shared" ref="BX71:BX134" si="68">IF(BW71&lt;&gt;BW70,BW71&amp;" PCE/hr","")</f>
        <v/>
      </c>
      <c r="BY71" s="142"/>
      <c r="BZ71" s="41" t="str">
        <f t="shared" ref="BZ71:BZ134" si="69">IF(BX71="","",IF(BY71="",BX71,BX71&amp;", "&amp;BY71))</f>
        <v/>
      </c>
      <c r="CA71" s="41" t="e">
        <f t="shared" ca="1" si="23"/>
        <v>#VALUE!</v>
      </c>
      <c r="CB71" s="41" t="e">
        <f t="shared" ca="1" si="42"/>
        <v>#VALUE!</v>
      </c>
      <c r="CC71" s="41"/>
      <c r="CD71" s="41" t="e">
        <f t="shared" ca="1" si="35"/>
        <v>#VALUE!</v>
      </c>
      <c r="CE71" s="41" t="e">
        <f t="shared" ca="1" si="29"/>
        <v>#VALUE!</v>
      </c>
      <c r="CF71" s="41" t="e">
        <f t="shared" ca="1" si="57"/>
        <v>#VALUE!</v>
      </c>
    </row>
    <row r="72" spans="2:84" x14ac:dyDescent="0.25">
      <c r="B72" s="275"/>
      <c r="C72" s="40">
        <v>158.74999999999937</v>
      </c>
      <c r="D72" s="42" t="e">
        <f ca="1">'Queuing Calcs'!E29</f>
        <v>#VALUE!</v>
      </c>
      <c r="E72" s="13">
        <f>'Work Information'!E34</f>
        <v>99999999</v>
      </c>
      <c r="F72" s="41" t="str">
        <f t="shared" si="58"/>
        <v/>
      </c>
      <c r="G72" s="142"/>
      <c r="H72" s="41" t="str">
        <f t="shared" si="59"/>
        <v/>
      </c>
      <c r="I72" s="41" t="e">
        <f t="shared" ref="I72:I135" ca="1" si="70">IF(AND(D72&gt;=D71,D72&gt;=D73,D72&lt;&gt;0),IF(D72=MAX(D$6:D$173),"Max Queue: "&amp;ROUND(D72,2)&amp;" mi","Queue: "&amp;ROUND(D72,2)&amp;" mi"),"")</f>
        <v>#VALUE!</v>
      </c>
      <c r="J72" s="41" t="e">
        <f t="shared" ca="1" si="37"/>
        <v>#VALUE!</v>
      </c>
      <c r="K72" s="41"/>
      <c r="L72" s="41" t="e">
        <f t="shared" ca="1" si="30"/>
        <v>#VALUE!</v>
      </c>
      <c r="M72" s="41" t="e">
        <f t="shared" ca="1" si="24"/>
        <v>#VALUE!</v>
      </c>
      <c r="N72" s="41" t="e">
        <f t="shared" ca="1" si="43"/>
        <v>#VALUE!</v>
      </c>
      <c r="P72" s="275"/>
      <c r="Q72" s="40">
        <v>158.74999999999937</v>
      </c>
      <c r="R72" s="42" t="e">
        <f ca="1">'Queuing Calcs'!E56</f>
        <v>#VALUE!</v>
      </c>
      <c r="S72" s="13">
        <f>'Work Information'!E61</f>
        <v>99999999</v>
      </c>
      <c r="T72" s="41" t="str">
        <f t="shared" si="60"/>
        <v/>
      </c>
      <c r="U72" s="142"/>
      <c r="V72" s="41" t="str">
        <f t="shared" si="61"/>
        <v/>
      </c>
      <c r="W72" s="41" t="e">
        <f t="shared" ref="W72:W135" ca="1" si="71">IF(AND(R72&gt;=R71,R72&gt;=R73,R72&lt;&gt;0),IF(R72=MAX(R$6:R$173),"Max Queue: "&amp;ROUND(R72,2)&amp;" mi","Queue: "&amp;ROUND(R72,2)&amp;" mi"),"")</f>
        <v>#VALUE!</v>
      </c>
      <c r="X72" s="41" t="e">
        <f t="shared" ca="1" si="38"/>
        <v>#VALUE!</v>
      </c>
      <c r="Y72" s="41"/>
      <c r="Z72" s="41" t="e">
        <f t="shared" ca="1" si="31"/>
        <v>#VALUE!</v>
      </c>
      <c r="AA72" s="41" t="e">
        <f t="shared" ca="1" si="25"/>
        <v>#VALUE!</v>
      </c>
      <c r="AB72" s="41" t="e">
        <f t="shared" ca="1" si="52"/>
        <v>#VALUE!</v>
      </c>
      <c r="AD72" s="275"/>
      <c r="AE72" s="40">
        <v>158.74999999999937</v>
      </c>
      <c r="AF72" s="42" t="e">
        <f ca="1">'Queuing Calcs'!E83</f>
        <v>#VALUE!</v>
      </c>
      <c r="AG72" s="13">
        <f>'Work Information'!E88</f>
        <v>99999999</v>
      </c>
      <c r="AH72" s="41" t="str">
        <f t="shared" si="62"/>
        <v/>
      </c>
      <c r="AI72" s="142"/>
      <c r="AJ72" s="41" t="str">
        <f t="shared" si="63"/>
        <v/>
      </c>
      <c r="AK72" s="41" t="e">
        <f t="shared" ref="AK72:AK135" ca="1" si="72">IF(AND(AF72&gt;=AF71,AF72&gt;=AF73,AF72&lt;&gt;0),IF(AF72=MAX(AF$6:AF$173),"Max Queue: "&amp;ROUND(AF72,2)&amp;" mi","Queue: "&amp;ROUND(AF72,2)&amp;" mi"),"")</f>
        <v>#VALUE!</v>
      </c>
      <c r="AL72" s="41" t="e">
        <f t="shared" ca="1" si="39"/>
        <v>#VALUE!</v>
      </c>
      <c r="AM72" s="41"/>
      <c r="AN72" s="41" t="e">
        <f t="shared" ca="1" si="32"/>
        <v>#VALUE!</v>
      </c>
      <c r="AO72" s="41" t="e">
        <f t="shared" ca="1" si="26"/>
        <v>#VALUE!</v>
      </c>
      <c r="AP72" s="41" t="e">
        <f t="shared" ca="1" si="53"/>
        <v>#VALUE!</v>
      </c>
      <c r="AR72" s="275"/>
      <c r="AS72" s="40">
        <v>158.74999999999937</v>
      </c>
      <c r="AT72" s="42" t="e">
        <f ca="1">'Queuing Calcs'!N29</f>
        <v>#VALUE!</v>
      </c>
      <c r="AU72" s="13">
        <f>'Work Information'!N34</f>
        <v>99999999</v>
      </c>
      <c r="AV72" s="41" t="str">
        <f t="shared" si="64"/>
        <v/>
      </c>
      <c r="AW72" s="142"/>
      <c r="AX72" s="41" t="str">
        <f t="shared" si="54"/>
        <v/>
      </c>
      <c r="AY72" s="41" t="e">
        <f t="shared" ca="1" si="65"/>
        <v>#VALUE!</v>
      </c>
      <c r="AZ72" s="41" t="e">
        <f t="shared" ca="1" si="40"/>
        <v>#VALUE!</v>
      </c>
      <c r="BA72" s="41"/>
      <c r="BB72" s="41" t="e">
        <f t="shared" ca="1" si="33"/>
        <v>#VALUE!</v>
      </c>
      <c r="BC72" s="41" t="e">
        <f t="shared" ca="1" si="27"/>
        <v>#VALUE!</v>
      </c>
      <c r="BD72" s="41" t="e">
        <f t="shared" ca="1" si="55"/>
        <v>#VALUE!</v>
      </c>
      <c r="BF72" s="275"/>
      <c r="BG72" s="40">
        <v>158.74999999999937</v>
      </c>
      <c r="BH72" s="42" t="e">
        <f ca="1">'Queuing Calcs'!N56</f>
        <v>#VALUE!</v>
      </c>
      <c r="BI72" s="13">
        <f>'Work Information'!N61</f>
        <v>99999999</v>
      </c>
      <c r="BJ72" s="41" t="str">
        <f t="shared" si="66"/>
        <v/>
      </c>
      <c r="BK72" s="142"/>
      <c r="BL72" s="41" t="str">
        <f t="shared" si="67"/>
        <v/>
      </c>
      <c r="BM72" s="41" t="e">
        <f t="shared" ref="BM72:BM135" ca="1" si="73">IF(AND(BH72&gt;=BH71,BH72&gt;=BH73,BH72&lt;&gt;0),IF(BH72=MAX(BH$6:BH$173),"Max Queue: "&amp;ROUND(BH72,2)&amp;" mi","Queue: "&amp;ROUND(BH72,2)&amp;" mi"),"")</f>
        <v>#VALUE!</v>
      </c>
      <c r="BN72" s="41" t="e">
        <f t="shared" ca="1" si="41"/>
        <v>#VALUE!</v>
      </c>
      <c r="BO72" s="41"/>
      <c r="BP72" s="41" t="e">
        <f t="shared" ca="1" si="34"/>
        <v>#VALUE!</v>
      </c>
      <c r="BQ72" s="41" t="e">
        <f t="shared" ca="1" si="28"/>
        <v>#VALUE!</v>
      </c>
      <c r="BR72" s="41" t="e">
        <f t="shared" ca="1" si="56"/>
        <v>#VALUE!</v>
      </c>
      <c r="BT72" s="275"/>
      <c r="BU72" s="40">
        <v>158.74999999999937</v>
      </c>
      <c r="BV72" s="42" t="e">
        <f ca="1">'Queuing Calcs'!N83</f>
        <v>#VALUE!</v>
      </c>
      <c r="BW72" s="13">
        <f>'Work Information'!N88</f>
        <v>99999999</v>
      </c>
      <c r="BX72" s="41" t="str">
        <f t="shared" si="68"/>
        <v/>
      </c>
      <c r="BY72" s="142"/>
      <c r="BZ72" s="41" t="str">
        <f t="shared" si="69"/>
        <v/>
      </c>
      <c r="CA72" s="41" t="e">
        <f t="shared" ref="CA72:CA135" ca="1" si="74">IF(AND(BV72&gt;=BV71,BV72&gt;=BV73,BV72&lt;&gt;0),IF(BV72=MAX(BV$6:BV$173),"Max Queue: "&amp;ROUND(BV72,2)&amp;" mi","Queue: "&amp;ROUND(BV72,2)&amp;" mi"),"")</f>
        <v>#VALUE!</v>
      </c>
      <c r="CB72" s="41" t="e">
        <f t="shared" ca="1" si="42"/>
        <v>#VALUE!</v>
      </c>
      <c r="CC72" s="41"/>
      <c r="CD72" s="41" t="e">
        <f t="shared" ca="1" si="35"/>
        <v>#VALUE!</v>
      </c>
      <c r="CE72" s="41" t="e">
        <f t="shared" ca="1" si="29"/>
        <v>#VALUE!</v>
      </c>
      <c r="CF72" s="41" t="e">
        <f t="shared" ca="1" si="57"/>
        <v>#VALUE!</v>
      </c>
    </row>
    <row r="73" spans="2:84" x14ac:dyDescent="0.25">
      <c r="B73" s="275"/>
      <c r="C73" s="40">
        <v>158.79166666666603</v>
      </c>
      <c r="D73" s="42" t="e">
        <f ca="1">'Queuing Calcs'!E30</f>
        <v>#VALUE!</v>
      </c>
      <c r="E73" s="13">
        <f>'Work Information'!E35</f>
        <v>99999999</v>
      </c>
      <c r="F73" s="41" t="str">
        <f t="shared" si="58"/>
        <v/>
      </c>
      <c r="G73" s="142"/>
      <c r="H73" s="41" t="str">
        <f t="shared" si="59"/>
        <v/>
      </c>
      <c r="I73" s="41" t="e">
        <f t="shared" ca="1" si="70"/>
        <v>#VALUE!</v>
      </c>
      <c r="J73" s="41" t="e">
        <f t="shared" ca="1" si="37"/>
        <v>#VALUE!</v>
      </c>
      <c r="K73" s="41"/>
      <c r="L73" s="41" t="e">
        <f t="shared" ca="1" si="30"/>
        <v>#VALUE!</v>
      </c>
      <c r="M73" s="41" t="e">
        <f t="shared" ref="M73:M136" ca="1" si="75">IF(AND(D73&gt;1,D72&gt;1,D71&gt;1),"Outside Policy Limits","")</f>
        <v>#VALUE!</v>
      </c>
      <c r="N73" s="41" t="e">
        <f t="shared" ca="1" si="43"/>
        <v>#VALUE!</v>
      </c>
      <c r="P73" s="275"/>
      <c r="Q73" s="40">
        <v>158.79166666666603</v>
      </c>
      <c r="R73" s="42" t="e">
        <f ca="1">'Queuing Calcs'!E57</f>
        <v>#VALUE!</v>
      </c>
      <c r="S73" s="13">
        <f>'Work Information'!E62</f>
        <v>99999999</v>
      </c>
      <c r="T73" s="41" t="str">
        <f t="shared" si="60"/>
        <v/>
      </c>
      <c r="U73" s="142"/>
      <c r="V73" s="41" t="str">
        <f t="shared" si="61"/>
        <v/>
      </c>
      <c r="W73" s="41" t="e">
        <f t="shared" ca="1" si="71"/>
        <v>#VALUE!</v>
      </c>
      <c r="X73" s="41" t="e">
        <f t="shared" ca="1" si="38"/>
        <v>#VALUE!</v>
      </c>
      <c r="Y73" s="41"/>
      <c r="Z73" s="41" t="e">
        <f t="shared" ca="1" si="31"/>
        <v>#VALUE!</v>
      </c>
      <c r="AA73" s="41" t="e">
        <f t="shared" ref="AA73:AA136" ca="1" si="76">IF(AND(R73&gt;1,R72&gt;1,R71&gt;1),"Outside Policy Limits","")</f>
        <v>#VALUE!</v>
      </c>
      <c r="AB73" s="41" t="e">
        <f t="shared" ca="1" si="52"/>
        <v>#VALUE!</v>
      </c>
      <c r="AD73" s="275"/>
      <c r="AE73" s="40">
        <v>158.79166666666603</v>
      </c>
      <c r="AF73" s="42" t="e">
        <f ca="1">'Queuing Calcs'!E84</f>
        <v>#VALUE!</v>
      </c>
      <c r="AG73" s="13">
        <f>'Work Information'!E89</f>
        <v>99999999</v>
      </c>
      <c r="AH73" s="41" t="str">
        <f t="shared" si="62"/>
        <v/>
      </c>
      <c r="AI73" s="142"/>
      <c r="AJ73" s="41" t="str">
        <f t="shared" si="63"/>
        <v/>
      </c>
      <c r="AK73" s="41" t="e">
        <f t="shared" ca="1" si="72"/>
        <v>#VALUE!</v>
      </c>
      <c r="AL73" s="41" t="e">
        <f t="shared" ca="1" si="39"/>
        <v>#VALUE!</v>
      </c>
      <c r="AM73" s="41"/>
      <c r="AN73" s="41" t="e">
        <f t="shared" ca="1" si="32"/>
        <v>#VALUE!</v>
      </c>
      <c r="AO73" s="41" t="e">
        <f t="shared" ref="AO73:AO136" ca="1" si="77">IF(AND(AF73&gt;1,AF72&gt;1,AF71&gt;1),"Outside Policy Limits","")</f>
        <v>#VALUE!</v>
      </c>
      <c r="AP73" s="41" t="e">
        <f t="shared" ca="1" si="53"/>
        <v>#VALUE!</v>
      </c>
      <c r="AR73" s="275"/>
      <c r="AS73" s="40">
        <v>158.79166666666603</v>
      </c>
      <c r="AT73" s="42" t="e">
        <f ca="1">'Queuing Calcs'!N30</f>
        <v>#VALUE!</v>
      </c>
      <c r="AU73" s="13">
        <f>'Work Information'!N35</f>
        <v>99999999</v>
      </c>
      <c r="AV73" s="41" t="str">
        <f t="shared" si="64"/>
        <v/>
      </c>
      <c r="AW73" s="142"/>
      <c r="AX73" s="41" t="str">
        <f t="shared" si="54"/>
        <v/>
      </c>
      <c r="AY73" s="41" t="e">
        <f t="shared" ca="1" si="65"/>
        <v>#VALUE!</v>
      </c>
      <c r="AZ73" s="41" t="e">
        <f t="shared" ca="1" si="40"/>
        <v>#VALUE!</v>
      </c>
      <c r="BA73" s="41"/>
      <c r="BB73" s="41" t="e">
        <f t="shared" ca="1" si="33"/>
        <v>#VALUE!</v>
      </c>
      <c r="BC73" s="41" t="e">
        <f t="shared" ref="BC73:BC136" ca="1" si="78">IF(AND(AT73&gt;1,AT72&gt;1,AT71&gt;1),"Outside Policy Limits","")</f>
        <v>#VALUE!</v>
      </c>
      <c r="BD73" s="41" t="e">
        <f t="shared" ca="1" si="55"/>
        <v>#VALUE!</v>
      </c>
      <c r="BF73" s="275"/>
      <c r="BG73" s="40">
        <v>158.79166666666603</v>
      </c>
      <c r="BH73" s="42" t="e">
        <f ca="1">'Queuing Calcs'!N57</f>
        <v>#VALUE!</v>
      </c>
      <c r="BI73" s="13">
        <f>'Work Information'!N62</f>
        <v>99999999</v>
      </c>
      <c r="BJ73" s="41" t="str">
        <f t="shared" si="66"/>
        <v/>
      </c>
      <c r="BK73" s="142"/>
      <c r="BL73" s="41" t="str">
        <f t="shared" si="67"/>
        <v/>
      </c>
      <c r="BM73" s="41" t="e">
        <f t="shared" ca="1" si="73"/>
        <v>#VALUE!</v>
      </c>
      <c r="BN73" s="41" t="e">
        <f t="shared" ca="1" si="41"/>
        <v>#VALUE!</v>
      </c>
      <c r="BO73" s="41"/>
      <c r="BP73" s="41" t="e">
        <f t="shared" ca="1" si="34"/>
        <v>#VALUE!</v>
      </c>
      <c r="BQ73" s="41" t="e">
        <f t="shared" ref="BQ73:BQ136" ca="1" si="79">IF(AND(BH73&gt;1,BH72&gt;1,BH71&gt;1),"Outside Policy Limits","")</f>
        <v>#VALUE!</v>
      </c>
      <c r="BR73" s="41" t="e">
        <f t="shared" ca="1" si="56"/>
        <v>#VALUE!</v>
      </c>
      <c r="BT73" s="275"/>
      <c r="BU73" s="40">
        <v>158.79166666666603</v>
      </c>
      <c r="BV73" s="42" t="e">
        <f ca="1">'Queuing Calcs'!N84</f>
        <v>#VALUE!</v>
      </c>
      <c r="BW73" s="13">
        <f>'Work Information'!N89</f>
        <v>99999999</v>
      </c>
      <c r="BX73" s="41" t="str">
        <f t="shared" si="68"/>
        <v/>
      </c>
      <c r="BY73" s="142"/>
      <c r="BZ73" s="41" t="str">
        <f t="shared" si="69"/>
        <v/>
      </c>
      <c r="CA73" s="41" t="e">
        <f t="shared" ca="1" si="74"/>
        <v>#VALUE!</v>
      </c>
      <c r="CB73" s="41" t="e">
        <f t="shared" ca="1" si="42"/>
        <v>#VALUE!</v>
      </c>
      <c r="CC73" s="41"/>
      <c r="CD73" s="41" t="e">
        <f t="shared" ca="1" si="35"/>
        <v>#VALUE!</v>
      </c>
      <c r="CE73" s="41" t="e">
        <f t="shared" ref="CE73:CE136" ca="1" si="80">IF(AND(BV73&gt;1,BV72&gt;1,BV71&gt;1),"Outside Policy Limits","")</f>
        <v>#VALUE!</v>
      </c>
      <c r="CF73" s="41" t="e">
        <f t="shared" ca="1" si="57"/>
        <v>#VALUE!</v>
      </c>
    </row>
    <row r="74" spans="2:84" x14ac:dyDescent="0.25">
      <c r="B74" s="275"/>
      <c r="C74" s="40">
        <v>158.83333333333269</v>
      </c>
      <c r="D74" s="42" t="e">
        <f ca="1">'Queuing Calcs'!E31</f>
        <v>#VALUE!</v>
      </c>
      <c r="E74" s="13">
        <f>'Work Information'!E36</f>
        <v>99999999</v>
      </c>
      <c r="F74" s="41" t="str">
        <f t="shared" si="58"/>
        <v/>
      </c>
      <c r="G74" s="142"/>
      <c r="H74" s="41" t="str">
        <f t="shared" si="59"/>
        <v/>
      </c>
      <c r="I74" s="41" t="e">
        <f t="shared" ca="1" si="70"/>
        <v>#VALUE!</v>
      </c>
      <c r="J74" s="41" t="e">
        <f t="shared" ca="1" si="37"/>
        <v>#VALUE!</v>
      </c>
      <c r="K74" s="41"/>
      <c r="L74" s="41" t="e">
        <f t="shared" ca="1" si="30"/>
        <v>#VALUE!</v>
      </c>
      <c r="M74" s="41" t="e">
        <f t="shared" ca="1" si="75"/>
        <v>#VALUE!</v>
      </c>
      <c r="N74" s="41" t="e">
        <f t="shared" ca="1" si="43"/>
        <v>#VALUE!</v>
      </c>
      <c r="P74" s="275"/>
      <c r="Q74" s="40">
        <v>158.83333333333269</v>
      </c>
      <c r="R74" s="42" t="e">
        <f ca="1">'Queuing Calcs'!E58</f>
        <v>#VALUE!</v>
      </c>
      <c r="S74" s="13">
        <f>'Work Information'!E63</f>
        <v>99999999</v>
      </c>
      <c r="T74" s="41" t="str">
        <f t="shared" si="60"/>
        <v/>
      </c>
      <c r="U74" s="142"/>
      <c r="V74" s="41" t="str">
        <f t="shared" si="61"/>
        <v/>
      </c>
      <c r="W74" s="41" t="e">
        <f t="shared" ca="1" si="71"/>
        <v>#VALUE!</v>
      </c>
      <c r="X74" s="41" t="e">
        <f t="shared" ca="1" si="38"/>
        <v>#VALUE!</v>
      </c>
      <c r="Y74" s="41"/>
      <c r="Z74" s="41" t="e">
        <f t="shared" ca="1" si="31"/>
        <v>#VALUE!</v>
      </c>
      <c r="AA74" s="41" t="e">
        <f t="shared" ca="1" si="76"/>
        <v>#VALUE!</v>
      </c>
      <c r="AB74" s="41" t="e">
        <f t="shared" ca="1" si="52"/>
        <v>#VALUE!</v>
      </c>
      <c r="AD74" s="275"/>
      <c r="AE74" s="40">
        <v>158.83333333333269</v>
      </c>
      <c r="AF74" s="42" t="e">
        <f ca="1">'Queuing Calcs'!E85</f>
        <v>#VALUE!</v>
      </c>
      <c r="AG74" s="13">
        <f>'Work Information'!E90</f>
        <v>99999999</v>
      </c>
      <c r="AH74" s="41" t="str">
        <f t="shared" si="62"/>
        <v/>
      </c>
      <c r="AI74" s="142"/>
      <c r="AJ74" s="41" t="str">
        <f t="shared" si="63"/>
        <v/>
      </c>
      <c r="AK74" s="41" t="e">
        <f t="shared" ca="1" si="72"/>
        <v>#VALUE!</v>
      </c>
      <c r="AL74" s="41" t="e">
        <f t="shared" ca="1" si="39"/>
        <v>#VALUE!</v>
      </c>
      <c r="AM74" s="41"/>
      <c r="AN74" s="41" t="e">
        <f t="shared" ca="1" si="32"/>
        <v>#VALUE!</v>
      </c>
      <c r="AO74" s="41" t="e">
        <f t="shared" ca="1" si="77"/>
        <v>#VALUE!</v>
      </c>
      <c r="AP74" s="41" t="e">
        <f t="shared" ca="1" si="53"/>
        <v>#VALUE!</v>
      </c>
      <c r="AR74" s="275"/>
      <c r="AS74" s="40">
        <v>158.83333333333269</v>
      </c>
      <c r="AT74" s="42" t="e">
        <f ca="1">'Queuing Calcs'!N31</f>
        <v>#VALUE!</v>
      </c>
      <c r="AU74" s="13">
        <f>'Work Information'!N36</f>
        <v>99999999</v>
      </c>
      <c r="AV74" s="41" t="str">
        <f t="shared" si="64"/>
        <v/>
      </c>
      <c r="AW74" s="142"/>
      <c r="AX74" s="41" t="str">
        <f t="shared" si="54"/>
        <v/>
      </c>
      <c r="AY74" s="41" t="e">
        <f t="shared" ca="1" si="65"/>
        <v>#VALUE!</v>
      </c>
      <c r="AZ74" s="41" t="e">
        <f t="shared" ca="1" si="40"/>
        <v>#VALUE!</v>
      </c>
      <c r="BA74" s="41"/>
      <c r="BB74" s="41" t="e">
        <f t="shared" ca="1" si="33"/>
        <v>#VALUE!</v>
      </c>
      <c r="BC74" s="41" t="e">
        <f t="shared" ca="1" si="78"/>
        <v>#VALUE!</v>
      </c>
      <c r="BD74" s="41" t="e">
        <f t="shared" ca="1" si="55"/>
        <v>#VALUE!</v>
      </c>
      <c r="BF74" s="275"/>
      <c r="BG74" s="40">
        <v>158.83333333333269</v>
      </c>
      <c r="BH74" s="42" t="e">
        <f ca="1">'Queuing Calcs'!N58</f>
        <v>#VALUE!</v>
      </c>
      <c r="BI74" s="13">
        <f>'Work Information'!N63</f>
        <v>99999999</v>
      </c>
      <c r="BJ74" s="41" t="str">
        <f t="shared" si="66"/>
        <v/>
      </c>
      <c r="BK74" s="142"/>
      <c r="BL74" s="41" t="str">
        <f t="shared" si="67"/>
        <v/>
      </c>
      <c r="BM74" s="41" t="e">
        <f t="shared" ca="1" si="73"/>
        <v>#VALUE!</v>
      </c>
      <c r="BN74" s="41" t="e">
        <f t="shared" ca="1" si="41"/>
        <v>#VALUE!</v>
      </c>
      <c r="BO74" s="41"/>
      <c r="BP74" s="41" t="e">
        <f t="shared" ca="1" si="34"/>
        <v>#VALUE!</v>
      </c>
      <c r="BQ74" s="41" t="e">
        <f t="shared" ca="1" si="79"/>
        <v>#VALUE!</v>
      </c>
      <c r="BR74" s="41" t="e">
        <f t="shared" ca="1" si="56"/>
        <v>#VALUE!</v>
      </c>
      <c r="BT74" s="275"/>
      <c r="BU74" s="40">
        <v>158.83333333333269</v>
      </c>
      <c r="BV74" s="42" t="e">
        <f ca="1">'Queuing Calcs'!N85</f>
        <v>#VALUE!</v>
      </c>
      <c r="BW74" s="13">
        <f>'Work Information'!N90</f>
        <v>99999999</v>
      </c>
      <c r="BX74" s="41" t="str">
        <f t="shared" si="68"/>
        <v/>
      </c>
      <c r="BY74" s="142"/>
      <c r="BZ74" s="41" t="str">
        <f t="shared" si="69"/>
        <v/>
      </c>
      <c r="CA74" s="41" t="e">
        <f t="shared" ca="1" si="74"/>
        <v>#VALUE!</v>
      </c>
      <c r="CB74" s="41" t="e">
        <f t="shared" ca="1" si="42"/>
        <v>#VALUE!</v>
      </c>
      <c r="CC74" s="41"/>
      <c r="CD74" s="41" t="e">
        <f t="shared" ca="1" si="35"/>
        <v>#VALUE!</v>
      </c>
      <c r="CE74" s="41" t="e">
        <f t="shared" ca="1" si="80"/>
        <v>#VALUE!</v>
      </c>
      <c r="CF74" s="41" t="e">
        <f t="shared" ca="1" si="57"/>
        <v>#VALUE!</v>
      </c>
    </row>
    <row r="75" spans="2:84" x14ac:dyDescent="0.25">
      <c r="B75" s="275"/>
      <c r="C75" s="40">
        <v>158.87499999999935</v>
      </c>
      <c r="D75" s="42" t="e">
        <f ca="1">'Queuing Calcs'!E32</f>
        <v>#VALUE!</v>
      </c>
      <c r="E75" s="13">
        <f>'Work Information'!E37</f>
        <v>99999999</v>
      </c>
      <c r="F75" s="41" t="str">
        <f t="shared" si="58"/>
        <v/>
      </c>
      <c r="G75" s="142"/>
      <c r="H75" s="41" t="str">
        <f t="shared" si="59"/>
        <v/>
      </c>
      <c r="I75" s="41" t="e">
        <f t="shared" ca="1" si="70"/>
        <v>#VALUE!</v>
      </c>
      <c r="J75" s="41" t="e">
        <f t="shared" ca="1" si="37"/>
        <v>#VALUE!</v>
      </c>
      <c r="K75" s="41"/>
      <c r="L75" s="41" t="e">
        <f t="shared" ref="L75:L138" ca="1" si="81">IF(AND(D75&gt;0.5,D74&gt;0.5,D73&gt;0.5,D72&gt;0.5,D71&gt;0.5),"Outside Policy Limits","")</f>
        <v>#VALUE!</v>
      </c>
      <c r="M75" s="41" t="e">
        <f t="shared" ca="1" si="75"/>
        <v>#VALUE!</v>
      </c>
      <c r="N75" s="41" t="e">
        <f t="shared" ca="1" si="43"/>
        <v>#VALUE!</v>
      </c>
      <c r="P75" s="275"/>
      <c r="Q75" s="40">
        <v>158.87499999999935</v>
      </c>
      <c r="R75" s="42" t="e">
        <f ca="1">'Queuing Calcs'!E59</f>
        <v>#VALUE!</v>
      </c>
      <c r="S75" s="13">
        <f>'Work Information'!E64</f>
        <v>99999999</v>
      </c>
      <c r="T75" s="41" t="str">
        <f t="shared" si="60"/>
        <v/>
      </c>
      <c r="U75" s="142"/>
      <c r="V75" s="41" t="str">
        <f t="shared" si="61"/>
        <v/>
      </c>
      <c r="W75" s="41" t="e">
        <f t="shared" ca="1" si="71"/>
        <v>#VALUE!</v>
      </c>
      <c r="X75" s="41" t="e">
        <f t="shared" ca="1" si="38"/>
        <v>#VALUE!</v>
      </c>
      <c r="Y75" s="41"/>
      <c r="Z75" s="41" t="e">
        <f t="shared" ref="Z75:Z138" ca="1" si="82">IF(AND(R75&gt;0.5,R74&gt;0.5,R73&gt;0.5,R72&gt;0.5,R71&gt;0.5),"Outside Policy Limits","")</f>
        <v>#VALUE!</v>
      </c>
      <c r="AA75" s="41" t="e">
        <f t="shared" ca="1" si="76"/>
        <v>#VALUE!</v>
      </c>
      <c r="AB75" s="41" t="e">
        <f t="shared" ca="1" si="52"/>
        <v>#VALUE!</v>
      </c>
      <c r="AD75" s="275"/>
      <c r="AE75" s="40">
        <v>158.87499999999935</v>
      </c>
      <c r="AF75" s="42" t="e">
        <f ca="1">'Queuing Calcs'!E86</f>
        <v>#VALUE!</v>
      </c>
      <c r="AG75" s="13">
        <f>'Work Information'!E91</f>
        <v>99999999</v>
      </c>
      <c r="AH75" s="41" t="str">
        <f t="shared" si="62"/>
        <v/>
      </c>
      <c r="AI75" s="142"/>
      <c r="AJ75" s="41" t="str">
        <f t="shared" si="63"/>
        <v/>
      </c>
      <c r="AK75" s="41" t="e">
        <f t="shared" ca="1" si="72"/>
        <v>#VALUE!</v>
      </c>
      <c r="AL75" s="41" t="e">
        <f t="shared" ca="1" si="39"/>
        <v>#VALUE!</v>
      </c>
      <c r="AM75" s="41"/>
      <c r="AN75" s="41" t="e">
        <f t="shared" ref="AN75:AN138" ca="1" si="83">IF(AND(AF75&gt;0.5,AF74&gt;0.5,AF73&gt;0.5,AF72&gt;0.5,AF71&gt;0.5),"Outside Policy Limits","")</f>
        <v>#VALUE!</v>
      </c>
      <c r="AO75" s="41" t="e">
        <f t="shared" ca="1" si="77"/>
        <v>#VALUE!</v>
      </c>
      <c r="AP75" s="41" t="e">
        <f t="shared" ca="1" si="53"/>
        <v>#VALUE!</v>
      </c>
      <c r="AR75" s="275"/>
      <c r="AS75" s="40">
        <v>158.87499999999935</v>
      </c>
      <c r="AT75" s="42" t="e">
        <f ca="1">'Queuing Calcs'!N32</f>
        <v>#VALUE!</v>
      </c>
      <c r="AU75" s="13">
        <f>'Work Information'!N37</f>
        <v>99999999</v>
      </c>
      <c r="AV75" s="41" t="str">
        <f t="shared" si="64"/>
        <v/>
      </c>
      <c r="AW75" s="142"/>
      <c r="AX75" s="41" t="str">
        <f t="shared" si="54"/>
        <v/>
      </c>
      <c r="AY75" s="41" t="e">
        <f t="shared" ca="1" si="65"/>
        <v>#VALUE!</v>
      </c>
      <c r="AZ75" s="41" t="e">
        <f t="shared" ca="1" si="40"/>
        <v>#VALUE!</v>
      </c>
      <c r="BA75" s="41"/>
      <c r="BB75" s="41" t="e">
        <f t="shared" ref="BB75:BB138" ca="1" si="84">IF(AND(AT75&gt;0.5,AT74&gt;0.5,AT73&gt;0.5,AT72&gt;0.5,AT71&gt;0.5),"Outside Policy Limits","")</f>
        <v>#VALUE!</v>
      </c>
      <c r="BC75" s="41" t="e">
        <f t="shared" ca="1" si="78"/>
        <v>#VALUE!</v>
      </c>
      <c r="BD75" s="41" t="e">
        <f t="shared" ca="1" si="55"/>
        <v>#VALUE!</v>
      </c>
      <c r="BF75" s="275"/>
      <c r="BG75" s="40">
        <v>158.87499999999935</v>
      </c>
      <c r="BH75" s="42" t="e">
        <f ca="1">'Queuing Calcs'!N59</f>
        <v>#VALUE!</v>
      </c>
      <c r="BI75" s="13">
        <f>'Work Information'!N64</f>
        <v>99999999</v>
      </c>
      <c r="BJ75" s="41" t="str">
        <f t="shared" si="66"/>
        <v/>
      </c>
      <c r="BK75" s="142"/>
      <c r="BL75" s="41" t="str">
        <f t="shared" si="67"/>
        <v/>
      </c>
      <c r="BM75" s="41" t="e">
        <f t="shared" ca="1" si="73"/>
        <v>#VALUE!</v>
      </c>
      <c r="BN75" s="41" t="e">
        <f t="shared" ca="1" si="41"/>
        <v>#VALUE!</v>
      </c>
      <c r="BO75" s="41"/>
      <c r="BP75" s="41" t="e">
        <f t="shared" ref="BP75:BP138" ca="1" si="85">IF(AND(BH75&gt;0.5,BH74&gt;0.5,BH73&gt;0.5,BH72&gt;0.5,BH71&gt;0.5),"Outside Policy Limits","")</f>
        <v>#VALUE!</v>
      </c>
      <c r="BQ75" s="41" t="e">
        <f t="shared" ca="1" si="79"/>
        <v>#VALUE!</v>
      </c>
      <c r="BR75" s="41" t="e">
        <f t="shared" ca="1" si="56"/>
        <v>#VALUE!</v>
      </c>
      <c r="BT75" s="275"/>
      <c r="BU75" s="40">
        <v>158.87499999999935</v>
      </c>
      <c r="BV75" s="42" t="e">
        <f ca="1">'Queuing Calcs'!N86</f>
        <v>#VALUE!</v>
      </c>
      <c r="BW75" s="13">
        <f>'Work Information'!N91</f>
        <v>99999999</v>
      </c>
      <c r="BX75" s="41" t="str">
        <f t="shared" si="68"/>
        <v/>
      </c>
      <c r="BY75" s="142"/>
      <c r="BZ75" s="41" t="str">
        <f t="shared" si="69"/>
        <v/>
      </c>
      <c r="CA75" s="41" t="e">
        <f t="shared" ca="1" si="74"/>
        <v>#VALUE!</v>
      </c>
      <c r="CB75" s="41" t="e">
        <f t="shared" ca="1" si="42"/>
        <v>#VALUE!</v>
      </c>
      <c r="CC75" s="41"/>
      <c r="CD75" s="41" t="e">
        <f t="shared" ref="CD75:CD138" ca="1" si="86">IF(AND(BV75&gt;0.5,BV74&gt;0.5,BV73&gt;0.5,BV72&gt;0.5,BV71&gt;0.5),"Outside Policy Limits","")</f>
        <v>#VALUE!</v>
      </c>
      <c r="CE75" s="41" t="e">
        <f t="shared" ca="1" si="80"/>
        <v>#VALUE!</v>
      </c>
      <c r="CF75" s="41" t="e">
        <f t="shared" ca="1" si="57"/>
        <v>#VALUE!</v>
      </c>
    </row>
    <row r="76" spans="2:84" x14ac:dyDescent="0.25">
      <c r="B76" s="275"/>
      <c r="C76" s="40">
        <v>158.916666666666</v>
      </c>
      <c r="D76" s="42" t="e">
        <f ca="1">'Queuing Calcs'!E33</f>
        <v>#VALUE!</v>
      </c>
      <c r="E76" s="13">
        <f>'Work Information'!E38</f>
        <v>99999999</v>
      </c>
      <c r="F76" s="41" t="str">
        <f t="shared" si="58"/>
        <v/>
      </c>
      <c r="G76" s="142"/>
      <c r="H76" s="41" t="str">
        <f t="shared" si="59"/>
        <v/>
      </c>
      <c r="I76" s="41" t="e">
        <f t="shared" ca="1" si="70"/>
        <v>#VALUE!</v>
      </c>
      <c r="J76" s="41" t="e">
        <f t="shared" ca="1" si="37"/>
        <v>#VALUE!</v>
      </c>
      <c r="K76" s="41"/>
      <c r="L76" s="41" t="e">
        <f t="shared" ca="1" si="81"/>
        <v>#VALUE!</v>
      </c>
      <c r="M76" s="41" t="e">
        <f t="shared" ca="1" si="75"/>
        <v>#VALUE!</v>
      </c>
      <c r="N76" s="41" t="e">
        <f t="shared" ca="1" si="43"/>
        <v>#VALUE!</v>
      </c>
      <c r="P76" s="275"/>
      <c r="Q76" s="40">
        <v>158.916666666666</v>
      </c>
      <c r="R76" s="42" t="e">
        <f ca="1">'Queuing Calcs'!E60</f>
        <v>#VALUE!</v>
      </c>
      <c r="S76" s="13">
        <f>'Work Information'!E65</f>
        <v>99999999</v>
      </c>
      <c r="T76" s="41" t="str">
        <f t="shared" si="60"/>
        <v/>
      </c>
      <c r="U76" s="142"/>
      <c r="V76" s="41" t="str">
        <f t="shared" si="61"/>
        <v/>
      </c>
      <c r="W76" s="41" t="e">
        <f t="shared" ca="1" si="71"/>
        <v>#VALUE!</v>
      </c>
      <c r="X76" s="41" t="e">
        <f t="shared" ca="1" si="38"/>
        <v>#VALUE!</v>
      </c>
      <c r="Y76" s="41"/>
      <c r="Z76" s="41" t="e">
        <f t="shared" ca="1" si="82"/>
        <v>#VALUE!</v>
      </c>
      <c r="AA76" s="41" t="e">
        <f t="shared" ca="1" si="76"/>
        <v>#VALUE!</v>
      </c>
      <c r="AB76" s="41" t="e">
        <f t="shared" ca="1" si="52"/>
        <v>#VALUE!</v>
      </c>
      <c r="AD76" s="275"/>
      <c r="AE76" s="40">
        <v>158.916666666666</v>
      </c>
      <c r="AF76" s="42" t="e">
        <f ca="1">'Queuing Calcs'!E87</f>
        <v>#VALUE!</v>
      </c>
      <c r="AG76" s="13">
        <f>'Work Information'!E92</f>
        <v>99999999</v>
      </c>
      <c r="AH76" s="41" t="str">
        <f t="shared" si="62"/>
        <v/>
      </c>
      <c r="AI76" s="142"/>
      <c r="AJ76" s="41" t="str">
        <f t="shared" si="63"/>
        <v/>
      </c>
      <c r="AK76" s="41" t="e">
        <f t="shared" ca="1" si="72"/>
        <v>#VALUE!</v>
      </c>
      <c r="AL76" s="41" t="e">
        <f t="shared" ca="1" si="39"/>
        <v>#VALUE!</v>
      </c>
      <c r="AM76" s="41"/>
      <c r="AN76" s="41" t="e">
        <f t="shared" ca="1" si="83"/>
        <v>#VALUE!</v>
      </c>
      <c r="AO76" s="41" t="e">
        <f t="shared" ca="1" si="77"/>
        <v>#VALUE!</v>
      </c>
      <c r="AP76" s="41" t="e">
        <f t="shared" ca="1" si="53"/>
        <v>#VALUE!</v>
      </c>
      <c r="AR76" s="275"/>
      <c r="AS76" s="40">
        <v>158.916666666666</v>
      </c>
      <c r="AT76" s="42" t="e">
        <f ca="1">'Queuing Calcs'!N33</f>
        <v>#VALUE!</v>
      </c>
      <c r="AU76" s="13">
        <f>'Work Information'!N38</f>
        <v>99999999</v>
      </c>
      <c r="AV76" s="41" t="str">
        <f t="shared" si="64"/>
        <v/>
      </c>
      <c r="AW76" s="142"/>
      <c r="AX76" s="41" t="str">
        <f t="shared" si="54"/>
        <v/>
      </c>
      <c r="AY76" s="41" t="e">
        <f t="shared" ca="1" si="65"/>
        <v>#VALUE!</v>
      </c>
      <c r="AZ76" s="41" t="e">
        <f t="shared" ca="1" si="40"/>
        <v>#VALUE!</v>
      </c>
      <c r="BA76" s="41"/>
      <c r="BB76" s="41" t="e">
        <f t="shared" ca="1" si="84"/>
        <v>#VALUE!</v>
      </c>
      <c r="BC76" s="41" t="e">
        <f t="shared" ca="1" si="78"/>
        <v>#VALUE!</v>
      </c>
      <c r="BD76" s="41" t="e">
        <f t="shared" ca="1" si="55"/>
        <v>#VALUE!</v>
      </c>
      <c r="BF76" s="275"/>
      <c r="BG76" s="40">
        <v>158.916666666666</v>
      </c>
      <c r="BH76" s="42" t="e">
        <f ca="1">'Queuing Calcs'!N60</f>
        <v>#VALUE!</v>
      </c>
      <c r="BI76" s="13">
        <f>'Work Information'!N65</f>
        <v>99999999</v>
      </c>
      <c r="BJ76" s="41" t="str">
        <f t="shared" si="66"/>
        <v/>
      </c>
      <c r="BK76" s="142"/>
      <c r="BL76" s="41" t="str">
        <f t="shared" si="67"/>
        <v/>
      </c>
      <c r="BM76" s="41" t="e">
        <f t="shared" ca="1" si="73"/>
        <v>#VALUE!</v>
      </c>
      <c r="BN76" s="41" t="e">
        <f t="shared" ca="1" si="41"/>
        <v>#VALUE!</v>
      </c>
      <c r="BO76" s="41"/>
      <c r="BP76" s="41" t="e">
        <f t="shared" ca="1" si="85"/>
        <v>#VALUE!</v>
      </c>
      <c r="BQ76" s="41" t="e">
        <f t="shared" ca="1" si="79"/>
        <v>#VALUE!</v>
      </c>
      <c r="BR76" s="41" t="e">
        <f t="shared" ca="1" si="56"/>
        <v>#VALUE!</v>
      </c>
      <c r="BT76" s="275"/>
      <c r="BU76" s="40">
        <v>158.916666666666</v>
      </c>
      <c r="BV76" s="42" t="e">
        <f ca="1">'Queuing Calcs'!N87</f>
        <v>#VALUE!</v>
      </c>
      <c r="BW76" s="13">
        <f>'Work Information'!N92</f>
        <v>99999999</v>
      </c>
      <c r="BX76" s="41" t="str">
        <f t="shared" si="68"/>
        <v/>
      </c>
      <c r="BY76" s="142"/>
      <c r="BZ76" s="41" t="str">
        <f t="shared" si="69"/>
        <v/>
      </c>
      <c r="CA76" s="41" t="e">
        <f t="shared" ca="1" si="74"/>
        <v>#VALUE!</v>
      </c>
      <c r="CB76" s="41" t="e">
        <f t="shared" ca="1" si="42"/>
        <v>#VALUE!</v>
      </c>
      <c r="CC76" s="41"/>
      <c r="CD76" s="41" t="e">
        <f t="shared" ca="1" si="86"/>
        <v>#VALUE!</v>
      </c>
      <c r="CE76" s="41" t="e">
        <f t="shared" ca="1" si="80"/>
        <v>#VALUE!</v>
      </c>
      <c r="CF76" s="41" t="e">
        <f t="shared" ca="1" si="57"/>
        <v>#VALUE!</v>
      </c>
    </row>
    <row r="77" spans="2:84" x14ac:dyDescent="0.25">
      <c r="B77" s="275"/>
      <c r="C77" s="40">
        <v>158.95833333333266</v>
      </c>
      <c r="D77" s="42" t="e">
        <f ca="1">'Queuing Calcs'!E34</f>
        <v>#VALUE!</v>
      </c>
      <c r="E77" s="13">
        <f>'Work Information'!E39</f>
        <v>99999999</v>
      </c>
      <c r="F77" s="41" t="str">
        <f t="shared" si="58"/>
        <v/>
      </c>
      <c r="G77" s="142"/>
      <c r="H77" s="41" t="str">
        <f t="shared" si="59"/>
        <v/>
      </c>
      <c r="I77" s="41" t="e">
        <f t="shared" ca="1" si="70"/>
        <v>#VALUE!</v>
      </c>
      <c r="J77" s="41" t="e">
        <f t="shared" ref="J77:J140" ca="1" si="87">IF(AND(D77&gt;0,D76&gt;0,D75&gt;0,D74&gt;0,D73&gt;0,D72&gt;0,D71&gt;0),"Outside Policy Limits","")</f>
        <v>#VALUE!</v>
      </c>
      <c r="K77" s="41" t="str">
        <f t="shared" ref="K77" ca="1" si="88">IF(COUNTIF(D54:D77,"&gt;0")&gt;12,"Outside Policy Limits","")</f>
        <v/>
      </c>
      <c r="L77" s="41" t="e">
        <f t="shared" ca="1" si="81"/>
        <v>#VALUE!</v>
      </c>
      <c r="M77" s="41" t="e">
        <f t="shared" ca="1" si="75"/>
        <v>#VALUE!</v>
      </c>
      <c r="N77" s="41" t="e">
        <f t="shared" ca="1" si="43"/>
        <v>#VALUE!</v>
      </c>
      <c r="P77" s="275"/>
      <c r="Q77" s="40">
        <v>158.95833333333266</v>
      </c>
      <c r="R77" s="42" t="e">
        <f ca="1">'Queuing Calcs'!E61</f>
        <v>#VALUE!</v>
      </c>
      <c r="S77" s="13">
        <f>'Work Information'!E66</f>
        <v>99999999</v>
      </c>
      <c r="T77" s="41" t="str">
        <f t="shared" si="60"/>
        <v/>
      </c>
      <c r="U77" s="142"/>
      <c r="V77" s="41" t="str">
        <f t="shared" si="61"/>
        <v/>
      </c>
      <c r="W77" s="41" t="e">
        <f t="shared" ca="1" si="71"/>
        <v>#VALUE!</v>
      </c>
      <c r="X77" s="41" t="e">
        <f t="shared" ref="X77:X140" ca="1" si="89">IF(AND(R77&gt;0,R76&gt;0,R75&gt;0,R74&gt;0,R73&gt;0,R72&gt;0,R71&gt;0),"Outside Policy Limits","")</f>
        <v>#VALUE!</v>
      </c>
      <c r="Y77" s="41" t="str">
        <f t="shared" ref="Y77" ca="1" si="90">IF(COUNTIF(R54:R77,"&gt;0")&gt;12,"Outside Policy Limits","")</f>
        <v/>
      </c>
      <c r="Z77" s="41" t="e">
        <f t="shared" ca="1" si="82"/>
        <v>#VALUE!</v>
      </c>
      <c r="AA77" s="41" t="e">
        <f t="shared" ca="1" si="76"/>
        <v>#VALUE!</v>
      </c>
      <c r="AB77" s="41" t="e">
        <f t="shared" ca="1" si="52"/>
        <v>#VALUE!</v>
      </c>
      <c r="AD77" s="275"/>
      <c r="AE77" s="40">
        <v>158.95833333333266</v>
      </c>
      <c r="AF77" s="42" t="e">
        <f ca="1">'Queuing Calcs'!E88</f>
        <v>#VALUE!</v>
      </c>
      <c r="AG77" s="13">
        <f>'Work Information'!E93</f>
        <v>99999999</v>
      </c>
      <c r="AH77" s="41" t="str">
        <f t="shared" si="62"/>
        <v/>
      </c>
      <c r="AI77" s="142"/>
      <c r="AJ77" s="41" t="str">
        <f t="shared" si="63"/>
        <v/>
      </c>
      <c r="AK77" s="41" t="e">
        <f t="shared" ca="1" si="72"/>
        <v>#VALUE!</v>
      </c>
      <c r="AL77" s="41" t="e">
        <f t="shared" ref="AL77:AL140" ca="1" si="91">IF(AND(AF77&gt;0,AF76&gt;0,AF75&gt;0,AF74&gt;0,AF73&gt;0,AF72&gt;0,AF71&gt;0),"Outside Policy Limits","")</f>
        <v>#VALUE!</v>
      </c>
      <c r="AM77" s="41" t="str">
        <f t="shared" ref="AM77" ca="1" si="92">IF(COUNTIF(AF54:AF77,"&gt;0")&gt;12,"Outside Policy Limits","")</f>
        <v/>
      </c>
      <c r="AN77" s="41" t="e">
        <f t="shared" ca="1" si="83"/>
        <v>#VALUE!</v>
      </c>
      <c r="AO77" s="41" t="e">
        <f t="shared" ca="1" si="77"/>
        <v>#VALUE!</v>
      </c>
      <c r="AP77" s="41" t="e">
        <f t="shared" ca="1" si="53"/>
        <v>#VALUE!</v>
      </c>
      <c r="AR77" s="275"/>
      <c r="AS77" s="40">
        <v>158.95833333333266</v>
      </c>
      <c r="AT77" s="42" t="e">
        <f ca="1">'Queuing Calcs'!N34</f>
        <v>#VALUE!</v>
      </c>
      <c r="AU77" s="13">
        <f>'Work Information'!N39</f>
        <v>99999999</v>
      </c>
      <c r="AV77" s="41" t="str">
        <f t="shared" si="64"/>
        <v/>
      </c>
      <c r="AW77" s="142"/>
      <c r="AX77" s="41" t="str">
        <f t="shared" si="54"/>
        <v/>
      </c>
      <c r="AY77" s="41" t="e">
        <f t="shared" ca="1" si="65"/>
        <v>#VALUE!</v>
      </c>
      <c r="AZ77" s="41" t="e">
        <f t="shared" ref="AZ77:AZ140" ca="1" si="93">IF(AND(AT77&gt;0,AT76&gt;0,AT75&gt;0,AT74&gt;0,AT73&gt;0,AT72&gt;0,AT71&gt;0),"Outside Policy Limits","")</f>
        <v>#VALUE!</v>
      </c>
      <c r="BA77" s="41" t="str">
        <f t="shared" ref="BA77" ca="1" si="94">IF(COUNTIF(AT54:AT77,"&gt;0")&gt;12,"Outside Policy Limits","")</f>
        <v/>
      </c>
      <c r="BB77" s="41" t="e">
        <f t="shared" ca="1" si="84"/>
        <v>#VALUE!</v>
      </c>
      <c r="BC77" s="41" t="e">
        <f t="shared" ca="1" si="78"/>
        <v>#VALUE!</v>
      </c>
      <c r="BD77" s="41" t="e">
        <f t="shared" ca="1" si="55"/>
        <v>#VALUE!</v>
      </c>
      <c r="BF77" s="275"/>
      <c r="BG77" s="40">
        <v>158.95833333333266</v>
      </c>
      <c r="BH77" s="42" t="e">
        <f ca="1">'Queuing Calcs'!N61</f>
        <v>#VALUE!</v>
      </c>
      <c r="BI77" s="13">
        <f>'Work Information'!N66</f>
        <v>99999999</v>
      </c>
      <c r="BJ77" s="41" t="str">
        <f t="shared" si="66"/>
        <v/>
      </c>
      <c r="BK77" s="142"/>
      <c r="BL77" s="41" t="str">
        <f t="shared" si="67"/>
        <v/>
      </c>
      <c r="BM77" s="41" t="e">
        <f t="shared" ca="1" si="73"/>
        <v>#VALUE!</v>
      </c>
      <c r="BN77" s="41" t="e">
        <f t="shared" ref="BN77:BN140" ca="1" si="95">IF(AND(BH77&gt;0,BH76&gt;0,BH75&gt;0,BH74&gt;0,BH73&gt;0,BH72&gt;0,BH71&gt;0),"Outside Policy Limits","")</f>
        <v>#VALUE!</v>
      </c>
      <c r="BO77" s="41" t="str">
        <f t="shared" ref="BO77" ca="1" si="96">IF(COUNTIF(BH54:BH77,"&gt;0")&gt;12,"Outside Policy Limits","")</f>
        <v/>
      </c>
      <c r="BP77" s="41" t="e">
        <f t="shared" ca="1" si="85"/>
        <v>#VALUE!</v>
      </c>
      <c r="BQ77" s="41" t="e">
        <f t="shared" ca="1" si="79"/>
        <v>#VALUE!</v>
      </c>
      <c r="BR77" s="41" t="e">
        <f t="shared" ca="1" si="56"/>
        <v>#VALUE!</v>
      </c>
      <c r="BT77" s="275"/>
      <c r="BU77" s="40">
        <v>158.95833333333266</v>
      </c>
      <c r="BV77" s="42" t="e">
        <f ca="1">'Queuing Calcs'!N88</f>
        <v>#VALUE!</v>
      </c>
      <c r="BW77" s="13">
        <f>'Work Information'!N93</f>
        <v>99999999</v>
      </c>
      <c r="BX77" s="41" t="str">
        <f t="shared" si="68"/>
        <v/>
      </c>
      <c r="BY77" s="142"/>
      <c r="BZ77" s="41" t="str">
        <f t="shared" si="69"/>
        <v/>
      </c>
      <c r="CA77" s="41" t="e">
        <f t="shared" ca="1" si="74"/>
        <v>#VALUE!</v>
      </c>
      <c r="CB77" s="41" t="e">
        <f t="shared" ref="CB77:CB140" ca="1" si="97">IF(AND(BV77&gt;0,BV76&gt;0,BV75&gt;0,BV74&gt;0,BV73&gt;0,BV72&gt;0,BV71&gt;0),"Outside Policy Limits","")</f>
        <v>#VALUE!</v>
      </c>
      <c r="CC77" s="41" t="str">
        <f t="shared" ref="CC77" ca="1" si="98">IF(COUNTIF(BV54:BV77,"&gt;0")&gt;12,"Outside Policy Limits","")</f>
        <v/>
      </c>
      <c r="CD77" s="41" t="e">
        <f t="shared" ca="1" si="86"/>
        <v>#VALUE!</v>
      </c>
      <c r="CE77" s="41" t="e">
        <f t="shared" ca="1" si="80"/>
        <v>#VALUE!</v>
      </c>
      <c r="CF77" s="41" t="e">
        <f t="shared" ca="1" si="57"/>
        <v>#VALUE!</v>
      </c>
    </row>
    <row r="78" spans="2:84" x14ac:dyDescent="0.25">
      <c r="B78" s="275" t="s">
        <v>94</v>
      </c>
      <c r="C78" s="40">
        <v>158.99999999999932</v>
      </c>
      <c r="D78" s="42" t="e">
        <f ca="1">'Queuing Calcs'!F11</f>
        <v>#VALUE!</v>
      </c>
      <c r="E78" s="13">
        <f>'Work Information'!F16</f>
        <v>99999999</v>
      </c>
      <c r="F78" s="41" t="str">
        <f t="shared" si="58"/>
        <v/>
      </c>
      <c r="G78" s="142"/>
      <c r="H78" s="41" t="str">
        <f t="shared" si="59"/>
        <v/>
      </c>
      <c r="I78" s="41" t="e">
        <f t="shared" ca="1" si="70"/>
        <v>#VALUE!</v>
      </c>
      <c r="J78" s="41" t="e">
        <f t="shared" ca="1" si="87"/>
        <v>#VALUE!</v>
      </c>
      <c r="K78" s="41"/>
      <c r="L78" s="41" t="e">
        <f t="shared" ca="1" si="81"/>
        <v>#VALUE!</v>
      </c>
      <c r="M78" s="41" t="e">
        <f t="shared" ca="1" si="75"/>
        <v>#VALUE!</v>
      </c>
      <c r="N78" s="41" t="e">
        <f t="shared" ca="1" si="43"/>
        <v>#VALUE!</v>
      </c>
      <c r="P78" s="275" t="s">
        <v>94</v>
      </c>
      <c r="Q78" s="40">
        <v>158.99999999999932</v>
      </c>
      <c r="R78" s="42" t="e">
        <f ca="1">'Queuing Calcs'!F38</f>
        <v>#VALUE!</v>
      </c>
      <c r="S78" s="13">
        <f>'Work Information'!F43</f>
        <v>99999999</v>
      </c>
      <c r="T78" s="41" t="str">
        <f t="shared" si="60"/>
        <v/>
      </c>
      <c r="U78" s="142"/>
      <c r="V78" s="41" t="str">
        <f t="shared" si="61"/>
        <v/>
      </c>
      <c r="W78" s="41" t="e">
        <f t="shared" ca="1" si="71"/>
        <v>#VALUE!</v>
      </c>
      <c r="X78" s="41" t="e">
        <f t="shared" ca="1" si="89"/>
        <v>#VALUE!</v>
      </c>
      <c r="Y78" s="41"/>
      <c r="Z78" s="41" t="e">
        <f t="shared" ca="1" si="82"/>
        <v>#VALUE!</v>
      </c>
      <c r="AA78" s="41" t="e">
        <f t="shared" ca="1" si="76"/>
        <v>#VALUE!</v>
      </c>
      <c r="AB78" s="41" t="e">
        <f t="shared" ca="1" si="52"/>
        <v>#VALUE!</v>
      </c>
      <c r="AD78" s="275" t="s">
        <v>94</v>
      </c>
      <c r="AE78" s="40">
        <v>158.99999999999932</v>
      </c>
      <c r="AF78" s="42" t="e">
        <f ca="1">'Queuing Calcs'!F65</f>
        <v>#VALUE!</v>
      </c>
      <c r="AG78" s="13">
        <f>'Work Information'!F70</f>
        <v>99999999</v>
      </c>
      <c r="AH78" s="41" t="str">
        <f t="shared" si="62"/>
        <v/>
      </c>
      <c r="AI78" s="142"/>
      <c r="AJ78" s="41" t="str">
        <f t="shared" si="63"/>
        <v/>
      </c>
      <c r="AK78" s="41" t="e">
        <f t="shared" ca="1" si="72"/>
        <v>#VALUE!</v>
      </c>
      <c r="AL78" s="41" t="e">
        <f t="shared" ca="1" si="91"/>
        <v>#VALUE!</v>
      </c>
      <c r="AM78" s="41"/>
      <c r="AN78" s="41" t="e">
        <f t="shared" ca="1" si="83"/>
        <v>#VALUE!</v>
      </c>
      <c r="AO78" s="41" t="e">
        <f t="shared" ca="1" si="77"/>
        <v>#VALUE!</v>
      </c>
      <c r="AP78" s="41" t="e">
        <f t="shared" ca="1" si="53"/>
        <v>#VALUE!</v>
      </c>
      <c r="AR78" s="275" t="s">
        <v>94</v>
      </c>
      <c r="AS78" s="40">
        <v>158.99999999999932</v>
      </c>
      <c r="AT78" s="42" t="e">
        <f ca="1">'Queuing Calcs'!O11</f>
        <v>#VALUE!</v>
      </c>
      <c r="AU78" s="13">
        <f>'Work Information'!O16</f>
        <v>99999999</v>
      </c>
      <c r="AV78" s="41" t="str">
        <f t="shared" si="64"/>
        <v/>
      </c>
      <c r="AW78" s="142"/>
      <c r="AX78" s="41" t="str">
        <f t="shared" si="54"/>
        <v/>
      </c>
      <c r="AY78" s="41" t="e">
        <f t="shared" ca="1" si="65"/>
        <v>#VALUE!</v>
      </c>
      <c r="AZ78" s="41" t="e">
        <f t="shared" ca="1" si="93"/>
        <v>#VALUE!</v>
      </c>
      <c r="BA78" s="41"/>
      <c r="BB78" s="41" t="e">
        <f t="shared" ca="1" si="84"/>
        <v>#VALUE!</v>
      </c>
      <c r="BC78" s="41" t="e">
        <f t="shared" ca="1" si="78"/>
        <v>#VALUE!</v>
      </c>
      <c r="BD78" s="41" t="e">
        <f t="shared" ca="1" si="55"/>
        <v>#VALUE!</v>
      </c>
      <c r="BF78" s="275" t="s">
        <v>94</v>
      </c>
      <c r="BG78" s="40">
        <v>158.99999999999932</v>
      </c>
      <c r="BH78" s="42" t="e">
        <f ca="1">'Queuing Calcs'!O38</f>
        <v>#VALUE!</v>
      </c>
      <c r="BI78" s="13">
        <f>'Work Information'!O43</f>
        <v>99999999</v>
      </c>
      <c r="BJ78" s="41" t="str">
        <f t="shared" si="66"/>
        <v/>
      </c>
      <c r="BK78" s="142"/>
      <c r="BL78" s="41" t="str">
        <f t="shared" si="67"/>
        <v/>
      </c>
      <c r="BM78" s="41" t="e">
        <f t="shared" ca="1" si="73"/>
        <v>#VALUE!</v>
      </c>
      <c r="BN78" s="41" t="e">
        <f t="shared" ca="1" si="95"/>
        <v>#VALUE!</v>
      </c>
      <c r="BO78" s="41"/>
      <c r="BP78" s="41" t="e">
        <f t="shared" ca="1" si="85"/>
        <v>#VALUE!</v>
      </c>
      <c r="BQ78" s="41" t="e">
        <f t="shared" ca="1" si="79"/>
        <v>#VALUE!</v>
      </c>
      <c r="BR78" s="41" t="e">
        <f t="shared" ca="1" si="56"/>
        <v>#VALUE!</v>
      </c>
      <c r="BT78" s="275" t="s">
        <v>94</v>
      </c>
      <c r="BU78" s="40">
        <v>158.99999999999932</v>
      </c>
      <c r="BV78" s="42" t="e">
        <f ca="1">'Queuing Calcs'!O65</f>
        <v>#VALUE!</v>
      </c>
      <c r="BW78" s="13">
        <f>'Work Information'!O70</f>
        <v>99999999</v>
      </c>
      <c r="BX78" s="41" t="str">
        <f t="shared" si="68"/>
        <v/>
      </c>
      <c r="BY78" s="142"/>
      <c r="BZ78" s="41" t="str">
        <f t="shared" si="69"/>
        <v/>
      </c>
      <c r="CA78" s="41" t="e">
        <f t="shared" ca="1" si="74"/>
        <v>#VALUE!</v>
      </c>
      <c r="CB78" s="41" t="e">
        <f t="shared" ca="1" si="97"/>
        <v>#VALUE!</v>
      </c>
      <c r="CC78" s="41"/>
      <c r="CD78" s="41" t="e">
        <f t="shared" ca="1" si="86"/>
        <v>#VALUE!</v>
      </c>
      <c r="CE78" s="41" t="e">
        <f t="shared" ca="1" si="80"/>
        <v>#VALUE!</v>
      </c>
      <c r="CF78" s="41" t="e">
        <f t="shared" ca="1" si="57"/>
        <v>#VALUE!</v>
      </c>
    </row>
    <row r="79" spans="2:84" x14ac:dyDescent="0.25">
      <c r="B79" s="275"/>
      <c r="C79" s="40">
        <v>159.04166666666598</v>
      </c>
      <c r="D79" s="42" t="e">
        <f ca="1">'Queuing Calcs'!F12</f>
        <v>#VALUE!</v>
      </c>
      <c r="E79" s="13">
        <f>'Work Information'!F17</f>
        <v>99999999</v>
      </c>
      <c r="F79" s="41" t="str">
        <f t="shared" si="58"/>
        <v/>
      </c>
      <c r="G79" s="142"/>
      <c r="H79" s="41" t="str">
        <f t="shared" si="59"/>
        <v/>
      </c>
      <c r="I79" s="41" t="e">
        <f t="shared" ca="1" si="70"/>
        <v>#VALUE!</v>
      </c>
      <c r="J79" s="41" t="e">
        <f t="shared" ca="1" si="87"/>
        <v>#VALUE!</v>
      </c>
      <c r="K79" s="41"/>
      <c r="L79" s="41" t="e">
        <f t="shared" ca="1" si="81"/>
        <v>#VALUE!</v>
      </c>
      <c r="M79" s="41" t="e">
        <f t="shared" ca="1" si="75"/>
        <v>#VALUE!</v>
      </c>
      <c r="N79" s="41" t="e">
        <f t="shared" ca="1" si="43"/>
        <v>#VALUE!</v>
      </c>
      <c r="P79" s="275"/>
      <c r="Q79" s="40">
        <v>159.04166666666598</v>
      </c>
      <c r="R79" s="42" t="e">
        <f ca="1">'Queuing Calcs'!F39</f>
        <v>#VALUE!</v>
      </c>
      <c r="S79" s="13">
        <f>'Work Information'!F44</f>
        <v>99999999</v>
      </c>
      <c r="T79" s="41" t="str">
        <f t="shared" si="60"/>
        <v/>
      </c>
      <c r="U79" s="142"/>
      <c r="V79" s="41" t="str">
        <f t="shared" si="61"/>
        <v/>
      </c>
      <c r="W79" s="41" t="e">
        <f t="shared" ca="1" si="71"/>
        <v>#VALUE!</v>
      </c>
      <c r="X79" s="41" t="e">
        <f t="shared" ca="1" si="89"/>
        <v>#VALUE!</v>
      </c>
      <c r="Y79" s="41"/>
      <c r="Z79" s="41" t="e">
        <f t="shared" ca="1" si="82"/>
        <v>#VALUE!</v>
      </c>
      <c r="AA79" s="41" t="e">
        <f t="shared" ca="1" si="76"/>
        <v>#VALUE!</v>
      </c>
      <c r="AB79" s="41" t="e">
        <f t="shared" ca="1" si="52"/>
        <v>#VALUE!</v>
      </c>
      <c r="AD79" s="275"/>
      <c r="AE79" s="40">
        <v>159.04166666666598</v>
      </c>
      <c r="AF79" s="42" t="e">
        <f ca="1">'Queuing Calcs'!F66</f>
        <v>#VALUE!</v>
      </c>
      <c r="AG79" s="13">
        <f>'Work Information'!F71</f>
        <v>99999999</v>
      </c>
      <c r="AH79" s="41" t="str">
        <f t="shared" si="62"/>
        <v/>
      </c>
      <c r="AI79" s="142"/>
      <c r="AJ79" s="41" t="str">
        <f t="shared" si="63"/>
        <v/>
      </c>
      <c r="AK79" s="41" t="e">
        <f t="shared" ca="1" si="72"/>
        <v>#VALUE!</v>
      </c>
      <c r="AL79" s="41" t="e">
        <f t="shared" ca="1" si="91"/>
        <v>#VALUE!</v>
      </c>
      <c r="AM79" s="41"/>
      <c r="AN79" s="41" t="e">
        <f t="shared" ca="1" si="83"/>
        <v>#VALUE!</v>
      </c>
      <c r="AO79" s="41" t="e">
        <f t="shared" ca="1" si="77"/>
        <v>#VALUE!</v>
      </c>
      <c r="AP79" s="41" t="e">
        <f t="shared" ca="1" si="53"/>
        <v>#VALUE!</v>
      </c>
      <c r="AR79" s="275"/>
      <c r="AS79" s="40">
        <v>159.04166666666598</v>
      </c>
      <c r="AT79" s="42" t="e">
        <f ca="1">'Queuing Calcs'!O12</f>
        <v>#VALUE!</v>
      </c>
      <c r="AU79" s="13">
        <f>'Work Information'!O17</f>
        <v>99999999</v>
      </c>
      <c r="AV79" s="41" t="str">
        <f t="shared" si="64"/>
        <v/>
      </c>
      <c r="AW79" s="142"/>
      <c r="AX79" s="41" t="str">
        <f t="shared" si="54"/>
        <v/>
      </c>
      <c r="AY79" s="41" t="e">
        <f t="shared" ca="1" si="65"/>
        <v>#VALUE!</v>
      </c>
      <c r="AZ79" s="41" t="e">
        <f t="shared" ca="1" si="93"/>
        <v>#VALUE!</v>
      </c>
      <c r="BA79" s="41"/>
      <c r="BB79" s="41" t="e">
        <f t="shared" ca="1" si="84"/>
        <v>#VALUE!</v>
      </c>
      <c r="BC79" s="41" t="e">
        <f t="shared" ca="1" si="78"/>
        <v>#VALUE!</v>
      </c>
      <c r="BD79" s="41" t="e">
        <f t="shared" ca="1" si="55"/>
        <v>#VALUE!</v>
      </c>
      <c r="BF79" s="275"/>
      <c r="BG79" s="40">
        <v>159.04166666666598</v>
      </c>
      <c r="BH79" s="42" t="e">
        <f ca="1">'Queuing Calcs'!O39</f>
        <v>#VALUE!</v>
      </c>
      <c r="BI79" s="13">
        <f>'Work Information'!O44</f>
        <v>99999999</v>
      </c>
      <c r="BJ79" s="41" t="str">
        <f t="shared" si="66"/>
        <v/>
      </c>
      <c r="BK79" s="142"/>
      <c r="BL79" s="41" t="str">
        <f t="shared" si="67"/>
        <v/>
      </c>
      <c r="BM79" s="41" t="e">
        <f t="shared" ca="1" si="73"/>
        <v>#VALUE!</v>
      </c>
      <c r="BN79" s="41" t="e">
        <f t="shared" ca="1" si="95"/>
        <v>#VALUE!</v>
      </c>
      <c r="BO79" s="41"/>
      <c r="BP79" s="41" t="e">
        <f t="shared" ca="1" si="85"/>
        <v>#VALUE!</v>
      </c>
      <c r="BQ79" s="41" t="e">
        <f t="shared" ca="1" si="79"/>
        <v>#VALUE!</v>
      </c>
      <c r="BR79" s="41" t="e">
        <f t="shared" ca="1" si="56"/>
        <v>#VALUE!</v>
      </c>
      <c r="BT79" s="275"/>
      <c r="BU79" s="40">
        <v>159.04166666666598</v>
      </c>
      <c r="BV79" s="42" t="e">
        <f ca="1">'Queuing Calcs'!O66</f>
        <v>#VALUE!</v>
      </c>
      <c r="BW79" s="13">
        <f>'Work Information'!O71</f>
        <v>99999999</v>
      </c>
      <c r="BX79" s="41" t="str">
        <f t="shared" si="68"/>
        <v/>
      </c>
      <c r="BY79" s="142"/>
      <c r="BZ79" s="41" t="str">
        <f t="shared" si="69"/>
        <v/>
      </c>
      <c r="CA79" s="41" t="e">
        <f t="shared" ca="1" si="74"/>
        <v>#VALUE!</v>
      </c>
      <c r="CB79" s="41" t="e">
        <f t="shared" ca="1" si="97"/>
        <v>#VALUE!</v>
      </c>
      <c r="CC79" s="41"/>
      <c r="CD79" s="41" t="e">
        <f t="shared" ca="1" si="86"/>
        <v>#VALUE!</v>
      </c>
      <c r="CE79" s="41" t="e">
        <f t="shared" ca="1" si="80"/>
        <v>#VALUE!</v>
      </c>
      <c r="CF79" s="41" t="e">
        <f t="shared" ca="1" si="57"/>
        <v>#VALUE!</v>
      </c>
    </row>
    <row r="80" spans="2:84" x14ac:dyDescent="0.25">
      <c r="B80" s="275"/>
      <c r="C80" s="40">
        <v>159.08333333333263</v>
      </c>
      <c r="D80" s="42" t="e">
        <f ca="1">'Queuing Calcs'!F13</f>
        <v>#VALUE!</v>
      </c>
      <c r="E80" s="13">
        <f>'Work Information'!F18</f>
        <v>99999999</v>
      </c>
      <c r="F80" s="41" t="str">
        <f t="shared" si="58"/>
        <v/>
      </c>
      <c r="G80" s="142"/>
      <c r="H80" s="41" t="str">
        <f t="shared" si="59"/>
        <v/>
      </c>
      <c r="I80" s="41" t="e">
        <f t="shared" ca="1" si="70"/>
        <v>#VALUE!</v>
      </c>
      <c r="J80" s="41" t="e">
        <f t="shared" ca="1" si="87"/>
        <v>#VALUE!</v>
      </c>
      <c r="K80" s="41"/>
      <c r="L80" s="41" t="e">
        <f t="shared" ca="1" si="81"/>
        <v>#VALUE!</v>
      </c>
      <c r="M80" s="41" t="e">
        <f t="shared" ca="1" si="75"/>
        <v>#VALUE!</v>
      </c>
      <c r="N80" s="41" t="e">
        <f t="shared" ca="1" si="43"/>
        <v>#VALUE!</v>
      </c>
      <c r="P80" s="275"/>
      <c r="Q80" s="40">
        <v>159.08333333333263</v>
      </c>
      <c r="R80" s="42" t="e">
        <f ca="1">'Queuing Calcs'!F40</f>
        <v>#VALUE!</v>
      </c>
      <c r="S80" s="13">
        <f>'Work Information'!F45</f>
        <v>99999999</v>
      </c>
      <c r="T80" s="41" t="str">
        <f t="shared" si="60"/>
        <v/>
      </c>
      <c r="U80" s="142"/>
      <c r="V80" s="41" t="str">
        <f t="shared" si="61"/>
        <v/>
      </c>
      <c r="W80" s="41" t="e">
        <f t="shared" ca="1" si="71"/>
        <v>#VALUE!</v>
      </c>
      <c r="X80" s="41" t="e">
        <f t="shared" ca="1" si="89"/>
        <v>#VALUE!</v>
      </c>
      <c r="Y80" s="41"/>
      <c r="Z80" s="41" t="e">
        <f t="shared" ca="1" si="82"/>
        <v>#VALUE!</v>
      </c>
      <c r="AA80" s="41" t="e">
        <f t="shared" ca="1" si="76"/>
        <v>#VALUE!</v>
      </c>
      <c r="AB80" s="41" t="e">
        <f t="shared" ca="1" si="52"/>
        <v>#VALUE!</v>
      </c>
      <c r="AD80" s="275"/>
      <c r="AE80" s="40">
        <v>159.08333333333263</v>
      </c>
      <c r="AF80" s="42" t="e">
        <f ca="1">'Queuing Calcs'!F67</f>
        <v>#VALUE!</v>
      </c>
      <c r="AG80" s="13">
        <f>'Work Information'!F72</f>
        <v>99999999</v>
      </c>
      <c r="AH80" s="41" t="str">
        <f t="shared" si="62"/>
        <v/>
      </c>
      <c r="AI80" s="142"/>
      <c r="AJ80" s="41" t="str">
        <f t="shared" si="63"/>
        <v/>
      </c>
      <c r="AK80" s="41" t="e">
        <f t="shared" ca="1" si="72"/>
        <v>#VALUE!</v>
      </c>
      <c r="AL80" s="41" t="e">
        <f t="shared" ca="1" si="91"/>
        <v>#VALUE!</v>
      </c>
      <c r="AM80" s="41"/>
      <c r="AN80" s="41" t="e">
        <f t="shared" ca="1" si="83"/>
        <v>#VALUE!</v>
      </c>
      <c r="AO80" s="41" t="e">
        <f t="shared" ca="1" si="77"/>
        <v>#VALUE!</v>
      </c>
      <c r="AP80" s="41" t="e">
        <f t="shared" ca="1" si="53"/>
        <v>#VALUE!</v>
      </c>
      <c r="AR80" s="275"/>
      <c r="AS80" s="40">
        <v>159.08333333333263</v>
      </c>
      <c r="AT80" s="42" t="e">
        <f ca="1">'Queuing Calcs'!O13</f>
        <v>#VALUE!</v>
      </c>
      <c r="AU80" s="13">
        <f>'Work Information'!O18</f>
        <v>99999999</v>
      </c>
      <c r="AV80" s="41" t="str">
        <f t="shared" si="64"/>
        <v/>
      </c>
      <c r="AW80" s="142"/>
      <c r="AX80" s="41" t="str">
        <f t="shared" si="54"/>
        <v/>
      </c>
      <c r="AY80" s="41" t="e">
        <f t="shared" ca="1" si="65"/>
        <v>#VALUE!</v>
      </c>
      <c r="AZ80" s="41" t="e">
        <f t="shared" ca="1" si="93"/>
        <v>#VALUE!</v>
      </c>
      <c r="BA80" s="41"/>
      <c r="BB80" s="41" t="e">
        <f t="shared" ca="1" si="84"/>
        <v>#VALUE!</v>
      </c>
      <c r="BC80" s="41" t="e">
        <f t="shared" ca="1" si="78"/>
        <v>#VALUE!</v>
      </c>
      <c r="BD80" s="41" t="e">
        <f t="shared" ca="1" si="55"/>
        <v>#VALUE!</v>
      </c>
      <c r="BF80" s="275"/>
      <c r="BG80" s="40">
        <v>159.08333333333263</v>
      </c>
      <c r="BH80" s="42" t="e">
        <f ca="1">'Queuing Calcs'!O40</f>
        <v>#VALUE!</v>
      </c>
      <c r="BI80" s="13">
        <f>'Work Information'!O45</f>
        <v>99999999</v>
      </c>
      <c r="BJ80" s="41" t="str">
        <f t="shared" si="66"/>
        <v/>
      </c>
      <c r="BK80" s="142"/>
      <c r="BL80" s="41" t="str">
        <f t="shared" si="67"/>
        <v/>
      </c>
      <c r="BM80" s="41" t="e">
        <f t="shared" ca="1" si="73"/>
        <v>#VALUE!</v>
      </c>
      <c r="BN80" s="41" t="e">
        <f t="shared" ca="1" si="95"/>
        <v>#VALUE!</v>
      </c>
      <c r="BO80" s="41"/>
      <c r="BP80" s="41" t="e">
        <f t="shared" ca="1" si="85"/>
        <v>#VALUE!</v>
      </c>
      <c r="BQ80" s="41" t="e">
        <f t="shared" ca="1" si="79"/>
        <v>#VALUE!</v>
      </c>
      <c r="BR80" s="41" t="e">
        <f t="shared" ca="1" si="56"/>
        <v>#VALUE!</v>
      </c>
      <c r="BT80" s="275"/>
      <c r="BU80" s="40">
        <v>159.08333333333263</v>
      </c>
      <c r="BV80" s="42" t="e">
        <f ca="1">'Queuing Calcs'!O67</f>
        <v>#VALUE!</v>
      </c>
      <c r="BW80" s="13">
        <f>'Work Information'!O72</f>
        <v>99999999</v>
      </c>
      <c r="BX80" s="41" t="str">
        <f t="shared" si="68"/>
        <v/>
      </c>
      <c r="BY80" s="142"/>
      <c r="BZ80" s="41" t="str">
        <f t="shared" si="69"/>
        <v/>
      </c>
      <c r="CA80" s="41" t="e">
        <f t="shared" ca="1" si="74"/>
        <v>#VALUE!</v>
      </c>
      <c r="CB80" s="41" t="e">
        <f t="shared" ca="1" si="97"/>
        <v>#VALUE!</v>
      </c>
      <c r="CC80" s="41"/>
      <c r="CD80" s="41" t="e">
        <f t="shared" ca="1" si="86"/>
        <v>#VALUE!</v>
      </c>
      <c r="CE80" s="41" t="e">
        <f t="shared" ca="1" si="80"/>
        <v>#VALUE!</v>
      </c>
      <c r="CF80" s="41" t="e">
        <f t="shared" ca="1" si="57"/>
        <v>#VALUE!</v>
      </c>
    </row>
    <row r="81" spans="2:84" x14ac:dyDescent="0.25">
      <c r="B81" s="275"/>
      <c r="C81" s="40">
        <v>159.12499999999929</v>
      </c>
      <c r="D81" s="42" t="e">
        <f ca="1">'Queuing Calcs'!F14</f>
        <v>#VALUE!</v>
      </c>
      <c r="E81" s="13">
        <f>'Work Information'!F19</f>
        <v>99999999</v>
      </c>
      <c r="F81" s="41" t="str">
        <f t="shared" si="58"/>
        <v/>
      </c>
      <c r="G81" s="142"/>
      <c r="H81" s="41" t="str">
        <f t="shared" si="59"/>
        <v/>
      </c>
      <c r="I81" s="41" t="e">
        <f t="shared" ca="1" si="70"/>
        <v>#VALUE!</v>
      </c>
      <c r="J81" s="41" t="e">
        <f t="shared" ca="1" si="87"/>
        <v>#VALUE!</v>
      </c>
      <c r="K81" s="41"/>
      <c r="L81" s="41" t="e">
        <f t="shared" ca="1" si="81"/>
        <v>#VALUE!</v>
      </c>
      <c r="M81" s="41" t="e">
        <f t="shared" ca="1" si="75"/>
        <v>#VALUE!</v>
      </c>
      <c r="N81" s="41" t="e">
        <f t="shared" ca="1" si="43"/>
        <v>#VALUE!</v>
      </c>
      <c r="P81" s="275"/>
      <c r="Q81" s="40">
        <v>159.12499999999929</v>
      </c>
      <c r="R81" s="42" t="e">
        <f ca="1">'Queuing Calcs'!F41</f>
        <v>#VALUE!</v>
      </c>
      <c r="S81" s="13">
        <f>'Work Information'!F46</f>
        <v>99999999</v>
      </c>
      <c r="T81" s="41" t="str">
        <f t="shared" si="60"/>
        <v/>
      </c>
      <c r="U81" s="142"/>
      <c r="V81" s="41" t="str">
        <f t="shared" si="61"/>
        <v/>
      </c>
      <c r="W81" s="41" t="e">
        <f t="shared" ca="1" si="71"/>
        <v>#VALUE!</v>
      </c>
      <c r="X81" s="41" t="e">
        <f t="shared" ca="1" si="89"/>
        <v>#VALUE!</v>
      </c>
      <c r="Y81" s="41"/>
      <c r="Z81" s="41" t="e">
        <f t="shared" ca="1" si="82"/>
        <v>#VALUE!</v>
      </c>
      <c r="AA81" s="41" t="e">
        <f t="shared" ca="1" si="76"/>
        <v>#VALUE!</v>
      </c>
      <c r="AB81" s="41" t="e">
        <f t="shared" ca="1" si="52"/>
        <v>#VALUE!</v>
      </c>
      <c r="AD81" s="275"/>
      <c r="AE81" s="40">
        <v>159.12499999999929</v>
      </c>
      <c r="AF81" s="42" t="e">
        <f ca="1">'Queuing Calcs'!F68</f>
        <v>#VALUE!</v>
      </c>
      <c r="AG81" s="13">
        <f>'Work Information'!F73</f>
        <v>99999999</v>
      </c>
      <c r="AH81" s="41" t="str">
        <f t="shared" si="62"/>
        <v/>
      </c>
      <c r="AI81" s="142"/>
      <c r="AJ81" s="41" t="str">
        <f t="shared" si="63"/>
        <v/>
      </c>
      <c r="AK81" s="41" t="e">
        <f t="shared" ca="1" si="72"/>
        <v>#VALUE!</v>
      </c>
      <c r="AL81" s="41" t="e">
        <f t="shared" ca="1" si="91"/>
        <v>#VALUE!</v>
      </c>
      <c r="AM81" s="41"/>
      <c r="AN81" s="41" t="e">
        <f t="shared" ca="1" si="83"/>
        <v>#VALUE!</v>
      </c>
      <c r="AO81" s="41" t="e">
        <f t="shared" ca="1" si="77"/>
        <v>#VALUE!</v>
      </c>
      <c r="AP81" s="41" t="e">
        <f t="shared" ca="1" si="53"/>
        <v>#VALUE!</v>
      </c>
      <c r="AR81" s="275"/>
      <c r="AS81" s="40">
        <v>159.12499999999929</v>
      </c>
      <c r="AT81" s="42" t="e">
        <f ca="1">'Queuing Calcs'!O14</f>
        <v>#VALUE!</v>
      </c>
      <c r="AU81" s="13">
        <f>'Work Information'!O19</f>
        <v>99999999</v>
      </c>
      <c r="AV81" s="41" t="str">
        <f t="shared" si="64"/>
        <v/>
      </c>
      <c r="AW81" s="142"/>
      <c r="AX81" s="41" t="str">
        <f t="shared" si="54"/>
        <v/>
      </c>
      <c r="AY81" s="41" t="e">
        <f t="shared" ca="1" si="65"/>
        <v>#VALUE!</v>
      </c>
      <c r="AZ81" s="41" t="e">
        <f t="shared" ca="1" si="93"/>
        <v>#VALUE!</v>
      </c>
      <c r="BA81" s="41"/>
      <c r="BB81" s="41" t="e">
        <f t="shared" ca="1" si="84"/>
        <v>#VALUE!</v>
      </c>
      <c r="BC81" s="41" t="e">
        <f t="shared" ca="1" si="78"/>
        <v>#VALUE!</v>
      </c>
      <c r="BD81" s="41" t="e">
        <f t="shared" ca="1" si="55"/>
        <v>#VALUE!</v>
      </c>
      <c r="BF81" s="275"/>
      <c r="BG81" s="40">
        <v>159.12499999999929</v>
      </c>
      <c r="BH81" s="42" t="e">
        <f ca="1">'Queuing Calcs'!O41</f>
        <v>#VALUE!</v>
      </c>
      <c r="BI81" s="13">
        <f>'Work Information'!O46</f>
        <v>99999999</v>
      </c>
      <c r="BJ81" s="41" t="str">
        <f t="shared" si="66"/>
        <v/>
      </c>
      <c r="BK81" s="142"/>
      <c r="BL81" s="41" t="str">
        <f t="shared" si="67"/>
        <v/>
      </c>
      <c r="BM81" s="41" t="e">
        <f t="shared" ca="1" si="73"/>
        <v>#VALUE!</v>
      </c>
      <c r="BN81" s="41" t="e">
        <f t="shared" ca="1" si="95"/>
        <v>#VALUE!</v>
      </c>
      <c r="BO81" s="41"/>
      <c r="BP81" s="41" t="e">
        <f t="shared" ca="1" si="85"/>
        <v>#VALUE!</v>
      </c>
      <c r="BQ81" s="41" t="e">
        <f t="shared" ca="1" si="79"/>
        <v>#VALUE!</v>
      </c>
      <c r="BR81" s="41" t="e">
        <f t="shared" ca="1" si="56"/>
        <v>#VALUE!</v>
      </c>
      <c r="BT81" s="275"/>
      <c r="BU81" s="40">
        <v>159.12499999999929</v>
      </c>
      <c r="BV81" s="42" t="e">
        <f ca="1">'Queuing Calcs'!O68</f>
        <v>#VALUE!</v>
      </c>
      <c r="BW81" s="13">
        <f>'Work Information'!O73</f>
        <v>99999999</v>
      </c>
      <c r="BX81" s="41" t="str">
        <f t="shared" si="68"/>
        <v/>
      </c>
      <c r="BY81" s="142"/>
      <c r="BZ81" s="41" t="str">
        <f t="shared" si="69"/>
        <v/>
      </c>
      <c r="CA81" s="41" t="e">
        <f t="shared" ca="1" si="74"/>
        <v>#VALUE!</v>
      </c>
      <c r="CB81" s="41" t="e">
        <f t="shared" ca="1" si="97"/>
        <v>#VALUE!</v>
      </c>
      <c r="CC81" s="41"/>
      <c r="CD81" s="41" t="e">
        <f t="shared" ca="1" si="86"/>
        <v>#VALUE!</v>
      </c>
      <c r="CE81" s="41" t="e">
        <f t="shared" ca="1" si="80"/>
        <v>#VALUE!</v>
      </c>
      <c r="CF81" s="41" t="e">
        <f t="shared" ca="1" si="57"/>
        <v>#VALUE!</v>
      </c>
    </row>
    <row r="82" spans="2:84" x14ac:dyDescent="0.25">
      <c r="B82" s="275"/>
      <c r="C82" s="40">
        <v>159.16666666666595</v>
      </c>
      <c r="D82" s="42" t="e">
        <f ca="1">'Queuing Calcs'!F15</f>
        <v>#VALUE!</v>
      </c>
      <c r="E82" s="13">
        <f>'Work Information'!F20</f>
        <v>99999999</v>
      </c>
      <c r="F82" s="41" t="str">
        <f t="shared" si="58"/>
        <v/>
      </c>
      <c r="G82" s="142"/>
      <c r="H82" s="41" t="str">
        <f t="shared" si="59"/>
        <v/>
      </c>
      <c r="I82" s="41" t="e">
        <f t="shared" ca="1" si="70"/>
        <v>#VALUE!</v>
      </c>
      <c r="J82" s="41" t="e">
        <f t="shared" ca="1" si="87"/>
        <v>#VALUE!</v>
      </c>
      <c r="K82" s="41"/>
      <c r="L82" s="41" t="e">
        <f t="shared" ca="1" si="81"/>
        <v>#VALUE!</v>
      </c>
      <c r="M82" s="41" t="e">
        <f t="shared" ca="1" si="75"/>
        <v>#VALUE!</v>
      </c>
      <c r="N82" s="41" t="e">
        <f t="shared" ca="1" si="43"/>
        <v>#VALUE!</v>
      </c>
      <c r="P82" s="275"/>
      <c r="Q82" s="40">
        <v>159.16666666666595</v>
      </c>
      <c r="R82" s="42" t="e">
        <f ca="1">'Queuing Calcs'!F42</f>
        <v>#VALUE!</v>
      </c>
      <c r="S82" s="13">
        <f>'Work Information'!F47</f>
        <v>99999999</v>
      </c>
      <c r="T82" s="41" t="str">
        <f t="shared" si="60"/>
        <v/>
      </c>
      <c r="U82" s="142"/>
      <c r="V82" s="41" t="str">
        <f t="shared" si="61"/>
        <v/>
      </c>
      <c r="W82" s="41" t="e">
        <f t="shared" ca="1" si="71"/>
        <v>#VALUE!</v>
      </c>
      <c r="X82" s="41" t="e">
        <f t="shared" ca="1" si="89"/>
        <v>#VALUE!</v>
      </c>
      <c r="Y82" s="41"/>
      <c r="Z82" s="41" t="e">
        <f t="shared" ca="1" si="82"/>
        <v>#VALUE!</v>
      </c>
      <c r="AA82" s="41" t="e">
        <f t="shared" ca="1" si="76"/>
        <v>#VALUE!</v>
      </c>
      <c r="AB82" s="41" t="e">
        <f t="shared" ca="1" si="52"/>
        <v>#VALUE!</v>
      </c>
      <c r="AD82" s="275"/>
      <c r="AE82" s="40">
        <v>159.16666666666595</v>
      </c>
      <c r="AF82" s="42" t="e">
        <f ca="1">'Queuing Calcs'!F69</f>
        <v>#VALUE!</v>
      </c>
      <c r="AG82" s="13">
        <f>'Work Information'!F74</f>
        <v>99999999</v>
      </c>
      <c r="AH82" s="41" t="str">
        <f t="shared" si="62"/>
        <v/>
      </c>
      <c r="AI82" s="142"/>
      <c r="AJ82" s="41" t="str">
        <f t="shared" si="63"/>
        <v/>
      </c>
      <c r="AK82" s="41" t="e">
        <f t="shared" ca="1" si="72"/>
        <v>#VALUE!</v>
      </c>
      <c r="AL82" s="41" t="e">
        <f t="shared" ca="1" si="91"/>
        <v>#VALUE!</v>
      </c>
      <c r="AM82" s="41"/>
      <c r="AN82" s="41" t="e">
        <f t="shared" ca="1" si="83"/>
        <v>#VALUE!</v>
      </c>
      <c r="AO82" s="41" t="e">
        <f t="shared" ca="1" si="77"/>
        <v>#VALUE!</v>
      </c>
      <c r="AP82" s="41" t="e">
        <f t="shared" ca="1" si="53"/>
        <v>#VALUE!</v>
      </c>
      <c r="AR82" s="275"/>
      <c r="AS82" s="40">
        <v>159.16666666666595</v>
      </c>
      <c r="AT82" s="42" t="e">
        <f ca="1">'Queuing Calcs'!O15</f>
        <v>#VALUE!</v>
      </c>
      <c r="AU82" s="13">
        <f>'Work Information'!O20</f>
        <v>99999999</v>
      </c>
      <c r="AV82" s="41" t="str">
        <f t="shared" si="64"/>
        <v/>
      </c>
      <c r="AW82" s="142"/>
      <c r="AX82" s="41" t="str">
        <f t="shared" si="54"/>
        <v/>
      </c>
      <c r="AY82" s="41" t="e">
        <f t="shared" ca="1" si="65"/>
        <v>#VALUE!</v>
      </c>
      <c r="AZ82" s="41" t="e">
        <f t="shared" ca="1" si="93"/>
        <v>#VALUE!</v>
      </c>
      <c r="BA82" s="41"/>
      <c r="BB82" s="41" t="e">
        <f t="shared" ca="1" si="84"/>
        <v>#VALUE!</v>
      </c>
      <c r="BC82" s="41" t="e">
        <f t="shared" ca="1" si="78"/>
        <v>#VALUE!</v>
      </c>
      <c r="BD82" s="41" t="e">
        <f t="shared" ca="1" si="55"/>
        <v>#VALUE!</v>
      </c>
      <c r="BF82" s="275"/>
      <c r="BG82" s="40">
        <v>159.16666666666595</v>
      </c>
      <c r="BH82" s="42" t="e">
        <f ca="1">'Queuing Calcs'!O42</f>
        <v>#VALUE!</v>
      </c>
      <c r="BI82" s="13">
        <f>'Work Information'!O47</f>
        <v>99999999</v>
      </c>
      <c r="BJ82" s="41" t="str">
        <f t="shared" si="66"/>
        <v/>
      </c>
      <c r="BK82" s="142"/>
      <c r="BL82" s="41" t="str">
        <f t="shared" si="67"/>
        <v/>
      </c>
      <c r="BM82" s="41" t="e">
        <f t="shared" ca="1" si="73"/>
        <v>#VALUE!</v>
      </c>
      <c r="BN82" s="41" t="e">
        <f t="shared" ca="1" si="95"/>
        <v>#VALUE!</v>
      </c>
      <c r="BO82" s="41"/>
      <c r="BP82" s="41" t="e">
        <f t="shared" ca="1" si="85"/>
        <v>#VALUE!</v>
      </c>
      <c r="BQ82" s="41" t="e">
        <f t="shared" ca="1" si="79"/>
        <v>#VALUE!</v>
      </c>
      <c r="BR82" s="41" t="e">
        <f t="shared" ca="1" si="56"/>
        <v>#VALUE!</v>
      </c>
      <c r="BT82" s="275"/>
      <c r="BU82" s="40">
        <v>159.16666666666595</v>
      </c>
      <c r="BV82" s="42" t="e">
        <f ca="1">'Queuing Calcs'!O69</f>
        <v>#VALUE!</v>
      </c>
      <c r="BW82" s="13">
        <f>'Work Information'!O74</f>
        <v>99999999</v>
      </c>
      <c r="BX82" s="41" t="str">
        <f t="shared" si="68"/>
        <v/>
      </c>
      <c r="BY82" s="142"/>
      <c r="BZ82" s="41" t="str">
        <f t="shared" si="69"/>
        <v/>
      </c>
      <c r="CA82" s="41" t="e">
        <f t="shared" ca="1" si="74"/>
        <v>#VALUE!</v>
      </c>
      <c r="CB82" s="41" t="e">
        <f t="shared" ca="1" si="97"/>
        <v>#VALUE!</v>
      </c>
      <c r="CC82" s="41"/>
      <c r="CD82" s="41" t="e">
        <f t="shared" ca="1" si="86"/>
        <v>#VALUE!</v>
      </c>
      <c r="CE82" s="41" t="e">
        <f t="shared" ca="1" si="80"/>
        <v>#VALUE!</v>
      </c>
      <c r="CF82" s="41" t="e">
        <f t="shared" ca="1" si="57"/>
        <v>#VALUE!</v>
      </c>
    </row>
    <row r="83" spans="2:84" x14ac:dyDescent="0.25">
      <c r="B83" s="275"/>
      <c r="C83" s="40">
        <v>159.2083333333326</v>
      </c>
      <c r="D83" s="42" t="e">
        <f ca="1">'Queuing Calcs'!F16</f>
        <v>#VALUE!</v>
      </c>
      <c r="E83" s="13">
        <f>'Work Information'!F21</f>
        <v>99999999</v>
      </c>
      <c r="F83" s="41" t="str">
        <f t="shared" si="58"/>
        <v/>
      </c>
      <c r="G83" s="142"/>
      <c r="H83" s="41" t="str">
        <f t="shared" si="59"/>
        <v/>
      </c>
      <c r="I83" s="41" t="e">
        <f t="shared" ca="1" si="70"/>
        <v>#VALUE!</v>
      </c>
      <c r="J83" s="41" t="e">
        <f t="shared" ca="1" si="87"/>
        <v>#VALUE!</v>
      </c>
      <c r="K83" s="41"/>
      <c r="L83" s="41" t="e">
        <f t="shared" ca="1" si="81"/>
        <v>#VALUE!</v>
      </c>
      <c r="M83" s="41" t="e">
        <f t="shared" ca="1" si="75"/>
        <v>#VALUE!</v>
      </c>
      <c r="N83" s="41" t="e">
        <f t="shared" ref="N83:N146" ca="1" si="99">IF(D83&gt;1.5,"Outside Policy Limits","")</f>
        <v>#VALUE!</v>
      </c>
      <c r="P83" s="275"/>
      <c r="Q83" s="40">
        <v>159.2083333333326</v>
      </c>
      <c r="R83" s="42" t="e">
        <f ca="1">'Queuing Calcs'!F43</f>
        <v>#VALUE!</v>
      </c>
      <c r="S83" s="13">
        <f>'Work Information'!F48</f>
        <v>99999999</v>
      </c>
      <c r="T83" s="41" t="str">
        <f t="shared" si="60"/>
        <v/>
      </c>
      <c r="U83" s="142"/>
      <c r="V83" s="41" t="str">
        <f t="shared" si="61"/>
        <v/>
      </c>
      <c r="W83" s="41" t="e">
        <f t="shared" ca="1" si="71"/>
        <v>#VALUE!</v>
      </c>
      <c r="X83" s="41" t="e">
        <f t="shared" ca="1" si="89"/>
        <v>#VALUE!</v>
      </c>
      <c r="Y83" s="41"/>
      <c r="Z83" s="41" t="e">
        <f t="shared" ca="1" si="82"/>
        <v>#VALUE!</v>
      </c>
      <c r="AA83" s="41" t="e">
        <f t="shared" ca="1" si="76"/>
        <v>#VALUE!</v>
      </c>
      <c r="AB83" s="41" t="e">
        <f t="shared" ca="1" si="52"/>
        <v>#VALUE!</v>
      </c>
      <c r="AD83" s="275"/>
      <c r="AE83" s="40">
        <v>159.2083333333326</v>
      </c>
      <c r="AF83" s="42" t="e">
        <f ca="1">'Queuing Calcs'!F70</f>
        <v>#VALUE!</v>
      </c>
      <c r="AG83" s="13">
        <f>'Work Information'!F75</f>
        <v>99999999</v>
      </c>
      <c r="AH83" s="41" t="str">
        <f t="shared" si="62"/>
        <v/>
      </c>
      <c r="AI83" s="142"/>
      <c r="AJ83" s="41" t="str">
        <f t="shared" si="63"/>
        <v/>
      </c>
      <c r="AK83" s="41" t="e">
        <f t="shared" ca="1" si="72"/>
        <v>#VALUE!</v>
      </c>
      <c r="AL83" s="41" t="e">
        <f t="shared" ca="1" si="91"/>
        <v>#VALUE!</v>
      </c>
      <c r="AM83" s="41"/>
      <c r="AN83" s="41" t="e">
        <f t="shared" ca="1" si="83"/>
        <v>#VALUE!</v>
      </c>
      <c r="AO83" s="41" t="e">
        <f t="shared" ca="1" si="77"/>
        <v>#VALUE!</v>
      </c>
      <c r="AP83" s="41" t="e">
        <f t="shared" ca="1" si="53"/>
        <v>#VALUE!</v>
      </c>
      <c r="AR83" s="275"/>
      <c r="AS83" s="40">
        <v>159.2083333333326</v>
      </c>
      <c r="AT83" s="42" t="e">
        <f ca="1">'Queuing Calcs'!O16</f>
        <v>#VALUE!</v>
      </c>
      <c r="AU83" s="13">
        <f>'Work Information'!O21</f>
        <v>99999999</v>
      </c>
      <c r="AV83" s="41" t="str">
        <f t="shared" si="64"/>
        <v/>
      </c>
      <c r="AW83" s="142"/>
      <c r="AX83" s="41" t="str">
        <f t="shared" si="54"/>
        <v/>
      </c>
      <c r="AY83" s="41" t="e">
        <f t="shared" ca="1" si="65"/>
        <v>#VALUE!</v>
      </c>
      <c r="AZ83" s="41" t="e">
        <f t="shared" ca="1" si="93"/>
        <v>#VALUE!</v>
      </c>
      <c r="BA83" s="41"/>
      <c r="BB83" s="41" t="e">
        <f t="shared" ca="1" si="84"/>
        <v>#VALUE!</v>
      </c>
      <c r="BC83" s="41" t="e">
        <f t="shared" ca="1" si="78"/>
        <v>#VALUE!</v>
      </c>
      <c r="BD83" s="41" t="e">
        <f t="shared" ca="1" si="55"/>
        <v>#VALUE!</v>
      </c>
      <c r="BF83" s="275"/>
      <c r="BG83" s="40">
        <v>159.2083333333326</v>
      </c>
      <c r="BH83" s="42" t="e">
        <f ca="1">'Queuing Calcs'!O43</f>
        <v>#VALUE!</v>
      </c>
      <c r="BI83" s="13">
        <f>'Work Information'!O48</f>
        <v>99999999</v>
      </c>
      <c r="BJ83" s="41" t="str">
        <f t="shared" si="66"/>
        <v/>
      </c>
      <c r="BK83" s="142"/>
      <c r="BL83" s="41" t="str">
        <f t="shared" si="67"/>
        <v/>
      </c>
      <c r="BM83" s="41" t="e">
        <f t="shared" ca="1" si="73"/>
        <v>#VALUE!</v>
      </c>
      <c r="BN83" s="41" t="e">
        <f t="shared" ca="1" si="95"/>
        <v>#VALUE!</v>
      </c>
      <c r="BO83" s="41"/>
      <c r="BP83" s="41" t="e">
        <f t="shared" ca="1" si="85"/>
        <v>#VALUE!</v>
      </c>
      <c r="BQ83" s="41" t="e">
        <f t="shared" ca="1" si="79"/>
        <v>#VALUE!</v>
      </c>
      <c r="BR83" s="41" t="e">
        <f t="shared" ca="1" si="56"/>
        <v>#VALUE!</v>
      </c>
      <c r="BT83" s="275"/>
      <c r="BU83" s="40">
        <v>159.2083333333326</v>
      </c>
      <c r="BV83" s="42" t="e">
        <f ca="1">'Queuing Calcs'!O70</f>
        <v>#VALUE!</v>
      </c>
      <c r="BW83" s="13">
        <f>'Work Information'!O75</f>
        <v>99999999</v>
      </c>
      <c r="BX83" s="41" t="str">
        <f t="shared" si="68"/>
        <v/>
      </c>
      <c r="BY83" s="142"/>
      <c r="BZ83" s="41" t="str">
        <f t="shared" si="69"/>
        <v/>
      </c>
      <c r="CA83" s="41" t="e">
        <f t="shared" ca="1" si="74"/>
        <v>#VALUE!</v>
      </c>
      <c r="CB83" s="41" t="e">
        <f t="shared" ca="1" si="97"/>
        <v>#VALUE!</v>
      </c>
      <c r="CC83" s="41"/>
      <c r="CD83" s="41" t="e">
        <f t="shared" ca="1" si="86"/>
        <v>#VALUE!</v>
      </c>
      <c r="CE83" s="41" t="e">
        <f t="shared" ca="1" si="80"/>
        <v>#VALUE!</v>
      </c>
      <c r="CF83" s="41" t="e">
        <f t="shared" ca="1" si="57"/>
        <v>#VALUE!</v>
      </c>
    </row>
    <row r="84" spans="2:84" x14ac:dyDescent="0.25">
      <c r="B84" s="275"/>
      <c r="C84" s="40">
        <v>159.24999999999926</v>
      </c>
      <c r="D84" s="42" t="e">
        <f ca="1">'Queuing Calcs'!F17</f>
        <v>#VALUE!</v>
      </c>
      <c r="E84" s="13">
        <f>'Work Information'!F22</f>
        <v>99999999</v>
      </c>
      <c r="F84" s="41" t="str">
        <f t="shared" si="58"/>
        <v/>
      </c>
      <c r="G84" s="142"/>
      <c r="H84" s="41" t="str">
        <f t="shared" si="59"/>
        <v/>
      </c>
      <c r="I84" s="41" t="e">
        <f t="shared" ca="1" si="70"/>
        <v>#VALUE!</v>
      </c>
      <c r="J84" s="41" t="e">
        <f t="shared" ca="1" si="87"/>
        <v>#VALUE!</v>
      </c>
      <c r="K84" s="41"/>
      <c r="L84" s="41" t="e">
        <f t="shared" ca="1" si="81"/>
        <v>#VALUE!</v>
      </c>
      <c r="M84" s="41" t="e">
        <f t="shared" ca="1" si="75"/>
        <v>#VALUE!</v>
      </c>
      <c r="N84" s="41" t="e">
        <f t="shared" ca="1" si="99"/>
        <v>#VALUE!</v>
      </c>
      <c r="P84" s="275"/>
      <c r="Q84" s="40">
        <v>159.24999999999926</v>
      </c>
      <c r="R84" s="42" t="e">
        <f ca="1">'Queuing Calcs'!F44</f>
        <v>#VALUE!</v>
      </c>
      <c r="S84" s="13">
        <f>'Work Information'!F49</f>
        <v>99999999</v>
      </c>
      <c r="T84" s="41" t="str">
        <f t="shared" si="60"/>
        <v/>
      </c>
      <c r="U84" s="142"/>
      <c r="V84" s="41" t="str">
        <f t="shared" si="61"/>
        <v/>
      </c>
      <c r="W84" s="41" t="e">
        <f t="shared" ca="1" si="71"/>
        <v>#VALUE!</v>
      </c>
      <c r="X84" s="41" t="e">
        <f t="shared" ca="1" si="89"/>
        <v>#VALUE!</v>
      </c>
      <c r="Y84" s="41"/>
      <c r="Z84" s="41" t="e">
        <f t="shared" ca="1" si="82"/>
        <v>#VALUE!</v>
      </c>
      <c r="AA84" s="41" t="e">
        <f t="shared" ca="1" si="76"/>
        <v>#VALUE!</v>
      </c>
      <c r="AB84" s="41" t="e">
        <f t="shared" ca="1" si="52"/>
        <v>#VALUE!</v>
      </c>
      <c r="AD84" s="275"/>
      <c r="AE84" s="40">
        <v>159.24999999999926</v>
      </c>
      <c r="AF84" s="42" t="e">
        <f ca="1">'Queuing Calcs'!F71</f>
        <v>#VALUE!</v>
      </c>
      <c r="AG84" s="13">
        <f>'Work Information'!F76</f>
        <v>99999999</v>
      </c>
      <c r="AH84" s="41" t="str">
        <f t="shared" si="62"/>
        <v/>
      </c>
      <c r="AI84" s="142"/>
      <c r="AJ84" s="41" t="str">
        <f t="shared" si="63"/>
        <v/>
      </c>
      <c r="AK84" s="41" t="e">
        <f t="shared" ca="1" si="72"/>
        <v>#VALUE!</v>
      </c>
      <c r="AL84" s="41" t="e">
        <f t="shared" ca="1" si="91"/>
        <v>#VALUE!</v>
      </c>
      <c r="AM84" s="41"/>
      <c r="AN84" s="41" t="e">
        <f t="shared" ca="1" si="83"/>
        <v>#VALUE!</v>
      </c>
      <c r="AO84" s="41" t="e">
        <f t="shared" ca="1" si="77"/>
        <v>#VALUE!</v>
      </c>
      <c r="AP84" s="41" t="e">
        <f t="shared" ca="1" si="53"/>
        <v>#VALUE!</v>
      </c>
      <c r="AR84" s="275"/>
      <c r="AS84" s="40">
        <v>159.24999999999926</v>
      </c>
      <c r="AT84" s="42" t="e">
        <f ca="1">'Queuing Calcs'!O17</f>
        <v>#VALUE!</v>
      </c>
      <c r="AU84" s="13">
        <f>'Work Information'!O22</f>
        <v>99999999</v>
      </c>
      <c r="AV84" s="41" t="str">
        <f t="shared" si="64"/>
        <v/>
      </c>
      <c r="AW84" s="142"/>
      <c r="AX84" s="41" t="str">
        <f t="shared" si="54"/>
        <v/>
      </c>
      <c r="AY84" s="41" t="e">
        <f t="shared" ca="1" si="65"/>
        <v>#VALUE!</v>
      </c>
      <c r="AZ84" s="41" t="e">
        <f t="shared" ca="1" si="93"/>
        <v>#VALUE!</v>
      </c>
      <c r="BA84" s="41"/>
      <c r="BB84" s="41" t="e">
        <f t="shared" ca="1" si="84"/>
        <v>#VALUE!</v>
      </c>
      <c r="BC84" s="41" t="e">
        <f t="shared" ca="1" si="78"/>
        <v>#VALUE!</v>
      </c>
      <c r="BD84" s="41" t="e">
        <f t="shared" ca="1" si="55"/>
        <v>#VALUE!</v>
      </c>
      <c r="BF84" s="275"/>
      <c r="BG84" s="40">
        <v>159.24999999999926</v>
      </c>
      <c r="BH84" s="42" t="e">
        <f ca="1">'Queuing Calcs'!O44</f>
        <v>#VALUE!</v>
      </c>
      <c r="BI84" s="13">
        <f>'Work Information'!O49</f>
        <v>99999999</v>
      </c>
      <c r="BJ84" s="41" t="str">
        <f t="shared" si="66"/>
        <v/>
      </c>
      <c r="BK84" s="142"/>
      <c r="BL84" s="41" t="str">
        <f t="shared" si="67"/>
        <v/>
      </c>
      <c r="BM84" s="41" t="e">
        <f t="shared" ca="1" si="73"/>
        <v>#VALUE!</v>
      </c>
      <c r="BN84" s="41" t="e">
        <f t="shared" ca="1" si="95"/>
        <v>#VALUE!</v>
      </c>
      <c r="BO84" s="41"/>
      <c r="BP84" s="41" t="e">
        <f t="shared" ca="1" si="85"/>
        <v>#VALUE!</v>
      </c>
      <c r="BQ84" s="41" t="e">
        <f t="shared" ca="1" si="79"/>
        <v>#VALUE!</v>
      </c>
      <c r="BR84" s="41" t="e">
        <f t="shared" ca="1" si="56"/>
        <v>#VALUE!</v>
      </c>
      <c r="BT84" s="275"/>
      <c r="BU84" s="40">
        <v>159.24999999999926</v>
      </c>
      <c r="BV84" s="42" t="e">
        <f ca="1">'Queuing Calcs'!O71</f>
        <v>#VALUE!</v>
      </c>
      <c r="BW84" s="13">
        <f>'Work Information'!O76</f>
        <v>99999999</v>
      </c>
      <c r="BX84" s="41" t="str">
        <f t="shared" si="68"/>
        <v/>
      </c>
      <c r="BY84" s="142"/>
      <c r="BZ84" s="41" t="str">
        <f t="shared" si="69"/>
        <v/>
      </c>
      <c r="CA84" s="41" t="e">
        <f t="shared" ca="1" si="74"/>
        <v>#VALUE!</v>
      </c>
      <c r="CB84" s="41" t="e">
        <f t="shared" ca="1" si="97"/>
        <v>#VALUE!</v>
      </c>
      <c r="CC84" s="41"/>
      <c r="CD84" s="41" t="e">
        <f t="shared" ca="1" si="86"/>
        <v>#VALUE!</v>
      </c>
      <c r="CE84" s="41" t="e">
        <f t="shared" ca="1" si="80"/>
        <v>#VALUE!</v>
      </c>
      <c r="CF84" s="41" t="e">
        <f t="shared" ca="1" si="57"/>
        <v>#VALUE!</v>
      </c>
    </row>
    <row r="85" spans="2:84" x14ac:dyDescent="0.25">
      <c r="B85" s="275"/>
      <c r="C85" s="40">
        <v>159.29166666666592</v>
      </c>
      <c r="D85" s="42" t="e">
        <f ca="1">'Queuing Calcs'!F18</f>
        <v>#VALUE!</v>
      </c>
      <c r="E85" s="13">
        <f>'Work Information'!F23</f>
        <v>99999999</v>
      </c>
      <c r="F85" s="41" t="str">
        <f t="shared" si="58"/>
        <v/>
      </c>
      <c r="G85" s="142"/>
      <c r="H85" s="41" t="str">
        <f t="shared" si="59"/>
        <v/>
      </c>
      <c r="I85" s="41" t="e">
        <f t="shared" ca="1" si="70"/>
        <v>#VALUE!</v>
      </c>
      <c r="J85" s="41" t="e">
        <f t="shared" ca="1" si="87"/>
        <v>#VALUE!</v>
      </c>
      <c r="K85" s="41"/>
      <c r="L85" s="41" t="e">
        <f t="shared" ca="1" si="81"/>
        <v>#VALUE!</v>
      </c>
      <c r="M85" s="41" t="e">
        <f t="shared" ca="1" si="75"/>
        <v>#VALUE!</v>
      </c>
      <c r="N85" s="41" t="e">
        <f t="shared" ca="1" si="99"/>
        <v>#VALUE!</v>
      </c>
      <c r="P85" s="275"/>
      <c r="Q85" s="40">
        <v>159.29166666666592</v>
      </c>
      <c r="R85" s="42" t="e">
        <f ca="1">'Queuing Calcs'!F45</f>
        <v>#VALUE!</v>
      </c>
      <c r="S85" s="13">
        <f>'Work Information'!F50</f>
        <v>99999999</v>
      </c>
      <c r="T85" s="41" t="str">
        <f t="shared" si="60"/>
        <v/>
      </c>
      <c r="U85" s="142"/>
      <c r="V85" s="41" t="str">
        <f t="shared" si="61"/>
        <v/>
      </c>
      <c r="W85" s="41" t="e">
        <f t="shared" ca="1" si="71"/>
        <v>#VALUE!</v>
      </c>
      <c r="X85" s="41" t="e">
        <f t="shared" ca="1" si="89"/>
        <v>#VALUE!</v>
      </c>
      <c r="Y85" s="41"/>
      <c r="Z85" s="41" t="e">
        <f t="shared" ca="1" si="82"/>
        <v>#VALUE!</v>
      </c>
      <c r="AA85" s="41" t="e">
        <f t="shared" ca="1" si="76"/>
        <v>#VALUE!</v>
      </c>
      <c r="AB85" s="41" t="e">
        <f t="shared" ca="1" si="52"/>
        <v>#VALUE!</v>
      </c>
      <c r="AD85" s="275"/>
      <c r="AE85" s="40">
        <v>159.29166666666592</v>
      </c>
      <c r="AF85" s="42" t="e">
        <f ca="1">'Queuing Calcs'!F72</f>
        <v>#VALUE!</v>
      </c>
      <c r="AG85" s="13">
        <f>'Work Information'!F77</f>
        <v>99999999</v>
      </c>
      <c r="AH85" s="41" t="str">
        <f t="shared" si="62"/>
        <v/>
      </c>
      <c r="AI85" s="142"/>
      <c r="AJ85" s="41" t="str">
        <f t="shared" si="63"/>
        <v/>
      </c>
      <c r="AK85" s="41" t="e">
        <f t="shared" ca="1" si="72"/>
        <v>#VALUE!</v>
      </c>
      <c r="AL85" s="41" t="e">
        <f t="shared" ca="1" si="91"/>
        <v>#VALUE!</v>
      </c>
      <c r="AM85" s="41"/>
      <c r="AN85" s="41" t="e">
        <f t="shared" ca="1" si="83"/>
        <v>#VALUE!</v>
      </c>
      <c r="AO85" s="41" t="e">
        <f t="shared" ca="1" si="77"/>
        <v>#VALUE!</v>
      </c>
      <c r="AP85" s="41" t="e">
        <f t="shared" ca="1" si="53"/>
        <v>#VALUE!</v>
      </c>
      <c r="AR85" s="275"/>
      <c r="AS85" s="40">
        <v>159.29166666666592</v>
      </c>
      <c r="AT85" s="42" t="e">
        <f ca="1">'Queuing Calcs'!O18</f>
        <v>#VALUE!</v>
      </c>
      <c r="AU85" s="13">
        <f>'Work Information'!O23</f>
        <v>99999999</v>
      </c>
      <c r="AV85" s="41" t="str">
        <f t="shared" si="64"/>
        <v/>
      </c>
      <c r="AW85" s="142"/>
      <c r="AX85" s="41" t="str">
        <f t="shared" si="54"/>
        <v/>
      </c>
      <c r="AY85" s="41" t="e">
        <f t="shared" ca="1" si="65"/>
        <v>#VALUE!</v>
      </c>
      <c r="AZ85" s="41" t="e">
        <f t="shared" ca="1" si="93"/>
        <v>#VALUE!</v>
      </c>
      <c r="BA85" s="41"/>
      <c r="BB85" s="41" t="e">
        <f t="shared" ca="1" si="84"/>
        <v>#VALUE!</v>
      </c>
      <c r="BC85" s="41" t="e">
        <f t="shared" ca="1" si="78"/>
        <v>#VALUE!</v>
      </c>
      <c r="BD85" s="41" t="e">
        <f t="shared" ca="1" si="55"/>
        <v>#VALUE!</v>
      </c>
      <c r="BF85" s="275"/>
      <c r="BG85" s="40">
        <v>159.29166666666592</v>
      </c>
      <c r="BH85" s="42" t="e">
        <f ca="1">'Queuing Calcs'!O45</f>
        <v>#VALUE!</v>
      </c>
      <c r="BI85" s="13">
        <f>'Work Information'!O50</f>
        <v>99999999</v>
      </c>
      <c r="BJ85" s="41" t="str">
        <f t="shared" si="66"/>
        <v/>
      </c>
      <c r="BK85" s="142"/>
      <c r="BL85" s="41" t="str">
        <f t="shared" si="67"/>
        <v/>
      </c>
      <c r="BM85" s="41" t="e">
        <f t="shared" ca="1" si="73"/>
        <v>#VALUE!</v>
      </c>
      <c r="BN85" s="41" t="e">
        <f t="shared" ca="1" si="95"/>
        <v>#VALUE!</v>
      </c>
      <c r="BO85" s="41"/>
      <c r="BP85" s="41" t="e">
        <f t="shared" ca="1" si="85"/>
        <v>#VALUE!</v>
      </c>
      <c r="BQ85" s="41" t="e">
        <f t="shared" ca="1" si="79"/>
        <v>#VALUE!</v>
      </c>
      <c r="BR85" s="41" t="e">
        <f t="shared" ca="1" si="56"/>
        <v>#VALUE!</v>
      </c>
      <c r="BT85" s="275"/>
      <c r="BU85" s="40">
        <v>159.29166666666592</v>
      </c>
      <c r="BV85" s="42" t="e">
        <f ca="1">'Queuing Calcs'!O72</f>
        <v>#VALUE!</v>
      </c>
      <c r="BW85" s="13">
        <f>'Work Information'!O77</f>
        <v>99999999</v>
      </c>
      <c r="BX85" s="41" t="str">
        <f t="shared" si="68"/>
        <v/>
      </c>
      <c r="BY85" s="142"/>
      <c r="BZ85" s="41" t="str">
        <f t="shared" si="69"/>
        <v/>
      </c>
      <c r="CA85" s="41" t="e">
        <f t="shared" ca="1" si="74"/>
        <v>#VALUE!</v>
      </c>
      <c r="CB85" s="41" t="e">
        <f t="shared" ca="1" si="97"/>
        <v>#VALUE!</v>
      </c>
      <c r="CC85" s="41"/>
      <c r="CD85" s="41" t="e">
        <f t="shared" ca="1" si="86"/>
        <v>#VALUE!</v>
      </c>
      <c r="CE85" s="41" t="e">
        <f t="shared" ca="1" si="80"/>
        <v>#VALUE!</v>
      </c>
      <c r="CF85" s="41" t="e">
        <f t="shared" ca="1" si="57"/>
        <v>#VALUE!</v>
      </c>
    </row>
    <row r="86" spans="2:84" x14ac:dyDescent="0.25">
      <c r="B86" s="275"/>
      <c r="C86" s="40">
        <v>159.33333333333258</v>
      </c>
      <c r="D86" s="42" t="e">
        <f ca="1">'Queuing Calcs'!F19</f>
        <v>#VALUE!</v>
      </c>
      <c r="E86" s="13">
        <f>'Work Information'!F24</f>
        <v>99999999</v>
      </c>
      <c r="F86" s="41" t="str">
        <f t="shared" si="58"/>
        <v/>
      </c>
      <c r="G86" s="142"/>
      <c r="H86" s="41" t="str">
        <f t="shared" si="59"/>
        <v/>
      </c>
      <c r="I86" s="41" t="e">
        <f t="shared" ca="1" si="70"/>
        <v>#VALUE!</v>
      </c>
      <c r="J86" s="41" t="e">
        <f t="shared" ca="1" si="87"/>
        <v>#VALUE!</v>
      </c>
      <c r="K86" s="41"/>
      <c r="L86" s="41" t="e">
        <f t="shared" ca="1" si="81"/>
        <v>#VALUE!</v>
      </c>
      <c r="M86" s="41" t="e">
        <f t="shared" ca="1" si="75"/>
        <v>#VALUE!</v>
      </c>
      <c r="N86" s="41" t="e">
        <f t="shared" ca="1" si="99"/>
        <v>#VALUE!</v>
      </c>
      <c r="P86" s="275"/>
      <c r="Q86" s="40">
        <v>159.33333333333258</v>
      </c>
      <c r="R86" s="42" t="e">
        <f ca="1">'Queuing Calcs'!F46</f>
        <v>#VALUE!</v>
      </c>
      <c r="S86" s="13">
        <f>'Work Information'!F51</f>
        <v>99999999</v>
      </c>
      <c r="T86" s="41" t="str">
        <f t="shared" si="60"/>
        <v/>
      </c>
      <c r="U86" s="142"/>
      <c r="V86" s="41" t="str">
        <f t="shared" si="61"/>
        <v/>
      </c>
      <c r="W86" s="41" t="e">
        <f t="shared" ca="1" si="71"/>
        <v>#VALUE!</v>
      </c>
      <c r="X86" s="41" t="e">
        <f t="shared" ca="1" si="89"/>
        <v>#VALUE!</v>
      </c>
      <c r="Y86" s="41"/>
      <c r="Z86" s="41" t="e">
        <f t="shared" ca="1" si="82"/>
        <v>#VALUE!</v>
      </c>
      <c r="AA86" s="41" t="e">
        <f t="shared" ca="1" si="76"/>
        <v>#VALUE!</v>
      </c>
      <c r="AB86" s="41" t="e">
        <f t="shared" ca="1" si="52"/>
        <v>#VALUE!</v>
      </c>
      <c r="AD86" s="275"/>
      <c r="AE86" s="40">
        <v>159.33333333333258</v>
      </c>
      <c r="AF86" s="42" t="e">
        <f ca="1">'Queuing Calcs'!F73</f>
        <v>#VALUE!</v>
      </c>
      <c r="AG86" s="13">
        <f>'Work Information'!F78</f>
        <v>99999999</v>
      </c>
      <c r="AH86" s="41" t="str">
        <f t="shared" si="62"/>
        <v/>
      </c>
      <c r="AI86" s="142"/>
      <c r="AJ86" s="41" t="str">
        <f t="shared" si="63"/>
        <v/>
      </c>
      <c r="AK86" s="41" t="e">
        <f t="shared" ca="1" si="72"/>
        <v>#VALUE!</v>
      </c>
      <c r="AL86" s="41" t="e">
        <f t="shared" ca="1" si="91"/>
        <v>#VALUE!</v>
      </c>
      <c r="AM86" s="41"/>
      <c r="AN86" s="41" t="e">
        <f t="shared" ca="1" si="83"/>
        <v>#VALUE!</v>
      </c>
      <c r="AO86" s="41" t="e">
        <f t="shared" ca="1" si="77"/>
        <v>#VALUE!</v>
      </c>
      <c r="AP86" s="41" t="e">
        <f t="shared" ca="1" si="53"/>
        <v>#VALUE!</v>
      </c>
      <c r="AR86" s="275"/>
      <c r="AS86" s="40">
        <v>159.33333333333258</v>
      </c>
      <c r="AT86" s="42" t="e">
        <f ca="1">'Queuing Calcs'!O19</f>
        <v>#VALUE!</v>
      </c>
      <c r="AU86" s="13">
        <f>'Work Information'!O24</f>
        <v>99999999</v>
      </c>
      <c r="AV86" s="41" t="str">
        <f t="shared" si="64"/>
        <v/>
      </c>
      <c r="AW86" s="142"/>
      <c r="AX86" s="41" t="str">
        <f t="shared" si="54"/>
        <v/>
      </c>
      <c r="AY86" s="41" t="e">
        <f t="shared" ca="1" si="65"/>
        <v>#VALUE!</v>
      </c>
      <c r="AZ86" s="41" t="e">
        <f t="shared" ca="1" si="93"/>
        <v>#VALUE!</v>
      </c>
      <c r="BA86" s="41"/>
      <c r="BB86" s="41" t="e">
        <f t="shared" ca="1" si="84"/>
        <v>#VALUE!</v>
      </c>
      <c r="BC86" s="41" t="e">
        <f t="shared" ca="1" si="78"/>
        <v>#VALUE!</v>
      </c>
      <c r="BD86" s="41" t="e">
        <f t="shared" ca="1" si="55"/>
        <v>#VALUE!</v>
      </c>
      <c r="BF86" s="275"/>
      <c r="BG86" s="40">
        <v>159.33333333333258</v>
      </c>
      <c r="BH86" s="42" t="e">
        <f ca="1">'Queuing Calcs'!O46</f>
        <v>#VALUE!</v>
      </c>
      <c r="BI86" s="13">
        <f>'Work Information'!O51</f>
        <v>99999999</v>
      </c>
      <c r="BJ86" s="41" t="str">
        <f t="shared" si="66"/>
        <v/>
      </c>
      <c r="BK86" s="142"/>
      <c r="BL86" s="41" t="str">
        <f t="shared" si="67"/>
        <v/>
      </c>
      <c r="BM86" s="41" t="e">
        <f t="shared" ca="1" si="73"/>
        <v>#VALUE!</v>
      </c>
      <c r="BN86" s="41" t="e">
        <f t="shared" ca="1" si="95"/>
        <v>#VALUE!</v>
      </c>
      <c r="BO86" s="41"/>
      <c r="BP86" s="41" t="e">
        <f t="shared" ca="1" si="85"/>
        <v>#VALUE!</v>
      </c>
      <c r="BQ86" s="41" t="e">
        <f t="shared" ca="1" si="79"/>
        <v>#VALUE!</v>
      </c>
      <c r="BR86" s="41" t="e">
        <f t="shared" ca="1" si="56"/>
        <v>#VALUE!</v>
      </c>
      <c r="BT86" s="275"/>
      <c r="BU86" s="40">
        <v>159.33333333333258</v>
      </c>
      <c r="BV86" s="42" t="e">
        <f ca="1">'Queuing Calcs'!O73</f>
        <v>#VALUE!</v>
      </c>
      <c r="BW86" s="13">
        <f>'Work Information'!O78</f>
        <v>99999999</v>
      </c>
      <c r="BX86" s="41" t="str">
        <f t="shared" si="68"/>
        <v/>
      </c>
      <c r="BY86" s="142"/>
      <c r="BZ86" s="41" t="str">
        <f t="shared" si="69"/>
        <v/>
      </c>
      <c r="CA86" s="41" t="e">
        <f t="shared" ca="1" si="74"/>
        <v>#VALUE!</v>
      </c>
      <c r="CB86" s="41" t="e">
        <f t="shared" ca="1" si="97"/>
        <v>#VALUE!</v>
      </c>
      <c r="CC86" s="41"/>
      <c r="CD86" s="41" t="e">
        <f t="shared" ca="1" si="86"/>
        <v>#VALUE!</v>
      </c>
      <c r="CE86" s="41" t="e">
        <f t="shared" ca="1" si="80"/>
        <v>#VALUE!</v>
      </c>
      <c r="CF86" s="41" t="e">
        <f t="shared" ca="1" si="57"/>
        <v>#VALUE!</v>
      </c>
    </row>
    <row r="87" spans="2:84" x14ac:dyDescent="0.25">
      <c r="B87" s="275"/>
      <c r="C87" s="40">
        <v>159.37499999999923</v>
      </c>
      <c r="D87" s="42" t="e">
        <f ca="1">'Queuing Calcs'!F20</f>
        <v>#VALUE!</v>
      </c>
      <c r="E87" s="13">
        <f>'Work Information'!F25</f>
        <v>99999999</v>
      </c>
      <c r="F87" s="41" t="str">
        <f t="shared" si="58"/>
        <v/>
      </c>
      <c r="G87" s="142"/>
      <c r="H87" s="41" t="str">
        <f t="shared" si="59"/>
        <v/>
      </c>
      <c r="I87" s="41" t="e">
        <f t="shared" ca="1" si="70"/>
        <v>#VALUE!</v>
      </c>
      <c r="J87" s="41" t="e">
        <f t="shared" ca="1" si="87"/>
        <v>#VALUE!</v>
      </c>
      <c r="K87" s="41"/>
      <c r="L87" s="41" t="e">
        <f t="shared" ca="1" si="81"/>
        <v>#VALUE!</v>
      </c>
      <c r="M87" s="41" t="e">
        <f t="shared" ca="1" si="75"/>
        <v>#VALUE!</v>
      </c>
      <c r="N87" s="41" t="e">
        <f t="shared" ca="1" si="99"/>
        <v>#VALUE!</v>
      </c>
      <c r="P87" s="275"/>
      <c r="Q87" s="40">
        <v>159.37499999999923</v>
      </c>
      <c r="R87" s="42" t="e">
        <f ca="1">'Queuing Calcs'!F47</f>
        <v>#VALUE!</v>
      </c>
      <c r="S87" s="13">
        <f>'Work Information'!F52</f>
        <v>99999999</v>
      </c>
      <c r="T87" s="41" t="str">
        <f t="shared" si="60"/>
        <v/>
      </c>
      <c r="U87" s="142"/>
      <c r="V87" s="41" t="str">
        <f t="shared" si="61"/>
        <v/>
      </c>
      <c r="W87" s="41" t="e">
        <f t="shared" ca="1" si="71"/>
        <v>#VALUE!</v>
      </c>
      <c r="X87" s="41" t="e">
        <f t="shared" ca="1" si="89"/>
        <v>#VALUE!</v>
      </c>
      <c r="Y87" s="41"/>
      <c r="Z87" s="41" t="e">
        <f t="shared" ca="1" si="82"/>
        <v>#VALUE!</v>
      </c>
      <c r="AA87" s="41" t="e">
        <f t="shared" ca="1" si="76"/>
        <v>#VALUE!</v>
      </c>
      <c r="AB87" s="41" t="e">
        <f t="shared" ca="1" si="52"/>
        <v>#VALUE!</v>
      </c>
      <c r="AD87" s="275"/>
      <c r="AE87" s="40">
        <v>159.37499999999923</v>
      </c>
      <c r="AF87" s="42" t="e">
        <f ca="1">'Queuing Calcs'!F74</f>
        <v>#VALUE!</v>
      </c>
      <c r="AG87" s="13">
        <f>'Work Information'!F79</f>
        <v>99999999</v>
      </c>
      <c r="AH87" s="41" t="str">
        <f t="shared" si="62"/>
        <v/>
      </c>
      <c r="AI87" s="142"/>
      <c r="AJ87" s="41" t="str">
        <f t="shared" si="63"/>
        <v/>
      </c>
      <c r="AK87" s="41" t="e">
        <f t="shared" ca="1" si="72"/>
        <v>#VALUE!</v>
      </c>
      <c r="AL87" s="41" t="e">
        <f t="shared" ca="1" si="91"/>
        <v>#VALUE!</v>
      </c>
      <c r="AM87" s="41"/>
      <c r="AN87" s="41" t="e">
        <f t="shared" ca="1" si="83"/>
        <v>#VALUE!</v>
      </c>
      <c r="AO87" s="41" t="e">
        <f t="shared" ca="1" si="77"/>
        <v>#VALUE!</v>
      </c>
      <c r="AP87" s="41" t="e">
        <f t="shared" ca="1" si="53"/>
        <v>#VALUE!</v>
      </c>
      <c r="AR87" s="275"/>
      <c r="AS87" s="40">
        <v>159.37499999999923</v>
      </c>
      <c r="AT87" s="42" t="e">
        <f ca="1">'Queuing Calcs'!O20</f>
        <v>#VALUE!</v>
      </c>
      <c r="AU87" s="13">
        <f>'Work Information'!O25</f>
        <v>99999999</v>
      </c>
      <c r="AV87" s="41" t="str">
        <f t="shared" si="64"/>
        <v/>
      </c>
      <c r="AW87" s="142"/>
      <c r="AX87" s="41" t="str">
        <f t="shared" si="54"/>
        <v/>
      </c>
      <c r="AY87" s="41" t="e">
        <f t="shared" ca="1" si="65"/>
        <v>#VALUE!</v>
      </c>
      <c r="AZ87" s="41" t="e">
        <f t="shared" ca="1" si="93"/>
        <v>#VALUE!</v>
      </c>
      <c r="BA87" s="41"/>
      <c r="BB87" s="41" t="e">
        <f t="shared" ca="1" si="84"/>
        <v>#VALUE!</v>
      </c>
      <c r="BC87" s="41" t="e">
        <f t="shared" ca="1" si="78"/>
        <v>#VALUE!</v>
      </c>
      <c r="BD87" s="41" t="e">
        <f t="shared" ca="1" si="55"/>
        <v>#VALUE!</v>
      </c>
      <c r="BF87" s="275"/>
      <c r="BG87" s="40">
        <v>159.37499999999923</v>
      </c>
      <c r="BH87" s="42" t="e">
        <f ca="1">'Queuing Calcs'!O47</f>
        <v>#VALUE!</v>
      </c>
      <c r="BI87" s="13">
        <f>'Work Information'!O52</f>
        <v>99999999</v>
      </c>
      <c r="BJ87" s="41" t="str">
        <f t="shared" si="66"/>
        <v/>
      </c>
      <c r="BK87" s="142"/>
      <c r="BL87" s="41" t="str">
        <f t="shared" si="67"/>
        <v/>
      </c>
      <c r="BM87" s="41" t="e">
        <f t="shared" ca="1" si="73"/>
        <v>#VALUE!</v>
      </c>
      <c r="BN87" s="41" t="e">
        <f t="shared" ca="1" si="95"/>
        <v>#VALUE!</v>
      </c>
      <c r="BO87" s="41"/>
      <c r="BP87" s="41" t="e">
        <f t="shared" ca="1" si="85"/>
        <v>#VALUE!</v>
      </c>
      <c r="BQ87" s="41" t="e">
        <f t="shared" ca="1" si="79"/>
        <v>#VALUE!</v>
      </c>
      <c r="BR87" s="41" t="e">
        <f t="shared" ca="1" si="56"/>
        <v>#VALUE!</v>
      </c>
      <c r="BT87" s="275"/>
      <c r="BU87" s="40">
        <v>159.37499999999923</v>
      </c>
      <c r="BV87" s="42" t="e">
        <f ca="1">'Queuing Calcs'!O74</f>
        <v>#VALUE!</v>
      </c>
      <c r="BW87" s="13">
        <f>'Work Information'!O79</f>
        <v>99999999</v>
      </c>
      <c r="BX87" s="41" t="str">
        <f t="shared" si="68"/>
        <v/>
      </c>
      <c r="BY87" s="142"/>
      <c r="BZ87" s="41" t="str">
        <f t="shared" si="69"/>
        <v/>
      </c>
      <c r="CA87" s="41" t="e">
        <f t="shared" ca="1" si="74"/>
        <v>#VALUE!</v>
      </c>
      <c r="CB87" s="41" t="e">
        <f t="shared" ca="1" si="97"/>
        <v>#VALUE!</v>
      </c>
      <c r="CC87" s="41"/>
      <c r="CD87" s="41" t="e">
        <f t="shared" ca="1" si="86"/>
        <v>#VALUE!</v>
      </c>
      <c r="CE87" s="41" t="e">
        <f t="shared" ca="1" si="80"/>
        <v>#VALUE!</v>
      </c>
      <c r="CF87" s="41" t="e">
        <f t="shared" ca="1" si="57"/>
        <v>#VALUE!</v>
      </c>
    </row>
    <row r="88" spans="2:84" x14ac:dyDescent="0.25">
      <c r="B88" s="275"/>
      <c r="C88" s="40">
        <v>159.41666666666589</v>
      </c>
      <c r="D88" s="42" t="e">
        <f ca="1">'Queuing Calcs'!F21</f>
        <v>#VALUE!</v>
      </c>
      <c r="E88" s="13">
        <f>'Work Information'!F26</f>
        <v>99999999</v>
      </c>
      <c r="F88" s="41" t="str">
        <f t="shared" si="58"/>
        <v/>
      </c>
      <c r="G88" s="142"/>
      <c r="H88" s="41" t="str">
        <f t="shared" si="59"/>
        <v/>
      </c>
      <c r="I88" s="41" t="e">
        <f t="shared" ca="1" si="70"/>
        <v>#VALUE!</v>
      </c>
      <c r="J88" s="41" t="e">
        <f t="shared" ca="1" si="87"/>
        <v>#VALUE!</v>
      </c>
      <c r="K88" s="41"/>
      <c r="L88" s="41" t="e">
        <f t="shared" ca="1" si="81"/>
        <v>#VALUE!</v>
      </c>
      <c r="M88" s="41" t="e">
        <f t="shared" ca="1" si="75"/>
        <v>#VALUE!</v>
      </c>
      <c r="N88" s="41" t="e">
        <f t="shared" ca="1" si="99"/>
        <v>#VALUE!</v>
      </c>
      <c r="P88" s="275"/>
      <c r="Q88" s="40">
        <v>159.41666666666589</v>
      </c>
      <c r="R88" s="42" t="e">
        <f ca="1">'Queuing Calcs'!F48</f>
        <v>#VALUE!</v>
      </c>
      <c r="S88" s="13">
        <f>'Work Information'!F53</f>
        <v>99999999</v>
      </c>
      <c r="T88" s="41" t="str">
        <f t="shared" si="60"/>
        <v/>
      </c>
      <c r="U88" s="142"/>
      <c r="V88" s="41" t="str">
        <f t="shared" si="61"/>
        <v/>
      </c>
      <c r="W88" s="41" t="e">
        <f t="shared" ca="1" si="71"/>
        <v>#VALUE!</v>
      </c>
      <c r="X88" s="41" t="e">
        <f t="shared" ca="1" si="89"/>
        <v>#VALUE!</v>
      </c>
      <c r="Y88" s="41"/>
      <c r="Z88" s="41" t="e">
        <f t="shared" ca="1" si="82"/>
        <v>#VALUE!</v>
      </c>
      <c r="AA88" s="41" t="e">
        <f t="shared" ca="1" si="76"/>
        <v>#VALUE!</v>
      </c>
      <c r="AB88" s="41" t="e">
        <f t="shared" ca="1" si="52"/>
        <v>#VALUE!</v>
      </c>
      <c r="AD88" s="275"/>
      <c r="AE88" s="40">
        <v>159.41666666666589</v>
      </c>
      <c r="AF88" s="42" t="e">
        <f ca="1">'Queuing Calcs'!F75</f>
        <v>#VALUE!</v>
      </c>
      <c r="AG88" s="13">
        <f>'Work Information'!F80</f>
        <v>99999999</v>
      </c>
      <c r="AH88" s="41" t="str">
        <f t="shared" si="62"/>
        <v/>
      </c>
      <c r="AI88" s="142"/>
      <c r="AJ88" s="41" t="str">
        <f t="shared" si="63"/>
        <v/>
      </c>
      <c r="AK88" s="41" t="e">
        <f t="shared" ca="1" si="72"/>
        <v>#VALUE!</v>
      </c>
      <c r="AL88" s="41" t="e">
        <f t="shared" ca="1" si="91"/>
        <v>#VALUE!</v>
      </c>
      <c r="AM88" s="41"/>
      <c r="AN88" s="41" t="e">
        <f t="shared" ca="1" si="83"/>
        <v>#VALUE!</v>
      </c>
      <c r="AO88" s="41" t="e">
        <f t="shared" ca="1" si="77"/>
        <v>#VALUE!</v>
      </c>
      <c r="AP88" s="41" t="e">
        <f t="shared" ca="1" si="53"/>
        <v>#VALUE!</v>
      </c>
      <c r="AR88" s="275"/>
      <c r="AS88" s="40">
        <v>159.41666666666589</v>
      </c>
      <c r="AT88" s="42" t="e">
        <f ca="1">'Queuing Calcs'!O21</f>
        <v>#VALUE!</v>
      </c>
      <c r="AU88" s="13">
        <f>'Work Information'!O26</f>
        <v>99999999</v>
      </c>
      <c r="AV88" s="41" t="str">
        <f t="shared" si="64"/>
        <v/>
      </c>
      <c r="AW88" s="142"/>
      <c r="AX88" s="41" t="str">
        <f t="shared" si="54"/>
        <v/>
      </c>
      <c r="AY88" s="41" t="e">
        <f t="shared" ca="1" si="65"/>
        <v>#VALUE!</v>
      </c>
      <c r="AZ88" s="41" t="e">
        <f t="shared" ca="1" si="93"/>
        <v>#VALUE!</v>
      </c>
      <c r="BA88" s="41"/>
      <c r="BB88" s="41" t="e">
        <f t="shared" ca="1" si="84"/>
        <v>#VALUE!</v>
      </c>
      <c r="BC88" s="41" t="e">
        <f t="shared" ca="1" si="78"/>
        <v>#VALUE!</v>
      </c>
      <c r="BD88" s="41" t="e">
        <f t="shared" ca="1" si="55"/>
        <v>#VALUE!</v>
      </c>
      <c r="BF88" s="275"/>
      <c r="BG88" s="40">
        <v>159.41666666666589</v>
      </c>
      <c r="BH88" s="42" t="e">
        <f ca="1">'Queuing Calcs'!O48</f>
        <v>#VALUE!</v>
      </c>
      <c r="BI88" s="13">
        <f>'Work Information'!O53</f>
        <v>99999999</v>
      </c>
      <c r="BJ88" s="41" t="str">
        <f t="shared" si="66"/>
        <v/>
      </c>
      <c r="BK88" s="142"/>
      <c r="BL88" s="41" t="str">
        <f t="shared" si="67"/>
        <v/>
      </c>
      <c r="BM88" s="41" t="e">
        <f t="shared" ca="1" si="73"/>
        <v>#VALUE!</v>
      </c>
      <c r="BN88" s="41" t="e">
        <f t="shared" ca="1" si="95"/>
        <v>#VALUE!</v>
      </c>
      <c r="BO88" s="41"/>
      <c r="BP88" s="41" t="e">
        <f t="shared" ca="1" si="85"/>
        <v>#VALUE!</v>
      </c>
      <c r="BQ88" s="41" t="e">
        <f t="shared" ca="1" si="79"/>
        <v>#VALUE!</v>
      </c>
      <c r="BR88" s="41" t="e">
        <f t="shared" ca="1" si="56"/>
        <v>#VALUE!</v>
      </c>
      <c r="BT88" s="275"/>
      <c r="BU88" s="40">
        <v>159.41666666666589</v>
      </c>
      <c r="BV88" s="42" t="e">
        <f ca="1">'Queuing Calcs'!O75</f>
        <v>#VALUE!</v>
      </c>
      <c r="BW88" s="13">
        <f>'Work Information'!O80</f>
        <v>99999999</v>
      </c>
      <c r="BX88" s="41" t="str">
        <f t="shared" si="68"/>
        <v/>
      </c>
      <c r="BY88" s="142"/>
      <c r="BZ88" s="41" t="str">
        <f t="shared" si="69"/>
        <v/>
      </c>
      <c r="CA88" s="41" t="e">
        <f t="shared" ca="1" si="74"/>
        <v>#VALUE!</v>
      </c>
      <c r="CB88" s="41" t="e">
        <f t="shared" ca="1" si="97"/>
        <v>#VALUE!</v>
      </c>
      <c r="CC88" s="41"/>
      <c r="CD88" s="41" t="e">
        <f t="shared" ca="1" si="86"/>
        <v>#VALUE!</v>
      </c>
      <c r="CE88" s="41" t="e">
        <f t="shared" ca="1" si="80"/>
        <v>#VALUE!</v>
      </c>
      <c r="CF88" s="41" t="e">
        <f t="shared" ca="1" si="57"/>
        <v>#VALUE!</v>
      </c>
    </row>
    <row r="89" spans="2:84" x14ac:dyDescent="0.25">
      <c r="B89" s="275"/>
      <c r="C89" s="40">
        <v>159.45833333333255</v>
      </c>
      <c r="D89" s="42" t="e">
        <f ca="1">'Queuing Calcs'!F22</f>
        <v>#VALUE!</v>
      </c>
      <c r="E89" s="13">
        <f>'Work Information'!F27</f>
        <v>99999999</v>
      </c>
      <c r="F89" s="41" t="str">
        <f t="shared" si="58"/>
        <v/>
      </c>
      <c r="G89" s="142"/>
      <c r="H89" s="41" t="str">
        <f t="shared" si="59"/>
        <v/>
      </c>
      <c r="I89" s="41" t="e">
        <f t="shared" ca="1" si="70"/>
        <v>#VALUE!</v>
      </c>
      <c r="J89" s="41" t="e">
        <f t="shared" ca="1" si="87"/>
        <v>#VALUE!</v>
      </c>
      <c r="K89" s="41"/>
      <c r="L89" s="41" t="e">
        <f t="shared" ca="1" si="81"/>
        <v>#VALUE!</v>
      </c>
      <c r="M89" s="41" t="e">
        <f t="shared" ca="1" si="75"/>
        <v>#VALUE!</v>
      </c>
      <c r="N89" s="41" t="e">
        <f t="shared" ca="1" si="99"/>
        <v>#VALUE!</v>
      </c>
      <c r="P89" s="275"/>
      <c r="Q89" s="40">
        <v>159.45833333333255</v>
      </c>
      <c r="R89" s="42" t="e">
        <f ca="1">'Queuing Calcs'!F49</f>
        <v>#VALUE!</v>
      </c>
      <c r="S89" s="13">
        <f>'Work Information'!F54</f>
        <v>99999999</v>
      </c>
      <c r="T89" s="41" t="str">
        <f t="shared" si="60"/>
        <v/>
      </c>
      <c r="U89" s="142"/>
      <c r="V89" s="41" t="str">
        <f t="shared" si="61"/>
        <v/>
      </c>
      <c r="W89" s="41" t="e">
        <f t="shared" ca="1" si="71"/>
        <v>#VALUE!</v>
      </c>
      <c r="X89" s="41" t="e">
        <f t="shared" ca="1" si="89"/>
        <v>#VALUE!</v>
      </c>
      <c r="Y89" s="41"/>
      <c r="Z89" s="41" t="e">
        <f t="shared" ca="1" si="82"/>
        <v>#VALUE!</v>
      </c>
      <c r="AA89" s="41" t="e">
        <f t="shared" ca="1" si="76"/>
        <v>#VALUE!</v>
      </c>
      <c r="AB89" s="41" t="e">
        <f t="shared" ca="1" si="52"/>
        <v>#VALUE!</v>
      </c>
      <c r="AD89" s="275"/>
      <c r="AE89" s="40">
        <v>159.45833333333255</v>
      </c>
      <c r="AF89" s="42" t="e">
        <f ca="1">'Queuing Calcs'!F76</f>
        <v>#VALUE!</v>
      </c>
      <c r="AG89" s="13">
        <f>'Work Information'!F81</f>
        <v>99999999</v>
      </c>
      <c r="AH89" s="41" t="str">
        <f t="shared" si="62"/>
        <v/>
      </c>
      <c r="AI89" s="142"/>
      <c r="AJ89" s="41" t="str">
        <f t="shared" si="63"/>
        <v/>
      </c>
      <c r="AK89" s="41" t="e">
        <f t="shared" ca="1" si="72"/>
        <v>#VALUE!</v>
      </c>
      <c r="AL89" s="41" t="e">
        <f t="shared" ca="1" si="91"/>
        <v>#VALUE!</v>
      </c>
      <c r="AM89" s="41"/>
      <c r="AN89" s="41" t="e">
        <f t="shared" ca="1" si="83"/>
        <v>#VALUE!</v>
      </c>
      <c r="AO89" s="41" t="e">
        <f t="shared" ca="1" si="77"/>
        <v>#VALUE!</v>
      </c>
      <c r="AP89" s="41" t="e">
        <f t="shared" ca="1" si="53"/>
        <v>#VALUE!</v>
      </c>
      <c r="AR89" s="275"/>
      <c r="AS89" s="40">
        <v>159.45833333333255</v>
      </c>
      <c r="AT89" s="42" t="e">
        <f ca="1">'Queuing Calcs'!O22</f>
        <v>#VALUE!</v>
      </c>
      <c r="AU89" s="13">
        <f>'Work Information'!O27</f>
        <v>99999999</v>
      </c>
      <c r="AV89" s="41" t="str">
        <f t="shared" si="64"/>
        <v/>
      </c>
      <c r="AW89" s="142"/>
      <c r="AX89" s="41" t="str">
        <f t="shared" si="54"/>
        <v/>
      </c>
      <c r="AY89" s="41" t="e">
        <f t="shared" ca="1" si="65"/>
        <v>#VALUE!</v>
      </c>
      <c r="AZ89" s="41" t="e">
        <f t="shared" ca="1" si="93"/>
        <v>#VALUE!</v>
      </c>
      <c r="BA89" s="41"/>
      <c r="BB89" s="41" t="e">
        <f t="shared" ca="1" si="84"/>
        <v>#VALUE!</v>
      </c>
      <c r="BC89" s="41" t="e">
        <f t="shared" ca="1" si="78"/>
        <v>#VALUE!</v>
      </c>
      <c r="BD89" s="41" t="e">
        <f t="shared" ca="1" si="55"/>
        <v>#VALUE!</v>
      </c>
      <c r="BF89" s="275"/>
      <c r="BG89" s="40">
        <v>159.45833333333255</v>
      </c>
      <c r="BH89" s="42" t="e">
        <f ca="1">'Queuing Calcs'!O49</f>
        <v>#VALUE!</v>
      </c>
      <c r="BI89" s="13">
        <f>'Work Information'!O54</f>
        <v>99999999</v>
      </c>
      <c r="BJ89" s="41" t="str">
        <f t="shared" si="66"/>
        <v/>
      </c>
      <c r="BK89" s="142"/>
      <c r="BL89" s="41" t="str">
        <f t="shared" si="67"/>
        <v/>
      </c>
      <c r="BM89" s="41" t="e">
        <f t="shared" ca="1" si="73"/>
        <v>#VALUE!</v>
      </c>
      <c r="BN89" s="41" t="e">
        <f t="shared" ca="1" si="95"/>
        <v>#VALUE!</v>
      </c>
      <c r="BO89" s="41"/>
      <c r="BP89" s="41" t="e">
        <f t="shared" ca="1" si="85"/>
        <v>#VALUE!</v>
      </c>
      <c r="BQ89" s="41" t="e">
        <f t="shared" ca="1" si="79"/>
        <v>#VALUE!</v>
      </c>
      <c r="BR89" s="41" t="e">
        <f t="shared" ca="1" si="56"/>
        <v>#VALUE!</v>
      </c>
      <c r="BT89" s="275"/>
      <c r="BU89" s="40">
        <v>159.45833333333255</v>
      </c>
      <c r="BV89" s="42" t="e">
        <f ca="1">'Queuing Calcs'!O76</f>
        <v>#VALUE!</v>
      </c>
      <c r="BW89" s="13">
        <f>'Work Information'!O81</f>
        <v>99999999</v>
      </c>
      <c r="BX89" s="41" t="str">
        <f t="shared" si="68"/>
        <v/>
      </c>
      <c r="BY89" s="142"/>
      <c r="BZ89" s="41" t="str">
        <f t="shared" si="69"/>
        <v/>
      </c>
      <c r="CA89" s="41" t="e">
        <f t="shared" ca="1" si="74"/>
        <v>#VALUE!</v>
      </c>
      <c r="CB89" s="41" t="e">
        <f t="shared" ca="1" si="97"/>
        <v>#VALUE!</v>
      </c>
      <c r="CC89" s="41"/>
      <c r="CD89" s="41" t="e">
        <f t="shared" ca="1" si="86"/>
        <v>#VALUE!</v>
      </c>
      <c r="CE89" s="41" t="e">
        <f t="shared" ca="1" si="80"/>
        <v>#VALUE!</v>
      </c>
      <c r="CF89" s="41" t="e">
        <f t="shared" ca="1" si="57"/>
        <v>#VALUE!</v>
      </c>
    </row>
    <row r="90" spans="2:84" x14ac:dyDescent="0.25">
      <c r="B90" s="275"/>
      <c r="C90" s="40">
        <v>159.4999999999992</v>
      </c>
      <c r="D90" s="42" t="e">
        <f ca="1">'Queuing Calcs'!F23</f>
        <v>#VALUE!</v>
      </c>
      <c r="E90" s="13">
        <f>'Work Information'!F28</f>
        <v>99999999</v>
      </c>
      <c r="F90" s="41" t="str">
        <f t="shared" si="58"/>
        <v/>
      </c>
      <c r="G90" s="142"/>
      <c r="H90" s="41" t="str">
        <f t="shared" si="59"/>
        <v/>
      </c>
      <c r="I90" s="41" t="e">
        <f t="shared" ca="1" si="70"/>
        <v>#VALUE!</v>
      </c>
      <c r="J90" s="41" t="e">
        <f t="shared" ca="1" si="87"/>
        <v>#VALUE!</v>
      </c>
      <c r="K90" s="41"/>
      <c r="L90" s="41" t="e">
        <f t="shared" ca="1" si="81"/>
        <v>#VALUE!</v>
      </c>
      <c r="M90" s="41" t="e">
        <f t="shared" ca="1" si="75"/>
        <v>#VALUE!</v>
      </c>
      <c r="N90" s="41" t="e">
        <f t="shared" ca="1" si="99"/>
        <v>#VALUE!</v>
      </c>
      <c r="P90" s="275"/>
      <c r="Q90" s="40">
        <v>159.4999999999992</v>
      </c>
      <c r="R90" s="42" t="e">
        <f ca="1">'Queuing Calcs'!F50</f>
        <v>#VALUE!</v>
      </c>
      <c r="S90" s="13">
        <f>'Work Information'!F55</f>
        <v>99999999</v>
      </c>
      <c r="T90" s="41" t="str">
        <f t="shared" si="60"/>
        <v/>
      </c>
      <c r="U90" s="142"/>
      <c r="V90" s="41" t="str">
        <f t="shared" si="61"/>
        <v/>
      </c>
      <c r="W90" s="41" t="e">
        <f t="shared" ca="1" si="71"/>
        <v>#VALUE!</v>
      </c>
      <c r="X90" s="41" t="e">
        <f t="shared" ca="1" si="89"/>
        <v>#VALUE!</v>
      </c>
      <c r="Y90" s="41"/>
      <c r="Z90" s="41" t="e">
        <f t="shared" ca="1" si="82"/>
        <v>#VALUE!</v>
      </c>
      <c r="AA90" s="41" t="e">
        <f t="shared" ca="1" si="76"/>
        <v>#VALUE!</v>
      </c>
      <c r="AB90" s="41" t="e">
        <f t="shared" ca="1" si="52"/>
        <v>#VALUE!</v>
      </c>
      <c r="AD90" s="275"/>
      <c r="AE90" s="40">
        <v>159.4999999999992</v>
      </c>
      <c r="AF90" s="42" t="e">
        <f ca="1">'Queuing Calcs'!F77</f>
        <v>#VALUE!</v>
      </c>
      <c r="AG90" s="13">
        <f>'Work Information'!F82</f>
        <v>99999999</v>
      </c>
      <c r="AH90" s="41" t="str">
        <f t="shared" si="62"/>
        <v/>
      </c>
      <c r="AI90" s="142"/>
      <c r="AJ90" s="41" t="str">
        <f t="shared" si="63"/>
        <v/>
      </c>
      <c r="AK90" s="41" t="e">
        <f t="shared" ca="1" si="72"/>
        <v>#VALUE!</v>
      </c>
      <c r="AL90" s="41" t="e">
        <f t="shared" ca="1" si="91"/>
        <v>#VALUE!</v>
      </c>
      <c r="AM90" s="41"/>
      <c r="AN90" s="41" t="e">
        <f t="shared" ca="1" si="83"/>
        <v>#VALUE!</v>
      </c>
      <c r="AO90" s="41" t="e">
        <f t="shared" ca="1" si="77"/>
        <v>#VALUE!</v>
      </c>
      <c r="AP90" s="41" t="e">
        <f t="shared" ca="1" si="53"/>
        <v>#VALUE!</v>
      </c>
      <c r="AR90" s="275"/>
      <c r="AS90" s="40">
        <v>159.4999999999992</v>
      </c>
      <c r="AT90" s="42" t="e">
        <f ca="1">'Queuing Calcs'!O23</f>
        <v>#VALUE!</v>
      </c>
      <c r="AU90" s="13">
        <f>'Work Information'!O28</f>
        <v>99999999</v>
      </c>
      <c r="AV90" s="41" t="str">
        <f t="shared" si="64"/>
        <v/>
      </c>
      <c r="AW90" s="142"/>
      <c r="AX90" s="41" t="str">
        <f t="shared" si="54"/>
        <v/>
      </c>
      <c r="AY90" s="41" t="e">
        <f t="shared" ca="1" si="65"/>
        <v>#VALUE!</v>
      </c>
      <c r="AZ90" s="41" t="e">
        <f t="shared" ca="1" si="93"/>
        <v>#VALUE!</v>
      </c>
      <c r="BA90" s="41"/>
      <c r="BB90" s="41" t="e">
        <f t="shared" ca="1" si="84"/>
        <v>#VALUE!</v>
      </c>
      <c r="BC90" s="41" t="e">
        <f t="shared" ca="1" si="78"/>
        <v>#VALUE!</v>
      </c>
      <c r="BD90" s="41" t="e">
        <f t="shared" ca="1" si="55"/>
        <v>#VALUE!</v>
      </c>
      <c r="BF90" s="275"/>
      <c r="BG90" s="40">
        <v>159.4999999999992</v>
      </c>
      <c r="BH90" s="42" t="e">
        <f ca="1">'Queuing Calcs'!O50</f>
        <v>#VALUE!</v>
      </c>
      <c r="BI90" s="13">
        <f>'Work Information'!O55</f>
        <v>99999999</v>
      </c>
      <c r="BJ90" s="41" t="str">
        <f t="shared" si="66"/>
        <v/>
      </c>
      <c r="BK90" s="142"/>
      <c r="BL90" s="41" t="str">
        <f t="shared" si="67"/>
        <v/>
      </c>
      <c r="BM90" s="41" t="e">
        <f t="shared" ca="1" si="73"/>
        <v>#VALUE!</v>
      </c>
      <c r="BN90" s="41" t="e">
        <f t="shared" ca="1" si="95"/>
        <v>#VALUE!</v>
      </c>
      <c r="BO90" s="41"/>
      <c r="BP90" s="41" t="e">
        <f t="shared" ca="1" si="85"/>
        <v>#VALUE!</v>
      </c>
      <c r="BQ90" s="41" t="e">
        <f t="shared" ca="1" si="79"/>
        <v>#VALUE!</v>
      </c>
      <c r="BR90" s="41" t="e">
        <f t="shared" ca="1" si="56"/>
        <v>#VALUE!</v>
      </c>
      <c r="BT90" s="275"/>
      <c r="BU90" s="40">
        <v>159.4999999999992</v>
      </c>
      <c r="BV90" s="42" t="e">
        <f ca="1">'Queuing Calcs'!O77</f>
        <v>#VALUE!</v>
      </c>
      <c r="BW90" s="13">
        <f>'Work Information'!O82</f>
        <v>99999999</v>
      </c>
      <c r="BX90" s="41" t="str">
        <f t="shared" si="68"/>
        <v/>
      </c>
      <c r="BY90" s="142"/>
      <c r="BZ90" s="41" t="str">
        <f t="shared" si="69"/>
        <v/>
      </c>
      <c r="CA90" s="41" t="e">
        <f t="shared" ca="1" si="74"/>
        <v>#VALUE!</v>
      </c>
      <c r="CB90" s="41" t="e">
        <f t="shared" ca="1" si="97"/>
        <v>#VALUE!</v>
      </c>
      <c r="CC90" s="41"/>
      <c r="CD90" s="41" t="e">
        <f t="shared" ca="1" si="86"/>
        <v>#VALUE!</v>
      </c>
      <c r="CE90" s="41" t="e">
        <f t="shared" ca="1" si="80"/>
        <v>#VALUE!</v>
      </c>
      <c r="CF90" s="41" t="e">
        <f t="shared" ca="1" si="57"/>
        <v>#VALUE!</v>
      </c>
    </row>
    <row r="91" spans="2:84" x14ac:dyDescent="0.25">
      <c r="B91" s="275"/>
      <c r="C91" s="40">
        <v>159.54166666666586</v>
      </c>
      <c r="D91" s="42" t="e">
        <f ca="1">'Queuing Calcs'!F24</f>
        <v>#VALUE!</v>
      </c>
      <c r="E91" s="13">
        <f>'Work Information'!F29</f>
        <v>99999999</v>
      </c>
      <c r="F91" s="41" t="str">
        <f t="shared" si="58"/>
        <v/>
      </c>
      <c r="G91" s="142"/>
      <c r="H91" s="41" t="str">
        <f t="shared" si="59"/>
        <v/>
      </c>
      <c r="I91" s="41" t="e">
        <f t="shared" ca="1" si="70"/>
        <v>#VALUE!</v>
      </c>
      <c r="J91" s="41" t="e">
        <f t="shared" ca="1" si="87"/>
        <v>#VALUE!</v>
      </c>
      <c r="K91" s="41"/>
      <c r="L91" s="41" t="e">
        <f t="shared" ca="1" si="81"/>
        <v>#VALUE!</v>
      </c>
      <c r="M91" s="41" t="e">
        <f t="shared" ca="1" si="75"/>
        <v>#VALUE!</v>
      </c>
      <c r="N91" s="41" t="e">
        <f t="shared" ca="1" si="99"/>
        <v>#VALUE!</v>
      </c>
      <c r="P91" s="275"/>
      <c r="Q91" s="40">
        <v>159.54166666666586</v>
      </c>
      <c r="R91" s="42" t="e">
        <f ca="1">'Queuing Calcs'!F51</f>
        <v>#VALUE!</v>
      </c>
      <c r="S91" s="13">
        <f>'Work Information'!F56</f>
        <v>99999999</v>
      </c>
      <c r="T91" s="41" t="str">
        <f t="shared" si="60"/>
        <v/>
      </c>
      <c r="U91" s="142"/>
      <c r="V91" s="41" t="str">
        <f t="shared" si="61"/>
        <v/>
      </c>
      <c r="W91" s="41" t="e">
        <f t="shared" ca="1" si="71"/>
        <v>#VALUE!</v>
      </c>
      <c r="X91" s="41" t="e">
        <f t="shared" ca="1" si="89"/>
        <v>#VALUE!</v>
      </c>
      <c r="Y91" s="41"/>
      <c r="Z91" s="41" t="e">
        <f t="shared" ca="1" si="82"/>
        <v>#VALUE!</v>
      </c>
      <c r="AA91" s="41" t="e">
        <f t="shared" ca="1" si="76"/>
        <v>#VALUE!</v>
      </c>
      <c r="AB91" s="41" t="e">
        <f t="shared" ca="1" si="52"/>
        <v>#VALUE!</v>
      </c>
      <c r="AD91" s="275"/>
      <c r="AE91" s="40">
        <v>159.54166666666586</v>
      </c>
      <c r="AF91" s="42" t="e">
        <f ca="1">'Queuing Calcs'!F78</f>
        <v>#VALUE!</v>
      </c>
      <c r="AG91" s="13">
        <f>'Work Information'!F83</f>
        <v>99999999</v>
      </c>
      <c r="AH91" s="41" t="str">
        <f t="shared" si="62"/>
        <v/>
      </c>
      <c r="AI91" s="142"/>
      <c r="AJ91" s="41" t="str">
        <f t="shared" si="63"/>
        <v/>
      </c>
      <c r="AK91" s="41" t="e">
        <f t="shared" ca="1" si="72"/>
        <v>#VALUE!</v>
      </c>
      <c r="AL91" s="41" t="e">
        <f t="shared" ca="1" si="91"/>
        <v>#VALUE!</v>
      </c>
      <c r="AM91" s="41"/>
      <c r="AN91" s="41" t="e">
        <f t="shared" ca="1" si="83"/>
        <v>#VALUE!</v>
      </c>
      <c r="AO91" s="41" t="e">
        <f t="shared" ca="1" si="77"/>
        <v>#VALUE!</v>
      </c>
      <c r="AP91" s="41" t="e">
        <f t="shared" ca="1" si="53"/>
        <v>#VALUE!</v>
      </c>
      <c r="AR91" s="275"/>
      <c r="AS91" s="40">
        <v>159.54166666666586</v>
      </c>
      <c r="AT91" s="42" t="e">
        <f ca="1">'Queuing Calcs'!O24</f>
        <v>#VALUE!</v>
      </c>
      <c r="AU91" s="13">
        <f>'Work Information'!O29</f>
        <v>99999999</v>
      </c>
      <c r="AV91" s="41" t="str">
        <f t="shared" si="64"/>
        <v/>
      </c>
      <c r="AW91" s="142"/>
      <c r="AX91" s="41" t="str">
        <f t="shared" si="54"/>
        <v/>
      </c>
      <c r="AY91" s="41" t="e">
        <f t="shared" ca="1" si="65"/>
        <v>#VALUE!</v>
      </c>
      <c r="AZ91" s="41" t="e">
        <f t="shared" ca="1" si="93"/>
        <v>#VALUE!</v>
      </c>
      <c r="BA91" s="41"/>
      <c r="BB91" s="41" t="e">
        <f t="shared" ca="1" si="84"/>
        <v>#VALUE!</v>
      </c>
      <c r="BC91" s="41" t="e">
        <f t="shared" ca="1" si="78"/>
        <v>#VALUE!</v>
      </c>
      <c r="BD91" s="41" t="e">
        <f t="shared" ca="1" si="55"/>
        <v>#VALUE!</v>
      </c>
      <c r="BF91" s="275"/>
      <c r="BG91" s="40">
        <v>159.54166666666586</v>
      </c>
      <c r="BH91" s="42" t="e">
        <f ca="1">'Queuing Calcs'!O51</f>
        <v>#VALUE!</v>
      </c>
      <c r="BI91" s="13">
        <f>'Work Information'!O56</f>
        <v>99999999</v>
      </c>
      <c r="BJ91" s="41" t="str">
        <f t="shared" si="66"/>
        <v/>
      </c>
      <c r="BK91" s="142"/>
      <c r="BL91" s="41" t="str">
        <f t="shared" si="67"/>
        <v/>
      </c>
      <c r="BM91" s="41" t="e">
        <f t="shared" ca="1" si="73"/>
        <v>#VALUE!</v>
      </c>
      <c r="BN91" s="41" t="e">
        <f t="shared" ca="1" si="95"/>
        <v>#VALUE!</v>
      </c>
      <c r="BO91" s="41"/>
      <c r="BP91" s="41" t="e">
        <f t="shared" ca="1" si="85"/>
        <v>#VALUE!</v>
      </c>
      <c r="BQ91" s="41" t="e">
        <f t="shared" ca="1" si="79"/>
        <v>#VALUE!</v>
      </c>
      <c r="BR91" s="41" t="e">
        <f t="shared" ca="1" si="56"/>
        <v>#VALUE!</v>
      </c>
      <c r="BT91" s="275"/>
      <c r="BU91" s="40">
        <v>159.54166666666586</v>
      </c>
      <c r="BV91" s="42" t="e">
        <f ca="1">'Queuing Calcs'!O78</f>
        <v>#VALUE!</v>
      </c>
      <c r="BW91" s="13">
        <f>'Work Information'!O83</f>
        <v>99999999</v>
      </c>
      <c r="BX91" s="41" t="str">
        <f t="shared" si="68"/>
        <v/>
      </c>
      <c r="BY91" s="142"/>
      <c r="BZ91" s="41" t="str">
        <f t="shared" si="69"/>
        <v/>
      </c>
      <c r="CA91" s="41" t="e">
        <f t="shared" ca="1" si="74"/>
        <v>#VALUE!</v>
      </c>
      <c r="CB91" s="41" t="e">
        <f t="shared" ca="1" si="97"/>
        <v>#VALUE!</v>
      </c>
      <c r="CC91" s="41"/>
      <c r="CD91" s="41" t="e">
        <f t="shared" ca="1" si="86"/>
        <v>#VALUE!</v>
      </c>
      <c r="CE91" s="41" t="e">
        <f t="shared" ca="1" si="80"/>
        <v>#VALUE!</v>
      </c>
      <c r="CF91" s="41" t="e">
        <f t="shared" ca="1" si="57"/>
        <v>#VALUE!</v>
      </c>
    </row>
    <row r="92" spans="2:84" x14ac:dyDescent="0.25">
      <c r="B92" s="275"/>
      <c r="C92" s="40">
        <v>159.58333333333252</v>
      </c>
      <c r="D92" s="42" t="e">
        <f ca="1">'Queuing Calcs'!F25</f>
        <v>#VALUE!</v>
      </c>
      <c r="E92" s="13">
        <f>'Work Information'!F30</f>
        <v>99999999</v>
      </c>
      <c r="F92" s="41" t="str">
        <f t="shared" si="58"/>
        <v/>
      </c>
      <c r="G92" s="142"/>
      <c r="H92" s="41" t="str">
        <f t="shared" si="59"/>
        <v/>
      </c>
      <c r="I92" s="41" t="e">
        <f t="shared" ca="1" si="70"/>
        <v>#VALUE!</v>
      </c>
      <c r="J92" s="41" t="e">
        <f t="shared" ca="1" si="87"/>
        <v>#VALUE!</v>
      </c>
      <c r="K92" s="41"/>
      <c r="L92" s="41" t="e">
        <f t="shared" ca="1" si="81"/>
        <v>#VALUE!</v>
      </c>
      <c r="M92" s="41" t="e">
        <f t="shared" ca="1" si="75"/>
        <v>#VALUE!</v>
      </c>
      <c r="N92" s="41" t="e">
        <f t="shared" ca="1" si="99"/>
        <v>#VALUE!</v>
      </c>
      <c r="P92" s="275"/>
      <c r="Q92" s="40">
        <v>159.58333333333252</v>
      </c>
      <c r="R92" s="42" t="e">
        <f ca="1">'Queuing Calcs'!F52</f>
        <v>#VALUE!</v>
      </c>
      <c r="S92" s="13">
        <f>'Work Information'!F57</f>
        <v>99999999</v>
      </c>
      <c r="T92" s="41" t="str">
        <f t="shared" si="60"/>
        <v/>
      </c>
      <c r="U92" s="142"/>
      <c r="V92" s="41" t="str">
        <f t="shared" si="61"/>
        <v/>
      </c>
      <c r="W92" s="41" t="e">
        <f t="shared" ca="1" si="71"/>
        <v>#VALUE!</v>
      </c>
      <c r="X92" s="41" t="e">
        <f t="shared" ca="1" si="89"/>
        <v>#VALUE!</v>
      </c>
      <c r="Y92" s="41"/>
      <c r="Z92" s="41" t="e">
        <f t="shared" ca="1" si="82"/>
        <v>#VALUE!</v>
      </c>
      <c r="AA92" s="41" t="e">
        <f t="shared" ca="1" si="76"/>
        <v>#VALUE!</v>
      </c>
      <c r="AB92" s="41" t="e">
        <f t="shared" ca="1" si="52"/>
        <v>#VALUE!</v>
      </c>
      <c r="AD92" s="275"/>
      <c r="AE92" s="40">
        <v>159.58333333333252</v>
      </c>
      <c r="AF92" s="42" t="e">
        <f ca="1">'Queuing Calcs'!F79</f>
        <v>#VALUE!</v>
      </c>
      <c r="AG92" s="13">
        <f>'Work Information'!F84</f>
        <v>99999999</v>
      </c>
      <c r="AH92" s="41" t="str">
        <f t="shared" si="62"/>
        <v/>
      </c>
      <c r="AI92" s="142"/>
      <c r="AJ92" s="41" t="str">
        <f t="shared" si="63"/>
        <v/>
      </c>
      <c r="AK92" s="41" t="e">
        <f t="shared" ca="1" si="72"/>
        <v>#VALUE!</v>
      </c>
      <c r="AL92" s="41" t="e">
        <f t="shared" ca="1" si="91"/>
        <v>#VALUE!</v>
      </c>
      <c r="AM92" s="41"/>
      <c r="AN92" s="41" t="e">
        <f t="shared" ca="1" si="83"/>
        <v>#VALUE!</v>
      </c>
      <c r="AO92" s="41" t="e">
        <f t="shared" ca="1" si="77"/>
        <v>#VALUE!</v>
      </c>
      <c r="AP92" s="41" t="e">
        <f t="shared" ca="1" si="53"/>
        <v>#VALUE!</v>
      </c>
      <c r="AR92" s="275"/>
      <c r="AS92" s="40">
        <v>159.58333333333252</v>
      </c>
      <c r="AT92" s="42" t="e">
        <f ca="1">'Queuing Calcs'!O25</f>
        <v>#VALUE!</v>
      </c>
      <c r="AU92" s="13">
        <f>'Work Information'!O30</f>
        <v>99999999</v>
      </c>
      <c r="AV92" s="41" t="str">
        <f t="shared" si="64"/>
        <v/>
      </c>
      <c r="AW92" s="142"/>
      <c r="AX92" s="41" t="str">
        <f t="shared" si="54"/>
        <v/>
      </c>
      <c r="AY92" s="41" t="e">
        <f t="shared" ca="1" si="65"/>
        <v>#VALUE!</v>
      </c>
      <c r="AZ92" s="41" t="e">
        <f t="shared" ca="1" si="93"/>
        <v>#VALUE!</v>
      </c>
      <c r="BA92" s="41"/>
      <c r="BB92" s="41" t="e">
        <f t="shared" ca="1" si="84"/>
        <v>#VALUE!</v>
      </c>
      <c r="BC92" s="41" t="e">
        <f t="shared" ca="1" si="78"/>
        <v>#VALUE!</v>
      </c>
      <c r="BD92" s="41" t="e">
        <f t="shared" ca="1" si="55"/>
        <v>#VALUE!</v>
      </c>
      <c r="BF92" s="275"/>
      <c r="BG92" s="40">
        <v>159.58333333333252</v>
      </c>
      <c r="BH92" s="42" t="e">
        <f ca="1">'Queuing Calcs'!O52</f>
        <v>#VALUE!</v>
      </c>
      <c r="BI92" s="13">
        <f>'Work Information'!O57</f>
        <v>99999999</v>
      </c>
      <c r="BJ92" s="41" t="str">
        <f t="shared" si="66"/>
        <v/>
      </c>
      <c r="BK92" s="142"/>
      <c r="BL92" s="41" t="str">
        <f t="shared" si="67"/>
        <v/>
      </c>
      <c r="BM92" s="41" t="e">
        <f t="shared" ca="1" si="73"/>
        <v>#VALUE!</v>
      </c>
      <c r="BN92" s="41" t="e">
        <f t="shared" ca="1" si="95"/>
        <v>#VALUE!</v>
      </c>
      <c r="BO92" s="41"/>
      <c r="BP92" s="41" t="e">
        <f t="shared" ca="1" si="85"/>
        <v>#VALUE!</v>
      </c>
      <c r="BQ92" s="41" t="e">
        <f t="shared" ca="1" si="79"/>
        <v>#VALUE!</v>
      </c>
      <c r="BR92" s="41" t="e">
        <f t="shared" ca="1" si="56"/>
        <v>#VALUE!</v>
      </c>
      <c r="BT92" s="275"/>
      <c r="BU92" s="40">
        <v>159.58333333333252</v>
      </c>
      <c r="BV92" s="42" t="e">
        <f ca="1">'Queuing Calcs'!O79</f>
        <v>#VALUE!</v>
      </c>
      <c r="BW92" s="13">
        <f>'Work Information'!O84</f>
        <v>99999999</v>
      </c>
      <c r="BX92" s="41" t="str">
        <f t="shared" si="68"/>
        <v/>
      </c>
      <c r="BY92" s="142"/>
      <c r="BZ92" s="41" t="str">
        <f t="shared" si="69"/>
        <v/>
      </c>
      <c r="CA92" s="41" t="e">
        <f t="shared" ca="1" si="74"/>
        <v>#VALUE!</v>
      </c>
      <c r="CB92" s="41" t="e">
        <f t="shared" ca="1" si="97"/>
        <v>#VALUE!</v>
      </c>
      <c r="CC92" s="41"/>
      <c r="CD92" s="41" t="e">
        <f t="shared" ca="1" si="86"/>
        <v>#VALUE!</v>
      </c>
      <c r="CE92" s="41" t="e">
        <f t="shared" ca="1" si="80"/>
        <v>#VALUE!</v>
      </c>
      <c r="CF92" s="41" t="e">
        <f t="shared" ca="1" si="57"/>
        <v>#VALUE!</v>
      </c>
    </row>
    <row r="93" spans="2:84" x14ac:dyDescent="0.25">
      <c r="B93" s="275"/>
      <c r="C93" s="40">
        <v>159.62499999999918</v>
      </c>
      <c r="D93" s="42" t="e">
        <f ca="1">'Queuing Calcs'!F26</f>
        <v>#VALUE!</v>
      </c>
      <c r="E93" s="13">
        <f>'Work Information'!F31</f>
        <v>99999999</v>
      </c>
      <c r="F93" s="41" t="str">
        <f t="shared" si="58"/>
        <v/>
      </c>
      <c r="G93" s="142"/>
      <c r="H93" s="41" t="str">
        <f t="shared" si="59"/>
        <v/>
      </c>
      <c r="I93" s="41" t="e">
        <f t="shared" ca="1" si="70"/>
        <v>#VALUE!</v>
      </c>
      <c r="J93" s="41" t="e">
        <f t="shared" ca="1" si="87"/>
        <v>#VALUE!</v>
      </c>
      <c r="K93" s="41"/>
      <c r="L93" s="41" t="e">
        <f t="shared" ca="1" si="81"/>
        <v>#VALUE!</v>
      </c>
      <c r="M93" s="41" t="e">
        <f t="shared" ca="1" si="75"/>
        <v>#VALUE!</v>
      </c>
      <c r="N93" s="41" t="e">
        <f t="shared" ca="1" si="99"/>
        <v>#VALUE!</v>
      </c>
      <c r="P93" s="275"/>
      <c r="Q93" s="40">
        <v>159.62499999999918</v>
      </c>
      <c r="R93" s="42" t="e">
        <f ca="1">'Queuing Calcs'!F53</f>
        <v>#VALUE!</v>
      </c>
      <c r="S93" s="13">
        <f>'Work Information'!F58</f>
        <v>99999999</v>
      </c>
      <c r="T93" s="41" t="str">
        <f t="shared" si="60"/>
        <v/>
      </c>
      <c r="U93" s="142"/>
      <c r="V93" s="41" t="str">
        <f t="shared" si="61"/>
        <v/>
      </c>
      <c r="W93" s="41" t="e">
        <f t="shared" ca="1" si="71"/>
        <v>#VALUE!</v>
      </c>
      <c r="X93" s="41" t="e">
        <f t="shared" ca="1" si="89"/>
        <v>#VALUE!</v>
      </c>
      <c r="Y93" s="41"/>
      <c r="Z93" s="41" t="e">
        <f t="shared" ca="1" si="82"/>
        <v>#VALUE!</v>
      </c>
      <c r="AA93" s="41" t="e">
        <f t="shared" ca="1" si="76"/>
        <v>#VALUE!</v>
      </c>
      <c r="AB93" s="41" t="e">
        <f t="shared" ca="1" si="52"/>
        <v>#VALUE!</v>
      </c>
      <c r="AD93" s="275"/>
      <c r="AE93" s="40">
        <v>159.62499999999918</v>
      </c>
      <c r="AF93" s="42" t="e">
        <f ca="1">'Queuing Calcs'!F80</f>
        <v>#VALUE!</v>
      </c>
      <c r="AG93" s="13">
        <f>'Work Information'!F85</f>
        <v>99999999</v>
      </c>
      <c r="AH93" s="41" t="str">
        <f t="shared" si="62"/>
        <v/>
      </c>
      <c r="AI93" s="142"/>
      <c r="AJ93" s="41" t="str">
        <f t="shared" si="63"/>
        <v/>
      </c>
      <c r="AK93" s="41" t="e">
        <f t="shared" ca="1" si="72"/>
        <v>#VALUE!</v>
      </c>
      <c r="AL93" s="41" t="e">
        <f t="shared" ca="1" si="91"/>
        <v>#VALUE!</v>
      </c>
      <c r="AM93" s="41"/>
      <c r="AN93" s="41" t="e">
        <f t="shared" ca="1" si="83"/>
        <v>#VALUE!</v>
      </c>
      <c r="AO93" s="41" t="e">
        <f t="shared" ca="1" si="77"/>
        <v>#VALUE!</v>
      </c>
      <c r="AP93" s="41" t="e">
        <f t="shared" ca="1" si="53"/>
        <v>#VALUE!</v>
      </c>
      <c r="AR93" s="275"/>
      <c r="AS93" s="40">
        <v>159.62499999999918</v>
      </c>
      <c r="AT93" s="42" t="e">
        <f ca="1">'Queuing Calcs'!O26</f>
        <v>#VALUE!</v>
      </c>
      <c r="AU93" s="13">
        <f>'Work Information'!O31</f>
        <v>99999999</v>
      </c>
      <c r="AV93" s="41" t="str">
        <f t="shared" si="64"/>
        <v/>
      </c>
      <c r="AW93" s="142"/>
      <c r="AX93" s="41" t="str">
        <f t="shared" si="54"/>
        <v/>
      </c>
      <c r="AY93" s="41" t="e">
        <f t="shared" ca="1" si="65"/>
        <v>#VALUE!</v>
      </c>
      <c r="AZ93" s="41" t="e">
        <f t="shared" ca="1" si="93"/>
        <v>#VALUE!</v>
      </c>
      <c r="BA93" s="41"/>
      <c r="BB93" s="41" t="e">
        <f t="shared" ca="1" si="84"/>
        <v>#VALUE!</v>
      </c>
      <c r="BC93" s="41" t="e">
        <f t="shared" ca="1" si="78"/>
        <v>#VALUE!</v>
      </c>
      <c r="BD93" s="41" t="e">
        <f t="shared" ca="1" si="55"/>
        <v>#VALUE!</v>
      </c>
      <c r="BF93" s="275"/>
      <c r="BG93" s="40">
        <v>159.62499999999918</v>
      </c>
      <c r="BH93" s="42" t="e">
        <f ca="1">'Queuing Calcs'!O53</f>
        <v>#VALUE!</v>
      </c>
      <c r="BI93" s="13">
        <f>'Work Information'!O58</f>
        <v>99999999</v>
      </c>
      <c r="BJ93" s="41" t="str">
        <f t="shared" si="66"/>
        <v/>
      </c>
      <c r="BK93" s="142"/>
      <c r="BL93" s="41" t="str">
        <f t="shared" si="67"/>
        <v/>
      </c>
      <c r="BM93" s="41" t="e">
        <f t="shared" ca="1" si="73"/>
        <v>#VALUE!</v>
      </c>
      <c r="BN93" s="41" t="e">
        <f t="shared" ca="1" si="95"/>
        <v>#VALUE!</v>
      </c>
      <c r="BO93" s="41"/>
      <c r="BP93" s="41" t="e">
        <f t="shared" ca="1" si="85"/>
        <v>#VALUE!</v>
      </c>
      <c r="BQ93" s="41" t="e">
        <f t="shared" ca="1" si="79"/>
        <v>#VALUE!</v>
      </c>
      <c r="BR93" s="41" t="e">
        <f t="shared" ca="1" si="56"/>
        <v>#VALUE!</v>
      </c>
      <c r="BT93" s="275"/>
      <c r="BU93" s="40">
        <v>159.62499999999918</v>
      </c>
      <c r="BV93" s="42" t="e">
        <f ca="1">'Queuing Calcs'!O80</f>
        <v>#VALUE!</v>
      </c>
      <c r="BW93" s="13">
        <f>'Work Information'!O85</f>
        <v>99999999</v>
      </c>
      <c r="BX93" s="41" t="str">
        <f t="shared" si="68"/>
        <v/>
      </c>
      <c r="BY93" s="142"/>
      <c r="BZ93" s="41" t="str">
        <f t="shared" si="69"/>
        <v/>
      </c>
      <c r="CA93" s="41" t="e">
        <f t="shared" ca="1" si="74"/>
        <v>#VALUE!</v>
      </c>
      <c r="CB93" s="41" t="e">
        <f t="shared" ca="1" si="97"/>
        <v>#VALUE!</v>
      </c>
      <c r="CC93" s="41"/>
      <c r="CD93" s="41" t="e">
        <f t="shared" ca="1" si="86"/>
        <v>#VALUE!</v>
      </c>
      <c r="CE93" s="41" t="e">
        <f t="shared" ca="1" si="80"/>
        <v>#VALUE!</v>
      </c>
      <c r="CF93" s="41" t="e">
        <f t="shared" ca="1" si="57"/>
        <v>#VALUE!</v>
      </c>
    </row>
    <row r="94" spans="2:84" x14ac:dyDescent="0.25">
      <c r="B94" s="275"/>
      <c r="C94" s="40">
        <v>159.66666666666583</v>
      </c>
      <c r="D94" s="42" t="e">
        <f ca="1">'Queuing Calcs'!F27</f>
        <v>#VALUE!</v>
      </c>
      <c r="E94" s="13">
        <f>'Work Information'!F32</f>
        <v>99999999</v>
      </c>
      <c r="F94" s="41" t="str">
        <f t="shared" si="58"/>
        <v/>
      </c>
      <c r="G94" s="142"/>
      <c r="H94" s="41" t="str">
        <f t="shared" si="59"/>
        <v/>
      </c>
      <c r="I94" s="41" t="e">
        <f t="shared" ca="1" si="70"/>
        <v>#VALUE!</v>
      </c>
      <c r="J94" s="41" t="e">
        <f t="shared" ca="1" si="87"/>
        <v>#VALUE!</v>
      </c>
      <c r="K94" s="41"/>
      <c r="L94" s="41" t="e">
        <f t="shared" ca="1" si="81"/>
        <v>#VALUE!</v>
      </c>
      <c r="M94" s="41" t="e">
        <f t="shared" ca="1" si="75"/>
        <v>#VALUE!</v>
      </c>
      <c r="N94" s="41" t="e">
        <f t="shared" ca="1" si="99"/>
        <v>#VALUE!</v>
      </c>
      <c r="P94" s="275"/>
      <c r="Q94" s="40">
        <v>159.66666666666583</v>
      </c>
      <c r="R94" s="42" t="e">
        <f ca="1">'Queuing Calcs'!F54</f>
        <v>#VALUE!</v>
      </c>
      <c r="S94" s="13">
        <f>'Work Information'!F59</f>
        <v>99999999</v>
      </c>
      <c r="T94" s="41" t="str">
        <f t="shared" si="60"/>
        <v/>
      </c>
      <c r="U94" s="142"/>
      <c r="V94" s="41" t="str">
        <f t="shared" si="61"/>
        <v/>
      </c>
      <c r="W94" s="41" t="e">
        <f t="shared" ca="1" si="71"/>
        <v>#VALUE!</v>
      </c>
      <c r="X94" s="41" t="e">
        <f t="shared" ca="1" si="89"/>
        <v>#VALUE!</v>
      </c>
      <c r="Y94" s="41"/>
      <c r="Z94" s="41" t="e">
        <f t="shared" ca="1" si="82"/>
        <v>#VALUE!</v>
      </c>
      <c r="AA94" s="41" t="e">
        <f t="shared" ca="1" si="76"/>
        <v>#VALUE!</v>
      </c>
      <c r="AB94" s="41" t="e">
        <f t="shared" ca="1" si="52"/>
        <v>#VALUE!</v>
      </c>
      <c r="AD94" s="275"/>
      <c r="AE94" s="40">
        <v>159.66666666666583</v>
      </c>
      <c r="AF94" s="42" t="e">
        <f ca="1">'Queuing Calcs'!F81</f>
        <v>#VALUE!</v>
      </c>
      <c r="AG94" s="13">
        <f>'Work Information'!F86</f>
        <v>99999999</v>
      </c>
      <c r="AH94" s="41" t="str">
        <f t="shared" si="62"/>
        <v/>
      </c>
      <c r="AI94" s="142"/>
      <c r="AJ94" s="41" t="str">
        <f t="shared" si="63"/>
        <v/>
      </c>
      <c r="AK94" s="41" t="e">
        <f t="shared" ca="1" si="72"/>
        <v>#VALUE!</v>
      </c>
      <c r="AL94" s="41" t="e">
        <f t="shared" ca="1" si="91"/>
        <v>#VALUE!</v>
      </c>
      <c r="AM94" s="41"/>
      <c r="AN94" s="41" t="e">
        <f t="shared" ca="1" si="83"/>
        <v>#VALUE!</v>
      </c>
      <c r="AO94" s="41" t="e">
        <f t="shared" ca="1" si="77"/>
        <v>#VALUE!</v>
      </c>
      <c r="AP94" s="41" t="e">
        <f t="shared" ca="1" si="53"/>
        <v>#VALUE!</v>
      </c>
      <c r="AR94" s="275"/>
      <c r="AS94" s="40">
        <v>159.66666666666583</v>
      </c>
      <c r="AT94" s="42" t="e">
        <f ca="1">'Queuing Calcs'!O27</f>
        <v>#VALUE!</v>
      </c>
      <c r="AU94" s="13">
        <f>'Work Information'!O32</f>
        <v>99999999</v>
      </c>
      <c r="AV94" s="41" t="str">
        <f t="shared" si="64"/>
        <v/>
      </c>
      <c r="AW94" s="142"/>
      <c r="AX94" s="41" t="str">
        <f t="shared" si="54"/>
        <v/>
      </c>
      <c r="AY94" s="41" t="e">
        <f t="shared" ca="1" si="65"/>
        <v>#VALUE!</v>
      </c>
      <c r="AZ94" s="41" t="e">
        <f t="shared" ca="1" si="93"/>
        <v>#VALUE!</v>
      </c>
      <c r="BA94" s="41"/>
      <c r="BB94" s="41" t="e">
        <f t="shared" ca="1" si="84"/>
        <v>#VALUE!</v>
      </c>
      <c r="BC94" s="41" t="e">
        <f t="shared" ca="1" si="78"/>
        <v>#VALUE!</v>
      </c>
      <c r="BD94" s="41" t="e">
        <f t="shared" ca="1" si="55"/>
        <v>#VALUE!</v>
      </c>
      <c r="BF94" s="275"/>
      <c r="BG94" s="40">
        <v>159.66666666666583</v>
      </c>
      <c r="BH94" s="42" t="e">
        <f ca="1">'Queuing Calcs'!O54</f>
        <v>#VALUE!</v>
      </c>
      <c r="BI94" s="13">
        <f>'Work Information'!O59</f>
        <v>99999999</v>
      </c>
      <c r="BJ94" s="41" t="str">
        <f t="shared" si="66"/>
        <v/>
      </c>
      <c r="BK94" s="142"/>
      <c r="BL94" s="41" t="str">
        <f t="shared" si="67"/>
        <v/>
      </c>
      <c r="BM94" s="41" t="e">
        <f t="shared" ca="1" si="73"/>
        <v>#VALUE!</v>
      </c>
      <c r="BN94" s="41" t="e">
        <f t="shared" ca="1" si="95"/>
        <v>#VALUE!</v>
      </c>
      <c r="BO94" s="41"/>
      <c r="BP94" s="41" t="e">
        <f t="shared" ca="1" si="85"/>
        <v>#VALUE!</v>
      </c>
      <c r="BQ94" s="41" t="e">
        <f t="shared" ca="1" si="79"/>
        <v>#VALUE!</v>
      </c>
      <c r="BR94" s="41" t="e">
        <f t="shared" ca="1" si="56"/>
        <v>#VALUE!</v>
      </c>
      <c r="BT94" s="275"/>
      <c r="BU94" s="40">
        <v>159.66666666666583</v>
      </c>
      <c r="BV94" s="42" t="e">
        <f ca="1">'Queuing Calcs'!O81</f>
        <v>#VALUE!</v>
      </c>
      <c r="BW94" s="13">
        <f>'Work Information'!O86</f>
        <v>99999999</v>
      </c>
      <c r="BX94" s="41" t="str">
        <f t="shared" si="68"/>
        <v/>
      </c>
      <c r="BY94" s="142"/>
      <c r="BZ94" s="41" t="str">
        <f t="shared" si="69"/>
        <v/>
      </c>
      <c r="CA94" s="41" t="e">
        <f t="shared" ca="1" si="74"/>
        <v>#VALUE!</v>
      </c>
      <c r="CB94" s="41" t="e">
        <f t="shared" ca="1" si="97"/>
        <v>#VALUE!</v>
      </c>
      <c r="CC94" s="41"/>
      <c r="CD94" s="41" t="e">
        <f t="shared" ca="1" si="86"/>
        <v>#VALUE!</v>
      </c>
      <c r="CE94" s="41" t="e">
        <f t="shared" ca="1" si="80"/>
        <v>#VALUE!</v>
      </c>
      <c r="CF94" s="41" t="e">
        <f t="shared" ca="1" si="57"/>
        <v>#VALUE!</v>
      </c>
    </row>
    <row r="95" spans="2:84" x14ac:dyDescent="0.25">
      <c r="B95" s="275"/>
      <c r="C95" s="40">
        <v>159.70833333333249</v>
      </c>
      <c r="D95" s="42" t="e">
        <f ca="1">'Queuing Calcs'!F28</f>
        <v>#VALUE!</v>
      </c>
      <c r="E95" s="13">
        <f>'Work Information'!F33</f>
        <v>99999999</v>
      </c>
      <c r="F95" s="41" t="str">
        <f t="shared" si="58"/>
        <v/>
      </c>
      <c r="G95" s="142"/>
      <c r="H95" s="41" t="str">
        <f t="shared" si="59"/>
        <v/>
      </c>
      <c r="I95" s="41" t="e">
        <f t="shared" ca="1" si="70"/>
        <v>#VALUE!</v>
      </c>
      <c r="J95" s="41" t="e">
        <f t="shared" ca="1" si="87"/>
        <v>#VALUE!</v>
      </c>
      <c r="K95" s="41"/>
      <c r="L95" s="41" t="e">
        <f t="shared" ca="1" si="81"/>
        <v>#VALUE!</v>
      </c>
      <c r="M95" s="41" t="e">
        <f t="shared" ca="1" si="75"/>
        <v>#VALUE!</v>
      </c>
      <c r="N95" s="41" t="e">
        <f t="shared" ca="1" si="99"/>
        <v>#VALUE!</v>
      </c>
      <c r="P95" s="275"/>
      <c r="Q95" s="40">
        <v>159.70833333333249</v>
      </c>
      <c r="R95" s="42" t="e">
        <f ca="1">'Queuing Calcs'!F55</f>
        <v>#VALUE!</v>
      </c>
      <c r="S95" s="13">
        <f>'Work Information'!F60</f>
        <v>99999999</v>
      </c>
      <c r="T95" s="41" t="str">
        <f t="shared" si="60"/>
        <v/>
      </c>
      <c r="U95" s="142"/>
      <c r="V95" s="41" t="str">
        <f t="shared" si="61"/>
        <v/>
      </c>
      <c r="W95" s="41" t="e">
        <f t="shared" ca="1" si="71"/>
        <v>#VALUE!</v>
      </c>
      <c r="X95" s="41" t="e">
        <f t="shared" ca="1" si="89"/>
        <v>#VALUE!</v>
      </c>
      <c r="Y95" s="41"/>
      <c r="Z95" s="41" t="e">
        <f t="shared" ca="1" si="82"/>
        <v>#VALUE!</v>
      </c>
      <c r="AA95" s="41" t="e">
        <f t="shared" ca="1" si="76"/>
        <v>#VALUE!</v>
      </c>
      <c r="AB95" s="41" t="e">
        <f t="shared" ca="1" si="52"/>
        <v>#VALUE!</v>
      </c>
      <c r="AD95" s="275"/>
      <c r="AE95" s="40">
        <v>159.70833333333249</v>
      </c>
      <c r="AF95" s="42" t="e">
        <f ca="1">'Queuing Calcs'!F82</f>
        <v>#VALUE!</v>
      </c>
      <c r="AG95" s="13">
        <f>'Work Information'!F87</f>
        <v>99999999</v>
      </c>
      <c r="AH95" s="41" t="str">
        <f t="shared" si="62"/>
        <v/>
      </c>
      <c r="AI95" s="142"/>
      <c r="AJ95" s="41" t="str">
        <f t="shared" si="63"/>
        <v/>
      </c>
      <c r="AK95" s="41" t="e">
        <f t="shared" ca="1" si="72"/>
        <v>#VALUE!</v>
      </c>
      <c r="AL95" s="41" t="e">
        <f t="shared" ca="1" si="91"/>
        <v>#VALUE!</v>
      </c>
      <c r="AM95" s="41"/>
      <c r="AN95" s="41" t="e">
        <f t="shared" ca="1" si="83"/>
        <v>#VALUE!</v>
      </c>
      <c r="AO95" s="41" t="e">
        <f t="shared" ca="1" si="77"/>
        <v>#VALUE!</v>
      </c>
      <c r="AP95" s="41" t="e">
        <f t="shared" ca="1" si="53"/>
        <v>#VALUE!</v>
      </c>
      <c r="AR95" s="275"/>
      <c r="AS95" s="40">
        <v>159.70833333333249</v>
      </c>
      <c r="AT95" s="42" t="e">
        <f ca="1">'Queuing Calcs'!O28</f>
        <v>#VALUE!</v>
      </c>
      <c r="AU95" s="13">
        <f>'Work Information'!O33</f>
        <v>99999999</v>
      </c>
      <c r="AV95" s="41" t="str">
        <f t="shared" si="64"/>
        <v/>
      </c>
      <c r="AW95" s="142"/>
      <c r="AX95" s="41" t="str">
        <f t="shared" si="54"/>
        <v/>
      </c>
      <c r="AY95" s="41" t="e">
        <f t="shared" ca="1" si="65"/>
        <v>#VALUE!</v>
      </c>
      <c r="AZ95" s="41" t="e">
        <f t="shared" ca="1" si="93"/>
        <v>#VALUE!</v>
      </c>
      <c r="BA95" s="41"/>
      <c r="BB95" s="41" t="e">
        <f t="shared" ca="1" si="84"/>
        <v>#VALUE!</v>
      </c>
      <c r="BC95" s="41" t="e">
        <f t="shared" ca="1" si="78"/>
        <v>#VALUE!</v>
      </c>
      <c r="BD95" s="41" t="e">
        <f t="shared" ca="1" si="55"/>
        <v>#VALUE!</v>
      </c>
      <c r="BF95" s="275"/>
      <c r="BG95" s="40">
        <v>159.70833333333249</v>
      </c>
      <c r="BH95" s="42" t="e">
        <f ca="1">'Queuing Calcs'!O55</f>
        <v>#VALUE!</v>
      </c>
      <c r="BI95" s="13">
        <f>'Work Information'!O60</f>
        <v>99999999</v>
      </c>
      <c r="BJ95" s="41" t="str">
        <f t="shared" si="66"/>
        <v/>
      </c>
      <c r="BK95" s="142"/>
      <c r="BL95" s="41" t="str">
        <f t="shared" si="67"/>
        <v/>
      </c>
      <c r="BM95" s="41" t="e">
        <f t="shared" ca="1" si="73"/>
        <v>#VALUE!</v>
      </c>
      <c r="BN95" s="41" t="e">
        <f t="shared" ca="1" si="95"/>
        <v>#VALUE!</v>
      </c>
      <c r="BO95" s="41"/>
      <c r="BP95" s="41" t="e">
        <f t="shared" ca="1" si="85"/>
        <v>#VALUE!</v>
      </c>
      <c r="BQ95" s="41" t="e">
        <f t="shared" ca="1" si="79"/>
        <v>#VALUE!</v>
      </c>
      <c r="BR95" s="41" t="e">
        <f t="shared" ca="1" si="56"/>
        <v>#VALUE!</v>
      </c>
      <c r="BT95" s="275"/>
      <c r="BU95" s="40">
        <v>159.70833333333249</v>
      </c>
      <c r="BV95" s="42" t="e">
        <f ca="1">'Queuing Calcs'!O82</f>
        <v>#VALUE!</v>
      </c>
      <c r="BW95" s="13">
        <f>'Work Information'!O87</f>
        <v>99999999</v>
      </c>
      <c r="BX95" s="41" t="str">
        <f t="shared" si="68"/>
        <v/>
      </c>
      <c r="BY95" s="142"/>
      <c r="BZ95" s="41" t="str">
        <f t="shared" si="69"/>
        <v/>
      </c>
      <c r="CA95" s="41" t="e">
        <f t="shared" ca="1" si="74"/>
        <v>#VALUE!</v>
      </c>
      <c r="CB95" s="41" t="e">
        <f t="shared" ca="1" si="97"/>
        <v>#VALUE!</v>
      </c>
      <c r="CC95" s="41"/>
      <c r="CD95" s="41" t="e">
        <f t="shared" ca="1" si="86"/>
        <v>#VALUE!</v>
      </c>
      <c r="CE95" s="41" t="e">
        <f t="shared" ca="1" si="80"/>
        <v>#VALUE!</v>
      </c>
      <c r="CF95" s="41" t="e">
        <f t="shared" ca="1" si="57"/>
        <v>#VALUE!</v>
      </c>
    </row>
    <row r="96" spans="2:84" x14ac:dyDescent="0.25">
      <c r="B96" s="275"/>
      <c r="C96" s="40">
        <v>159.74999999999915</v>
      </c>
      <c r="D96" s="42" t="e">
        <f ca="1">'Queuing Calcs'!F29</f>
        <v>#VALUE!</v>
      </c>
      <c r="E96" s="13">
        <f>'Work Information'!F34</f>
        <v>99999999</v>
      </c>
      <c r="F96" s="41" t="str">
        <f t="shared" si="58"/>
        <v/>
      </c>
      <c r="G96" s="142"/>
      <c r="H96" s="41" t="str">
        <f t="shared" si="59"/>
        <v/>
      </c>
      <c r="I96" s="41" t="e">
        <f t="shared" ca="1" si="70"/>
        <v>#VALUE!</v>
      </c>
      <c r="J96" s="41" t="e">
        <f t="shared" ca="1" si="87"/>
        <v>#VALUE!</v>
      </c>
      <c r="K96" s="41"/>
      <c r="L96" s="41" t="e">
        <f t="shared" ca="1" si="81"/>
        <v>#VALUE!</v>
      </c>
      <c r="M96" s="41" t="e">
        <f t="shared" ca="1" si="75"/>
        <v>#VALUE!</v>
      </c>
      <c r="N96" s="41" t="e">
        <f t="shared" ca="1" si="99"/>
        <v>#VALUE!</v>
      </c>
      <c r="P96" s="275"/>
      <c r="Q96" s="40">
        <v>159.74999999999915</v>
      </c>
      <c r="R96" s="42" t="e">
        <f ca="1">'Queuing Calcs'!F56</f>
        <v>#VALUE!</v>
      </c>
      <c r="S96" s="13">
        <f>'Work Information'!F61</f>
        <v>99999999</v>
      </c>
      <c r="T96" s="41" t="str">
        <f t="shared" si="60"/>
        <v/>
      </c>
      <c r="U96" s="142"/>
      <c r="V96" s="41" t="str">
        <f t="shared" si="61"/>
        <v/>
      </c>
      <c r="W96" s="41" t="e">
        <f t="shared" ca="1" si="71"/>
        <v>#VALUE!</v>
      </c>
      <c r="X96" s="41" t="e">
        <f t="shared" ca="1" si="89"/>
        <v>#VALUE!</v>
      </c>
      <c r="Y96" s="41"/>
      <c r="Z96" s="41" t="e">
        <f t="shared" ca="1" si="82"/>
        <v>#VALUE!</v>
      </c>
      <c r="AA96" s="41" t="e">
        <f t="shared" ca="1" si="76"/>
        <v>#VALUE!</v>
      </c>
      <c r="AB96" s="41" t="e">
        <f t="shared" ca="1" si="52"/>
        <v>#VALUE!</v>
      </c>
      <c r="AD96" s="275"/>
      <c r="AE96" s="40">
        <v>159.74999999999915</v>
      </c>
      <c r="AF96" s="42" t="e">
        <f ca="1">'Queuing Calcs'!F83</f>
        <v>#VALUE!</v>
      </c>
      <c r="AG96" s="13">
        <f>'Work Information'!F88</f>
        <v>99999999</v>
      </c>
      <c r="AH96" s="41" t="str">
        <f t="shared" si="62"/>
        <v/>
      </c>
      <c r="AI96" s="142"/>
      <c r="AJ96" s="41" t="str">
        <f t="shared" si="63"/>
        <v/>
      </c>
      <c r="AK96" s="41" t="e">
        <f t="shared" ca="1" si="72"/>
        <v>#VALUE!</v>
      </c>
      <c r="AL96" s="41" t="e">
        <f t="shared" ca="1" si="91"/>
        <v>#VALUE!</v>
      </c>
      <c r="AM96" s="41"/>
      <c r="AN96" s="41" t="e">
        <f t="shared" ca="1" si="83"/>
        <v>#VALUE!</v>
      </c>
      <c r="AO96" s="41" t="e">
        <f t="shared" ca="1" si="77"/>
        <v>#VALUE!</v>
      </c>
      <c r="AP96" s="41" t="e">
        <f t="shared" ca="1" si="53"/>
        <v>#VALUE!</v>
      </c>
      <c r="AR96" s="275"/>
      <c r="AS96" s="40">
        <v>159.74999999999915</v>
      </c>
      <c r="AT96" s="42" t="e">
        <f ca="1">'Queuing Calcs'!O29</f>
        <v>#VALUE!</v>
      </c>
      <c r="AU96" s="13">
        <f>'Work Information'!O34</f>
        <v>99999999</v>
      </c>
      <c r="AV96" s="41" t="str">
        <f t="shared" si="64"/>
        <v/>
      </c>
      <c r="AW96" s="142"/>
      <c r="AX96" s="41" t="str">
        <f t="shared" si="54"/>
        <v/>
      </c>
      <c r="AY96" s="41" t="e">
        <f t="shared" ca="1" si="65"/>
        <v>#VALUE!</v>
      </c>
      <c r="AZ96" s="41" t="e">
        <f t="shared" ca="1" si="93"/>
        <v>#VALUE!</v>
      </c>
      <c r="BA96" s="41"/>
      <c r="BB96" s="41" t="e">
        <f t="shared" ca="1" si="84"/>
        <v>#VALUE!</v>
      </c>
      <c r="BC96" s="41" t="e">
        <f t="shared" ca="1" si="78"/>
        <v>#VALUE!</v>
      </c>
      <c r="BD96" s="41" t="e">
        <f t="shared" ca="1" si="55"/>
        <v>#VALUE!</v>
      </c>
      <c r="BF96" s="275"/>
      <c r="BG96" s="40">
        <v>159.74999999999915</v>
      </c>
      <c r="BH96" s="42" t="e">
        <f ca="1">'Queuing Calcs'!O56</f>
        <v>#VALUE!</v>
      </c>
      <c r="BI96" s="13">
        <f>'Work Information'!O61</f>
        <v>99999999</v>
      </c>
      <c r="BJ96" s="41" t="str">
        <f t="shared" si="66"/>
        <v/>
      </c>
      <c r="BK96" s="142"/>
      <c r="BL96" s="41" t="str">
        <f t="shared" si="67"/>
        <v/>
      </c>
      <c r="BM96" s="41" t="e">
        <f t="shared" ca="1" si="73"/>
        <v>#VALUE!</v>
      </c>
      <c r="BN96" s="41" t="e">
        <f t="shared" ca="1" si="95"/>
        <v>#VALUE!</v>
      </c>
      <c r="BO96" s="41"/>
      <c r="BP96" s="41" t="e">
        <f t="shared" ca="1" si="85"/>
        <v>#VALUE!</v>
      </c>
      <c r="BQ96" s="41" t="e">
        <f t="shared" ca="1" si="79"/>
        <v>#VALUE!</v>
      </c>
      <c r="BR96" s="41" t="e">
        <f t="shared" ca="1" si="56"/>
        <v>#VALUE!</v>
      </c>
      <c r="BT96" s="275"/>
      <c r="BU96" s="40">
        <v>159.74999999999915</v>
      </c>
      <c r="BV96" s="42" t="e">
        <f ca="1">'Queuing Calcs'!O83</f>
        <v>#VALUE!</v>
      </c>
      <c r="BW96" s="13">
        <f>'Work Information'!O88</f>
        <v>99999999</v>
      </c>
      <c r="BX96" s="41" t="str">
        <f t="shared" si="68"/>
        <v/>
      </c>
      <c r="BY96" s="142"/>
      <c r="BZ96" s="41" t="str">
        <f t="shared" si="69"/>
        <v/>
      </c>
      <c r="CA96" s="41" t="e">
        <f t="shared" ca="1" si="74"/>
        <v>#VALUE!</v>
      </c>
      <c r="CB96" s="41" t="e">
        <f t="shared" ca="1" si="97"/>
        <v>#VALUE!</v>
      </c>
      <c r="CC96" s="41"/>
      <c r="CD96" s="41" t="e">
        <f t="shared" ca="1" si="86"/>
        <v>#VALUE!</v>
      </c>
      <c r="CE96" s="41" t="e">
        <f t="shared" ca="1" si="80"/>
        <v>#VALUE!</v>
      </c>
      <c r="CF96" s="41" t="e">
        <f t="shared" ca="1" si="57"/>
        <v>#VALUE!</v>
      </c>
    </row>
    <row r="97" spans="2:84" x14ac:dyDescent="0.25">
      <c r="B97" s="275"/>
      <c r="C97" s="40">
        <v>159.7916666666658</v>
      </c>
      <c r="D97" s="42" t="e">
        <f ca="1">'Queuing Calcs'!F30</f>
        <v>#VALUE!</v>
      </c>
      <c r="E97" s="13">
        <f>'Work Information'!F35</f>
        <v>99999999</v>
      </c>
      <c r="F97" s="41" t="str">
        <f t="shared" si="58"/>
        <v/>
      </c>
      <c r="G97" s="142"/>
      <c r="H97" s="41" t="str">
        <f t="shared" si="59"/>
        <v/>
      </c>
      <c r="I97" s="41" t="e">
        <f t="shared" ca="1" si="70"/>
        <v>#VALUE!</v>
      </c>
      <c r="J97" s="41" t="e">
        <f t="shared" ca="1" si="87"/>
        <v>#VALUE!</v>
      </c>
      <c r="K97" s="41"/>
      <c r="L97" s="41" t="e">
        <f t="shared" ca="1" si="81"/>
        <v>#VALUE!</v>
      </c>
      <c r="M97" s="41" t="e">
        <f t="shared" ca="1" si="75"/>
        <v>#VALUE!</v>
      </c>
      <c r="N97" s="41" t="e">
        <f t="shared" ca="1" si="99"/>
        <v>#VALUE!</v>
      </c>
      <c r="P97" s="275"/>
      <c r="Q97" s="40">
        <v>159.7916666666658</v>
      </c>
      <c r="R97" s="42" t="e">
        <f ca="1">'Queuing Calcs'!F57</f>
        <v>#VALUE!</v>
      </c>
      <c r="S97" s="13">
        <f>'Work Information'!F62</f>
        <v>99999999</v>
      </c>
      <c r="T97" s="41" t="str">
        <f t="shared" si="60"/>
        <v/>
      </c>
      <c r="U97" s="142"/>
      <c r="V97" s="41" t="str">
        <f t="shared" si="61"/>
        <v/>
      </c>
      <c r="W97" s="41" t="e">
        <f t="shared" ca="1" si="71"/>
        <v>#VALUE!</v>
      </c>
      <c r="X97" s="41" t="e">
        <f t="shared" ca="1" si="89"/>
        <v>#VALUE!</v>
      </c>
      <c r="Y97" s="41"/>
      <c r="Z97" s="41" t="e">
        <f t="shared" ca="1" si="82"/>
        <v>#VALUE!</v>
      </c>
      <c r="AA97" s="41" t="e">
        <f t="shared" ca="1" si="76"/>
        <v>#VALUE!</v>
      </c>
      <c r="AB97" s="41" t="e">
        <f t="shared" ca="1" si="52"/>
        <v>#VALUE!</v>
      </c>
      <c r="AD97" s="275"/>
      <c r="AE97" s="40">
        <v>159.7916666666658</v>
      </c>
      <c r="AF97" s="42" t="e">
        <f ca="1">'Queuing Calcs'!F84</f>
        <v>#VALUE!</v>
      </c>
      <c r="AG97" s="13">
        <f>'Work Information'!F89</f>
        <v>99999999</v>
      </c>
      <c r="AH97" s="41" t="str">
        <f t="shared" si="62"/>
        <v/>
      </c>
      <c r="AI97" s="142"/>
      <c r="AJ97" s="41" t="str">
        <f t="shared" si="63"/>
        <v/>
      </c>
      <c r="AK97" s="41" t="e">
        <f t="shared" ca="1" si="72"/>
        <v>#VALUE!</v>
      </c>
      <c r="AL97" s="41" t="e">
        <f t="shared" ca="1" si="91"/>
        <v>#VALUE!</v>
      </c>
      <c r="AM97" s="41"/>
      <c r="AN97" s="41" t="e">
        <f t="shared" ca="1" si="83"/>
        <v>#VALUE!</v>
      </c>
      <c r="AO97" s="41" t="e">
        <f t="shared" ca="1" si="77"/>
        <v>#VALUE!</v>
      </c>
      <c r="AP97" s="41" t="e">
        <f t="shared" ca="1" si="53"/>
        <v>#VALUE!</v>
      </c>
      <c r="AR97" s="275"/>
      <c r="AS97" s="40">
        <v>159.7916666666658</v>
      </c>
      <c r="AT97" s="42" t="e">
        <f ca="1">'Queuing Calcs'!O30</f>
        <v>#VALUE!</v>
      </c>
      <c r="AU97" s="13">
        <f>'Work Information'!O35</f>
        <v>99999999</v>
      </c>
      <c r="AV97" s="41" t="str">
        <f t="shared" si="64"/>
        <v/>
      </c>
      <c r="AW97" s="142"/>
      <c r="AX97" s="41" t="str">
        <f t="shared" si="54"/>
        <v/>
      </c>
      <c r="AY97" s="41" t="e">
        <f t="shared" ca="1" si="65"/>
        <v>#VALUE!</v>
      </c>
      <c r="AZ97" s="41" t="e">
        <f t="shared" ca="1" si="93"/>
        <v>#VALUE!</v>
      </c>
      <c r="BA97" s="41"/>
      <c r="BB97" s="41" t="e">
        <f t="shared" ca="1" si="84"/>
        <v>#VALUE!</v>
      </c>
      <c r="BC97" s="41" t="e">
        <f t="shared" ca="1" si="78"/>
        <v>#VALUE!</v>
      </c>
      <c r="BD97" s="41" t="e">
        <f t="shared" ca="1" si="55"/>
        <v>#VALUE!</v>
      </c>
      <c r="BF97" s="275"/>
      <c r="BG97" s="40">
        <v>159.7916666666658</v>
      </c>
      <c r="BH97" s="42" t="e">
        <f ca="1">'Queuing Calcs'!O57</f>
        <v>#VALUE!</v>
      </c>
      <c r="BI97" s="13">
        <f>'Work Information'!O62</f>
        <v>99999999</v>
      </c>
      <c r="BJ97" s="41" t="str">
        <f t="shared" si="66"/>
        <v/>
      </c>
      <c r="BK97" s="142"/>
      <c r="BL97" s="41" t="str">
        <f t="shared" si="67"/>
        <v/>
      </c>
      <c r="BM97" s="41" t="e">
        <f t="shared" ca="1" si="73"/>
        <v>#VALUE!</v>
      </c>
      <c r="BN97" s="41" t="e">
        <f t="shared" ca="1" si="95"/>
        <v>#VALUE!</v>
      </c>
      <c r="BO97" s="41"/>
      <c r="BP97" s="41" t="e">
        <f t="shared" ca="1" si="85"/>
        <v>#VALUE!</v>
      </c>
      <c r="BQ97" s="41" t="e">
        <f t="shared" ca="1" si="79"/>
        <v>#VALUE!</v>
      </c>
      <c r="BR97" s="41" t="e">
        <f t="shared" ca="1" si="56"/>
        <v>#VALUE!</v>
      </c>
      <c r="BT97" s="275"/>
      <c r="BU97" s="40">
        <v>159.7916666666658</v>
      </c>
      <c r="BV97" s="42" t="e">
        <f ca="1">'Queuing Calcs'!O84</f>
        <v>#VALUE!</v>
      </c>
      <c r="BW97" s="13">
        <f>'Work Information'!O89</f>
        <v>99999999</v>
      </c>
      <c r="BX97" s="41" t="str">
        <f t="shared" si="68"/>
        <v/>
      </c>
      <c r="BY97" s="142"/>
      <c r="BZ97" s="41" t="str">
        <f t="shared" si="69"/>
        <v/>
      </c>
      <c r="CA97" s="41" t="e">
        <f t="shared" ca="1" si="74"/>
        <v>#VALUE!</v>
      </c>
      <c r="CB97" s="41" t="e">
        <f t="shared" ca="1" si="97"/>
        <v>#VALUE!</v>
      </c>
      <c r="CC97" s="41"/>
      <c r="CD97" s="41" t="e">
        <f t="shared" ca="1" si="86"/>
        <v>#VALUE!</v>
      </c>
      <c r="CE97" s="41" t="e">
        <f t="shared" ca="1" si="80"/>
        <v>#VALUE!</v>
      </c>
      <c r="CF97" s="41" t="e">
        <f t="shared" ca="1" si="57"/>
        <v>#VALUE!</v>
      </c>
    </row>
    <row r="98" spans="2:84" x14ac:dyDescent="0.25">
      <c r="B98" s="275"/>
      <c r="C98" s="40">
        <v>159.83333333333246</v>
      </c>
      <c r="D98" s="42" t="e">
        <f ca="1">'Queuing Calcs'!F31</f>
        <v>#VALUE!</v>
      </c>
      <c r="E98" s="13">
        <f>'Work Information'!F36</f>
        <v>99999999</v>
      </c>
      <c r="F98" s="41" t="str">
        <f t="shared" si="58"/>
        <v/>
      </c>
      <c r="G98" s="142"/>
      <c r="H98" s="41" t="str">
        <f t="shared" si="59"/>
        <v/>
      </c>
      <c r="I98" s="41" t="e">
        <f t="shared" ca="1" si="70"/>
        <v>#VALUE!</v>
      </c>
      <c r="J98" s="41" t="e">
        <f t="shared" ca="1" si="87"/>
        <v>#VALUE!</v>
      </c>
      <c r="K98" s="41"/>
      <c r="L98" s="41" t="e">
        <f t="shared" ca="1" si="81"/>
        <v>#VALUE!</v>
      </c>
      <c r="M98" s="41" t="e">
        <f t="shared" ca="1" si="75"/>
        <v>#VALUE!</v>
      </c>
      <c r="N98" s="41" t="e">
        <f t="shared" ca="1" si="99"/>
        <v>#VALUE!</v>
      </c>
      <c r="P98" s="275"/>
      <c r="Q98" s="40">
        <v>159.83333333333246</v>
      </c>
      <c r="R98" s="42" t="e">
        <f ca="1">'Queuing Calcs'!F58</f>
        <v>#VALUE!</v>
      </c>
      <c r="S98" s="13">
        <f>'Work Information'!F63</f>
        <v>99999999</v>
      </c>
      <c r="T98" s="41" t="str">
        <f t="shared" si="60"/>
        <v/>
      </c>
      <c r="U98" s="142"/>
      <c r="V98" s="41" t="str">
        <f t="shared" si="61"/>
        <v/>
      </c>
      <c r="W98" s="41" t="e">
        <f t="shared" ca="1" si="71"/>
        <v>#VALUE!</v>
      </c>
      <c r="X98" s="41" t="e">
        <f t="shared" ca="1" si="89"/>
        <v>#VALUE!</v>
      </c>
      <c r="Y98" s="41"/>
      <c r="Z98" s="41" t="e">
        <f t="shared" ca="1" si="82"/>
        <v>#VALUE!</v>
      </c>
      <c r="AA98" s="41" t="e">
        <f t="shared" ca="1" si="76"/>
        <v>#VALUE!</v>
      </c>
      <c r="AB98" s="41" t="e">
        <f t="shared" ca="1" si="52"/>
        <v>#VALUE!</v>
      </c>
      <c r="AD98" s="275"/>
      <c r="AE98" s="40">
        <v>159.83333333333246</v>
      </c>
      <c r="AF98" s="42" t="e">
        <f ca="1">'Queuing Calcs'!F85</f>
        <v>#VALUE!</v>
      </c>
      <c r="AG98" s="13">
        <f>'Work Information'!F90</f>
        <v>99999999</v>
      </c>
      <c r="AH98" s="41" t="str">
        <f t="shared" si="62"/>
        <v/>
      </c>
      <c r="AI98" s="142"/>
      <c r="AJ98" s="41" t="str">
        <f t="shared" si="63"/>
        <v/>
      </c>
      <c r="AK98" s="41" t="e">
        <f t="shared" ca="1" si="72"/>
        <v>#VALUE!</v>
      </c>
      <c r="AL98" s="41" t="e">
        <f t="shared" ca="1" si="91"/>
        <v>#VALUE!</v>
      </c>
      <c r="AM98" s="41"/>
      <c r="AN98" s="41" t="e">
        <f t="shared" ca="1" si="83"/>
        <v>#VALUE!</v>
      </c>
      <c r="AO98" s="41" t="e">
        <f t="shared" ca="1" si="77"/>
        <v>#VALUE!</v>
      </c>
      <c r="AP98" s="41" t="e">
        <f t="shared" ca="1" si="53"/>
        <v>#VALUE!</v>
      </c>
      <c r="AR98" s="275"/>
      <c r="AS98" s="40">
        <v>159.83333333333246</v>
      </c>
      <c r="AT98" s="42" t="e">
        <f ca="1">'Queuing Calcs'!O31</f>
        <v>#VALUE!</v>
      </c>
      <c r="AU98" s="13">
        <f>'Work Information'!O36</f>
        <v>99999999</v>
      </c>
      <c r="AV98" s="41" t="str">
        <f t="shared" si="64"/>
        <v/>
      </c>
      <c r="AW98" s="142"/>
      <c r="AX98" s="41" t="str">
        <f t="shared" si="54"/>
        <v/>
      </c>
      <c r="AY98" s="41" t="e">
        <f t="shared" ca="1" si="65"/>
        <v>#VALUE!</v>
      </c>
      <c r="AZ98" s="41" t="e">
        <f t="shared" ca="1" si="93"/>
        <v>#VALUE!</v>
      </c>
      <c r="BA98" s="41"/>
      <c r="BB98" s="41" t="e">
        <f t="shared" ca="1" si="84"/>
        <v>#VALUE!</v>
      </c>
      <c r="BC98" s="41" t="e">
        <f t="shared" ca="1" si="78"/>
        <v>#VALUE!</v>
      </c>
      <c r="BD98" s="41" t="e">
        <f t="shared" ca="1" si="55"/>
        <v>#VALUE!</v>
      </c>
      <c r="BF98" s="275"/>
      <c r="BG98" s="40">
        <v>159.83333333333246</v>
      </c>
      <c r="BH98" s="42" t="e">
        <f ca="1">'Queuing Calcs'!O58</f>
        <v>#VALUE!</v>
      </c>
      <c r="BI98" s="13">
        <f>'Work Information'!O63</f>
        <v>99999999</v>
      </c>
      <c r="BJ98" s="41" t="str">
        <f t="shared" si="66"/>
        <v/>
      </c>
      <c r="BK98" s="142"/>
      <c r="BL98" s="41" t="str">
        <f t="shared" si="67"/>
        <v/>
      </c>
      <c r="BM98" s="41" t="e">
        <f t="shared" ca="1" si="73"/>
        <v>#VALUE!</v>
      </c>
      <c r="BN98" s="41" t="e">
        <f t="shared" ca="1" si="95"/>
        <v>#VALUE!</v>
      </c>
      <c r="BO98" s="41"/>
      <c r="BP98" s="41" t="e">
        <f t="shared" ca="1" si="85"/>
        <v>#VALUE!</v>
      </c>
      <c r="BQ98" s="41" t="e">
        <f t="shared" ca="1" si="79"/>
        <v>#VALUE!</v>
      </c>
      <c r="BR98" s="41" t="e">
        <f t="shared" ca="1" si="56"/>
        <v>#VALUE!</v>
      </c>
      <c r="BT98" s="275"/>
      <c r="BU98" s="40">
        <v>159.83333333333246</v>
      </c>
      <c r="BV98" s="42" t="e">
        <f ca="1">'Queuing Calcs'!O85</f>
        <v>#VALUE!</v>
      </c>
      <c r="BW98" s="13">
        <f>'Work Information'!O90</f>
        <v>99999999</v>
      </c>
      <c r="BX98" s="41" t="str">
        <f t="shared" si="68"/>
        <v/>
      </c>
      <c r="BY98" s="142"/>
      <c r="BZ98" s="41" t="str">
        <f t="shared" si="69"/>
        <v/>
      </c>
      <c r="CA98" s="41" t="e">
        <f t="shared" ca="1" si="74"/>
        <v>#VALUE!</v>
      </c>
      <c r="CB98" s="41" t="e">
        <f t="shared" ca="1" si="97"/>
        <v>#VALUE!</v>
      </c>
      <c r="CC98" s="41"/>
      <c r="CD98" s="41" t="e">
        <f t="shared" ca="1" si="86"/>
        <v>#VALUE!</v>
      </c>
      <c r="CE98" s="41" t="e">
        <f t="shared" ca="1" si="80"/>
        <v>#VALUE!</v>
      </c>
      <c r="CF98" s="41" t="e">
        <f t="shared" ca="1" si="57"/>
        <v>#VALUE!</v>
      </c>
    </row>
    <row r="99" spans="2:84" x14ac:dyDescent="0.25">
      <c r="B99" s="275"/>
      <c r="C99" s="40">
        <v>159.87499999999912</v>
      </c>
      <c r="D99" s="42" t="e">
        <f ca="1">'Queuing Calcs'!F32</f>
        <v>#VALUE!</v>
      </c>
      <c r="E99" s="13">
        <f>'Work Information'!F37</f>
        <v>99999999</v>
      </c>
      <c r="F99" s="41" t="str">
        <f t="shared" si="58"/>
        <v/>
      </c>
      <c r="G99" s="142"/>
      <c r="H99" s="41" t="str">
        <f t="shared" si="59"/>
        <v/>
      </c>
      <c r="I99" s="41" t="e">
        <f t="shared" ca="1" si="70"/>
        <v>#VALUE!</v>
      </c>
      <c r="J99" s="41" t="e">
        <f t="shared" ca="1" si="87"/>
        <v>#VALUE!</v>
      </c>
      <c r="K99" s="41"/>
      <c r="L99" s="41" t="e">
        <f t="shared" ca="1" si="81"/>
        <v>#VALUE!</v>
      </c>
      <c r="M99" s="41" t="e">
        <f t="shared" ca="1" si="75"/>
        <v>#VALUE!</v>
      </c>
      <c r="N99" s="41" t="e">
        <f t="shared" ca="1" si="99"/>
        <v>#VALUE!</v>
      </c>
      <c r="P99" s="275"/>
      <c r="Q99" s="40">
        <v>159.87499999999912</v>
      </c>
      <c r="R99" s="42" t="e">
        <f ca="1">'Queuing Calcs'!F59</f>
        <v>#VALUE!</v>
      </c>
      <c r="S99" s="13">
        <f>'Work Information'!F64</f>
        <v>99999999</v>
      </c>
      <c r="T99" s="41" t="str">
        <f t="shared" si="60"/>
        <v/>
      </c>
      <c r="U99" s="142"/>
      <c r="V99" s="41" t="str">
        <f t="shared" si="61"/>
        <v/>
      </c>
      <c r="W99" s="41" t="e">
        <f t="shared" ca="1" si="71"/>
        <v>#VALUE!</v>
      </c>
      <c r="X99" s="41" t="e">
        <f t="shared" ca="1" si="89"/>
        <v>#VALUE!</v>
      </c>
      <c r="Y99" s="41"/>
      <c r="Z99" s="41" t="e">
        <f t="shared" ca="1" si="82"/>
        <v>#VALUE!</v>
      </c>
      <c r="AA99" s="41" t="e">
        <f t="shared" ca="1" si="76"/>
        <v>#VALUE!</v>
      </c>
      <c r="AB99" s="41" t="e">
        <f t="shared" ca="1" si="52"/>
        <v>#VALUE!</v>
      </c>
      <c r="AD99" s="275"/>
      <c r="AE99" s="40">
        <v>159.87499999999912</v>
      </c>
      <c r="AF99" s="42" t="e">
        <f ca="1">'Queuing Calcs'!F86</f>
        <v>#VALUE!</v>
      </c>
      <c r="AG99" s="13">
        <f>'Work Information'!F91</f>
        <v>99999999</v>
      </c>
      <c r="AH99" s="41" t="str">
        <f t="shared" si="62"/>
        <v/>
      </c>
      <c r="AI99" s="142"/>
      <c r="AJ99" s="41" t="str">
        <f t="shared" si="63"/>
        <v/>
      </c>
      <c r="AK99" s="41" t="e">
        <f t="shared" ca="1" si="72"/>
        <v>#VALUE!</v>
      </c>
      <c r="AL99" s="41" t="e">
        <f t="shared" ca="1" si="91"/>
        <v>#VALUE!</v>
      </c>
      <c r="AM99" s="41"/>
      <c r="AN99" s="41" t="e">
        <f t="shared" ca="1" si="83"/>
        <v>#VALUE!</v>
      </c>
      <c r="AO99" s="41" t="e">
        <f t="shared" ca="1" si="77"/>
        <v>#VALUE!</v>
      </c>
      <c r="AP99" s="41" t="e">
        <f t="shared" ca="1" si="53"/>
        <v>#VALUE!</v>
      </c>
      <c r="AR99" s="275"/>
      <c r="AS99" s="40">
        <v>159.87499999999912</v>
      </c>
      <c r="AT99" s="42" t="e">
        <f ca="1">'Queuing Calcs'!O32</f>
        <v>#VALUE!</v>
      </c>
      <c r="AU99" s="13">
        <f>'Work Information'!O37</f>
        <v>99999999</v>
      </c>
      <c r="AV99" s="41" t="str">
        <f t="shared" si="64"/>
        <v/>
      </c>
      <c r="AW99" s="142"/>
      <c r="AX99" s="41" t="str">
        <f t="shared" si="54"/>
        <v/>
      </c>
      <c r="AY99" s="41" t="e">
        <f t="shared" ca="1" si="65"/>
        <v>#VALUE!</v>
      </c>
      <c r="AZ99" s="41" t="e">
        <f t="shared" ca="1" si="93"/>
        <v>#VALUE!</v>
      </c>
      <c r="BA99" s="41"/>
      <c r="BB99" s="41" t="e">
        <f t="shared" ca="1" si="84"/>
        <v>#VALUE!</v>
      </c>
      <c r="BC99" s="41" t="e">
        <f t="shared" ca="1" si="78"/>
        <v>#VALUE!</v>
      </c>
      <c r="BD99" s="41" t="e">
        <f t="shared" ca="1" si="55"/>
        <v>#VALUE!</v>
      </c>
      <c r="BF99" s="275"/>
      <c r="BG99" s="40">
        <v>159.87499999999912</v>
      </c>
      <c r="BH99" s="42" t="e">
        <f ca="1">'Queuing Calcs'!O59</f>
        <v>#VALUE!</v>
      </c>
      <c r="BI99" s="13">
        <f>'Work Information'!O64</f>
        <v>99999999</v>
      </c>
      <c r="BJ99" s="41" t="str">
        <f t="shared" si="66"/>
        <v/>
      </c>
      <c r="BK99" s="142"/>
      <c r="BL99" s="41" t="str">
        <f t="shared" si="67"/>
        <v/>
      </c>
      <c r="BM99" s="41" t="e">
        <f t="shared" ca="1" si="73"/>
        <v>#VALUE!</v>
      </c>
      <c r="BN99" s="41" t="e">
        <f t="shared" ca="1" si="95"/>
        <v>#VALUE!</v>
      </c>
      <c r="BO99" s="41"/>
      <c r="BP99" s="41" t="e">
        <f t="shared" ca="1" si="85"/>
        <v>#VALUE!</v>
      </c>
      <c r="BQ99" s="41" t="e">
        <f t="shared" ca="1" si="79"/>
        <v>#VALUE!</v>
      </c>
      <c r="BR99" s="41" t="e">
        <f t="shared" ca="1" si="56"/>
        <v>#VALUE!</v>
      </c>
      <c r="BT99" s="275"/>
      <c r="BU99" s="40">
        <v>159.87499999999912</v>
      </c>
      <c r="BV99" s="42" t="e">
        <f ca="1">'Queuing Calcs'!O86</f>
        <v>#VALUE!</v>
      </c>
      <c r="BW99" s="13">
        <f>'Work Information'!O91</f>
        <v>99999999</v>
      </c>
      <c r="BX99" s="41" t="str">
        <f t="shared" si="68"/>
        <v/>
      </c>
      <c r="BY99" s="142"/>
      <c r="BZ99" s="41" t="str">
        <f t="shared" si="69"/>
        <v/>
      </c>
      <c r="CA99" s="41" t="e">
        <f t="shared" ca="1" si="74"/>
        <v>#VALUE!</v>
      </c>
      <c r="CB99" s="41" t="e">
        <f t="shared" ca="1" si="97"/>
        <v>#VALUE!</v>
      </c>
      <c r="CC99" s="41"/>
      <c r="CD99" s="41" t="e">
        <f t="shared" ca="1" si="86"/>
        <v>#VALUE!</v>
      </c>
      <c r="CE99" s="41" t="e">
        <f t="shared" ca="1" si="80"/>
        <v>#VALUE!</v>
      </c>
      <c r="CF99" s="41" t="e">
        <f t="shared" ca="1" si="57"/>
        <v>#VALUE!</v>
      </c>
    </row>
    <row r="100" spans="2:84" x14ac:dyDescent="0.25">
      <c r="B100" s="275"/>
      <c r="C100" s="40">
        <v>159.91666666666578</v>
      </c>
      <c r="D100" s="42" t="e">
        <f ca="1">'Queuing Calcs'!F33</f>
        <v>#VALUE!</v>
      </c>
      <c r="E100" s="13">
        <f>'Work Information'!F38</f>
        <v>99999999</v>
      </c>
      <c r="F100" s="41" t="str">
        <f t="shared" si="58"/>
        <v/>
      </c>
      <c r="G100" s="142"/>
      <c r="H100" s="41" t="str">
        <f t="shared" si="59"/>
        <v/>
      </c>
      <c r="I100" s="41" t="e">
        <f t="shared" ca="1" si="70"/>
        <v>#VALUE!</v>
      </c>
      <c r="J100" s="41" t="e">
        <f t="shared" ca="1" si="87"/>
        <v>#VALUE!</v>
      </c>
      <c r="K100" s="41"/>
      <c r="L100" s="41" t="e">
        <f t="shared" ca="1" si="81"/>
        <v>#VALUE!</v>
      </c>
      <c r="M100" s="41" t="e">
        <f t="shared" ca="1" si="75"/>
        <v>#VALUE!</v>
      </c>
      <c r="N100" s="41" t="e">
        <f t="shared" ca="1" si="99"/>
        <v>#VALUE!</v>
      </c>
      <c r="P100" s="275"/>
      <c r="Q100" s="40">
        <v>159.91666666666578</v>
      </c>
      <c r="R100" s="42" t="e">
        <f ca="1">'Queuing Calcs'!F60</f>
        <v>#VALUE!</v>
      </c>
      <c r="S100" s="13">
        <f>'Work Information'!F65</f>
        <v>99999999</v>
      </c>
      <c r="T100" s="41" t="str">
        <f t="shared" si="60"/>
        <v/>
      </c>
      <c r="U100" s="142"/>
      <c r="V100" s="41" t="str">
        <f t="shared" si="61"/>
        <v/>
      </c>
      <c r="W100" s="41" t="e">
        <f t="shared" ca="1" si="71"/>
        <v>#VALUE!</v>
      </c>
      <c r="X100" s="41" t="e">
        <f t="shared" ca="1" si="89"/>
        <v>#VALUE!</v>
      </c>
      <c r="Y100" s="41"/>
      <c r="Z100" s="41" t="e">
        <f t="shared" ca="1" si="82"/>
        <v>#VALUE!</v>
      </c>
      <c r="AA100" s="41" t="e">
        <f t="shared" ca="1" si="76"/>
        <v>#VALUE!</v>
      </c>
      <c r="AB100" s="41" t="e">
        <f t="shared" ca="1" si="52"/>
        <v>#VALUE!</v>
      </c>
      <c r="AD100" s="275"/>
      <c r="AE100" s="40">
        <v>159.91666666666578</v>
      </c>
      <c r="AF100" s="42" t="e">
        <f ca="1">'Queuing Calcs'!F87</f>
        <v>#VALUE!</v>
      </c>
      <c r="AG100" s="13">
        <f>'Work Information'!F92</f>
        <v>99999999</v>
      </c>
      <c r="AH100" s="41" t="str">
        <f t="shared" si="62"/>
        <v/>
      </c>
      <c r="AI100" s="142"/>
      <c r="AJ100" s="41" t="str">
        <f t="shared" si="63"/>
        <v/>
      </c>
      <c r="AK100" s="41" t="e">
        <f t="shared" ca="1" si="72"/>
        <v>#VALUE!</v>
      </c>
      <c r="AL100" s="41" t="e">
        <f t="shared" ca="1" si="91"/>
        <v>#VALUE!</v>
      </c>
      <c r="AM100" s="41"/>
      <c r="AN100" s="41" t="e">
        <f t="shared" ca="1" si="83"/>
        <v>#VALUE!</v>
      </c>
      <c r="AO100" s="41" t="e">
        <f t="shared" ca="1" si="77"/>
        <v>#VALUE!</v>
      </c>
      <c r="AP100" s="41" t="e">
        <f t="shared" ca="1" si="53"/>
        <v>#VALUE!</v>
      </c>
      <c r="AR100" s="275"/>
      <c r="AS100" s="40">
        <v>159.91666666666578</v>
      </c>
      <c r="AT100" s="42" t="e">
        <f ca="1">'Queuing Calcs'!O33</f>
        <v>#VALUE!</v>
      </c>
      <c r="AU100" s="13">
        <f>'Work Information'!O38</f>
        <v>99999999</v>
      </c>
      <c r="AV100" s="41" t="str">
        <f t="shared" si="64"/>
        <v/>
      </c>
      <c r="AW100" s="142"/>
      <c r="AX100" s="41" t="str">
        <f t="shared" si="54"/>
        <v/>
      </c>
      <c r="AY100" s="41" t="e">
        <f t="shared" ca="1" si="65"/>
        <v>#VALUE!</v>
      </c>
      <c r="AZ100" s="41" t="e">
        <f t="shared" ca="1" si="93"/>
        <v>#VALUE!</v>
      </c>
      <c r="BA100" s="41"/>
      <c r="BB100" s="41" t="e">
        <f t="shared" ca="1" si="84"/>
        <v>#VALUE!</v>
      </c>
      <c r="BC100" s="41" t="e">
        <f t="shared" ca="1" si="78"/>
        <v>#VALUE!</v>
      </c>
      <c r="BD100" s="41" t="e">
        <f t="shared" ca="1" si="55"/>
        <v>#VALUE!</v>
      </c>
      <c r="BF100" s="275"/>
      <c r="BG100" s="40">
        <v>159.91666666666578</v>
      </c>
      <c r="BH100" s="42" t="e">
        <f ca="1">'Queuing Calcs'!O60</f>
        <v>#VALUE!</v>
      </c>
      <c r="BI100" s="13">
        <f>'Work Information'!O65</f>
        <v>99999999</v>
      </c>
      <c r="BJ100" s="41" t="str">
        <f t="shared" si="66"/>
        <v/>
      </c>
      <c r="BK100" s="142"/>
      <c r="BL100" s="41" t="str">
        <f t="shared" si="67"/>
        <v/>
      </c>
      <c r="BM100" s="41" t="e">
        <f t="shared" ca="1" si="73"/>
        <v>#VALUE!</v>
      </c>
      <c r="BN100" s="41" t="e">
        <f t="shared" ca="1" si="95"/>
        <v>#VALUE!</v>
      </c>
      <c r="BO100" s="41"/>
      <c r="BP100" s="41" t="e">
        <f t="shared" ca="1" si="85"/>
        <v>#VALUE!</v>
      </c>
      <c r="BQ100" s="41" t="e">
        <f t="shared" ca="1" si="79"/>
        <v>#VALUE!</v>
      </c>
      <c r="BR100" s="41" t="e">
        <f t="shared" ca="1" si="56"/>
        <v>#VALUE!</v>
      </c>
      <c r="BT100" s="275"/>
      <c r="BU100" s="40">
        <v>159.91666666666578</v>
      </c>
      <c r="BV100" s="42" t="e">
        <f ca="1">'Queuing Calcs'!O87</f>
        <v>#VALUE!</v>
      </c>
      <c r="BW100" s="13">
        <f>'Work Information'!O92</f>
        <v>99999999</v>
      </c>
      <c r="BX100" s="41" t="str">
        <f t="shared" si="68"/>
        <v/>
      </c>
      <c r="BY100" s="142"/>
      <c r="BZ100" s="41" t="str">
        <f t="shared" si="69"/>
        <v/>
      </c>
      <c r="CA100" s="41" t="e">
        <f t="shared" ca="1" si="74"/>
        <v>#VALUE!</v>
      </c>
      <c r="CB100" s="41" t="e">
        <f t="shared" ca="1" si="97"/>
        <v>#VALUE!</v>
      </c>
      <c r="CC100" s="41"/>
      <c r="CD100" s="41" t="e">
        <f t="shared" ca="1" si="86"/>
        <v>#VALUE!</v>
      </c>
      <c r="CE100" s="41" t="e">
        <f t="shared" ca="1" si="80"/>
        <v>#VALUE!</v>
      </c>
      <c r="CF100" s="41" t="e">
        <f t="shared" ca="1" si="57"/>
        <v>#VALUE!</v>
      </c>
    </row>
    <row r="101" spans="2:84" x14ac:dyDescent="0.25">
      <c r="B101" s="275"/>
      <c r="C101" s="40">
        <v>159.95833333333243</v>
      </c>
      <c r="D101" s="42" t="e">
        <f ca="1">'Queuing Calcs'!F34</f>
        <v>#VALUE!</v>
      </c>
      <c r="E101" s="13">
        <f>'Work Information'!F39</f>
        <v>99999999</v>
      </c>
      <c r="F101" s="41" t="str">
        <f t="shared" si="58"/>
        <v/>
      </c>
      <c r="G101" s="142"/>
      <c r="H101" s="41" t="str">
        <f t="shared" si="59"/>
        <v/>
      </c>
      <c r="I101" s="41" t="e">
        <f t="shared" ca="1" si="70"/>
        <v>#VALUE!</v>
      </c>
      <c r="J101" s="41" t="e">
        <f t="shared" ca="1" si="87"/>
        <v>#VALUE!</v>
      </c>
      <c r="K101" s="41" t="str">
        <f t="shared" ref="K101" ca="1" si="100">IF(COUNTIF(D78:D101,"&gt;0")&gt;12,"Outside Policy Limits","")</f>
        <v/>
      </c>
      <c r="L101" s="41" t="e">
        <f t="shared" ca="1" si="81"/>
        <v>#VALUE!</v>
      </c>
      <c r="M101" s="41" t="e">
        <f t="shared" ca="1" si="75"/>
        <v>#VALUE!</v>
      </c>
      <c r="N101" s="41" t="e">
        <f t="shared" ca="1" si="99"/>
        <v>#VALUE!</v>
      </c>
      <c r="P101" s="275"/>
      <c r="Q101" s="40">
        <v>159.95833333333243</v>
      </c>
      <c r="R101" s="42" t="e">
        <f ca="1">'Queuing Calcs'!F61</f>
        <v>#VALUE!</v>
      </c>
      <c r="S101" s="13">
        <f>'Work Information'!F66</f>
        <v>99999999</v>
      </c>
      <c r="T101" s="41" t="str">
        <f t="shared" si="60"/>
        <v/>
      </c>
      <c r="U101" s="142"/>
      <c r="V101" s="41" t="str">
        <f t="shared" si="61"/>
        <v/>
      </c>
      <c r="W101" s="41" t="e">
        <f t="shared" ca="1" si="71"/>
        <v>#VALUE!</v>
      </c>
      <c r="X101" s="41" t="e">
        <f t="shared" ca="1" si="89"/>
        <v>#VALUE!</v>
      </c>
      <c r="Y101" s="41" t="str">
        <f t="shared" ref="Y101" ca="1" si="101">IF(COUNTIF(R78:R101,"&gt;0")&gt;12,"Outside Policy Limits","")</f>
        <v/>
      </c>
      <c r="Z101" s="41" t="e">
        <f t="shared" ca="1" si="82"/>
        <v>#VALUE!</v>
      </c>
      <c r="AA101" s="41" t="e">
        <f t="shared" ca="1" si="76"/>
        <v>#VALUE!</v>
      </c>
      <c r="AB101" s="41" t="e">
        <f t="shared" ca="1" si="52"/>
        <v>#VALUE!</v>
      </c>
      <c r="AD101" s="275"/>
      <c r="AE101" s="40">
        <v>159.95833333333243</v>
      </c>
      <c r="AF101" s="42" t="e">
        <f ca="1">'Queuing Calcs'!F88</f>
        <v>#VALUE!</v>
      </c>
      <c r="AG101" s="13">
        <f>'Work Information'!F93</f>
        <v>99999999</v>
      </c>
      <c r="AH101" s="41" t="str">
        <f t="shared" si="62"/>
        <v/>
      </c>
      <c r="AI101" s="142"/>
      <c r="AJ101" s="41" t="str">
        <f t="shared" si="63"/>
        <v/>
      </c>
      <c r="AK101" s="41" t="e">
        <f t="shared" ca="1" si="72"/>
        <v>#VALUE!</v>
      </c>
      <c r="AL101" s="41" t="e">
        <f t="shared" ca="1" si="91"/>
        <v>#VALUE!</v>
      </c>
      <c r="AM101" s="41" t="str">
        <f t="shared" ref="AM101" ca="1" si="102">IF(COUNTIF(AF78:AF101,"&gt;0")&gt;12,"Outside Policy Limits","")</f>
        <v/>
      </c>
      <c r="AN101" s="41" t="e">
        <f t="shared" ca="1" si="83"/>
        <v>#VALUE!</v>
      </c>
      <c r="AO101" s="41" t="e">
        <f t="shared" ca="1" si="77"/>
        <v>#VALUE!</v>
      </c>
      <c r="AP101" s="41" t="e">
        <f t="shared" ca="1" si="53"/>
        <v>#VALUE!</v>
      </c>
      <c r="AR101" s="275"/>
      <c r="AS101" s="40">
        <v>159.95833333333243</v>
      </c>
      <c r="AT101" s="42" t="e">
        <f ca="1">'Queuing Calcs'!O34</f>
        <v>#VALUE!</v>
      </c>
      <c r="AU101" s="13">
        <f>'Work Information'!O39</f>
        <v>99999999</v>
      </c>
      <c r="AV101" s="41" t="str">
        <f t="shared" si="64"/>
        <v/>
      </c>
      <c r="AW101" s="142"/>
      <c r="AX101" s="41" t="str">
        <f t="shared" si="54"/>
        <v/>
      </c>
      <c r="AY101" s="41" t="e">
        <f t="shared" ca="1" si="65"/>
        <v>#VALUE!</v>
      </c>
      <c r="AZ101" s="41" t="e">
        <f t="shared" ca="1" si="93"/>
        <v>#VALUE!</v>
      </c>
      <c r="BA101" s="41" t="str">
        <f t="shared" ref="BA101" ca="1" si="103">IF(COUNTIF(AT78:AT101,"&gt;0")&gt;12,"Outside Policy Limits","")</f>
        <v/>
      </c>
      <c r="BB101" s="41" t="e">
        <f t="shared" ca="1" si="84"/>
        <v>#VALUE!</v>
      </c>
      <c r="BC101" s="41" t="e">
        <f t="shared" ca="1" si="78"/>
        <v>#VALUE!</v>
      </c>
      <c r="BD101" s="41" t="e">
        <f t="shared" ca="1" si="55"/>
        <v>#VALUE!</v>
      </c>
      <c r="BF101" s="275"/>
      <c r="BG101" s="40">
        <v>159.95833333333243</v>
      </c>
      <c r="BH101" s="42" t="e">
        <f ca="1">'Queuing Calcs'!O61</f>
        <v>#VALUE!</v>
      </c>
      <c r="BI101" s="13">
        <f>'Work Information'!O66</f>
        <v>99999999</v>
      </c>
      <c r="BJ101" s="41" t="str">
        <f t="shared" si="66"/>
        <v/>
      </c>
      <c r="BK101" s="142"/>
      <c r="BL101" s="41" t="str">
        <f t="shared" si="67"/>
        <v/>
      </c>
      <c r="BM101" s="41" t="e">
        <f t="shared" ca="1" si="73"/>
        <v>#VALUE!</v>
      </c>
      <c r="BN101" s="41" t="e">
        <f t="shared" ca="1" si="95"/>
        <v>#VALUE!</v>
      </c>
      <c r="BO101" s="41" t="str">
        <f t="shared" ref="BO101" ca="1" si="104">IF(COUNTIF(BH78:BH101,"&gt;0")&gt;12,"Outside Policy Limits","")</f>
        <v/>
      </c>
      <c r="BP101" s="41" t="e">
        <f t="shared" ca="1" si="85"/>
        <v>#VALUE!</v>
      </c>
      <c r="BQ101" s="41" t="e">
        <f t="shared" ca="1" si="79"/>
        <v>#VALUE!</v>
      </c>
      <c r="BR101" s="41" t="e">
        <f t="shared" ca="1" si="56"/>
        <v>#VALUE!</v>
      </c>
      <c r="BT101" s="275"/>
      <c r="BU101" s="40">
        <v>159.95833333333243</v>
      </c>
      <c r="BV101" s="42" t="e">
        <f ca="1">'Queuing Calcs'!O88</f>
        <v>#VALUE!</v>
      </c>
      <c r="BW101" s="13">
        <f>'Work Information'!O93</f>
        <v>99999999</v>
      </c>
      <c r="BX101" s="41" t="str">
        <f t="shared" si="68"/>
        <v/>
      </c>
      <c r="BY101" s="142"/>
      <c r="BZ101" s="41" t="str">
        <f t="shared" si="69"/>
        <v/>
      </c>
      <c r="CA101" s="41" t="e">
        <f t="shared" ca="1" si="74"/>
        <v>#VALUE!</v>
      </c>
      <c r="CB101" s="41" t="e">
        <f t="shared" ca="1" si="97"/>
        <v>#VALUE!</v>
      </c>
      <c r="CC101" s="41" t="str">
        <f t="shared" ref="CC101" ca="1" si="105">IF(COUNTIF(BV78:BV101,"&gt;0")&gt;12,"Outside Policy Limits","")</f>
        <v/>
      </c>
      <c r="CD101" s="41" t="e">
        <f t="shared" ca="1" si="86"/>
        <v>#VALUE!</v>
      </c>
      <c r="CE101" s="41" t="e">
        <f t="shared" ca="1" si="80"/>
        <v>#VALUE!</v>
      </c>
      <c r="CF101" s="41" t="e">
        <f t="shared" ca="1" si="57"/>
        <v>#VALUE!</v>
      </c>
    </row>
    <row r="102" spans="2:84" x14ac:dyDescent="0.25">
      <c r="B102" s="275" t="s">
        <v>95</v>
      </c>
      <c r="C102" s="40">
        <v>159.99999999999909</v>
      </c>
      <c r="D102" s="42" t="e">
        <f ca="1">'Queuing Calcs'!G11</f>
        <v>#VALUE!</v>
      </c>
      <c r="E102" s="13">
        <f>'Work Information'!G16</f>
        <v>99999999</v>
      </c>
      <c r="F102" s="41" t="str">
        <f t="shared" si="58"/>
        <v/>
      </c>
      <c r="G102" s="142"/>
      <c r="H102" s="41" t="str">
        <f t="shared" si="59"/>
        <v/>
      </c>
      <c r="I102" s="41" t="e">
        <f t="shared" ca="1" si="70"/>
        <v>#VALUE!</v>
      </c>
      <c r="J102" s="41" t="e">
        <f t="shared" ca="1" si="87"/>
        <v>#VALUE!</v>
      </c>
      <c r="K102" s="41"/>
      <c r="L102" s="41" t="e">
        <f t="shared" ca="1" si="81"/>
        <v>#VALUE!</v>
      </c>
      <c r="M102" s="41" t="e">
        <f t="shared" ca="1" si="75"/>
        <v>#VALUE!</v>
      </c>
      <c r="N102" s="41" t="e">
        <f t="shared" ca="1" si="99"/>
        <v>#VALUE!</v>
      </c>
      <c r="P102" s="275" t="s">
        <v>95</v>
      </c>
      <c r="Q102" s="40">
        <v>159.99999999999909</v>
      </c>
      <c r="R102" s="42" t="e">
        <f ca="1">'Queuing Calcs'!G38</f>
        <v>#VALUE!</v>
      </c>
      <c r="S102" s="13">
        <f>'Work Information'!G43</f>
        <v>99999999</v>
      </c>
      <c r="T102" s="41" t="str">
        <f t="shared" si="60"/>
        <v/>
      </c>
      <c r="U102" s="142"/>
      <c r="V102" s="41" t="str">
        <f t="shared" si="61"/>
        <v/>
      </c>
      <c r="W102" s="41" t="e">
        <f t="shared" ca="1" si="71"/>
        <v>#VALUE!</v>
      </c>
      <c r="X102" s="41" t="e">
        <f t="shared" ca="1" si="89"/>
        <v>#VALUE!</v>
      </c>
      <c r="Y102" s="41"/>
      <c r="Z102" s="41" t="e">
        <f t="shared" ca="1" si="82"/>
        <v>#VALUE!</v>
      </c>
      <c r="AA102" s="41" t="e">
        <f t="shared" ca="1" si="76"/>
        <v>#VALUE!</v>
      </c>
      <c r="AB102" s="41" t="e">
        <f t="shared" ca="1" si="52"/>
        <v>#VALUE!</v>
      </c>
      <c r="AD102" s="275" t="s">
        <v>95</v>
      </c>
      <c r="AE102" s="40">
        <v>159.99999999999909</v>
      </c>
      <c r="AF102" s="42" t="e">
        <f ca="1">'Queuing Calcs'!G65</f>
        <v>#VALUE!</v>
      </c>
      <c r="AG102" s="13">
        <f>'Work Information'!G70</f>
        <v>99999999</v>
      </c>
      <c r="AH102" s="41" t="str">
        <f t="shared" si="62"/>
        <v/>
      </c>
      <c r="AI102" s="142"/>
      <c r="AJ102" s="41" t="str">
        <f t="shared" si="63"/>
        <v/>
      </c>
      <c r="AK102" s="41" t="e">
        <f t="shared" ca="1" si="72"/>
        <v>#VALUE!</v>
      </c>
      <c r="AL102" s="41" t="e">
        <f t="shared" ca="1" si="91"/>
        <v>#VALUE!</v>
      </c>
      <c r="AM102" s="41"/>
      <c r="AN102" s="41" t="e">
        <f t="shared" ca="1" si="83"/>
        <v>#VALUE!</v>
      </c>
      <c r="AO102" s="41" t="e">
        <f t="shared" ca="1" si="77"/>
        <v>#VALUE!</v>
      </c>
      <c r="AP102" s="41" t="e">
        <f t="shared" ca="1" si="53"/>
        <v>#VALUE!</v>
      </c>
      <c r="AR102" s="275" t="s">
        <v>95</v>
      </c>
      <c r="AS102" s="40">
        <v>159.99999999999909</v>
      </c>
      <c r="AT102" s="42" t="e">
        <f ca="1">'Queuing Calcs'!P11</f>
        <v>#VALUE!</v>
      </c>
      <c r="AU102" s="13">
        <f>'Work Information'!P16</f>
        <v>99999999</v>
      </c>
      <c r="AV102" s="41" t="str">
        <f t="shared" si="64"/>
        <v/>
      </c>
      <c r="AW102" s="142"/>
      <c r="AX102" s="41" t="str">
        <f t="shared" ref="AX102:AX133" si="106">IF(AV102="","",IF(AW102="",AV102,AV102&amp;", "&amp;AW102))</f>
        <v/>
      </c>
      <c r="AY102" s="41" t="e">
        <f t="shared" ca="1" si="65"/>
        <v>#VALUE!</v>
      </c>
      <c r="AZ102" s="41" t="e">
        <f t="shared" ca="1" si="93"/>
        <v>#VALUE!</v>
      </c>
      <c r="BA102" s="41"/>
      <c r="BB102" s="41" t="e">
        <f t="shared" ca="1" si="84"/>
        <v>#VALUE!</v>
      </c>
      <c r="BC102" s="41" t="e">
        <f t="shared" ca="1" si="78"/>
        <v>#VALUE!</v>
      </c>
      <c r="BD102" s="41" t="e">
        <f t="shared" ca="1" si="55"/>
        <v>#VALUE!</v>
      </c>
      <c r="BF102" s="275" t="s">
        <v>95</v>
      </c>
      <c r="BG102" s="40">
        <v>159.99999999999909</v>
      </c>
      <c r="BH102" s="42" t="e">
        <f ca="1">'Queuing Calcs'!P38</f>
        <v>#VALUE!</v>
      </c>
      <c r="BI102" s="13">
        <f>'Work Information'!P43</f>
        <v>99999999</v>
      </c>
      <c r="BJ102" s="41" t="str">
        <f t="shared" si="66"/>
        <v/>
      </c>
      <c r="BK102" s="142"/>
      <c r="BL102" s="41" t="str">
        <f t="shared" si="67"/>
        <v/>
      </c>
      <c r="BM102" s="41" t="e">
        <f t="shared" ca="1" si="73"/>
        <v>#VALUE!</v>
      </c>
      <c r="BN102" s="41" t="e">
        <f t="shared" ca="1" si="95"/>
        <v>#VALUE!</v>
      </c>
      <c r="BO102" s="41"/>
      <c r="BP102" s="41" t="e">
        <f t="shared" ca="1" si="85"/>
        <v>#VALUE!</v>
      </c>
      <c r="BQ102" s="41" t="e">
        <f t="shared" ca="1" si="79"/>
        <v>#VALUE!</v>
      </c>
      <c r="BR102" s="41" t="e">
        <f t="shared" ca="1" si="56"/>
        <v>#VALUE!</v>
      </c>
      <c r="BT102" s="275" t="s">
        <v>95</v>
      </c>
      <c r="BU102" s="40">
        <v>159.99999999999909</v>
      </c>
      <c r="BV102" s="42" t="e">
        <f ca="1">'Queuing Calcs'!P65</f>
        <v>#VALUE!</v>
      </c>
      <c r="BW102" s="13">
        <f>'Work Information'!P70</f>
        <v>99999999</v>
      </c>
      <c r="BX102" s="41" t="str">
        <f t="shared" si="68"/>
        <v/>
      </c>
      <c r="BY102" s="142"/>
      <c r="BZ102" s="41" t="str">
        <f t="shared" si="69"/>
        <v/>
      </c>
      <c r="CA102" s="41" t="e">
        <f t="shared" ca="1" si="74"/>
        <v>#VALUE!</v>
      </c>
      <c r="CB102" s="41" t="e">
        <f t="shared" ca="1" si="97"/>
        <v>#VALUE!</v>
      </c>
      <c r="CC102" s="41"/>
      <c r="CD102" s="41" t="e">
        <f t="shared" ca="1" si="86"/>
        <v>#VALUE!</v>
      </c>
      <c r="CE102" s="41" t="e">
        <f t="shared" ca="1" si="80"/>
        <v>#VALUE!</v>
      </c>
      <c r="CF102" s="41" t="e">
        <f t="shared" ca="1" si="57"/>
        <v>#VALUE!</v>
      </c>
    </row>
    <row r="103" spans="2:84" x14ac:dyDescent="0.25">
      <c r="B103" s="275"/>
      <c r="C103" s="40">
        <v>160.04166666666575</v>
      </c>
      <c r="D103" s="42" t="e">
        <f ca="1">'Queuing Calcs'!G12</f>
        <v>#VALUE!</v>
      </c>
      <c r="E103" s="13">
        <f>'Work Information'!G17</f>
        <v>99999999</v>
      </c>
      <c r="F103" s="41" t="str">
        <f t="shared" si="58"/>
        <v/>
      </c>
      <c r="G103" s="142"/>
      <c r="H103" s="41" t="str">
        <f t="shared" si="59"/>
        <v/>
      </c>
      <c r="I103" s="41" t="e">
        <f t="shared" ca="1" si="70"/>
        <v>#VALUE!</v>
      </c>
      <c r="J103" s="41" t="e">
        <f t="shared" ca="1" si="87"/>
        <v>#VALUE!</v>
      </c>
      <c r="K103" s="41"/>
      <c r="L103" s="41" t="e">
        <f t="shared" ca="1" si="81"/>
        <v>#VALUE!</v>
      </c>
      <c r="M103" s="41" t="e">
        <f t="shared" ca="1" si="75"/>
        <v>#VALUE!</v>
      </c>
      <c r="N103" s="41" t="e">
        <f t="shared" ca="1" si="99"/>
        <v>#VALUE!</v>
      </c>
      <c r="P103" s="275"/>
      <c r="Q103" s="40">
        <v>160.04166666666575</v>
      </c>
      <c r="R103" s="42" t="e">
        <f ca="1">'Queuing Calcs'!G39</f>
        <v>#VALUE!</v>
      </c>
      <c r="S103" s="13">
        <f>'Work Information'!G44</f>
        <v>99999999</v>
      </c>
      <c r="T103" s="41" t="str">
        <f t="shared" si="60"/>
        <v/>
      </c>
      <c r="U103" s="142"/>
      <c r="V103" s="41" t="str">
        <f t="shared" si="61"/>
        <v/>
      </c>
      <c r="W103" s="41" t="e">
        <f t="shared" ca="1" si="71"/>
        <v>#VALUE!</v>
      </c>
      <c r="X103" s="41" t="e">
        <f t="shared" ca="1" si="89"/>
        <v>#VALUE!</v>
      </c>
      <c r="Y103" s="41"/>
      <c r="Z103" s="41" t="e">
        <f t="shared" ca="1" si="82"/>
        <v>#VALUE!</v>
      </c>
      <c r="AA103" s="41" t="e">
        <f t="shared" ca="1" si="76"/>
        <v>#VALUE!</v>
      </c>
      <c r="AB103" s="41" t="e">
        <f t="shared" ca="1" si="52"/>
        <v>#VALUE!</v>
      </c>
      <c r="AD103" s="275"/>
      <c r="AE103" s="40">
        <v>160.04166666666575</v>
      </c>
      <c r="AF103" s="42" t="e">
        <f ca="1">'Queuing Calcs'!G66</f>
        <v>#VALUE!</v>
      </c>
      <c r="AG103" s="13">
        <f>'Work Information'!G71</f>
        <v>99999999</v>
      </c>
      <c r="AH103" s="41" t="str">
        <f t="shared" si="62"/>
        <v/>
      </c>
      <c r="AI103" s="142"/>
      <c r="AJ103" s="41" t="str">
        <f t="shared" si="63"/>
        <v/>
      </c>
      <c r="AK103" s="41" t="e">
        <f t="shared" ca="1" si="72"/>
        <v>#VALUE!</v>
      </c>
      <c r="AL103" s="41" t="e">
        <f t="shared" ca="1" si="91"/>
        <v>#VALUE!</v>
      </c>
      <c r="AM103" s="41"/>
      <c r="AN103" s="41" t="e">
        <f t="shared" ca="1" si="83"/>
        <v>#VALUE!</v>
      </c>
      <c r="AO103" s="41" t="e">
        <f t="shared" ca="1" si="77"/>
        <v>#VALUE!</v>
      </c>
      <c r="AP103" s="41" t="e">
        <f t="shared" ca="1" si="53"/>
        <v>#VALUE!</v>
      </c>
      <c r="AR103" s="275"/>
      <c r="AS103" s="40">
        <v>160.04166666666575</v>
      </c>
      <c r="AT103" s="42" t="e">
        <f ca="1">'Queuing Calcs'!P12</f>
        <v>#VALUE!</v>
      </c>
      <c r="AU103" s="13">
        <f>'Work Information'!P17</f>
        <v>99999999</v>
      </c>
      <c r="AV103" s="41" t="str">
        <f t="shared" si="64"/>
        <v/>
      </c>
      <c r="AW103" s="142"/>
      <c r="AX103" s="41" t="str">
        <f t="shared" si="106"/>
        <v/>
      </c>
      <c r="AY103" s="41" t="e">
        <f t="shared" ref="AY103:AY134" ca="1" si="107">IF(AND(AT103&gt;=AT102,AT103&gt;=AT104,AT103&lt;&gt;0),IF(AT103=MAX(AT$6:AT$173),"Max Queue: "&amp;ROUND(AT103,2)&amp;" mi","Queue: "&amp;ROUND(AT103,2)&amp;" mi"),"")</f>
        <v>#VALUE!</v>
      </c>
      <c r="AZ103" s="41" t="e">
        <f t="shared" ca="1" si="93"/>
        <v>#VALUE!</v>
      </c>
      <c r="BA103" s="41"/>
      <c r="BB103" s="41" t="e">
        <f t="shared" ca="1" si="84"/>
        <v>#VALUE!</v>
      </c>
      <c r="BC103" s="41" t="e">
        <f t="shared" ca="1" si="78"/>
        <v>#VALUE!</v>
      </c>
      <c r="BD103" s="41" t="e">
        <f t="shared" ca="1" si="55"/>
        <v>#VALUE!</v>
      </c>
      <c r="BF103" s="275"/>
      <c r="BG103" s="40">
        <v>160.04166666666575</v>
      </c>
      <c r="BH103" s="42" t="e">
        <f ca="1">'Queuing Calcs'!P39</f>
        <v>#VALUE!</v>
      </c>
      <c r="BI103" s="13">
        <f>'Work Information'!P44</f>
        <v>99999999</v>
      </c>
      <c r="BJ103" s="41" t="str">
        <f t="shared" si="66"/>
        <v/>
      </c>
      <c r="BK103" s="142"/>
      <c r="BL103" s="41" t="str">
        <f t="shared" si="67"/>
        <v/>
      </c>
      <c r="BM103" s="41" t="e">
        <f t="shared" ca="1" si="73"/>
        <v>#VALUE!</v>
      </c>
      <c r="BN103" s="41" t="e">
        <f t="shared" ca="1" si="95"/>
        <v>#VALUE!</v>
      </c>
      <c r="BO103" s="41"/>
      <c r="BP103" s="41" t="e">
        <f t="shared" ca="1" si="85"/>
        <v>#VALUE!</v>
      </c>
      <c r="BQ103" s="41" t="e">
        <f t="shared" ca="1" si="79"/>
        <v>#VALUE!</v>
      </c>
      <c r="BR103" s="41" t="e">
        <f t="shared" ca="1" si="56"/>
        <v>#VALUE!</v>
      </c>
      <c r="BT103" s="275"/>
      <c r="BU103" s="40">
        <v>160.04166666666575</v>
      </c>
      <c r="BV103" s="42" t="e">
        <f ca="1">'Queuing Calcs'!P66</f>
        <v>#VALUE!</v>
      </c>
      <c r="BW103" s="13">
        <f>'Work Information'!P71</f>
        <v>99999999</v>
      </c>
      <c r="BX103" s="41" t="str">
        <f t="shared" si="68"/>
        <v/>
      </c>
      <c r="BY103" s="142"/>
      <c r="BZ103" s="41" t="str">
        <f t="shared" si="69"/>
        <v/>
      </c>
      <c r="CA103" s="41" t="e">
        <f t="shared" ca="1" si="74"/>
        <v>#VALUE!</v>
      </c>
      <c r="CB103" s="41" t="e">
        <f t="shared" ca="1" si="97"/>
        <v>#VALUE!</v>
      </c>
      <c r="CC103" s="41"/>
      <c r="CD103" s="41" t="e">
        <f t="shared" ca="1" si="86"/>
        <v>#VALUE!</v>
      </c>
      <c r="CE103" s="41" t="e">
        <f t="shared" ca="1" si="80"/>
        <v>#VALUE!</v>
      </c>
      <c r="CF103" s="41" t="e">
        <f t="shared" ca="1" si="57"/>
        <v>#VALUE!</v>
      </c>
    </row>
    <row r="104" spans="2:84" x14ac:dyDescent="0.25">
      <c r="B104" s="275"/>
      <c r="C104" s="40">
        <v>160.0833333333324</v>
      </c>
      <c r="D104" s="42" t="e">
        <f ca="1">'Queuing Calcs'!G13</f>
        <v>#VALUE!</v>
      </c>
      <c r="E104" s="13">
        <f>'Work Information'!G18</f>
        <v>99999999</v>
      </c>
      <c r="F104" s="41" t="str">
        <f t="shared" si="58"/>
        <v/>
      </c>
      <c r="G104" s="142"/>
      <c r="H104" s="41" t="str">
        <f t="shared" si="59"/>
        <v/>
      </c>
      <c r="I104" s="41" t="e">
        <f t="shared" ca="1" si="70"/>
        <v>#VALUE!</v>
      </c>
      <c r="J104" s="41" t="e">
        <f t="shared" ca="1" si="87"/>
        <v>#VALUE!</v>
      </c>
      <c r="K104" s="41"/>
      <c r="L104" s="41" t="e">
        <f t="shared" ca="1" si="81"/>
        <v>#VALUE!</v>
      </c>
      <c r="M104" s="41" t="e">
        <f t="shared" ca="1" si="75"/>
        <v>#VALUE!</v>
      </c>
      <c r="N104" s="41" t="e">
        <f t="shared" ca="1" si="99"/>
        <v>#VALUE!</v>
      </c>
      <c r="P104" s="275"/>
      <c r="Q104" s="40">
        <v>160.0833333333324</v>
      </c>
      <c r="R104" s="42" t="e">
        <f ca="1">'Queuing Calcs'!G40</f>
        <v>#VALUE!</v>
      </c>
      <c r="S104" s="13">
        <f>'Work Information'!G45</f>
        <v>99999999</v>
      </c>
      <c r="T104" s="41" t="str">
        <f t="shared" si="60"/>
        <v/>
      </c>
      <c r="U104" s="142"/>
      <c r="V104" s="41" t="str">
        <f t="shared" si="61"/>
        <v/>
      </c>
      <c r="W104" s="41" t="e">
        <f t="shared" ca="1" si="71"/>
        <v>#VALUE!</v>
      </c>
      <c r="X104" s="41" t="e">
        <f t="shared" ca="1" si="89"/>
        <v>#VALUE!</v>
      </c>
      <c r="Y104" s="41"/>
      <c r="Z104" s="41" t="e">
        <f t="shared" ca="1" si="82"/>
        <v>#VALUE!</v>
      </c>
      <c r="AA104" s="41" t="e">
        <f t="shared" ca="1" si="76"/>
        <v>#VALUE!</v>
      </c>
      <c r="AB104" s="41" t="e">
        <f t="shared" ca="1" si="52"/>
        <v>#VALUE!</v>
      </c>
      <c r="AD104" s="275"/>
      <c r="AE104" s="40">
        <v>160.0833333333324</v>
      </c>
      <c r="AF104" s="42" t="e">
        <f ca="1">'Queuing Calcs'!G67</f>
        <v>#VALUE!</v>
      </c>
      <c r="AG104" s="13">
        <f>'Work Information'!G72</f>
        <v>99999999</v>
      </c>
      <c r="AH104" s="41" t="str">
        <f t="shared" si="62"/>
        <v/>
      </c>
      <c r="AI104" s="142"/>
      <c r="AJ104" s="41" t="str">
        <f t="shared" si="63"/>
        <v/>
      </c>
      <c r="AK104" s="41" t="e">
        <f t="shared" ca="1" si="72"/>
        <v>#VALUE!</v>
      </c>
      <c r="AL104" s="41" t="e">
        <f t="shared" ca="1" si="91"/>
        <v>#VALUE!</v>
      </c>
      <c r="AM104" s="41"/>
      <c r="AN104" s="41" t="e">
        <f t="shared" ca="1" si="83"/>
        <v>#VALUE!</v>
      </c>
      <c r="AO104" s="41" t="e">
        <f t="shared" ca="1" si="77"/>
        <v>#VALUE!</v>
      </c>
      <c r="AP104" s="41" t="e">
        <f t="shared" ca="1" si="53"/>
        <v>#VALUE!</v>
      </c>
      <c r="AR104" s="275"/>
      <c r="AS104" s="40">
        <v>160.0833333333324</v>
      </c>
      <c r="AT104" s="42" t="e">
        <f ca="1">'Queuing Calcs'!P13</f>
        <v>#VALUE!</v>
      </c>
      <c r="AU104" s="13">
        <f>'Work Information'!P18</f>
        <v>99999999</v>
      </c>
      <c r="AV104" s="41" t="str">
        <f t="shared" si="64"/>
        <v/>
      </c>
      <c r="AW104" s="142"/>
      <c r="AX104" s="41" t="str">
        <f t="shared" si="106"/>
        <v/>
      </c>
      <c r="AY104" s="41" t="e">
        <f t="shared" ca="1" si="107"/>
        <v>#VALUE!</v>
      </c>
      <c r="AZ104" s="41" t="e">
        <f t="shared" ca="1" si="93"/>
        <v>#VALUE!</v>
      </c>
      <c r="BA104" s="41"/>
      <c r="BB104" s="41" t="e">
        <f t="shared" ca="1" si="84"/>
        <v>#VALUE!</v>
      </c>
      <c r="BC104" s="41" t="e">
        <f t="shared" ca="1" si="78"/>
        <v>#VALUE!</v>
      </c>
      <c r="BD104" s="41" t="e">
        <f t="shared" ca="1" si="55"/>
        <v>#VALUE!</v>
      </c>
      <c r="BF104" s="275"/>
      <c r="BG104" s="40">
        <v>160.0833333333324</v>
      </c>
      <c r="BH104" s="42" t="e">
        <f ca="1">'Queuing Calcs'!P40</f>
        <v>#VALUE!</v>
      </c>
      <c r="BI104" s="13">
        <f>'Work Information'!P45</f>
        <v>99999999</v>
      </c>
      <c r="BJ104" s="41" t="str">
        <f t="shared" si="66"/>
        <v/>
      </c>
      <c r="BK104" s="142"/>
      <c r="BL104" s="41" t="str">
        <f t="shared" si="67"/>
        <v/>
      </c>
      <c r="BM104" s="41" t="e">
        <f t="shared" ca="1" si="73"/>
        <v>#VALUE!</v>
      </c>
      <c r="BN104" s="41" t="e">
        <f t="shared" ca="1" si="95"/>
        <v>#VALUE!</v>
      </c>
      <c r="BO104" s="41"/>
      <c r="BP104" s="41" t="e">
        <f t="shared" ca="1" si="85"/>
        <v>#VALUE!</v>
      </c>
      <c r="BQ104" s="41" t="e">
        <f t="shared" ca="1" si="79"/>
        <v>#VALUE!</v>
      </c>
      <c r="BR104" s="41" t="e">
        <f t="shared" ca="1" si="56"/>
        <v>#VALUE!</v>
      </c>
      <c r="BT104" s="275"/>
      <c r="BU104" s="40">
        <v>160.0833333333324</v>
      </c>
      <c r="BV104" s="42" t="e">
        <f ca="1">'Queuing Calcs'!P67</f>
        <v>#VALUE!</v>
      </c>
      <c r="BW104" s="13">
        <f>'Work Information'!P72</f>
        <v>99999999</v>
      </c>
      <c r="BX104" s="41" t="str">
        <f t="shared" si="68"/>
        <v/>
      </c>
      <c r="BY104" s="142"/>
      <c r="BZ104" s="41" t="str">
        <f t="shared" si="69"/>
        <v/>
      </c>
      <c r="CA104" s="41" t="e">
        <f t="shared" ca="1" si="74"/>
        <v>#VALUE!</v>
      </c>
      <c r="CB104" s="41" t="e">
        <f t="shared" ca="1" si="97"/>
        <v>#VALUE!</v>
      </c>
      <c r="CC104" s="41"/>
      <c r="CD104" s="41" t="e">
        <f t="shared" ca="1" si="86"/>
        <v>#VALUE!</v>
      </c>
      <c r="CE104" s="41" t="e">
        <f t="shared" ca="1" si="80"/>
        <v>#VALUE!</v>
      </c>
      <c r="CF104" s="41" t="e">
        <f t="shared" ca="1" si="57"/>
        <v>#VALUE!</v>
      </c>
    </row>
    <row r="105" spans="2:84" x14ac:dyDescent="0.25">
      <c r="B105" s="275"/>
      <c r="C105" s="40">
        <v>160.12499999999906</v>
      </c>
      <c r="D105" s="42" t="e">
        <f ca="1">'Queuing Calcs'!G14</f>
        <v>#VALUE!</v>
      </c>
      <c r="E105" s="13">
        <f>'Work Information'!G19</f>
        <v>99999999</v>
      </c>
      <c r="F105" s="41" t="str">
        <f t="shared" si="58"/>
        <v/>
      </c>
      <c r="G105" s="142"/>
      <c r="H105" s="41" t="str">
        <f t="shared" si="59"/>
        <v/>
      </c>
      <c r="I105" s="41" t="e">
        <f t="shared" ca="1" si="70"/>
        <v>#VALUE!</v>
      </c>
      <c r="J105" s="41" t="e">
        <f t="shared" ca="1" si="87"/>
        <v>#VALUE!</v>
      </c>
      <c r="K105" s="41"/>
      <c r="L105" s="41" t="e">
        <f t="shared" ca="1" si="81"/>
        <v>#VALUE!</v>
      </c>
      <c r="M105" s="41" t="e">
        <f t="shared" ca="1" si="75"/>
        <v>#VALUE!</v>
      </c>
      <c r="N105" s="41" t="e">
        <f t="shared" ca="1" si="99"/>
        <v>#VALUE!</v>
      </c>
      <c r="P105" s="275"/>
      <c r="Q105" s="40">
        <v>160.12499999999906</v>
      </c>
      <c r="R105" s="42" t="e">
        <f ca="1">'Queuing Calcs'!G41</f>
        <v>#VALUE!</v>
      </c>
      <c r="S105" s="13">
        <f>'Work Information'!G46</f>
        <v>99999999</v>
      </c>
      <c r="T105" s="41" t="str">
        <f t="shared" si="60"/>
        <v/>
      </c>
      <c r="U105" s="142"/>
      <c r="V105" s="41" t="str">
        <f t="shared" si="61"/>
        <v/>
      </c>
      <c r="W105" s="41" t="e">
        <f t="shared" ca="1" si="71"/>
        <v>#VALUE!</v>
      </c>
      <c r="X105" s="41" t="e">
        <f t="shared" ca="1" si="89"/>
        <v>#VALUE!</v>
      </c>
      <c r="Y105" s="41"/>
      <c r="Z105" s="41" t="e">
        <f t="shared" ca="1" si="82"/>
        <v>#VALUE!</v>
      </c>
      <c r="AA105" s="41" t="e">
        <f t="shared" ca="1" si="76"/>
        <v>#VALUE!</v>
      </c>
      <c r="AB105" s="41" t="e">
        <f t="shared" ca="1" si="52"/>
        <v>#VALUE!</v>
      </c>
      <c r="AD105" s="275"/>
      <c r="AE105" s="40">
        <v>160.12499999999906</v>
      </c>
      <c r="AF105" s="42" t="e">
        <f ca="1">'Queuing Calcs'!G68</f>
        <v>#VALUE!</v>
      </c>
      <c r="AG105" s="13">
        <f>'Work Information'!G73</f>
        <v>99999999</v>
      </c>
      <c r="AH105" s="41" t="str">
        <f t="shared" si="62"/>
        <v/>
      </c>
      <c r="AI105" s="142"/>
      <c r="AJ105" s="41" t="str">
        <f t="shared" si="63"/>
        <v/>
      </c>
      <c r="AK105" s="41" t="e">
        <f t="shared" ca="1" si="72"/>
        <v>#VALUE!</v>
      </c>
      <c r="AL105" s="41" t="e">
        <f t="shared" ca="1" si="91"/>
        <v>#VALUE!</v>
      </c>
      <c r="AM105" s="41"/>
      <c r="AN105" s="41" t="e">
        <f t="shared" ca="1" si="83"/>
        <v>#VALUE!</v>
      </c>
      <c r="AO105" s="41" t="e">
        <f t="shared" ca="1" si="77"/>
        <v>#VALUE!</v>
      </c>
      <c r="AP105" s="41" t="e">
        <f t="shared" ca="1" si="53"/>
        <v>#VALUE!</v>
      </c>
      <c r="AR105" s="275"/>
      <c r="AS105" s="40">
        <v>160.12499999999906</v>
      </c>
      <c r="AT105" s="42" t="e">
        <f ca="1">'Queuing Calcs'!P14</f>
        <v>#VALUE!</v>
      </c>
      <c r="AU105" s="13">
        <f>'Work Information'!P19</f>
        <v>99999999</v>
      </c>
      <c r="AV105" s="41" t="str">
        <f t="shared" si="64"/>
        <v/>
      </c>
      <c r="AW105" s="142"/>
      <c r="AX105" s="41" t="str">
        <f t="shared" si="106"/>
        <v/>
      </c>
      <c r="AY105" s="41" t="e">
        <f t="shared" ca="1" si="107"/>
        <v>#VALUE!</v>
      </c>
      <c r="AZ105" s="41" t="e">
        <f t="shared" ca="1" si="93"/>
        <v>#VALUE!</v>
      </c>
      <c r="BA105" s="41"/>
      <c r="BB105" s="41" t="e">
        <f t="shared" ca="1" si="84"/>
        <v>#VALUE!</v>
      </c>
      <c r="BC105" s="41" t="e">
        <f t="shared" ca="1" si="78"/>
        <v>#VALUE!</v>
      </c>
      <c r="BD105" s="41" t="e">
        <f t="shared" ca="1" si="55"/>
        <v>#VALUE!</v>
      </c>
      <c r="BF105" s="275"/>
      <c r="BG105" s="40">
        <v>160.12499999999906</v>
      </c>
      <c r="BH105" s="42" t="e">
        <f ca="1">'Queuing Calcs'!P41</f>
        <v>#VALUE!</v>
      </c>
      <c r="BI105" s="13">
        <f>'Work Information'!P46</f>
        <v>99999999</v>
      </c>
      <c r="BJ105" s="41" t="str">
        <f t="shared" si="66"/>
        <v/>
      </c>
      <c r="BK105" s="142"/>
      <c r="BL105" s="41" t="str">
        <f t="shared" si="67"/>
        <v/>
      </c>
      <c r="BM105" s="41" t="e">
        <f t="shared" ca="1" si="73"/>
        <v>#VALUE!</v>
      </c>
      <c r="BN105" s="41" t="e">
        <f t="shared" ca="1" si="95"/>
        <v>#VALUE!</v>
      </c>
      <c r="BO105" s="41"/>
      <c r="BP105" s="41" t="e">
        <f t="shared" ca="1" si="85"/>
        <v>#VALUE!</v>
      </c>
      <c r="BQ105" s="41" t="e">
        <f t="shared" ca="1" si="79"/>
        <v>#VALUE!</v>
      </c>
      <c r="BR105" s="41" t="e">
        <f t="shared" ca="1" si="56"/>
        <v>#VALUE!</v>
      </c>
      <c r="BT105" s="275"/>
      <c r="BU105" s="40">
        <v>160.12499999999906</v>
      </c>
      <c r="BV105" s="42" t="e">
        <f ca="1">'Queuing Calcs'!P68</f>
        <v>#VALUE!</v>
      </c>
      <c r="BW105" s="13">
        <f>'Work Information'!P73</f>
        <v>99999999</v>
      </c>
      <c r="BX105" s="41" t="str">
        <f t="shared" si="68"/>
        <v/>
      </c>
      <c r="BY105" s="142"/>
      <c r="BZ105" s="41" t="str">
        <f t="shared" si="69"/>
        <v/>
      </c>
      <c r="CA105" s="41" t="e">
        <f t="shared" ca="1" si="74"/>
        <v>#VALUE!</v>
      </c>
      <c r="CB105" s="41" t="e">
        <f t="shared" ca="1" si="97"/>
        <v>#VALUE!</v>
      </c>
      <c r="CC105" s="41"/>
      <c r="CD105" s="41" t="e">
        <f t="shared" ca="1" si="86"/>
        <v>#VALUE!</v>
      </c>
      <c r="CE105" s="41" t="e">
        <f t="shared" ca="1" si="80"/>
        <v>#VALUE!</v>
      </c>
      <c r="CF105" s="41" t="e">
        <f t="shared" ca="1" si="57"/>
        <v>#VALUE!</v>
      </c>
    </row>
    <row r="106" spans="2:84" x14ac:dyDescent="0.25">
      <c r="B106" s="275"/>
      <c r="C106" s="40">
        <v>160.16666666666572</v>
      </c>
      <c r="D106" s="42" t="e">
        <f ca="1">'Queuing Calcs'!G15</f>
        <v>#VALUE!</v>
      </c>
      <c r="E106" s="13">
        <f>'Work Information'!G20</f>
        <v>99999999</v>
      </c>
      <c r="F106" s="41" t="str">
        <f t="shared" si="58"/>
        <v/>
      </c>
      <c r="G106" s="142"/>
      <c r="H106" s="41" t="str">
        <f t="shared" si="59"/>
        <v/>
      </c>
      <c r="I106" s="41" t="e">
        <f t="shared" ca="1" si="70"/>
        <v>#VALUE!</v>
      </c>
      <c r="J106" s="41" t="e">
        <f t="shared" ca="1" si="87"/>
        <v>#VALUE!</v>
      </c>
      <c r="K106" s="41"/>
      <c r="L106" s="41" t="e">
        <f t="shared" ca="1" si="81"/>
        <v>#VALUE!</v>
      </c>
      <c r="M106" s="41" t="e">
        <f t="shared" ca="1" si="75"/>
        <v>#VALUE!</v>
      </c>
      <c r="N106" s="41" t="e">
        <f t="shared" ca="1" si="99"/>
        <v>#VALUE!</v>
      </c>
      <c r="P106" s="275"/>
      <c r="Q106" s="40">
        <v>160.16666666666572</v>
      </c>
      <c r="R106" s="42" t="e">
        <f ca="1">'Queuing Calcs'!G42</f>
        <v>#VALUE!</v>
      </c>
      <c r="S106" s="13">
        <f>'Work Information'!G47</f>
        <v>99999999</v>
      </c>
      <c r="T106" s="41" t="str">
        <f t="shared" si="60"/>
        <v/>
      </c>
      <c r="U106" s="142"/>
      <c r="V106" s="41" t="str">
        <f t="shared" si="61"/>
        <v/>
      </c>
      <c r="W106" s="41" t="e">
        <f t="shared" ca="1" si="71"/>
        <v>#VALUE!</v>
      </c>
      <c r="X106" s="41" t="e">
        <f t="shared" ca="1" si="89"/>
        <v>#VALUE!</v>
      </c>
      <c r="Y106" s="41"/>
      <c r="Z106" s="41" t="e">
        <f t="shared" ca="1" si="82"/>
        <v>#VALUE!</v>
      </c>
      <c r="AA106" s="41" t="e">
        <f t="shared" ca="1" si="76"/>
        <v>#VALUE!</v>
      </c>
      <c r="AB106" s="41" t="e">
        <f t="shared" ca="1" si="52"/>
        <v>#VALUE!</v>
      </c>
      <c r="AD106" s="275"/>
      <c r="AE106" s="40">
        <v>160.16666666666572</v>
      </c>
      <c r="AF106" s="42" t="e">
        <f ca="1">'Queuing Calcs'!G69</f>
        <v>#VALUE!</v>
      </c>
      <c r="AG106" s="13">
        <f>'Work Information'!G74</f>
        <v>99999999</v>
      </c>
      <c r="AH106" s="41" t="str">
        <f t="shared" si="62"/>
        <v/>
      </c>
      <c r="AI106" s="142"/>
      <c r="AJ106" s="41" t="str">
        <f t="shared" si="63"/>
        <v/>
      </c>
      <c r="AK106" s="41" t="e">
        <f t="shared" ca="1" si="72"/>
        <v>#VALUE!</v>
      </c>
      <c r="AL106" s="41" t="e">
        <f t="shared" ca="1" si="91"/>
        <v>#VALUE!</v>
      </c>
      <c r="AM106" s="41"/>
      <c r="AN106" s="41" t="e">
        <f t="shared" ca="1" si="83"/>
        <v>#VALUE!</v>
      </c>
      <c r="AO106" s="41" t="e">
        <f t="shared" ca="1" si="77"/>
        <v>#VALUE!</v>
      </c>
      <c r="AP106" s="41" t="e">
        <f t="shared" ca="1" si="53"/>
        <v>#VALUE!</v>
      </c>
      <c r="AR106" s="275"/>
      <c r="AS106" s="40">
        <v>160.16666666666572</v>
      </c>
      <c r="AT106" s="42" t="e">
        <f ca="1">'Queuing Calcs'!P15</f>
        <v>#VALUE!</v>
      </c>
      <c r="AU106" s="13">
        <f>'Work Information'!P20</f>
        <v>99999999</v>
      </c>
      <c r="AV106" s="41" t="str">
        <f t="shared" si="64"/>
        <v/>
      </c>
      <c r="AW106" s="142"/>
      <c r="AX106" s="41" t="str">
        <f t="shared" si="106"/>
        <v/>
      </c>
      <c r="AY106" s="41" t="e">
        <f t="shared" ca="1" si="107"/>
        <v>#VALUE!</v>
      </c>
      <c r="AZ106" s="41" t="e">
        <f t="shared" ca="1" si="93"/>
        <v>#VALUE!</v>
      </c>
      <c r="BA106" s="41"/>
      <c r="BB106" s="41" t="e">
        <f t="shared" ca="1" si="84"/>
        <v>#VALUE!</v>
      </c>
      <c r="BC106" s="41" t="e">
        <f t="shared" ca="1" si="78"/>
        <v>#VALUE!</v>
      </c>
      <c r="BD106" s="41" t="e">
        <f t="shared" ca="1" si="55"/>
        <v>#VALUE!</v>
      </c>
      <c r="BF106" s="275"/>
      <c r="BG106" s="40">
        <v>160.16666666666572</v>
      </c>
      <c r="BH106" s="42" t="e">
        <f ca="1">'Queuing Calcs'!P42</f>
        <v>#VALUE!</v>
      </c>
      <c r="BI106" s="13">
        <f>'Work Information'!P47</f>
        <v>99999999</v>
      </c>
      <c r="BJ106" s="41" t="str">
        <f t="shared" si="66"/>
        <v/>
      </c>
      <c r="BK106" s="142"/>
      <c r="BL106" s="41" t="str">
        <f t="shared" si="67"/>
        <v/>
      </c>
      <c r="BM106" s="41" t="e">
        <f t="shared" ca="1" si="73"/>
        <v>#VALUE!</v>
      </c>
      <c r="BN106" s="41" t="e">
        <f t="shared" ca="1" si="95"/>
        <v>#VALUE!</v>
      </c>
      <c r="BO106" s="41"/>
      <c r="BP106" s="41" t="e">
        <f t="shared" ca="1" si="85"/>
        <v>#VALUE!</v>
      </c>
      <c r="BQ106" s="41" t="e">
        <f t="shared" ca="1" si="79"/>
        <v>#VALUE!</v>
      </c>
      <c r="BR106" s="41" t="e">
        <f t="shared" ca="1" si="56"/>
        <v>#VALUE!</v>
      </c>
      <c r="BT106" s="275"/>
      <c r="BU106" s="40">
        <v>160.16666666666572</v>
      </c>
      <c r="BV106" s="42" t="e">
        <f ca="1">'Queuing Calcs'!P69</f>
        <v>#VALUE!</v>
      </c>
      <c r="BW106" s="13">
        <f>'Work Information'!P74</f>
        <v>99999999</v>
      </c>
      <c r="BX106" s="41" t="str">
        <f t="shared" si="68"/>
        <v/>
      </c>
      <c r="BY106" s="142"/>
      <c r="BZ106" s="41" t="str">
        <f t="shared" si="69"/>
        <v/>
      </c>
      <c r="CA106" s="41" t="e">
        <f t="shared" ca="1" si="74"/>
        <v>#VALUE!</v>
      </c>
      <c r="CB106" s="41" t="e">
        <f t="shared" ca="1" si="97"/>
        <v>#VALUE!</v>
      </c>
      <c r="CC106" s="41"/>
      <c r="CD106" s="41" t="e">
        <f t="shared" ca="1" si="86"/>
        <v>#VALUE!</v>
      </c>
      <c r="CE106" s="41" t="e">
        <f t="shared" ca="1" si="80"/>
        <v>#VALUE!</v>
      </c>
      <c r="CF106" s="41" t="e">
        <f t="shared" ca="1" si="57"/>
        <v>#VALUE!</v>
      </c>
    </row>
    <row r="107" spans="2:84" x14ac:dyDescent="0.25">
      <c r="B107" s="275"/>
      <c r="C107" s="40">
        <v>160.20833333333238</v>
      </c>
      <c r="D107" s="42" t="e">
        <f ca="1">'Queuing Calcs'!G16</f>
        <v>#VALUE!</v>
      </c>
      <c r="E107" s="13">
        <f>'Work Information'!G21</f>
        <v>99999999</v>
      </c>
      <c r="F107" s="41" t="str">
        <f t="shared" si="58"/>
        <v/>
      </c>
      <c r="G107" s="142"/>
      <c r="H107" s="41" t="str">
        <f t="shared" si="59"/>
        <v/>
      </c>
      <c r="I107" s="41" t="e">
        <f t="shared" ca="1" si="70"/>
        <v>#VALUE!</v>
      </c>
      <c r="J107" s="41" t="e">
        <f t="shared" ca="1" si="87"/>
        <v>#VALUE!</v>
      </c>
      <c r="K107" s="41"/>
      <c r="L107" s="41" t="e">
        <f t="shared" ca="1" si="81"/>
        <v>#VALUE!</v>
      </c>
      <c r="M107" s="41" t="e">
        <f t="shared" ca="1" si="75"/>
        <v>#VALUE!</v>
      </c>
      <c r="N107" s="41" t="e">
        <f t="shared" ca="1" si="99"/>
        <v>#VALUE!</v>
      </c>
      <c r="P107" s="275"/>
      <c r="Q107" s="40">
        <v>160.20833333333238</v>
      </c>
      <c r="R107" s="42" t="e">
        <f ca="1">'Queuing Calcs'!G43</f>
        <v>#VALUE!</v>
      </c>
      <c r="S107" s="13">
        <f>'Work Information'!G48</f>
        <v>99999999</v>
      </c>
      <c r="T107" s="41" t="str">
        <f t="shared" si="60"/>
        <v/>
      </c>
      <c r="U107" s="142"/>
      <c r="V107" s="41" t="str">
        <f t="shared" si="61"/>
        <v/>
      </c>
      <c r="W107" s="41" t="e">
        <f t="shared" ca="1" si="71"/>
        <v>#VALUE!</v>
      </c>
      <c r="X107" s="41" t="e">
        <f t="shared" ca="1" si="89"/>
        <v>#VALUE!</v>
      </c>
      <c r="Y107" s="41"/>
      <c r="Z107" s="41" t="e">
        <f t="shared" ca="1" si="82"/>
        <v>#VALUE!</v>
      </c>
      <c r="AA107" s="41" t="e">
        <f t="shared" ca="1" si="76"/>
        <v>#VALUE!</v>
      </c>
      <c r="AB107" s="41" t="e">
        <f t="shared" ca="1" si="52"/>
        <v>#VALUE!</v>
      </c>
      <c r="AD107" s="275"/>
      <c r="AE107" s="40">
        <v>160.20833333333238</v>
      </c>
      <c r="AF107" s="42" t="e">
        <f ca="1">'Queuing Calcs'!G70</f>
        <v>#VALUE!</v>
      </c>
      <c r="AG107" s="13">
        <f>'Work Information'!G75</f>
        <v>99999999</v>
      </c>
      <c r="AH107" s="41" t="str">
        <f t="shared" si="62"/>
        <v/>
      </c>
      <c r="AI107" s="142"/>
      <c r="AJ107" s="41" t="str">
        <f t="shared" si="63"/>
        <v/>
      </c>
      <c r="AK107" s="41" t="e">
        <f t="shared" ca="1" si="72"/>
        <v>#VALUE!</v>
      </c>
      <c r="AL107" s="41" t="e">
        <f t="shared" ca="1" si="91"/>
        <v>#VALUE!</v>
      </c>
      <c r="AM107" s="41"/>
      <c r="AN107" s="41" t="e">
        <f t="shared" ca="1" si="83"/>
        <v>#VALUE!</v>
      </c>
      <c r="AO107" s="41" t="e">
        <f t="shared" ca="1" si="77"/>
        <v>#VALUE!</v>
      </c>
      <c r="AP107" s="41" t="e">
        <f t="shared" ca="1" si="53"/>
        <v>#VALUE!</v>
      </c>
      <c r="AR107" s="275"/>
      <c r="AS107" s="40">
        <v>160.20833333333238</v>
      </c>
      <c r="AT107" s="42" t="e">
        <f ca="1">'Queuing Calcs'!P16</f>
        <v>#VALUE!</v>
      </c>
      <c r="AU107" s="13">
        <f>'Work Information'!P21</f>
        <v>99999999</v>
      </c>
      <c r="AV107" s="41" t="str">
        <f t="shared" si="64"/>
        <v/>
      </c>
      <c r="AW107" s="142"/>
      <c r="AX107" s="41" t="str">
        <f t="shared" si="106"/>
        <v/>
      </c>
      <c r="AY107" s="41" t="e">
        <f t="shared" ca="1" si="107"/>
        <v>#VALUE!</v>
      </c>
      <c r="AZ107" s="41" t="e">
        <f t="shared" ca="1" si="93"/>
        <v>#VALUE!</v>
      </c>
      <c r="BA107" s="41"/>
      <c r="BB107" s="41" t="e">
        <f t="shared" ca="1" si="84"/>
        <v>#VALUE!</v>
      </c>
      <c r="BC107" s="41" t="e">
        <f t="shared" ca="1" si="78"/>
        <v>#VALUE!</v>
      </c>
      <c r="BD107" s="41" t="e">
        <f t="shared" ca="1" si="55"/>
        <v>#VALUE!</v>
      </c>
      <c r="BF107" s="275"/>
      <c r="BG107" s="40">
        <v>160.20833333333238</v>
      </c>
      <c r="BH107" s="42" t="e">
        <f ca="1">'Queuing Calcs'!P43</f>
        <v>#VALUE!</v>
      </c>
      <c r="BI107" s="13">
        <f>'Work Information'!P48</f>
        <v>99999999</v>
      </c>
      <c r="BJ107" s="41" t="str">
        <f t="shared" si="66"/>
        <v/>
      </c>
      <c r="BK107" s="142"/>
      <c r="BL107" s="41" t="str">
        <f t="shared" si="67"/>
        <v/>
      </c>
      <c r="BM107" s="41" t="e">
        <f t="shared" ca="1" si="73"/>
        <v>#VALUE!</v>
      </c>
      <c r="BN107" s="41" t="e">
        <f t="shared" ca="1" si="95"/>
        <v>#VALUE!</v>
      </c>
      <c r="BO107" s="41"/>
      <c r="BP107" s="41" t="e">
        <f t="shared" ca="1" si="85"/>
        <v>#VALUE!</v>
      </c>
      <c r="BQ107" s="41" t="e">
        <f t="shared" ca="1" si="79"/>
        <v>#VALUE!</v>
      </c>
      <c r="BR107" s="41" t="e">
        <f t="shared" ca="1" si="56"/>
        <v>#VALUE!</v>
      </c>
      <c r="BT107" s="275"/>
      <c r="BU107" s="40">
        <v>160.20833333333238</v>
      </c>
      <c r="BV107" s="42" t="e">
        <f ca="1">'Queuing Calcs'!P70</f>
        <v>#VALUE!</v>
      </c>
      <c r="BW107" s="13">
        <f>'Work Information'!P75</f>
        <v>99999999</v>
      </c>
      <c r="BX107" s="41" t="str">
        <f t="shared" si="68"/>
        <v/>
      </c>
      <c r="BY107" s="142"/>
      <c r="BZ107" s="41" t="str">
        <f t="shared" si="69"/>
        <v/>
      </c>
      <c r="CA107" s="41" t="e">
        <f t="shared" ca="1" si="74"/>
        <v>#VALUE!</v>
      </c>
      <c r="CB107" s="41" t="e">
        <f t="shared" ca="1" si="97"/>
        <v>#VALUE!</v>
      </c>
      <c r="CC107" s="41"/>
      <c r="CD107" s="41" t="e">
        <f t="shared" ca="1" si="86"/>
        <v>#VALUE!</v>
      </c>
      <c r="CE107" s="41" t="e">
        <f t="shared" ca="1" si="80"/>
        <v>#VALUE!</v>
      </c>
      <c r="CF107" s="41" t="e">
        <f t="shared" ca="1" si="57"/>
        <v>#VALUE!</v>
      </c>
    </row>
    <row r="108" spans="2:84" x14ac:dyDescent="0.25">
      <c r="B108" s="275"/>
      <c r="C108" s="40">
        <v>160.24999999999903</v>
      </c>
      <c r="D108" s="42" t="e">
        <f ca="1">'Queuing Calcs'!G17</f>
        <v>#VALUE!</v>
      </c>
      <c r="E108" s="13">
        <f>'Work Information'!G22</f>
        <v>99999999</v>
      </c>
      <c r="F108" s="41" t="str">
        <f t="shared" si="58"/>
        <v/>
      </c>
      <c r="G108" s="142"/>
      <c r="H108" s="41" t="str">
        <f t="shared" si="59"/>
        <v/>
      </c>
      <c r="I108" s="41" t="e">
        <f t="shared" ca="1" si="70"/>
        <v>#VALUE!</v>
      </c>
      <c r="J108" s="41" t="e">
        <f t="shared" ca="1" si="87"/>
        <v>#VALUE!</v>
      </c>
      <c r="K108" s="41"/>
      <c r="L108" s="41" t="e">
        <f t="shared" ca="1" si="81"/>
        <v>#VALUE!</v>
      </c>
      <c r="M108" s="41" t="e">
        <f t="shared" ca="1" si="75"/>
        <v>#VALUE!</v>
      </c>
      <c r="N108" s="41" t="e">
        <f t="shared" ca="1" si="99"/>
        <v>#VALUE!</v>
      </c>
      <c r="P108" s="275"/>
      <c r="Q108" s="40">
        <v>160.24999999999903</v>
      </c>
      <c r="R108" s="42" t="e">
        <f ca="1">'Queuing Calcs'!G44</f>
        <v>#VALUE!</v>
      </c>
      <c r="S108" s="13">
        <f>'Work Information'!G49</f>
        <v>99999999</v>
      </c>
      <c r="T108" s="41" t="str">
        <f t="shared" si="60"/>
        <v/>
      </c>
      <c r="U108" s="142"/>
      <c r="V108" s="41" t="str">
        <f t="shared" si="61"/>
        <v/>
      </c>
      <c r="W108" s="41" t="e">
        <f t="shared" ca="1" si="71"/>
        <v>#VALUE!</v>
      </c>
      <c r="X108" s="41" t="e">
        <f t="shared" ca="1" si="89"/>
        <v>#VALUE!</v>
      </c>
      <c r="Y108" s="41"/>
      <c r="Z108" s="41" t="e">
        <f t="shared" ca="1" si="82"/>
        <v>#VALUE!</v>
      </c>
      <c r="AA108" s="41" t="e">
        <f t="shared" ca="1" si="76"/>
        <v>#VALUE!</v>
      </c>
      <c r="AB108" s="41" t="e">
        <f t="shared" ca="1" si="52"/>
        <v>#VALUE!</v>
      </c>
      <c r="AD108" s="275"/>
      <c r="AE108" s="40">
        <v>160.24999999999903</v>
      </c>
      <c r="AF108" s="42" t="e">
        <f ca="1">'Queuing Calcs'!G71</f>
        <v>#VALUE!</v>
      </c>
      <c r="AG108" s="13">
        <f>'Work Information'!G76</f>
        <v>99999999</v>
      </c>
      <c r="AH108" s="41" t="str">
        <f t="shared" si="62"/>
        <v/>
      </c>
      <c r="AI108" s="142"/>
      <c r="AJ108" s="41" t="str">
        <f t="shared" si="63"/>
        <v/>
      </c>
      <c r="AK108" s="41" t="e">
        <f t="shared" ca="1" si="72"/>
        <v>#VALUE!</v>
      </c>
      <c r="AL108" s="41" t="e">
        <f t="shared" ca="1" si="91"/>
        <v>#VALUE!</v>
      </c>
      <c r="AM108" s="41"/>
      <c r="AN108" s="41" t="e">
        <f t="shared" ca="1" si="83"/>
        <v>#VALUE!</v>
      </c>
      <c r="AO108" s="41" t="e">
        <f t="shared" ca="1" si="77"/>
        <v>#VALUE!</v>
      </c>
      <c r="AP108" s="41" t="e">
        <f t="shared" ca="1" si="53"/>
        <v>#VALUE!</v>
      </c>
      <c r="AR108" s="275"/>
      <c r="AS108" s="40">
        <v>160.24999999999903</v>
      </c>
      <c r="AT108" s="42" t="e">
        <f ca="1">'Queuing Calcs'!P17</f>
        <v>#VALUE!</v>
      </c>
      <c r="AU108" s="13">
        <f>'Work Information'!P22</f>
        <v>99999999</v>
      </c>
      <c r="AV108" s="41" t="str">
        <f t="shared" si="64"/>
        <v/>
      </c>
      <c r="AW108" s="142"/>
      <c r="AX108" s="41" t="str">
        <f t="shared" si="106"/>
        <v/>
      </c>
      <c r="AY108" s="41" t="e">
        <f t="shared" ca="1" si="107"/>
        <v>#VALUE!</v>
      </c>
      <c r="AZ108" s="41" t="e">
        <f t="shared" ca="1" si="93"/>
        <v>#VALUE!</v>
      </c>
      <c r="BA108" s="41"/>
      <c r="BB108" s="41" t="e">
        <f t="shared" ca="1" si="84"/>
        <v>#VALUE!</v>
      </c>
      <c r="BC108" s="41" t="e">
        <f t="shared" ca="1" si="78"/>
        <v>#VALUE!</v>
      </c>
      <c r="BD108" s="41" t="e">
        <f t="shared" ca="1" si="55"/>
        <v>#VALUE!</v>
      </c>
      <c r="BF108" s="275"/>
      <c r="BG108" s="40">
        <v>160.24999999999903</v>
      </c>
      <c r="BH108" s="42" t="e">
        <f ca="1">'Queuing Calcs'!P44</f>
        <v>#VALUE!</v>
      </c>
      <c r="BI108" s="13">
        <f>'Work Information'!P49</f>
        <v>99999999</v>
      </c>
      <c r="BJ108" s="41" t="str">
        <f t="shared" si="66"/>
        <v/>
      </c>
      <c r="BK108" s="142"/>
      <c r="BL108" s="41" t="str">
        <f t="shared" si="67"/>
        <v/>
      </c>
      <c r="BM108" s="41" t="e">
        <f t="shared" ca="1" si="73"/>
        <v>#VALUE!</v>
      </c>
      <c r="BN108" s="41" t="e">
        <f t="shared" ca="1" si="95"/>
        <v>#VALUE!</v>
      </c>
      <c r="BO108" s="41"/>
      <c r="BP108" s="41" t="e">
        <f t="shared" ca="1" si="85"/>
        <v>#VALUE!</v>
      </c>
      <c r="BQ108" s="41" t="e">
        <f t="shared" ca="1" si="79"/>
        <v>#VALUE!</v>
      </c>
      <c r="BR108" s="41" t="e">
        <f t="shared" ca="1" si="56"/>
        <v>#VALUE!</v>
      </c>
      <c r="BT108" s="275"/>
      <c r="BU108" s="40">
        <v>160.24999999999903</v>
      </c>
      <c r="BV108" s="42" t="e">
        <f ca="1">'Queuing Calcs'!P71</f>
        <v>#VALUE!</v>
      </c>
      <c r="BW108" s="13">
        <f>'Work Information'!P76</f>
        <v>99999999</v>
      </c>
      <c r="BX108" s="41" t="str">
        <f t="shared" si="68"/>
        <v/>
      </c>
      <c r="BY108" s="142"/>
      <c r="BZ108" s="41" t="str">
        <f t="shared" si="69"/>
        <v/>
      </c>
      <c r="CA108" s="41" t="e">
        <f t="shared" ca="1" si="74"/>
        <v>#VALUE!</v>
      </c>
      <c r="CB108" s="41" t="e">
        <f t="shared" ca="1" si="97"/>
        <v>#VALUE!</v>
      </c>
      <c r="CC108" s="41"/>
      <c r="CD108" s="41" t="e">
        <f t="shared" ca="1" si="86"/>
        <v>#VALUE!</v>
      </c>
      <c r="CE108" s="41" t="e">
        <f t="shared" ca="1" si="80"/>
        <v>#VALUE!</v>
      </c>
      <c r="CF108" s="41" t="e">
        <f t="shared" ca="1" si="57"/>
        <v>#VALUE!</v>
      </c>
    </row>
    <row r="109" spans="2:84" x14ac:dyDescent="0.25">
      <c r="B109" s="275"/>
      <c r="C109" s="40">
        <v>160.29166666666569</v>
      </c>
      <c r="D109" s="42" t="e">
        <f ca="1">'Queuing Calcs'!G18</f>
        <v>#VALUE!</v>
      </c>
      <c r="E109" s="13">
        <f>'Work Information'!G23</f>
        <v>99999999</v>
      </c>
      <c r="F109" s="41" t="str">
        <f t="shared" si="58"/>
        <v/>
      </c>
      <c r="G109" s="142"/>
      <c r="H109" s="41" t="str">
        <f t="shared" si="59"/>
        <v/>
      </c>
      <c r="I109" s="41" t="e">
        <f t="shared" ca="1" si="70"/>
        <v>#VALUE!</v>
      </c>
      <c r="J109" s="41" t="e">
        <f t="shared" ca="1" si="87"/>
        <v>#VALUE!</v>
      </c>
      <c r="K109" s="41"/>
      <c r="L109" s="41" t="e">
        <f t="shared" ca="1" si="81"/>
        <v>#VALUE!</v>
      </c>
      <c r="M109" s="41" t="e">
        <f t="shared" ca="1" si="75"/>
        <v>#VALUE!</v>
      </c>
      <c r="N109" s="41" t="e">
        <f t="shared" ca="1" si="99"/>
        <v>#VALUE!</v>
      </c>
      <c r="P109" s="275"/>
      <c r="Q109" s="40">
        <v>160.29166666666569</v>
      </c>
      <c r="R109" s="42" t="e">
        <f ca="1">'Queuing Calcs'!G45</f>
        <v>#VALUE!</v>
      </c>
      <c r="S109" s="13">
        <f>'Work Information'!G50</f>
        <v>99999999</v>
      </c>
      <c r="T109" s="41" t="str">
        <f t="shared" si="60"/>
        <v/>
      </c>
      <c r="U109" s="142"/>
      <c r="V109" s="41" t="str">
        <f t="shared" si="61"/>
        <v/>
      </c>
      <c r="W109" s="41" t="e">
        <f t="shared" ca="1" si="71"/>
        <v>#VALUE!</v>
      </c>
      <c r="X109" s="41" t="e">
        <f t="shared" ca="1" si="89"/>
        <v>#VALUE!</v>
      </c>
      <c r="Y109" s="41"/>
      <c r="Z109" s="41" t="e">
        <f t="shared" ca="1" si="82"/>
        <v>#VALUE!</v>
      </c>
      <c r="AA109" s="41" t="e">
        <f t="shared" ca="1" si="76"/>
        <v>#VALUE!</v>
      </c>
      <c r="AB109" s="41" t="e">
        <f t="shared" ca="1" si="52"/>
        <v>#VALUE!</v>
      </c>
      <c r="AD109" s="275"/>
      <c r="AE109" s="40">
        <v>160.29166666666569</v>
      </c>
      <c r="AF109" s="42" t="e">
        <f ca="1">'Queuing Calcs'!G72</f>
        <v>#VALUE!</v>
      </c>
      <c r="AG109" s="13">
        <f>'Work Information'!G77</f>
        <v>99999999</v>
      </c>
      <c r="AH109" s="41" t="str">
        <f t="shared" si="62"/>
        <v/>
      </c>
      <c r="AI109" s="142"/>
      <c r="AJ109" s="41" t="str">
        <f t="shared" si="63"/>
        <v/>
      </c>
      <c r="AK109" s="41" t="e">
        <f t="shared" ca="1" si="72"/>
        <v>#VALUE!</v>
      </c>
      <c r="AL109" s="41" t="e">
        <f t="shared" ca="1" si="91"/>
        <v>#VALUE!</v>
      </c>
      <c r="AM109" s="41"/>
      <c r="AN109" s="41" t="e">
        <f t="shared" ca="1" si="83"/>
        <v>#VALUE!</v>
      </c>
      <c r="AO109" s="41" t="e">
        <f t="shared" ca="1" si="77"/>
        <v>#VALUE!</v>
      </c>
      <c r="AP109" s="41" t="e">
        <f t="shared" ca="1" si="53"/>
        <v>#VALUE!</v>
      </c>
      <c r="AR109" s="275"/>
      <c r="AS109" s="40">
        <v>160.29166666666569</v>
      </c>
      <c r="AT109" s="42" t="e">
        <f ca="1">'Queuing Calcs'!P18</f>
        <v>#VALUE!</v>
      </c>
      <c r="AU109" s="13">
        <f>'Work Information'!P23</f>
        <v>99999999</v>
      </c>
      <c r="AV109" s="41" t="str">
        <f t="shared" si="64"/>
        <v/>
      </c>
      <c r="AW109" s="142"/>
      <c r="AX109" s="41" t="str">
        <f t="shared" si="106"/>
        <v/>
      </c>
      <c r="AY109" s="41" t="e">
        <f t="shared" ca="1" si="107"/>
        <v>#VALUE!</v>
      </c>
      <c r="AZ109" s="41" t="e">
        <f t="shared" ca="1" si="93"/>
        <v>#VALUE!</v>
      </c>
      <c r="BA109" s="41"/>
      <c r="BB109" s="41" t="e">
        <f t="shared" ca="1" si="84"/>
        <v>#VALUE!</v>
      </c>
      <c r="BC109" s="41" t="e">
        <f t="shared" ca="1" si="78"/>
        <v>#VALUE!</v>
      </c>
      <c r="BD109" s="41" t="e">
        <f t="shared" ca="1" si="55"/>
        <v>#VALUE!</v>
      </c>
      <c r="BF109" s="275"/>
      <c r="BG109" s="40">
        <v>160.29166666666569</v>
      </c>
      <c r="BH109" s="42" t="e">
        <f ca="1">'Queuing Calcs'!P45</f>
        <v>#VALUE!</v>
      </c>
      <c r="BI109" s="13">
        <f>'Work Information'!P50</f>
        <v>99999999</v>
      </c>
      <c r="BJ109" s="41" t="str">
        <f t="shared" si="66"/>
        <v/>
      </c>
      <c r="BK109" s="142"/>
      <c r="BL109" s="41" t="str">
        <f t="shared" si="67"/>
        <v/>
      </c>
      <c r="BM109" s="41" t="e">
        <f t="shared" ca="1" si="73"/>
        <v>#VALUE!</v>
      </c>
      <c r="BN109" s="41" t="e">
        <f t="shared" ca="1" si="95"/>
        <v>#VALUE!</v>
      </c>
      <c r="BO109" s="41"/>
      <c r="BP109" s="41" t="e">
        <f t="shared" ca="1" si="85"/>
        <v>#VALUE!</v>
      </c>
      <c r="BQ109" s="41" t="e">
        <f t="shared" ca="1" si="79"/>
        <v>#VALUE!</v>
      </c>
      <c r="BR109" s="41" t="e">
        <f t="shared" ca="1" si="56"/>
        <v>#VALUE!</v>
      </c>
      <c r="BT109" s="275"/>
      <c r="BU109" s="40">
        <v>160.29166666666569</v>
      </c>
      <c r="BV109" s="42" t="e">
        <f ca="1">'Queuing Calcs'!P72</f>
        <v>#VALUE!</v>
      </c>
      <c r="BW109" s="13">
        <f>'Work Information'!P77</f>
        <v>99999999</v>
      </c>
      <c r="BX109" s="41" t="str">
        <f t="shared" si="68"/>
        <v/>
      </c>
      <c r="BY109" s="142"/>
      <c r="BZ109" s="41" t="str">
        <f t="shared" si="69"/>
        <v/>
      </c>
      <c r="CA109" s="41" t="e">
        <f t="shared" ca="1" si="74"/>
        <v>#VALUE!</v>
      </c>
      <c r="CB109" s="41" t="e">
        <f t="shared" ca="1" si="97"/>
        <v>#VALUE!</v>
      </c>
      <c r="CC109" s="41"/>
      <c r="CD109" s="41" t="e">
        <f t="shared" ca="1" si="86"/>
        <v>#VALUE!</v>
      </c>
      <c r="CE109" s="41" t="e">
        <f t="shared" ca="1" si="80"/>
        <v>#VALUE!</v>
      </c>
      <c r="CF109" s="41" t="e">
        <f t="shared" ca="1" si="57"/>
        <v>#VALUE!</v>
      </c>
    </row>
    <row r="110" spans="2:84" x14ac:dyDescent="0.25">
      <c r="B110" s="275"/>
      <c r="C110" s="40">
        <v>160.33333333333235</v>
      </c>
      <c r="D110" s="42" t="e">
        <f ca="1">'Queuing Calcs'!G19</f>
        <v>#VALUE!</v>
      </c>
      <c r="E110" s="13">
        <f>'Work Information'!G24</f>
        <v>99999999</v>
      </c>
      <c r="F110" s="41" t="str">
        <f t="shared" si="58"/>
        <v/>
      </c>
      <c r="G110" s="142"/>
      <c r="H110" s="41" t="str">
        <f t="shared" si="59"/>
        <v/>
      </c>
      <c r="I110" s="41" t="e">
        <f t="shared" ca="1" si="70"/>
        <v>#VALUE!</v>
      </c>
      <c r="J110" s="41" t="e">
        <f t="shared" ca="1" si="87"/>
        <v>#VALUE!</v>
      </c>
      <c r="K110" s="41"/>
      <c r="L110" s="41" t="e">
        <f t="shared" ca="1" si="81"/>
        <v>#VALUE!</v>
      </c>
      <c r="M110" s="41" t="e">
        <f t="shared" ca="1" si="75"/>
        <v>#VALUE!</v>
      </c>
      <c r="N110" s="41" t="e">
        <f t="shared" ca="1" si="99"/>
        <v>#VALUE!</v>
      </c>
      <c r="P110" s="275"/>
      <c r="Q110" s="40">
        <v>160.33333333333235</v>
      </c>
      <c r="R110" s="42" t="e">
        <f ca="1">'Queuing Calcs'!G46</f>
        <v>#VALUE!</v>
      </c>
      <c r="S110" s="13">
        <f>'Work Information'!G51</f>
        <v>99999999</v>
      </c>
      <c r="T110" s="41" t="str">
        <f t="shared" si="60"/>
        <v/>
      </c>
      <c r="U110" s="142"/>
      <c r="V110" s="41" t="str">
        <f t="shared" si="61"/>
        <v/>
      </c>
      <c r="W110" s="41" t="e">
        <f t="shared" ca="1" si="71"/>
        <v>#VALUE!</v>
      </c>
      <c r="X110" s="41" t="e">
        <f t="shared" ca="1" si="89"/>
        <v>#VALUE!</v>
      </c>
      <c r="Y110" s="41"/>
      <c r="Z110" s="41" t="e">
        <f t="shared" ca="1" si="82"/>
        <v>#VALUE!</v>
      </c>
      <c r="AA110" s="41" t="e">
        <f t="shared" ca="1" si="76"/>
        <v>#VALUE!</v>
      </c>
      <c r="AB110" s="41" t="e">
        <f t="shared" ca="1" si="52"/>
        <v>#VALUE!</v>
      </c>
      <c r="AD110" s="275"/>
      <c r="AE110" s="40">
        <v>160.33333333333235</v>
      </c>
      <c r="AF110" s="42" t="e">
        <f ca="1">'Queuing Calcs'!G73</f>
        <v>#VALUE!</v>
      </c>
      <c r="AG110" s="13">
        <f>'Work Information'!G78</f>
        <v>99999999</v>
      </c>
      <c r="AH110" s="41" t="str">
        <f t="shared" si="62"/>
        <v/>
      </c>
      <c r="AI110" s="142"/>
      <c r="AJ110" s="41" t="str">
        <f t="shared" si="63"/>
        <v/>
      </c>
      <c r="AK110" s="41" t="e">
        <f t="shared" ca="1" si="72"/>
        <v>#VALUE!</v>
      </c>
      <c r="AL110" s="41" t="e">
        <f t="shared" ca="1" si="91"/>
        <v>#VALUE!</v>
      </c>
      <c r="AM110" s="41"/>
      <c r="AN110" s="41" t="e">
        <f t="shared" ca="1" si="83"/>
        <v>#VALUE!</v>
      </c>
      <c r="AO110" s="41" t="e">
        <f t="shared" ca="1" si="77"/>
        <v>#VALUE!</v>
      </c>
      <c r="AP110" s="41" t="e">
        <f t="shared" ca="1" si="53"/>
        <v>#VALUE!</v>
      </c>
      <c r="AR110" s="275"/>
      <c r="AS110" s="40">
        <v>160.33333333333235</v>
      </c>
      <c r="AT110" s="42" t="e">
        <f ca="1">'Queuing Calcs'!P19</f>
        <v>#VALUE!</v>
      </c>
      <c r="AU110" s="13">
        <f>'Work Information'!P24</f>
        <v>99999999</v>
      </c>
      <c r="AV110" s="41" t="str">
        <f t="shared" si="64"/>
        <v/>
      </c>
      <c r="AW110" s="142"/>
      <c r="AX110" s="41" t="str">
        <f t="shared" si="106"/>
        <v/>
      </c>
      <c r="AY110" s="41" t="e">
        <f t="shared" ca="1" si="107"/>
        <v>#VALUE!</v>
      </c>
      <c r="AZ110" s="41" t="e">
        <f t="shared" ca="1" si="93"/>
        <v>#VALUE!</v>
      </c>
      <c r="BA110" s="41"/>
      <c r="BB110" s="41" t="e">
        <f t="shared" ca="1" si="84"/>
        <v>#VALUE!</v>
      </c>
      <c r="BC110" s="41" t="e">
        <f t="shared" ca="1" si="78"/>
        <v>#VALUE!</v>
      </c>
      <c r="BD110" s="41" t="e">
        <f t="shared" ca="1" si="55"/>
        <v>#VALUE!</v>
      </c>
      <c r="BF110" s="275"/>
      <c r="BG110" s="40">
        <v>160.33333333333235</v>
      </c>
      <c r="BH110" s="42" t="e">
        <f ca="1">'Queuing Calcs'!P46</f>
        <v>#VALUE!</v>
      </c>
      <c r="BI110" s="13">
        <f>'Work Information'!P51</f>
        <v>99999999</v>
      </c>
      <c r="BJ110" s="41" t="str">
        <f t="shared" si="66"/>
        <v/>
      </c>
      <c r="BK110" s="142"/>
      <c r="BL110" s="41" t="str">
        <f t="shared" si="67"/>
        <v/>
      </c>
      <c r="BM110" s="41" t="e">
        <f t="shared" ca="1" si="73"/>
        <v>#VALUE!</v>
      </c>
      <c r="BN110" s="41" t="e">
        <f t="shared" ca="1" si="95"/>
        <v>#VALUE!</v>
      </c>
      <c r="BO110" s="41"/>
      <c r="BP110" s="41" t="e">
        <f t="shared" ca="1" si="85"/>
        <v>#VALUE!</v>
      </c>
      <c r="BQ110" s="41" t="e">
        <f t="shared" ca="1" si="79"/>
        <v>#VALUE!</v>
      </c>
      <c r="BR110" s="41" t="e">
        <f t="shared" ca="1" si="56"/>
        <v>#VALUE!</v>
      </c>
      <c r="BT110" s="275"/>
      <c r="BU110" s="40">
        <v>160.33333333333235</v>
      </c>
      <c r="BV110" s="42" t="e">
        <f ca="1">'Queuing Calcs'!P73</f>
        <v>#VALUE!</v>
      </c>
      <c r="BW110" s="13">
        <f>'Work Information'!P78</f>
        <v>99999999</v>
      </c>
      <c r="BX110" s="41" t="str">
        <f t="shared" si="68"/>
        <v/>
      </c>
      <c r="BY110" s="142"/>
      <c r="BZ110" s="41" t="str">
        <f t="shared" si="69"/>
        <v/>
      </c>
      <c r="CA110" s="41" t="e">
        <f t="shared" ca="1" si="74"/>
        <v>#VALUE!</v>
      </c>
      <c r="CB110" s="41" t="e">
        <f t="shared" ca="1" si="97"/>
        <v>#VALUE!</v>
      </c>
      <c r="CC110" s="41"/>
      <c r="CD110" s="41" t="e">
        <f t="shared" ca="1" si="86"/>
        <v>#VALUE!</v>
      </c>
      <c r="CE110" s="41" t="e">
        <f t="shared" ca="1" si="80"/>
        <v>#VALUE!</v>
      </c>
      <c r="CF110" s="41" t="e">
        <f t="shared" ca="1" si="57"/>
        <v>#VALUE!</v>
      </c>
    </row>
    <row r="111" spans="2:84" x14ac:dyDescent="0.25">
      <c r="B111" s="275"/>
      <c r="C111" s="40">
        <v>160.37499999999901</v>
      </c>
      <c r="D111" s="42" t="e">
        <f ca="1">'Queuing Calcs'!G20</f>
        <v>#VALUE!</v>
      </c>
      <c r="E111" s="13">
        <f>'Work Information'!G25</f>
        <v>99999999</v>
      </c>
      <c r="F111" s="41" t="str">
        <f t="shared" si="58"/>
        <v/>
      </c>
      <c r="G111" s="142"/>
      <c r="H111" s="41" t="str">
        <f t="shared" si="59"/>
        <v/>
      </c>
      <c r="I111" s="41" t="e">
        <f t="shared" ca="1" si="70"/>
        <v>#VALUE!</v>
      </c>
      <c r="J111" s="41" t="e">
        <f t="shared" ca="1" si="87"/>
        <v>#VALUE!</v>
      </c>
      <c r="K111" s="41"/>
      <c r="L111" s="41" t="e">
        <f t="shared" ca="1" si="81"/>
        <v>#VALUE!</v>
      </c>
      <c r="M111" s="41" t="e">
        <f t="shared" ca="1" si="75"/>
        <v>#VALUE!</v>
      </c>
      <c r="N111" s="41" t="e">
        <f t="shared" ca="1" si="99"/>
        <v>#VALUE!</v>
      </c>
      <c r="P111" s="275"/>
      <c r="Q111" s="40">
        <v>160.37499999999901</v>
      </c>
      <c r="R111" s="42" t="e">
        <f ca="1">'Queuing Calcs'!G47</f>
        <v>#VALUE!</v>
      </c>
      <c r="S111" s="13">
        <f>'Work Information'!G52</f>
        <v>99999999</v>
      </c>
      <c r="T111" s="41" t="str">
        <f t="shared" si="60"/>
        <v/>
      </c>
      <c r="U111" s="142"/>
      <c r="V111" s="41" t="str">
        <f t="shared" si="61"/>
        <v/>
      </c>
      <c r="W111" s="41" t="e">
        <f t="shared" ca="1" si="71"/>
        <v>#VALUE!</v>
      </c>
      <c r="X111" s="41" t="e">
        <f t="shared" ca="1" si="89"/>
        <v>#VALUE!</v>
      </c>
      <c r="Y111" s="41"/>
      <c r="Z111" s="41" t="e">
        <f t="shared" ca="1" si="82"/>
        <v>#VALUE!</v>
      </c>
      <c r="AA111" s="41" t="e">
        <f t="shared" ca="1" si="76"/>
        <v>#VALUE!</v>
      </c>
      <c r="AB111" s="41" t="e">
        <f t="shared" ca="1" si="52"/>
        <v>#VALUE!</v>
      </c>
      <c r="AD111" s="275"/>
      <c r="AE111" s="40">
        <v>160.37499999999901</v>
      </c>
      <c r="AF111" s="42" t="e">
        <f ca="1">'Queuing Calcs'!G74</f>
        <v>#VALUE!</v>
      </c>
      <c r="AG111" s="13">
        <f>'Work Information'!G79</f>
        <v>99999999</v>
      </c>
      <c r="AH111" s="41" t="str">
        <f t="shared" si="62"/>
        <v/>
      </c>
      <c r="AI111" s="142"/>
      <c r="AJ111" s="41" t="str">
        <f t="shared" si="63"/>
        <v/>
      </c>
      <c r="AK111" s="41" t="e">
        <f t="shared" ca="1" si="72"/>
        <v>#VALUE!</v>
      </c>
      <c r="AL111" s="41" t="e">
        <f t="shared" ca="1" si="91"/>
        <v>#VALUE!</v>
      </c>
      <c r="AM111" s="41"/>
      <c r="AN111" s="41" t="e">
        <f t="shared" ca="1" si="83"/>
        <v>#VALUE!</v>
      </c>
      <c r="AO111" s="41" t="e">
        <f t="shared" ca="1" si="77"/>
        <v>#VALUE!</v>
      </c>
      <c r="AP111" s="41" t="e">
        <f t="shared" ca="1" si="53"/>
        <v>#VALUE!</v>
      </c>
      <c r="AR111" s="275"/>
      <c r="AS111" s="40">
        <v>160.37499999999901</v>
      </c>
      <c r="AT111" s="42" t="e">
        <f ca="1">'Queuing Calcs'!P20</f>
        <v>#VALUE!</v>
      </c>
      <c r="AU111" s="13">
        <f>'Work Information'!P25</f>
        <v>99999999</v>
      </c>
      <c r="AV111" s="41" t="str">
        <f t="shared" si="64"/>
        <v/>
      </c>
      <c r="AW111" s="142"/>
      <c r="AX111" s="41" t="str">
        <f t="shared" si="106"/>
        <v/>
      </c>
      <c r="AY111" s="41" t="e">
        <f t="shared" ca="1" si="107"/>
        <v>#VALUE!</v>
      </c>
      <c r="AZ111" s="41" t="e">
        <f t="shared" ca="1" si="93"/>
        <v>#VALUE!</v>
      </c>
      <c r="BA111" s="41"/>
      <c r="BB111" s="41" t="e">
        <f t="shared" ca="1" si="84"/>
        <v>#VALUE!</v>
      </c>
      <c r="BC111" s="41" t="e">
        <f t="shared" ca="1" si="78"/>
        <v>#VALUE!</v>
      </c>
      <c r="BD111" s="41" t="e">
        <f t="shared" ca="1" si="55"/>
        <v>#VALUE!</v>
      </c>
      <c r="BF111" s="275"/>
      <c r="BG111" s="40">
        <v>160.37499999999901</v>
      </c>
      <c r="BH111" s="42" t="e">
        <f ca="1">'Queuing Calcs'!P47</f>
        <v>#VALUE!</v>
      </c>
      <c r="BI111" s="13">
        <f>'Work Information'!P52</f>
        <v>99999999</v>
      </c>
      <c r="BJ111" s="41" t="str">
        <f t="shared" si="66"/>
        <v/>
      </c>
      <c r="BK111" s="142"/>
      <c r="BL111" s="41" t="str">
        <f t="shared" si="67"/>
        <v/>
      </c>
      <c r="BM111" s="41" t="e">
        <f t="shared" ca="1" si="73"/>
        <v>#VALUE!</v>
      </c>
      <c r="BN111" s="41" t="e">
        <f t="shared" ca="1" si="95"/>
        <v>#VALUE!</v>
      </c>
      <c r="BO111" s="41"/>
      <c r="BP111" s="41" t="e">
        <f t="shared" ca="1" si="85"/>
        <v>#VALUE!</v>
      </c>
      <c r="BQ111" s="41" t="e">
        <f t="shared" ca="1" si="79"/>
        <v>#VALUE!</v>
      </c>
      <c r="BR111" s="41" t="e">
        <f t="shared" ca="1" si="56"/>
        <v>#VALUE!</v>
      </c>
      <c r="BT111" s="275"/>
      <c r="BU111" s="40">
        <v>160.37499999999901</v>
      </c>
      <c r="BV111" s="42" t="e">
        <f ca="1">'Queuing Calcs'!P74</f>
        <v>#VALUE!</v>
      </c>
      <c r="BW111" s="13">
        <f>'Work Information'!P79</f>
        <v>99999999</v>
      </c>
      <c r="BX111" s="41" t="str">
        <f t="shared" si="68"/>
        <v/>
      </c>
      <c r="BY111" s="142"/>
      <c r="BZ111" s="41" t="str">
        <f t="shared" si="69"/>
        <v/>
      </c>
      <c r="CA111" s="41" t="e">
        <f t="shared" ca="1" si="74"/>
        <v>#VALUE!</v>
      </c>
      <c r="CB111" s="41" t="e">
        <f t="shared" ca="1" si="97"/>
        <v>#VALUE!</v>
      </c>
      <c r="CC111" s="41"/>
      <c r="CD111" s="41" t="e">
        <f t="shared" ca="1" si="86"/>
        <v>#VALUE!</v>
      </c>
      <c r="CE111" s="41" t="e">
        <f t="shared" ca="1" si="80"/>
        <v>#VALUE!</v>
      </c>
      <c r="CF111" s="41" t="e">
        <f t="shared" ca="1" si="57"/>
        <v>#VALUE!</v>
      </c>
    </row>
    <row r="112" spans="2:84" x14ac:dyDescent="0.25">
      <c r="B112" s="275"/>
      <c r="C112" s="40">
        <v>160.41666666666566</v>
      </c>
      <c r="D112" s="42" t="e">
        <f ca="1">'Queuing Calcs'!G21</f>
        <v>#VALUE!</v>
      </c>
      <c r="E112" s="13">
        <f>'Work Information'!G26</f>
        <v>99999999</v>
      </c>
      <c r="F112" s="41" t="str">
        <f t="shared" si="58"/>
        <v/>
      </c>
      <c r="G112" s="142"/>
      <c r="H112" s="41" t="str">
        <f t="shared" si="59"/>
        <v/>
      </c>
      <c r="I112" s="41" t="e">
        <f t="shared" ca="1" si="70"/>
        <v>#VALUE!</v>
      </c>
      <c r="J112" s="41" t="e">
        <f t="shared" ca="1" si="87"/>
        <v>#VALUE!</v>
      </c>
      <c r="K112" s="41"/>
      <c r="L112" s="41" t="e">
        <f t="shared" ca="1" si="81"/>
        <v>#VALUE!</v>
      </c>
      <c r="M112" s="41" t="e">
        <f t="shared" ca="1" si="75"/>
        <v>#VALUE!</v>
      </c>
      <c r="N112" s="41" t="e">
        <f t="shared" ca="1" si="99"/>
        <v>#VALUE!</v>
      </c>
      <c r="P112" s="275"/>
      <c r="Q112" s="40">
        <v>160.41666666666566</v>
      </c>
      <c r="R112" s="42" t="e">
        <f ca="1">'Queuing Calcs'!G48</f>
        <v>#VALUE!</v>
      </c>
      <c r="S112" s="13">
        <f>'Work Information'!G53</f>
        <v>99999999</v>
      </c>
      <c r="T112" s="41" t="str">
        <f t="shared" si="60"/>
        <v/>
      </c>
      <c r="U112" s="142"/>
      <c r="V112" s="41" t="str">
        <f t="shared" si="61"/>
        <v/>
      </c>
      <c r="W112" s="41" t="e">
        <f t="shared" ca="1" si="71"/>
        <v>#VALUE!</v>
      </c>
      <c r="X112" s="41" t="e">
        <f t="shared" ca="1" si="89"/>
        <v>#VALUE!</v>
      </c>
      <c r="Y112" s="41"/>
      <c r="Z112" s="41" t="e">
        <f t="shared" ca="1" si="82"/>
        <v>#VALUE!</v>
      </c>
      <c r="AA112" s="41" t="e">
        <f t="shared" ca="1" si="76"/>
        <v>#VALUE!</v>
      </c>
      <c r="AB112" s="41" t="e">
        <f t="shared" ca="1" si="52"/>
        <v>#VALUE!</v>
      </c>
      <c r="AD112" s="275"/>
      <c r="AE112" s="40">
        <v>160.41666666666566</v>
      </c>
      <c r="AF112" s="42" t="e">
        <f ca="1">'Queuing Calcs'!G75</f>
        <v>#VALUE!</v>
      </c>
      <c r="AG112" s="13">
        <f>'Work Information'!G80</f>
        <v>99999999</v>
      </c>
      <c r="AH112" s="41" t="str">
        <f t="shared" si="62"/>
        <v/>
      </c>
      <c r="AI112" s="142"/>
      <c r="AJ112" s="41" t="str">
        <f t="shared" si="63"/>
        <v/>
      </c>
      <c r="AK112" s="41" t="e">
        <f t="shared" ca="1" si="72"/>
        <v>#VALUE!</v>
      </c>
      <c r="AL112" s="41" t="e">
        <f t="shared" ca="1" si="91"/>
        <v>#VALUE!</v>
      </c>
      <c r="AM112" s="41"/>
      <c r="AN112" s="41" t="e">
        <f t="shared" ca="1" si="83"/>
        <v>#VALUE!</v>
      </c>
      <c r="AO112" s="41" t="e">
        <f t="shared" ca="1" si="77"/>
        <v>#VALUE!</v>
      </c>
      <c r="AP112" s="41" t="e">
        <f t="shared" ca="1" si="53"/>
        <v>#VALUE!</v>
      </c>
      <c r="AR112" s="275"/>
      <c r="AS112" s="40">
        <v>160.41666666666566</v>
      </c>
      <c r="AT112" s="42" t="e">
        <f ca="1">'Queuing Calcs'!P21</f>
        <v>#VALUE!</v>
      </c>
      <c r="AU112" s="13">
        <f>'Work Information'!P26</f>
        <v>99999999</v>
      </c>
      <c r="AV112" s="41" t="str">
        <f t="shared" si="64"/>
        <v/>
      </c>
      <c r="AW112" s="142"/>
      <c r="AX112" s="41" t="str">
        <f t="shared" si="106"/>
        <v/>
      </c>
      <c r="AY112" s="41" t="e">
        <f t="shared" ca="1" si="107"/>
        <v>#VALUE!</v>
      </c>
      <c r="AZ112" s="41" t="e">
        <f t="shared" ca="1" si="93"/>
        <v>#VALUE!</v>
      </c>
      <c r="BA112" s="41"/>
      <c r="BB112" s="41" t="e">
        <f t="shared" ca="1" si="84"/>
        <v>#VALUE!</v>
      </c>
      <c r="BC112" s="41" t="e">
        <f t="shared" ca="1" si="78"/>
        <v>#VALUE!</v>
      </c>
      <c r="BD112" s="41" t="e">
        <f t="shared" ca="1" si="55"/>
        <v>#VALUE!</v>
      </c>
      <c r="BF112" s="275"/>
      <c r="BG112" s="40">
        <v>160.41666666666566</v>
      </c>
      <c r="BH112" s="42" t="e">
        <f ca="1">'Queuing Calcs'!P48</f>
        <v>#VALUE!</v>
      </c>
      <c r="BI112" s="13">
        <f>'Work Information'!P53</f>
        <v>99999999</v>
      </c>
      <c r="BJ112" s="41" t="str">
        <f t="shared" si="66"/>
        <v/>
      </c>
      <c r="BK112" s="142"/>
      <c r="BL112" s="41" t="str">
        <f t="shared" si="67"/>
        <v/>
      </c>
      <c r="BM112" s="41" t="e">
        <f t="shared" ca="1" si="73"/>
        <v>#VALUE!</v>
      </c>
      <c r="BN112" s="41" t="e">
        <f t="shared" ca="1" si="95"/>
        <v>#VALUE!</v>
      </c>
      <c r="BO112" s="41"/>
      <c r="BP112" s="41" t="e">
        <f t="shared" ca="1" si="85"/>
        <v>#VALUE!</v>
      </c>
      <c r="BQ112" s="41" t="e">
        <f t="shared" ca="1" si="79"/>
        <v>#VALUE!</v>
      </c>
      <c r="BR112" s="41" t="e">
        <f t="shared" ca="1" si="56"/>
        <v>#VALUE!</v>
      </c>
      <c r="BT112" s="275"/>
      <c r="BU112" s="40">
        <v>160.41666666666566</v>
      </c>
      <c r="BV112" s="42" t="e">
        <f ca="1">'Queuing Calcs'!P75</f>
        <v>#VALUE!</v>
      </c>
      <c r="BW112" s="13">
        <f>'Work Information'!P80</f>
        <v>99999999</v>
      </c>
      <c r="BX112" s="41" t="str">
        <f t="shared" si="68"/>
        <v/>
      </c>
      <c r="BY112" s="142"/>
      <c r="BZ112" s="41" t="str">
        <f t="shared" si="69"/>
        <v/>
      </c>
      <c r="CA112" s="41" t="e">
        <f t="shared" ca="1" si="74"/>
        <v>#VALUE!</v>
      </c>
      <c r="CB112" s="41" t="e">
        <f t="shared" ca="1" si="97"/>
        <v>#VALUE!</v>
      </c>
      <c r="CC112" s="41"/>
      <c r="CD112" s="41" t="e">
        <f t="shared" ca="1" si="86"/>
        <v>#VALUE!</v>
      </c>
      <c r="CE112" s="41" t="e">
        <f t="shared" ca="1" si="80"/>
        <v>#VALUE!</v>
      </c>
      <c r="CF112" s="41" t="e">
        <f t="shared" ca="1" si="57"/>
        <v>#VALUE!</v>
      </c>
    </row>
    <row r="113" spans="2:84" x14ac:dyDescent="0.25">
      <c r="B113" s="275"/>
      <c r="C113" s="40">
        <v>160.45833333333232</v>
      </c>
      <c r="D113" s="42" t="e">
        <f ca="1">'Queuing Calcs'!G22</f>
        <v>#VALUE!</v>
      </c>
      <c r="E113" s="13">
        <f>'Work Information'!G27</f>
        <v>99999999</v>
      </c>
      <c r="F113" s="41" t="str">
        <f t="shared" si="58"/>
        <v/>
      </c>
      <c r="G113" s="142"/>
      <c r="H113" s="41" t="str">
        <f t="shared" si="59"/>
        <v/>
      </c>
      <c r="I113" s="41" t="e">
        <f t="shared" ca="1" si="70"/>
        <v>#VALUE!</v>
      </c>
      <c r="J113" s="41" t="e">
        <f t="shared" ca="1" si="87"/>
        <v>#VALUE!</v>
      </c>
      <c r="K113" s="41"/>
      <c r="L113" s="41" t="e">
        <f t="shared" ca="1" si="81"/>
        <v>#VALUE!</v>
      </c>
      <c r="M113" s="41" t="e">
        <f t="shared" ca="1" si="75"/>
        <v>#VALUE!</v>
      </c>
      <c r="N113" s="41" t="e">
        <f t="shared" ca="1" si="99"/>
        <v>#VALUE!</v>
      </c>
      <c r="P113" s="275"/>
      <c r="Q113" s="40">
        <v>160.45833333333232</v>
      </c>
      <c r="R113" s="42" t="e">
        <f ca="1">'Queuing Calcs'!G49</f>
        <v>#VALUE!</v>
      </c>
      <c r="S113" s="13">
        <f>'Work Information'!G54</f>
        <v>99999999</v>
      </c>
      <c r="T113" s="41" t="str">
        <f t="shared" si="60"/>
        <v/>
      </c>
      <c r="U113" s="142"/>
      <c r="V113" s="41" t="str">
        <f t="shared" si="61"/>
        <v/>
      </c>
      <c r="W113" s="41" t="e">
        <f t="shared" ca="1" si="71"/>
        <v>#VALUE!</v>
      </c>
      <c r="X113" s="41" t="e">
        <f t="shared" ca="1" si="89"/>
        <v>#VALUE!</v>
      </c>
      <c r="Y113" s="41"/>
      <c r="Z113" s="41" t="e">
        <f t="shared" ca="1" si="82"/>
        <v>#VALUE!</v>
      </c>
      <c r="AA113" s="41" t="e">
        <f t="shared" ca="1" si="76"/>
        <v>#VALUE!</v>
      </c>
      <c r="AB113" s="41" t="e">
        <f t="shared" ca="1" si="52"/>
        <v>#VALUE!</v>
      </c>
      <c r="AD113" s="275"/>
      <c r="AE113" s="40">
        <v>160.45833333333232</v>
      </c>
      <c r="AF113" s="42" t="e">
        <f ca="1">'Queuing Calcs'!G76</f>
        <v>#VALUE!</v>
      </c>
      <c r="AG113" s="13">
        <f>'Work Information'!G81</f>
        <v>99999999</v>
      </c>
      <c r="AH113" s="41" t="str">
        <f t="shared" si="62"/>
        <v/>
      </c>
      <c r="AI113" s="142"/>
      <c r="AJ113" s="41" t="str">
        <f t="shared" si="63"/>
        <v/>
      </c>
      <c r="AK113" s="41" t="e">
        <f t="shared" ca="1" si="72"/>
        <v>#VALUE!</v>
      </c>
      <c r="AL113" s="41" t="e">
        <f t="shared" ca="1" si="91"/>
        <v>#VALUE!</v>
      </c>
      <c r="AM113" s="41"/>
      <c r="AN113" s="41" t="e">
        <f t="shared" ca="1" si="83"/>
        <v>#VALUE!</v>
      </c>
      <c r="AO113" s="41" t="e">
        <f t="shared" ca="1" si="77"/>
        <v>#VALUE!</v>
      </c>
      <c r="AP113" s="41" t="e">
        <f t="shared" ca="1" si="53"/>
        <v>#VALUE!</v>
      </c>
      <c r="AR113" s="275"/>
      <c r="AS113" s="40">
        <v>160.45833333333232</v>
      </c>
      <c r="AT113" s="42" t="e">
        <f ca="1">'Queuing Calcs'!P22</f>
        <v>#VALUE!</v>
      </c>
      <c r="AU113" s="13">
        <f>'Work Information'!P27</f>
        <v>99999999</v>
      </c>
      <c r="AV113" s="41" t="str">
        <f t="shared" si="64"/>
        <v/>
      </c>
      <c r="AW113" s="142"/>
      <c r="AX113" s="41" t="str">
        <f t="shared" si="106"/>
        <v/>
      </c>
      <c r="AY113" s="41" t="e">
        <f t="shared" ca="1" si="107"/>
        <v>#VALUE!</v>
      </c>
      <c r="AZ113" s="41" t="e">
        <f t="shared" ca="1" si="93"/>
        <v>#VALUE!</v>
      </c>
      <c r="BA113" s="41"/>
      <c r="BB113" s="41" t="e">
        <f t="shared" ca="1" si="84"/>
        <v>#VALUE!</v>
      </c>
      <c r="BC113" s="41" t="e">
        <f t="shared" ca="1" si="78"/>
        <v>#VALUE!</v>
      </c>
      <c r="BD113" s="41" t="e">
        <f t="shared" ca="1" si="55"/>
        <v>#VALUE!</v>
      </c>
      <c r="BF113" s="275"/>
      <c r="BG113" s="40">
        <v>160.45833333333232</v>
      </c>
      <c r="BH113" s="42" t="e">
        <f ca="1">'Queuing Calcs'!P49</f>
        <v>#VALUE!</v>
      </c>
      <c r="BI113" s="13">
        <f>'Work Information'!P54</f>
        <v>99999999</v>
      </c>
      <c r="BJ113" s="41" t="str">
        <f t="shared" si="66"/>
        <v/>
      </c>
      <c r="BK113" s="142"/>
      <c r="BL113" s="41" t="str">
        <f t="shared" si="67"/>
        <v/>
      </c>
      <c r="BM113" s="41" t="e">
        <f t="shared" ca="1" si="73"/>
        <v>#VALUE!</v>
      </c>
      <c r="BN113" s="41" t="e">
        <f t="shared" ca="1" si="95"/>
        <v>#VALUE!</v>
      </c>
      <c r="BO113" s="41"/>
      <c r="BP113" s="41" t="e">
        <f t="shared" ca="1" si="85"/>
        <v>#VALUE!</v>
      </c>
      <c r="BQ113" s="41" t="e">
        <f t="shared" ca="1" si="79"/>
        <v>#VALUE!</v>
      </c>
      <c r="BR113" s="41" t="e">
        <f t="shared" ca="1" si="56"/>
        <v>#VALUE!</v>
      </c>
      <c r="BT113" s="275"/>
      <c r="BU113" s="40">
        <v>160.45833333333232</v>
      </c>
      <c r="BV113" s="42" t="e">
        <f ca="1">'Queuing Calcs'!P76</f>
        <v>#VALUE!</v>
      </c>
      <c r="BW113" s="13">
        <f>'Work Information'!P81</f>
        <v>99999999</v>
      </c>
      <c r="BX113" s="41" t="str">
        <f t="shared" si="68"/>
        <v/>
      </c>
      <c r="BY113" s="142"/>
      <c r="BZ113" s="41" t="str">
        <f t="shared" si="69"/>
        <v/>
      </c>
      <c r="CA113" s="41" t="e">
        <f t="shared" ca="1" si="74"/>
        <v>#VALUE!</v>
      </c>
      <c r="CB113" s="41" t="e">
        <f t="shared" ca="1" si="97"/>
        <v>#VALUE!</v>
      </c>
      <c r="CC113" s="41"/>
      <c r="CD113" s="41" t="e">
        <f t="shared" ca="1" si="86"/>
        <v>#VALUE!</v>
      </c>
      <c r="CE113" s="41" t="e">
        <f t="shared" ca="1" si="80"/>
        <v>#VALUE!</v>
      </c>
      <c r="CF113" s="41" t="e">
        <f t="shared" ca="1" si="57"/>
        <v>#VALUE!</v>
      </c>
    </row>
    <row r="114" spans="2:84" x14ac:dyDescent="0.25">
      <c r="B114" s="275"/>
      <c r="C114" s="40">
        <v>160.49999999999898</v>
      </c>
      <c r="D114" s="42" t="e">
        <f ca="1">'Queuing Calcs'!G23</f>
        <v>#VALUE!</v>
      </c>
      <c r="E114" s="13">
        <f>'Work Information'!G28</f>
        <v>99999999</v>
      </c>
      <c r="F114" s="41" t="str">
        <f t="shared" si="58"/>
        <v/>
      </c>
      <c r="G114" s="142"/>
      <c r="H114" s="41" t="str">
        <f t="shared" si="59"/>
        <v/>
      </c>
      <c r="I114" s="41" t="e">
        <f t="shared" ca="1" si="70"/>
        <v>#VALUE!</v>
      </c>
      <c r="J114" s="41" t="e">
        <f t="shared" ca="1" si="87"/>
        <v>#VALUE!</v>
      </c>
      <c r="K114" s="41"/>
      <c r="L114" s="41" t="e">
        <f t="shared" ca="1" si="81"/>
        <v>#VALUE!</v>
      </c>
      <c r="M114" s="41" t="e">
        <f t="shared" ca="1" si="75"/>
        <v>#VALUE!</v>
      </c>
      <c r="N114" s="41" t="e">
        <f t="shared" ca="1" si="99"/>
        <v>#VALUE!</v>
      </c>
      <c r="P114" s="275"/>
      <c r="Q114" s="40">
        <v>160.49999999999898</v>
      </c>
      <c r="R114" s="42" t="e">
        <f ca="1">'Queuing Calcs'!G50</f>
        <v>#VALUE!</v>
      </c>
      <c r="S114" s="13">
        <f>'Work Information'!G55</f>
        <v>99999999</v>
      </c>
      <c r="T114" s="41" t="str">
        <f t="shared" si="60"/>
        <v/>
      </c>
      <c r="U114" s="142"/>
      <c r="V114" s="41" t="str">
        <f t="shared" si="61"/>
        <v/>
      </c>
      <c r="W114" s="41" t="e">
        <f t="shared" ca="1" si="71"/>
        <v>#VALUE!</v>
      </c>
      <c r="X114" s="41" t="e">
        <f t="shared" ca="1" si="89"/>
        <v>#VALUE!</v>
      </c>
      <c r="Y114" s="41"/>
      <c r="Z114" s="41" t="e">
        <f t="shared" ca="1" si="82"/>
        <v>#VALUE!</v>
      </c>
      <c r="AA114" s="41" t="e">
        <f t="shared" ca="1" si="76"/>
        <v>#VALUE!</v>
      </c>
      <c r="AB114" s="41" t="e">
        <f t="shared" ca="1" si="52"/>
        <v>#VALUE!</v>
      </c>
      <c r="AD114" s="275"/>
      <c r="AE114" s="40">
        <v>160.49999999999898</v>
      </c>
      <c r="AF114" s="42" t="e">
        <f ca="1">'Queuing Calcs'!G77</f>
        <v>#VALUE!</v>
      </c>
      <c r="AG114" s="13">
        <f>'Work Information'!G82</f>
        <v>99999999</v>
      </c>
      <c r="AH114" s="41" t="str">
        <f t="shared" si="62"/>
        <v/>
      </c>
      <c r="AI114" s="142"/>
      <c r="AJ114" s="41" t="str">
        <f t="shared" si="63"/>
        <v/>
      </c>
      <c r="AK114" s="41" t="e">
        <f t="shared" ca="1" si="72"/>
        <v>#VALUE!</v>
      </c>
      <c r="AL114" s="41" t="e">
        <f t="shared" ca="1" si="91"/>
        <v>#VALUE!</v>
      </c>
      <c r="AM114" s="41"/>
      <c r="AN114" s="41" t="e">
        <f t="shared" ca="1" si="83"/>
        <v>#VALUE!</v>
      </c>
      <c r="AO114" s="41" t="e">
        <f t="shared" ca="1" si="77"/>
        <v>#VALUE!</v>
      </c>
      <c r="AP114" s="41" t="e">
        <f t="shared" ca="1" si="53"/>
        <v>#VALUE!</v>
      </c>
      <c r="AR114" s="275"/>
      <c r="AS114" s="40">
        <v>160.49999999999898</v>
      </c>
      <c r="AT114" s="42" t="e">
        <f ca="1">'Queuing Calcs'!P23</f>
        <v>#VALUE!</v>
      </c>
      <c r="AU114" s="13">
        <f>'Work Information'!P28</f>
        <v>99999999</v>
      </c>
      <c r="AV114" s="41" t="str">
        <f t="shared" si="64"/>
        <v/>
      </c>
      <c r="AW114" s="142"/>
      <c r="AX114" s="41" t="str">
        <f t="shared" si="106"/>
        <v/>
      </c>
      <c r="AY114" s="41" t="e">
        <f t="shared" ca="1" si="107"/>
        <v>#VALUE!</v>
      </c>
      <c r="AZ114" s="41" t="e">
        <f t="shared" ca="1" si="93"/>
        <v>#VALUE!</v>
      </c>
      <c r="BA114" s="41"/>
      <c r="BB114" s="41" t="e">
        <f t="shared" ca="1" si="84"/>
        <v>#VALUE!</v>
      </c>
      <c r="BC114" s="41" t="e">
        <f t="shared" ca="1" si="78"/>
        <v>#VALUE!</v>
      </c>
      <c r="BD114" s="41" t="e">
        <f t="shared" ca="1" si="55"/>
        <v>#VALUE!</v>
      </c>
      <c r="BF114" s="275"/>
      <c r="BG114" s="40">
        <v>160.49999999999898</v>
      </c>
      <c r="BH114" s="42" t="e">
        <f ca="1">'Queuing Calcs'!P50</f>
        <v>#VALUE!</v>
      </c>
      <c r="BI114" s="13">
        <f>'Work Information'!P55</f>
        <v>99999999</v>
      </c>
      <c r="BJ114" s="41" t="str">
        <f t="shared" si="66"/>
        <v/>
      </c>
      <c r="BK114" s="142"/>
      <c r="BL114" s="41" t="str">
        <f t="shared" si="67"/>
        <v/>
      </c>
      <c r="BM114" s="41" t="e">
        <f t="shared" ca="1" si="73"/>
        <v>#VALUE!</v>
      </c>
      <c r="BN114" s="41" t="e">
        <f t="shared" ca="1" si="95"/>
        <v>#VALUE!</v>
      </c>
      <c r="BO114" s="41"/>
      <c r="BP114" s="41" t="e">
        <f t="shared" ca="1" si="85"/>
        <v>#VALUE!</v>
      </c>
      <c r="BQ114" s="41" t="e">
        <f t="shared" ca="1" si="79"/>
        <v>#VALUE!</v>
      </c>
      <c r="BR114" s="41" t="e">
        <f t="shared" ca="1" si="56"/>
        <v>#VALUE!</v>
      </c>
      <c r="BT114" s="275"/>
      <c r="BU114" s="40">
        <v>160.49999999999898</v>
      </c>
      <c r="BV114" s="42" t="e">
        <f ca="1">'Queuing Calcs'!P77</f>
        <v>#VALUE!</v>
      </c>
      <c r="BW114" s="13">
        <f>'Work Information'!P82</f>
        <v>99999999</v>
      </c>
      <c r="BX114" s="41" t="str">
        <f t="shared" si="68"/>
        <v/>
      </c>
      <c r="BY114" s="142"/>
      <c r="BZ114" s="41" t="str">
        <f t="shared" si="69"/>
        <v/>
      </c>
      <c r="CA114" s="41" t="e">
        <f t="shared" ca="1" si="74"/>
        <v>#VALUE!</v>
      </c>
      <c r="CB114" s="41" t="e">
        <f t="shared" ca="1" si="97"/>
        <v>#VALUE!</v>
      </c>
      <c r="CC114" s="41"/>
      <c r="CD114" s="41" t="e">
        <f t="shared" ca="1" si="86"/>
        <v>#VALUE!</v>
      </c>
      <c r="CE114" s="41" t="e">
        <f t="shared" ca="1" si="80"/>
        <v>#VALUE!</v>
      </c>
      <c r="CF114" s="41" t="e">
        <f t="shared" ca="1" si="57"/>
        <v>#VALUE!</v>
      </c>
    </row>
    <row r="115" spans="2:84" x14ac:dyDescent="0.25">
      <c r="B115" s="275"/>
      <c r="C115" s="40">
        <v>160.54166666666563</v>
      </c>
      <c r="D115" s="42" t="e">
        <f ca="1">'Queuing Calcs'!G24</f>
        <v>#VALUE!</v>
      </c>
      <c r="E115" s="13">
        <f>'Work Information'!G29</f>
        <v>99999999</v>
      </c>
      <c r="F115" s="41" t="str">
        <f t="shared" si="58"/>
        <v/>
      </c>
      <c r="G115" s="142"/>
      <c r="H115" s="41" t="str">
        <f t="shared" si="59"/>
        <v/>
      </c>
      <c r="I115" s="41" t="e">
        <f t="shared" ca="1" si="70"/>
        <v>#VALUE!</v>
      </c>
      <c r="J115" s="41" t="e">
        <f t="shared" ca="1" si="87"/>
        <v>#VALUE!</v>
      </c>
      <c r="K115" s="41"/>
      <c r="L115" s="41" t="e">
        <f t="shared" ca="1" si="81"/>
        <v>#VALUE!</v>
      </c>
      <c r="M115" s="41" t="e">
        <f t="shared" ca="1" si="75"/>
        <v>#VALUE!</v>
      </c>
      <c r="N115" s="41" t="e">
        <f t="shared" ca="1" si="99"/>
        <v>#VALUE!</v>
      </c>
      <c r="P115" s="275"/>
      <c r="Q115" s="40">
        <v>160.54166666666563</v>
      </c>
      <c r="R115" s="42" t="e">
        <f ca="1">'Queuing Calcs'!G51</f>
        <v>#VALUE!</v>
      </c>
      <c r="S115" s="13">
        <f>'Work Information'!G56</f>
        <v>99999999</v>
      </c>
      <c r="T115" s="41" t="str">
        <f t="shared" si="60"/>
        <v/>
      </c>
      <c r="U115" s="142"/>
      <c r="V115" s="41" t="str">
        <f t="shared" si="61"/>
        <v/>
      </c>
      <c r="W115" s="41" t="e">
        <f t="shared" ca="1" si="71"/>
        <v>#VALUE!</v>
      </c>
      <c r="X115" s="41" t="e">
        <f t="shared" ca="1" si="89"/>
        <v>#VALUE!</v>
      </c>
      <c r="Y115" s="41"/>
      <c r="Z115" s="41" t="e">
        <f t="shared" ca="1" si="82"/>
        <v>#VALUE!</v>
      </c>
      <c r="AA115" s="41" t="e">
        <f t="shared" ca="1" si="76"/>
        <v>#VALUE!</v>
      </c>
      <c r="AB115" s="41" t="e">
        <f t="shared" ca="1" si="52"/>
        <v>#VALUE!</v>
      </c>
      <c r="AD115" s="275"/>
      <c r="AE115" s="40">
        <v>160.54166666666563</v>
      </c>
      <c r="AF115" s="42" t="e">
        <f ca="1">'Queuing Calcs'!G78</f>
        <v>#VALUE!</v>
      </c>
      <c r="AG115" s="13">
        <f>'Work Information'!G83</f>
        <v>99999999</v>
      </c>
      <c r="AH115" s="41" t="str">
        <f t="shared" si="62"/>
        <v/>
      </c>
      <c r="AI115" s="142"/>
      <c r="AJ115" s="41" t="str">
        <f t="shared" si="63"/>
        <v/>
      </c>
      <c r="AK115" s="41" t="e">
        <f t="shared" ca="1" si="72"/>
        <v>#VALUE!</v>
      </c>
      <c r="AL115" s="41" t="e">
        <f t="shared" ca="1" si="91"/>
        <v>#VALUE!</v>
      </c>
      <c r="AM115" s="41"/>
      <c r="AN115" s="41" t="e">
        <f t="shared" ca="1" si="83"/>
        <v>#VALUE!</v>
      </c>
      <c r="AO115" s="41" t="e">
        <f t="shared" ca="1" si="77"/>
        <v>#VALUE!</v>
      </c>
      <c r="AP115" s="41" t="e">
        <f t="shared" ca="1" si="53"/>
        <v>#VALUE!</v>
      </c>
      <c r="AR115" s="275"/>
      <c r="AS115" s="40">
        <v>160.54166666666563</v>
      </c>
      <c r="AT115" s="42" t="e">
        <f ca="1">'Queuing Calcs'!P24</f>
        <v>#VALUE!</v>
      </c>
      <c r="AU115" s="13">
        <f>'Work Information'!P29</f>
        <v>99999999</v>
      </c>
      <c r="AV115" s="41" t="str">
        <f t="shared" si="64"/>
        <v/>
      </c>
      <c r="AW115" s="142"/>
      <c r="AX115" s="41" t="str">
        <f t="shared" si="106"/>
        <v/>
      </c>
      <c r="AY115" s="41" t="e">
        <f t="shared" ca="1" si="107"/>
        <v>#VALUE!</v>
      </c>
      <c r="AZ115" s="41" t="e">
        <f t="shared" ca="1" si="93"/>
        <v>#VALUE!</v>
      </c>
      <c r="BA115" s="41"/>
      <c r="BB115" s="41" t="e">
        <f t="shared" ca="1" si="84"/>
        <v>#VALUE!</v>
      </c>
      <c r="BC115" s="41" t="e">
        <f t="shared" ca="1" si="78"/>
        <v>#VALUE!</v>
      </c>
      <c r="BD115" s="41" t="e">
        <f t="shared" ca="1" si="55"/>
        <v>#VALUE!</v>
      </c>
      <c r="BF115" s="275"/>
      <c r="BG115" s="40">
        <v>160.54166666666563</v>
      </c>
      <c r="BH115" s="42" t="e">
        <f ca="1">'Queuing Calcs'!P51</f>
        <v>#VALUE!</v>
      </c>
      <c r="BI115" s="13">
        <f>'Work Information'!P56</f>
        <v>99999999</v>
      </c>
      <c r="BJ115" s="41" t="str">
        <f t="shared" si="66"/>
        <v/>
      </c>
      <c r="BK115" s="142"/>
      <c r="BL115" s="41" t="str">
        <f t="shared" si="67"/>
        <v/>
      </c>
      <c r="BM115" s="41" t="e">
        <f t="shared" ca="1" si="73"/>
        <v>#VALUE!</v>
      </c>
      <c r="BN115" s="41" t="e">
        <f t="shared" ca="1" si="95"/>
        <v>#VALUE!</v>
      </c>
      <c r="BO115" s="41"/>
      <c r="BP115" s="41" t="e">
        <f t="shared" ca="1" si="85"/>
        <v>#VALUE!</v>
      </c>
      <c r="BQ115" s="41" t="e">
        <f t="shared" ca="1" si="79"/>
        <v>#VALUE!</v>
      </c>
      <c r="BR115" s="41" t="e">
        <f t="shared" ca="1" si="56"/>
        <v>#VALUE!</v>
      </c>
      <c r="BT115" s="275"/>
      <c r="BU115" s="40">
        <v>160.54166666666563</v>
      </c>
      <c r="BV115" s="42" t="e">
        <f ca="1">'Queuing Calcs'!P78</f>
        <v>#VALUE!</v>
      </c>
      <c r="BW115" s="13">
        <f>'Work Information'!P83</f>
        <v>99999999</v>
      </c>
      <c r="BX115" s="41" t="str">
        <f t="shared" si="68"/>
        <v/>
      </c>
      <c r="BY115" s="142"/>
      <c r="BZ115" s="41" t="str">
        <f t="shared" si="69"/>
        <v/>
      </c>
      <c r="CA115" s="41" t="e">
        <f t="shared" ca="1" si="74"/>
        <v>#VALUE!</v>
      </c>
      <c r="CB115" s="41" t="e">
        <f t="shared" ca="1" si="97"/>
        <v>#VALUE!</v>
      </c>
      <c r="CC115" s="41"/>
      <c r="CD115" s="41" t="e">
        <f t="shared" ca="1" si="86"/>
        <v>#VALUE!</v>
      </c>
      <c r="CE115" s="41" t="e">
        <f t="shared" ca="1" si="80"/>
        <v>#VALUE!</v>
      </c>
      <c r="CF115" s="41" t="e">
        <f t="shared" ca="1" si="57"/>
        <v>#VALUE!</v>
      </c>
    </row>
    <row r="116" spans="2:84" x14ac:dyDescent="0.25">
      <c r="B116" s="275"/>
      <c r="C116" s="40">
        <v>160.58333333333229</v>
      </c>
      <c r="D116" s="42" t="e">
        <f ca="1">'Queuing Calcs'!G25</f>
        <v>#VALUE!</v>
      </c>
      <c r="E116" s="13">
        <f>'Work Information'!G30</f>
        <v>99999999</v>
      </c>
      <c r="F116" s="41" t="str">
        <f t="shared" si="58"/>
        <v/>
      </c>
      <c r="G116" s="142"/>
      <c r="H116" s="41" t="str">
        <f t="shared" si="59"/>
        <v/>
      </c>
      <c r="I116" s="41" t="e">
        <f t="shared" ca="1" si="70"/>
        <v>#VALUE!</v>
      </c>
      <c r="J116" s="41" t="e">
        <f t="shared" ca="1" si="87"/>
        <v>#VALUE!</v>
      </c>
      <c r="K116" s="41"/>
      <c r="L116" s="41" t="e">
        <f t="shared" ca="1" si="81"/>
        <v>#VALUE!</v>
      </c>
      <c r="M116" s="41" t="e">
        <f t="shared" ca="1" si="75"/>
        <v>#VALUE!</v>
      </c>
      <c r="N116" s="41" t="e">
        <f t="shared" ca="1" si="99"/>
        <v>#VALUE!</v>
      </c>
      <c r="P116" s="275"/>
      <c r="Q116" s="40">
        <v>160.58333333333229</v>
      </c>
      <c r="R116" s="42" t="e">
        <f ca="1">'Queuing Calcs'!G52</f>
        <v>#VALUE!</v>
      </c>
      <c r="S116" s="13">
        <f>'Work Information'!G57</f>
        <v>99999999</v>
      </c>
      <c r="T116" s="41" t="str">
        <f t="shared" si="60"/>
        <v/>
      </c>
      <c r="U116" s="142"/>
      <c r="V116" s="41" t="str">
        <f t="shared" si="61"/>
        <v/>
      </c>
      <c r="W116" s="41" t="e">
        <f t="shared" ca="1" si="71"/>
        <v>#VALUE!</v>
      </c>
      <c r="X116" s="41" t="e">
        <f t="shared" ca="1" si="89"/>
        <v>#VALUE!</v>
      </c>
      <c r="Y116" s="41"/>
      <c r="Z116" s="41" t="e">
        <f t="shared" ca="1" si="82"/>
        <v>#VALUE!</v>
      </c>
      <c r="AA116" s="41" t="e">
        <f t="shared" ca="1" si="76"/>
        <v>#VALUE!</v>
      </c>
      <c r="AB116" s="41" t="e">
        <f t="shared" ca="1" si="52"/>
        <v>#VALUE!</v>
      </c>
      <c r="AD116" s="275"/>
      <c r="AE116" s="40">
        <v>160.58333333333229</v>
      </c>
      <c r="AF116" s="42" t="e">
        <f ca="1">'Queuing Calcs'!G79</f>
        <v>#VALUE!</v>
      </c>
      <c r="AG116" s="13">
        <f>'Work Information'!G84</f>
        <v>99999999</v>
      </c>
      <c r="AH116" s="41" t="str">
        <f t="shared" si="62"/>
        <v/>
      </c>
      <c r="AI116" s="142"/>
      <c r="AJ116" s="41" t="str">
        <f t="shared" si="63"/>
        <v/>
      </c>
      <c r="AK116" s="41" t="e">
        <f t="shared" ca="1" si="72"/>
        <v>#VALUE!</v>
      </c>
      <c r="AL116" s="41" t="e">
        <f t="shared" ca="1" si="91"/>
        <v>#VALUE!</v>
      </c>
      <c r="AM116" s="41"/>
      <c r="AN116" s="41" t="e">
        <f t="shared" ca="1" si="83"/>
        <v>#VALUE!</v>
      </c>
      <c r="AO116" s="41" t="e">
        <f t="shared" ca="1" si="77"/>
        <v>#VALUE!</v>
      </c>
      <c r="AP116" s="41" t="e">
        <f t="shared" ca="1" si="53"/>
        <v>#VALUE!</v>
      </c>
      <c r="AR116" s="275"/>
      <c r="AS116" s="40">
        <v>160.58333333333229</v>
      </c>
      <c r="AT116" s="42" t="e">
        <f ca="1">'Queuing Calcs'!P25</f>
        <v>#VALUE!</v>
      </c>
      <c r="AU116" s="13">
        <f>'Work Information'!P30</f>
        <v>99999999</v>
      </c>
      <c r="AV116" s="41" t="str">
        <f t="shared" si="64"/>
        <v/>
      </c>
      <c r="AW116" s="142"/>
      <c r="AX116" s="41" t="str">
        <f t="shared" si="106"/>
        <v/>
      </c>
      <c r="AY116" s="41" t="e">
        <f t="shared" ca="1" si="107"/>
        <v>#VALUE!</v>
      </c>
      <c r="AZ116" s="41" t="e">
        <f t="shared" ca="1" si="93"/>
        <v>#VALUE!</v>
      </c>
      <c r="BA116" s="41"/>
      <c r="BB116" s="41" t="e">
        <f t="shared" ca="1" si="84"/>
        <v>#VALUE!</v>
      </c>
      <c r="BC116" s="41" t="e">
        <f t="shared" ca="1" si="78"/>
        <v>#VALUE!</v>
      </c>
      <c r="BD116" s="41" t="e">
        <f t="shared" ca="1" si="55"/>
        <v>#VALUE!</v>
      </c>
      <c r="BF116" s="275"/>
      <c r="BG116" s="40">
        <v>160.58333333333229</v>
      </c>
      <c r="BH116" s="42" t="e">
        <f ca="1">'Queuing Calcs'!P52</f>
        <v>#VALUE!</v>
      </c>
      <c r="BI116" s="13">
        <f>'Work Information'!P57</f>
        <v>99999999</v>
      </c>
      <c r="BJ116" s="41" t="str">
        <f t="shared" si="66"/>
        <v/>
      </c>
      <c r="BK116" s="142"/>
      <c r="BL116" s="41" t="str">
        <f t="shared" si="67"/>
        <v/>
      </c>
      <c r="BM116" s="41" t="e">
        <f t="shared" ca="1" si="73"/>
        <v>#VALUE!</v>
      </c>
      <c r="BN116" s="41" t="e">
        <f t="shared" ca="1" si="95"/>
        <v>#VALUE!</v>
      </c>
      <c r="BO116" s="41"/>
      <c r="BP116" s="41" t="e">
        <f t="shared" ca="1" si="85"/>
        <v>#VALUE!</v>
      </c>
      <c r="BQ116" s="41" t="e">
        <f t="shared" ca="1" si="79"/>
        <v>#VALUE!</v>
      </c>
      <c r="BR116" s="41" t="e">
        <f t="shared" ca="1" si="56"/>
        <v>#VALUE!</v>
      </c>
      <c r="BT116" s="275"/>
      <c r="BU116" s="40">
        <v>160.58333333333229</v>
      </c>
      <c r="BV116" s="42" t="e">
        <f ca="1">'Queuing Calcs'!P79</f>
        <v>#VALUE!</v>
      </c>
      <c r="BW116" s="13">
        <f>'Work Information'!P84</f>
        <v>99999999</v>
      </c>
      <c r="BX116" s="41" t="str">
        <f t="shared" si="68"/>
        <v/>
      </c>
      <c r="BY116" s="142"/>
      <c r="BZ116" s="41" t="str">
        <f t="shared" si="69"/>
        <v/>
      </c>
      <c r="CA116" s="41" t="e">
        <f t="shared" ca="1" si="74"/>
        <v>#VALUE!</v>
      </c>
      <c r="CB116" s="41" t="e">
        <f t="shared" ca="1" si="97"/>
        <v>#VALUE!</v>
      </c>
      <c r="CC116" s="41"/>
      <c r="CD116" s="41" t="e">
        <f t="shared" ca="1" si="86"/>
        <v>#VALUE!</v>
      </c>
      <c r="CE116" s="41" t="e">
        <f t="shared" ca="1" si="80"/>
        <v>#VALUE!</v>
      </c>
      <c r="CF116" s="41" t="e">
        <f t="shared" ca="1" si="57"/>
        <v>#VALUE!</v>
      </c>
    </row>
    <row r="117" spans="2:84" x14ac:dyDescent="0.25">
      <c r="B117" s="275"/>
      <c r="C117" s="40">
        <v>160.62499999999895</v>
      </c>
      <c r="D117" s="42" t="e">
        <f ca="1">'Queuing Calcs'!G26</f>
        <v>#VALUE!</v>
      </c>
      <c r="E117" s="13">
        <f>'Work Information'!G31</f>
        <v>99999999</v>
      </c>
      <c r="F117" s="41" t="str">
        <f t="shared" si="58"/>
        <v/>
      </c>
      <c r="G117" s="142"/>
      <c r="H117" s="41" t="str">
        <f t="shared" si="59"/>
        <v/>
      </c>
      <c r="I117" s="41" t="e">
        <f t="shared" ca="1" si="70"/>
        <v>#VALUE!</v>
      </c>
      <c r="J117" s="41" t="e">
        <f t="shared" ca="1" si="87"/>
        <v>#VALUE!</v>
      </c>
      <c r="K117" s="41"/>
      <c r="L117" s="41" t="e">
        <f t="shared" ca="1" si="81"/>
        <v>#VALUE!</v>
      </c>
      <c r="M117" s="41" t="e">
        <f t="shared" ca="1" si="75"/>
        <v>#VALUE!</v>
      </c>
      <c r="N117" s="41" t="e">
        <f t="shared" ca="1" si="99"/>
        <v>#VALUE!</v>
      </c>
      <c r="P117" s="275"/>
      <c r="Q117" s="40">
        <v>160.62499999999895</v>
      </c>
      <c r="R117" s="42" t="e">
        <f ca="1">'Queuing Calcs'!G53</f>
        <v>#VALUE!</v>
      </c>
      <c r="S117" s="13">
        <f>'Work Information'!G58</f>
        <v>99999999</v>
      </c>
      <c r="T117" s="41" t="str">
        <f t="shared" si="60"/>
        <v/>
      </c>
      <c r="U117" s="142"/>
      <c r="V117" s="41" t="str">
        <f t="shared" si="61"/>
        <v/>
      </c>
      <c r="W117" s="41" t="e">
        <f t="shared" ca="1" si="71"/>
        <v>#VALUE!</v>
      </c>
      <c r="X117" s="41" t="e">
        <f t="shared" ca="1" si="89"/>
        <v>#VALUE!</v>
      </c>
      <c r="Y117" s="41"/>
      <c r="Z117" s="41" t="e">
        <f t="shared" ca="1" si="82"/>
        <v>#VALUE!</v>
      </c>
      <c r="AA117" s="41" t="e">
        <f t="shared" ca="1" si="76"/>
        <v>#VALUE!</v>
      </c>
      <c r="AB117" s="41" t="e">
        <f t="shared" ca="1" si="52"/>
        <v>#VALUE!</v>
      </c>
      <c r="AD117" s="275"/>
      <c r="AE117" s="40">
        <v>160.62499999999895</v>
      </c>
      <c r="AF117" s="42" t="e">
        <f ca="1">'Queuing Calcs'!G80</f>
        <v>#VALUE!</v>
      </c>
      <c r="AG117" s="13">
        <f>'Work Information'!G85</f>
        <v>99999999</v>
      </c>
      <c r="AH117" s="41" t="str">
        <f t="shared" si="62"/>
        <v/>
      </c>
      <c r="AI117" s="142"/>
      <c r="AJ117" s="41" t="str">
        <f t="shared" si="63"/>
        <v/>
      </c>
      <c r="AK117" s="41" t="e">
        <f t="shared" ca="1" si="72"/>
        <v>#VALUE!</v>
      </c>
      <c r="AL117" s="41" t="e">
        <f t="shared" ca="1" si="91"/>
        <v>#VALUE!</v>
      </c>
      <c r="AM117" s="41"/>
      <c r="AN117" s="41" t="e">
        <f t="shared" ca="1" si="83"/>
        <v>#VALUE!</v>
      </c>
      <c r="AO117" s="41" t="e">
        <f t="shared" ca="1" si="77"/>
        <v>#VALUE!</v>
      </c>
      <c r="AP117" s="41" t="e">
        <f t="shared" ca="1" si="53"/>
        <v>#VALUE!</v>
      </c>
      <c r="AR117" s="275"/>
      <c r="AS117" s="40">
        <v>160.62499999999895</v>
      </c>
      <c r="AT117" s="42" t="e">
        <f ca="1">'Queuing Calcs'!P26</f>
        <v>#VALUE!</v>
      </c>
      <c r="AU117" s="13">
        <f>'Work Information'!P31</f>
        <v>99999999</v>
      </c>
      <c r="AV117" s="41" t="str">
        <f t="shared" si="64"/>
        <v/>
      </c>
      <c r="AW117" s="142"/>
      <c r="AX117" s="41" t="str">
        <f t="shared" si="106"/>
        <v/>
      </c>
      <c r="AY117" s="41" t="e">
        <f t="shared" ca="1" si="107"/>
        <v>#VALUE!</v>
      </c>
      <c r="AZ117" s="41" t="e">
        <f t="shared" ca="1" si="93"/>
        <v>#VALUE!</v>
      </c>
      <c r="BA117" s="41"/>
      <c r="BB117" s="41" t="e">
        <f t="shared" ca="1" si="84"/>
        <v>#VALUE!</v>
      </c>
      <c r="BC117" s="41" t="e">
        <f t="shared" ca="1" si="78"/>
        <v>#VALUE!</v>
      </c>
      <c r="BD117" s="41" t="e">
        <f t="shared" ca="1" si="55"/>
        <v>#VALUE!</v>
      </c>
      <c r="BF117" s="275"/>
      <c r="BG117" s="40">
        <v>160.62499999999895</v>
      </c>
      <c r="BH117" s="42" t="e">
        <f ca="1">'Queuing Calcs'!P53</f>
        <v>#VALUE!</v>
      </c>
      <c r="BI117" s="13">
        <f>'Work Information'!P58</f>
        <v>99999999</v>
      </c>
      <c r="BJ117" s="41" t="str">
        <f t="shared" si="66"/>
        <v/>
      </c>
      <c r="BK117" s="142"/>
      <c r="BL117" s="41" t="str">
        <f t="shared" si="67"/>
        <v/>
      </c>
      <c r="BM117" s="41" t="e">
        <f t="shared" ca="1" si="73"/>
        <v>#VALUE!</v>
      </c>
      <c r="BN117" s="41" t="e">
        <f t="shared" ca="1" si="95"/>
        <v>#VALUE!</v>
      </c>
      <c r="BO117" s="41"/>
      <c r="BP117" s="41" t="e">
        <f t="shared" ca="1" si="85"/>
        <v>#VALUE!</v>
      </c>
      <c r="BQ117" s="41" t="e">
        <f t="shared" ca="1" si="79"/>
        <v>#VALUE!</v>
      </c>
      <c r="BR117" s="41" t="e">
        <f t="shared" ca="1" si="56"/>
        <v>#VALUE!</v>
      </c>
      <c r="BT117" s="275"/>
      <c r="BU117" s="40">
        <v>160.62499999999895</v>
      </c>
      <c r="BV117" s="42" t="e">
        <f ca="1">'Queuing Calcs'!P80</f>
        <v>#VALUE!</v>
      </c>
      <c r="BW117" s="13">
        <f>'Work Information'!P85</f>
        <v>99999999</v>
      </c>
      <c r="BX117" s="41" t="str">
        <f t="shared" si="68"/>
        <v/>
      </c>
      <c r="BY117" s="142"/>
      <c r="BZ117" s="41" t="str">
        <f t="shared" si="69"/>
        <v/>
      </c>
      <c r="CA117" s="41" t="e">
        <f t="shared" ca="1" si="74"/>
        <v>#VALUE!</v>
      </c>
      <c r="CB117" s="41" t="e">
        <f t="shared" ca="1" si="97"/>
        <v>#VALUE!</v>
      </c>
      <c r="CC117" s="41"/>
      <c r="CD117" s="41" t="e">
        <f t="shared" ca="1" si="86"/>
        <v>#VALUE!</v>
      </c>
      <c r="CE117" s="41" t="e">
        <f t="shared" ca="1" si="80"/>
        <v>#VALUE!</v>
      </c>
      <c r="CF117" s="41" t="e">
        <f t="shared" ca="1" si="57"/>
        <v>#VALUE!</v>
      </c>
    </row>
    <row r="118" spans="2:84" x14ac:dyDescent="0.25">
      <c r="B118" s="275"/>
      <c r="C118" s="40">
        <v>160.66666666666561</v>
      </c>
      <c r="D118" s="42" t="e">
        <f ca="1">'Queuing Calcs'!G27</f>
        <v>#VALUE!</v>
      </c>
      <c r="E118" s="13">
        <f>'Work Information'!G32</f>
        <v>99999999</v>
      </c>
      <c r="F118" s="41" t="str">
        <f t="shared" si="58"/>
        <v/>
      </c>
      <c r="G118" s="142"/>
      <c r="H118" s="41" t="str">
        <f t="shared" si="59"/>
        <v/>
      </c>
      <c r="I118" s="41" t="e">
        <f t="shared" ca="1" si="70"/>
        <v>#VALUE!</v>
      </c>
      <c r="J118" s="41" t="e">
        <f t="shared" ca="1" si="87"/>
        <v>#VALUE!</v>
      </c>
      <c r="K118" s="41"/>
      <c r="L118" s="41" t="e">
        <f t="shared" ca="1" si="81"/>
        <v>#VALUE!</v>
      </c>
      <c r="M118" s="41" t="e">
        <f t="shared" ca="1" si="75"/>
        <v>#VALUE!</v>
      </c>
      <c r="N118" s="41" t="e">
        <f t="shared" ca="1" si="99"/>
        <v>#VALUE!</v>
      </c>
      <c r="P118" s="275"/>
      <c r="Q118" s="40">
        <v>160.66666666666561</v>
      </c>
      <c r="R118" s="42" t="e">
        <f ca="1">'Queuing Calcs'!G54</f>
        <v>#VALUE!</v>
      </c>
      <c r="S118" s="13">
        <f>'Work Information'!G59</f>
        <v>99999999</v>
      </c>
      <c r="T118" s="41" t="str">
        <f t="shared" si="60"/>
        <v/>
      </c>
      <c r="U118" s="142"/>
      <c r="V118" s="41" t="str">
        <f t="shared" si="61"/>
        <v/>
      </c>
      <c r="W118" s="41" t="e">
        <f t="shared" ca="1" si="71"/>
        <v>#VALUE!</v>
      </c>
      <c r="X118" s="41" t="e">
        <f t="shared" ca="1" si="89"/>
        <v>#VALUE!</v>
      </c>
      <c r="Y118" s="41"/>
      <c r="Z118" s="41" t="e">
        <f t="shared" ca="1" si="82"/>
        <v>#VALUE!</v>
      </c>
      <c r="AA118" s="41" t="e">
        <f t="shared" ca="1" si="76"/>
        <v>#VALUE!</v>
      </c>
      <c r="AB118" s="41" t="e">
        <f t="shared" ca="1" si="52"/>
        <v>#VALUE!</v>
      </c>
      <c r="AD118" s="275"/>
      <c r="AE118" s="40">
        <v>160.66666666666561</v>
      </c>
      <c r="AF118" s="42" t="e">
        <f ca="1">'Queuing Calcs'!G81</f>
        <v>#VALUE!</v>
      </c>
      <c r="AG118" s="13">
        <f>'Work Information'!G86</f>
        <v>99999999</v>
      </c>
      <c r="AH118" s="41" t="str">
        <f t="shared" si="62"/>
        <v/>
      </c>
      <c r="AI118" s="142"/>
      <c r="AJ118" s="41" t="str">
        <f t="shared" si="63"/>
        <v/>
      </c>
      <c r="AK118" s="41" t="e">
        <f t="shared" ca="1" si="72"/>
        <v>#VALUE!</v>
      </c>
      <c r="AL118" s="41" t="e">
        <f t="shared" ca="1" si="91"/>
        <v>#VALUE!</v>
      </c>
      <c r="AM118" s="41"/>
      <c r="AN118" s="41" t="e">
        <f t="shared" ca="1" si="83"/>
        <v>#VALUE!</v>
      </c>
      <c r="AO118" s="41" t="e">
        <f t="shared" ca="1" si="77"/>
        <v>#VALUE!</v>
      </c>
      <c r="AP118" s="41" t="e">
        <f t="shared" ca="1" si="53"/>
        <v>#VALUE!</v>
      </c>
      <c r="AR118" s="275"/>
      <c r="AS118" s="40">
        <v>160.66666666666561</v>
      </c>
      <c r="AT118" s="42" t="e">
        <f ca="1">'Queuing Calcs'!P27</f>
        <v>#VALUE!</v>
      </c>
      <c r="AU118" s="13">
        <f>'Work Information'!P32</f>
        <v>99999999</v>
      </c>
      <c r="AV118" s="41" t="str">
        <f t="shared" si="64"/>
        <v/>
      </c>
      <c r="AW118" s="142"/>
      <c r="AX118" s="41" t="str">
        <f t="shared" si="106"/>
        <v/>
      </c>
      <c r="AY118" s="41" t="e">
        <f t="shared" ca="1" si="107"/>
        <v>#VALUE!</v>
      </c>
      <c r="AZ118" s="41" t="e">
        <f t="shared" ca="1" si="93"/>
        <v>#VALUE!</v>
      </c>
      <c r="BA118" s="41"/>
      <c r="BB118" s="41" t="e">
        <f t="shared" ca="1" si="84"/>
        <v>#VALUE!</v>
      </c>
      <c r="BC118" s="41" t="e">
        <f t="shared" ca="1" si="78"/>
        <v>#VALUE!</v>
      </c>
      <c r="BD118" s="41" t="e">
        <f t="shared" ca="1" si="55"/>
        <v>#VALUE!</v>
      </c>
      <c r="BF118" s="275"/>
      <c r="BG118" s="40">
        <v>160.66666666666561</v>
      </c>
      <c r="BH118" s="42" t="e">
        <f ca="1">'Queuing Calcs'!P54</f>
        <v>#VALUE!</v>
      </c>
      <c r="BI118" s="13">
        <f>'Work Information'!P59</f>
        <v>99999999</v>
      </c>
      <c r="BJ118" s="41" t="str">
        <f t="shared" si="66"/>
        <v/>
      </c>
      <c r="BK118" s="142"/>
      <c r="BL118" s="41" t="str">
        <f t="shared" si="67"/>
        <v/>
      </c>
      <c r="BM118" s="41" t="e">
        <f t="shared" ca="1" si="73"/>
        <v>#VALUE!</v>
      </c>
      <c r="BN118" s="41" t="e">
        <f t="shared" ca="1" si="95"/>
        <v>#VALUE!</v>
      </c>
      <c r="BO118" s="41"/>
      <c r="BP118" s="41" t="e">
        <f t="shared" ca="1" si="85"/>
        <v>#VALUE!</v>
      </c>
      <c r="BQ118" s="41" t="e">
        <f t="shared" ca="1" si="79"/>
        <v>#VALUE!</v>
      </c>
      <c r="BR118" s="41" t="e">
        <f t="shared" ca="1" si="56"/>
        <v>#VALUE!</v>
      </c>
      <c r="BT118" s="275"/>
      <c r="BU118" s="40">
        <v>160.66666666666561</v>
      </c>
      <c r="BV118" s="42" t="e">
        <f ca="1">'Queuing Calcs'!P81</f>
        <v>#VALUE!</v>
      </c>
      <c r="BW118" s="13">
        <f>'Work Information'!P86</f>
        <v>99999999</v>
      </c>
      <c r="BX118" s="41" t="str">
        <f t="shared" si="68"/>
        <v/>
      </c>
      <c r="BY118" s="142"/>
      <c r="BZ118" s="41" t="str">
        <f t="shared" si="69"/>
        <v/>
      </c>
      <c r="CA118" s="41" t="e">
        <f t="shared" ca="1" si="74"/>
        <v>#VALUE!</v>
      </c>
      <c r="CB118" s="41" t="e">
        <f t="shared" ca="1" si="97"/>
        <v>#VALUE!</v>
      </c>
      <c r="CC118" s="41"/>
      <c r="CD118" s="41" t="e">
        <f t="shared" ca="1" si="86"/>
        <v>#VALUE!</v>
      </c>
      <c r="CE118" s="41" t="e">
        <f t="shared" ca="1" si="80"/>
        <v>#VALUE!</v>
      </c>
      <c r="CF118" s="41" t="e">
        <f t="shared" ca="1" si="57"/>
        <v>#VALUE!</v>
      </c>
    </row>
    <row r="119" spans="2:84" x14ac:dyDescent="0.25">
      <c r="B119" s="275"/>
      <c r="C119" s="40">
        <v>160.70833333333226</v>
      </c>
      <c r="D119" s="42" t="e">
        <f ca="1">'Queuing Calcs'!G28</f>
        <v>#VALUE!</v>
      </c>
      <c r="E119" s="13">
        <f>'Work Information'!G33</f>
        <v>99999999</v>
      </c>
      <c r="F119" s="41" t="str">
        <f t="shared" si="58"/>
        <v/>
      </c>
      <c r="G119" s="142"/>
      <c r="H119" s="41" t="str">
        <f t="shared" si="59"/>
        <v/>
      </c>
      <c r="I119" s="41" t="e">
        <f t="shared" ca="1" si="70"/>
        <v>#VALUE!</v>
      </c>
      <c r="J119" s="41" t="e">
        <f t="shared" ca="1" si="87"/>
        <v>#VALUE!</v>
      </c>
      <c r="K119" s="41"/>
      <c r="L119" s="41" t="e">
        <f t="shared" ca="1" si="81"/>
        <v>#VALUE!</v>
      </c>
      <c r="M119" s="41" t="e">
        <f t="shared" ca="1" si="75"/>
        <v>#VALUE!</v>
      </c>
      <c r="N119" s="41" t="e">
        <f t="shared" ca="1" si="99"/>
        <v>#VALUE!</v>
      </c>
      <c r="P119" s="275"/>
      <c r="Q119" s="40">
        <v>160.70833333333226</v>
      </c>
      <c r="R119" s="42" t="e">
        <f ca="1">'Queuing Calcs'!G55</f>
        <v>#VALUE!</v>
      </c>
      <c r="S119" s="13">
        <f>'Work Information'!G60</f>
        <v>99999999</v>
      </c>
      <c r="T119" s="41" t="str">
        <f t="shared" si="60"/>
        <v/>
      </c>
      <c r="U119" s="142"/>
      <c r="V119" s="41" t="str">
        <f t="shared" si="61"/>
        <v/>
      </c>
      <c r="W119" s="41" t="e">
        <f t="shared" ca="1" si="71"/>
        <v>#VALUE!</v>
      </c>
      <c r="X119" s="41" t="e">
        <f t="shared" ca="1" si="89"/>
        <v>#VALUE!</v>
      </c>
      <c r="Y119" s="41"/>
      <c r="Z119" s="41" t="e">
        <f t="shared" ca="1" si="82"/>
        <v>#VALUE!</v>
      </c>
      <c r="AA119" s="41" t="e">
        <f t="shared" ca="1" si="76"/>
        <v>#VALUE!</v>
      </c>
      <c r="AB119" s="41" t="e">
        <f t="shared" ca="1" si="52"/>
        <v>#VALUE!</v>
      </c>
      <c r="AD119" s="275"/>
      <c r="AE119" s="40">
        <v>160.70833333333226</v>
      </c>
      <c r="AF119" s="42" t="e">
        <f ca="1">'Queuing Calcs'!G82</f>
        <v>#VALUE!</v>
      </c>
      <c r="AG119" s="13">
        <f>'Work Information'!G87</f>
        <v>99999999</v>
      </c>
      <c r="AH119" s="41" t="str">
        <f t="shared" si="62"/>
        <v/>
      </c>
      <c r="AI119" s="142"/>
      <c r="AJ119" s="41" t="str">
        <f t="shared" si="63"/>
        <v/>
      </c>
      <c r="AK119" s="41" t="e">
        <f t="shared" ca="1" si="72"/>
        <v>#VALUE!</v>
      </c>
      <c r="AL119" s="41" t="e">
        <f t="shared" ca="1" si="91"/>
        <v>#VALUE!</v>
      </c>
      <c r="AM119" s="41"/>
      <c r="AN119" s="41" t="e">
        <f t="shared" ca="1" si="83"/>
        <v>#VALUE!</v>
      </c>
      <c r="AO119" s="41" t="e">
        <f t="shared" ca="1" si="77"/>
        <v>#VALUE!</v>
      </c>
      <c r="AP119" s="41" t="e">
        <f t="shared" ca="1" si="53"/>
        <v>#VALUE!</v>
      </c>
      <c r="AR119" s="275"/>
      <c r="AS119" s="40">
        <v>160.70833333333226</v>
      </c>
      <c r="AT119" s="42" t="e">
        <f ca="1">'Queuing Calcs'!P28</f>
        <v>#VALUE!</v>
      </c>
      <c r="AU119" s="13">
        <f>'Work Information'!P33</f>
        <v>99999999</v>
      </c>
      <c r="AV119" s="41" t="str">
        <f t="shared" si="64"/>
        <v/>
      </c>
      <c r="AW119" s="142"/>
      <c r="AX119" s="41" t="str">
        <f t="shared" si="106"/>
        <v/>
      </c>
      <c r="AY119" s="41" t="e">
        <f t="shared" ca="1" si="107"/>
        <v>#VALUE!</v>
      </c>
      <c r="AZ119" s="41" t="e">
        <f t="shared" ca="1" si="93"/>
        <v>#VALUE!</v>
      </c>
      <c r="BA119" s="41"/>
      <c r="BB119" s="41" t="e">
        <f t="shared" ca="1" si="84"/>
        <v>#VALUE!</v>
      </c>
      <c r="BC119" s="41" t="e">
        <f t="shared" ca="1" si="78"/>
        <v>#VALUE!</v>
      </c>
      <c r="BD119" s="41" t="e">
        <f t="shared" ca="1" si="55"/>
        <v>#VALUE!</v>
      </c>
      <c r="BF119" s="275"/>
      <c r="BG119" s="40">
        <v>160.70833333333226</v>
      </c>
      <c r="BH119" s="42" t="e">
        <f ca="1">'Queuing Calcs'!P55</f>
        <v>#VALUE!</v>
      </c>
      <c r="BI119" s="13">
        <f>'Work Information'!P60</f>
        <v>99999999</v>
      </c>
      <c r="BJ119" s="41" t="str">
        <f t="shared" si="66"/>
        <v/>
      </c>
      <c r="BK119" s="142"/>
      <c r="BL119" s="41" t="str">
        <f t="shared" si="67"/>
        <v/>
      </c>
      <c r="BM119" s="41" t="e">
        <f t="shared" ca="1" si="73"/>
        <v>#VALUE!</v>
      </c>
      <c r="BN119" s="41" t="e">
        <f t="shared" ca="1" si="95"/>
        <v>#VALUE!</v>
      </c>
      <c r="BO119" s="41"/>
      <c r="BP119" s="41" t="e">
        <f t="shared" ca="1" si="85"/>
        <v>#VALUE!</v>
      </c>
      <c r="BQ119" s="41" t="e">
        <f t="shared" ca="1" si="79"/>
        <v>#VALUE!</v>
      </c>
      <c r="BR119" s="41" t="e">
        <f t="shared" ca="1" si="56"/>
        <v>#VALUE!</v>
      </c>
      <c r="BT119" s="275"/>
      <c r="BU119" s="40">
        <v>160.70833333333226</v>
      </c>
      <c r="BV119" s="42" t="e">
        <f ca="1">'Queuing Calcs'!P82</f>
        <v>#VALUE!</v>
      </c>
      <c r="BW119" s="13">
        <f>'Work Information'!P87</f>
        <v>99999999</v>
      </c>
      <c r="BX119" s="41" t="str">
        <f t="shared" si="68"/>
        <v/>
      </c>
      <c r="BY119" s="142"/>
      <c r="BZ119" s="41" t="str">
        <f t="shared" si="69"/>
        <v/>
      </c>
      <c r="CA119" s="41" t="e">
        <f t="shared" ca="1" si="74"/>
        <v>#VALUE!</v>
      </c>
      <c r="CB119" s="41" t="e">
        <f t="shared" ca="1" si="97"/>
        <v>#VALUE!</v>
      </c>
      <c r="CC119" s="41"/>
      <c r="CD119" s="41" t="e">
        <f t="shared" ca="1" si="86"/>
        <v>#VALUE!</v>
      </c>
      <c r="CE119" s="41" t="e">
        <f t="shared" ca="1" si="80"/>
        <v>#VALUE!</v>
      </c>
      <c r="CF119" s="41" t="e">
        <f t="shared" ca="1" si="57"/>
        <v>#VALUE!</v>
      </c>
    </row>
    <row r="120" spans="2:84" x14ac:dyDescent="0.25">
      <c r="B120" s="275"/>
      <c r="C120" s="40">
        <v>160.74999999999892</v>
      </c>
      <c r="D120" s="42" t="e">
        <f ca="1">'Queuing Calcs'!G29</f>
        <v>#VALUE!</v>
      </c>
      <c r="E120" s="13">
        <f>'Work Information'!G34</f>
        <v>99999999</v>
      </c>
      <c r="F120" s="41" t="str">
        <f t="shared" si="58"/>
        <v/>
      </c>
      <c r="G120" s="142"/>
      <c r="H120" s="41" t="str">
        <f t="shared" si="59"/>
        <v/>
      </c>
      <c r="I120" s="41" t="e">
        <f t="shared" ca="1" si="70"/>
        <v>#VALUE!</v>
      </c>
      <c r="J120" s="41" t="e">
        <f t="shared" ca="1" si="87"/>
        <v>#VALUE!</v>
      </c>
      <c r="K120" s="41"/>
      <c r="L120" s="41" t="e">
        <f t="shared" ca="1" si="81"/>
        <v>#VALUE!</v>
      </c>
      <c r="M120" s="41" t="e">
        <f t="shared" ca="1" si="75"/>
        <v>#VALUE!</v>
      </c>
      <c r="N120" s="41" t="e">
        <f t="shared" ca="1" si="99"/>
        <v>#VALUE!</v>
      </c>
      <c r="P120" s="275"/>
      <c r="Q120" s="40">
        <v>160.74999999999892</v>
      </c>
      <c r="R120" s="42" t="e">
        <f ca="1">'Queuing Calcs'!G56</f>
        <v>#VALUE!</v>
      </c>
      <c r="S120" s="13">
        <f>'Work Information'!G61</f>
        <v>99999999</v>
      </c>
      <c r="T120" s="41" t="str">
        <f t="shared" si="60"/>
        <v/>
      </c>
      <c r="U120" s="142"/>
      <c r="V120" s="41" t="str">
        <f t="shared" si="61"/>
        <v/>
      </c>
      <c r="W120" s="41" t="e">
        <f t="shared" ca="1" si="71"/>
        <v>#VALUE!</v>
      </c>
      <c r="X120" s="41" t="e">
        <f t="shared" ca="1" si="89"/>
        <v>#VALUE!</v>
      </c>
      <c r="Y120" s="41"/>
      <c r="Z120" s="41" t="e">
        <f t="shared" ca="1" si="82"/>
        <v>#VALUE!</v>
      </c>
      <c r="AA120" s="41" t="e">
        <f t="shared" ca="1" si="76"/>
        <v>#VALUE!</v>
      </c>
      <c r="AB120" s="41" t="e">
        <f t="shared" ca="1" si="52"/>
        <v>#VALUE!</v>
      </c>
      <c r="AD120" s="275"/>
      <c r="AE120" s="40">
        <v>160.74999999999892</v>
      </c>
      <c r="AF120" s="42" t="e">
        <f ca="1">'Queuing Calcs'!G83</f>
        <v>#VALUE!</v>
      </c>
      <c r="AG120" s="13">
        <f>'Work Information'!G88</f>
        <v>99999999</v>
      </c>
      <c r="AH120" s="41" t="str">
        <f t="shared" si="62"/>
        <v/>
      </c>
      <c r="AI120" s="142"/>
      <c r="AJ120" s="41" t="str">
        <f t="shared" si="63"/>
        <v/>
      </c>
      <c r="AK120" s="41" t="e">
        <f t="shared" ca="1" si="72"/>
        <v>#VALUE!</v>
      </c>
      <c r="AL120" s="41" t="e">
        <f t="shared" ca="1" si="91"/>
        <v>#VALUE!</v>
      </c>
      <c r="AM120" s="41"/>
      <c r="AN120" s="41" t="e">
        <f t="shared" ca="1" si="83"/>
        <v>#VALUE!</v>
      </c>
      <c r="AO120" s="41" t="e">
        <f t="shared" ca="1" si="77"/>
        <v>#VALUE!</v>
      </c>
      <c r="AP120" s="41" t="e">
        <f t="shared" ca="1" si="53"/>
        <v>#VALUE!</v>
      </c>
      <c r="AR120" s="275"/>
      <c r="AS120" s="40">
        <v>160.74999999999892</v>
      </c>
      <c r="AT120" s="42" t="e">
        <f ca="1">'Queuing Calcs'!P29</f>
        <v>#VALUE!</v>
      </c>
      <c r="AU120" s="13">
        <f>'Work Information'!P34</f>
        <v>99999999</v>
      </c>
      <c r="AV120" s="41" t="str">
        <f t="shared" si="64"/>
        <v/>
      </c>
      <c r="AW120" s="142"/>
      <c r="AX120" s="41" t="str">
        <f t="shared" si="106"/>
        <v/>
      </c>
      <c r="AY120" s="41" t="e">
        <f t="shared" ca="1" si="107"/>
        <v>#VALUE!</v>
      </c>
      <c r="AZ120" s="41" t="e">
        <f t="shared" ca="1" si="93"/>
        <v>#VALUE!</v>
      </c>
      <c r="BA120" s="41"/>
      <c r="BB120" s="41" t="e">
        <f t="shared" ca="1" si="84"/>
        <v>#VALUE!</v>
      </c>
      <c r="BC120" s="41" t="e">
        <f t="shared" ca="1" si="78"/>
        <v>#VALUE!</v>
      </c>
      <c r="BD120" s="41" t="e">
        <f t="shared" ca="1" si="55"/>
        <v>#VALUE!</v>
      </c>
      <c r="BF120" s="275"/>
      <c r="BG120" s="40">
        <v>160.74999999999892</v>
      </c>
      <c r="BH120" s="42" t="e">
        <f ca="1">'Queuing Calcs'!P56</f>
        <v>#VALUE!</v>
      </c>
      <c r="BI120" s="13">
        <f>'Work Information'!P61</f>
        <v>99999999</v>
      </c>
      <c r="BJ120" s="41" t="str">
        <f t="shared" si="66"/>
        <v/>
      </c>
      <c r="BK120" s="142"/>
      <c r="BL120" s="41" t="str">
        <f t="shared" si="67"/>
        <v/>
      </c>
      <c r="BM120" s="41" t="e">
        <f t="shared" ca="1" si="73"/>
        <v>#VALUE!</v>
      </c>
      <c r="BN120" s="41" t="e">
        <f t="shared" ca="1" si="95"/>
        <v>#VALUE!</v>
      </c>
      <c r="BO120" s="41"/>
      <c r="BP120" s="41" t="e">
        <f t="shared" ca="1" si="85"/>
        <v>#VALUE!</v>
      </c>
      <c r="BQ120" s="41" t="e">
        <f t="shared" ca="1" si="79"/>
        <v>#VALUE!</v>
      </c>
      <c r="BR120" s="41" t="e">
        <f t="shared" ca="1" si="56"/>
        <v>#VALUE!</v>
      </c>
      <c r="BT120" s="275"/>
      <c r="BU120" s="40">
        <v>160.74999999999892</v>
      </c>
      <c r="BV120" s="42" t="e">
        <f ca="1">'Queuing Calcs'!P83</f>
        <v>#VALUE!</v>
      </c>
      <c r="BW120" s="13">
        <f>'Work Information'!P88</f>
        <v>99999999</v>
      </c>
      <c r="BX120" s="41" t="str">
        <f t="shared" si="68"/>
        <v/>
      </c>
      <c r="BY120" s="142"/>
      <c r="BZ120" s="41" t="str">
        <f t="shared" si="69"/>
        <v/>
      </c>
      <c r="CA120" s="41" t="e">
        <f t="shared" ca="1" si="74"/>
        <v>#VALUE!</v>
      </c>
      <c r="CB120" s="41" t="e">
        <f t="shared" ca="1" si="97"/>
        <v>#VALUE!</v>
      </c>
      <c r="CC120" s="41"/>
      <c r="CD120" s="41" t="e">
        <f t="shared" ca="1" si="86"/>
        <v>#VALUE!</v>
      </c>
      <c r="CE120" s="41" t="e">
        <f t="shared" ca="1" si="80"/>
        <v>#VALUE!</v>
      </c>
      <c r="CF120" s="41" t="e">
        <f t="shared" ca="1" si="57"/>
        <v>#VALUE!</v>
      </c>
    </row>
    <row r="121" spans="2:84" x14ac:dyDescent="0.25">
      <c r="B121" s="275"/>
      <c r="C121" s="40">
        <v>160.79166666666558</v>
      </c>
      <c r="D121" s="42" t="e">
        <f ca="1">'Queuing Calcs'!G30</f>
        <v>#VALUE!</v>
      </c>
      <c r="E121" s="13">
        <f>'Work Information'!G35</f>
        <v>99999999</v>
      </c>
      <c r="F121" s="41" t="str">
        <f t="shared" si="58"/>
        <v/>
      </c>
      <c r="G121" s="142"/>
      <c r="H121" s="41" t="str">
        <f t="shared" si="59"/>
        <v/>
      </c>
      <c r="I121" s="41" t="e">
        <f t="shared" ca="1" si="70"/>
        <v>#VALUE!</v>
      </c>
      <c r="J121" s="41" t="e">
        <f t="shared" ca="1" si="87"/>
        <v>#VALUE!</v>
      </c>
      <c r="K121" s="41"/>
      <c r="L121" s="41" t="e">
        <f t="shared" ca="1" si="81"/>
        <v>#VALUE!</v>
      </c>
      <c r="M121" s="41" t="e">
        <f t="shared" ca="1" si="75"/>
        <v>#VALUE!</v>
      </c>
      <c r="N121" s="41" t="e">
        <f t="shared" ca="1" si="99"/>
        <v>#VALUE!</v>
      </c>
      <c r="P121" s="275"/>
      <c r="Q121" s="40">
        <v>160.79166666666558</v>
      </c>
      <c r="R121" s="42" t="e">
        <f ca="1">'Queuing Calcs'!G57</f>
        <v>#VALUE!</v>
      </c>
      <c r="S121" s="13">
        <f>'Work Information'!G62</f>
        <v>99999999</v>
      </c>
      <c r="T121" s="41" t="str">
        <f t="shared" si="60"/>
        <v/>
      </c>
      <c r="U121" s="142"/>
      <c r="V121" s="41" t="str">
        <f t="shared" si="61"/>
        <v/>
      </c>
      <c r="W121" s="41" t="e">
        <f t="shared" ca="1" si="71"/>
        <v>#VALUE!</v>
      </c>
      <c r="X121" s="41" t="e">
        <f t="shared" ca="1" si="89"/>
        <v>#VALUE!</v>
      </c>
      <c r="Y121" s="41"/>
      <c r="Z121" s="41" t="e">
        <f t="shared" ca="1" si="82"/>
        <v>#VALUE!</v>
      </c>
      <c r="AA121" s="41" t="e">
        <f t="shared" ca="1" si="76"/>
        <v>#VALUE!</v>
      </c>
      <c r="AB121" s="41" t="e">
        <f t="shared" ca="1" si="52"/>
        <v>#VALUE!</v>
      </c>
      <c r="AD121" s="275"/>
      <c r="AE121" s="40">
        <v>160.79166666666558</v>
      </c>
      <c r="AF121" s="42" t="e">
        <f ca="1">'Queuing Calcs'!G84</f>
        <v>#VALUE!</v>
      </c>
      <c r="AG121" s="13">
        <f>'Work Information'!G89</f>
        <v>99999999</v>
      </c>
      <c r="AH121" s="41" t="str">
        <f t="shared" si="62"/>
        <v/>
      </c>
      <c r="AI121" s="142"/>
      <c r="AJ121" s="41" t="str">
        <f t="shared" si="63"/>
        <v/>
      </c>
      <c r="AK121" s="41" t="e">
        <f t="shared" ca="1" si="72"/>
        <v>#VALUE!</v>
      </c>
      <c r="AL121" s="41" t="e">
        <f t="shared" ca="1" si="91"/>
        <v>#VALUE!</v>
      </c>
      <c r="AM121" s="41"/>
      <c r="AN121" s="41" t="e">
        <f t="shared" ca="1" si="83"/>
        <v>#VALUE!</v>
      </c>
      <c r="AO121" s="41" t="e">
        <f t="shared" ca="1" si="77"/>
        <v>#VALUE!</v>
      </c>
      <c r="AP121" s="41" t="e">
        <f t="shared" ca="1" si="53"/>
        <v>#VALUE!</v>
      </c>
      <c r="AR121" s="275"/>
      <c r="AS121" s="40">
        <v>160.79166666666558</v>
      </c>
      <c r="AT121" s="42" t="e">
        <f ca="1">'Queuing Calcs'!P30</f>
        <v>#VALUE!</v>
      </c>
      <c r="AU121" s="13">
        <f>'Work Information'!P35</f>
        <v>99999999</v>
      </c>
      <c r="AV121" s="41" t="str">
        <f t="shared" si="64"/>
        <v/>
      </c>
      <c r="AW121" s="142"/>
      <c r="AX121" s="41" t="str">
        <f t="shared" si="106"/>
        <v/>
      </c>
      <c r="AY121" s="41" t="e">
        <f t="shared" ca="1" si="107"/>
        <v>#VALUE!</v>
      </c>
      <c r="AZ121" s="41" t="e">
        <f t="shared" ca="1" si="93"/>
        <v>#VALUE!</v>
      </c>
      <c r="BA121" s="41"/>
      <c r="BB121" s="41" t="e">
        <f t="shared" ca="1" si="84"/>
        <v>#VALUE!</v>
      </c>
      <c r="BC121" s="41" t="e">
        <f t="shared" ca="1" si="78"/>
        <v>#VALUE!</v>
      </c>
      <c r="BD121" s="41" t="e">
        <f t="shared" ca="1" si="55"/>
        <v>#VALUE!</v>
      </c>
      <c r="BF121" s="275"/>
      <c r="BG121" s="40">
        <v>160.79166666666558</v>
      </c>
      <c r="BH121" s="42" t="e">
        <f ca="1">'Queuing Calcs'!P57</f>
        <v>#VALUE!</v>
      </c>
      <c r="BI121" s="13">
        <f>'Work Information'!P62</f>
        <v>99999999</v>
      </c>
      <c r="BJ121" s="41" t="str">
        <f t="shared" si="66"/>
        <v/>
      </c>
      <c r="BK121" s="142"/>
      <c r="BL121" s="41" t="str">
        <f t="shared" si="67"/>
        <v/>
      </c>
      <c r="BM121" s="41" t="e">
        <f t="shared" ca="1" si="73"/>
        <v>#VALUE!</v>
      </c>
      <c r="BN121" s="41" t="e">
        <f t="shared" ca="1" si="95"/>
        <v>#VALUE!</v>
      </c>
      <c r="BO121" s="41"/>
      <c r="BP121" s="41" t="e">
        <f t="shared" ca="1" si="85"/>
        <v>#VALUE!</v>
      </c>
      <c r="BQ121" s="41" t="e">
        <f t="shared" ca="1" si="79"/>
        <v>#VALUE!</v>
      </c>
      <c r="BR121" s="41" t="e">
        <f t="shared" ca="1" si="56"/>
        <v>#VALUE!</v>
      </c>
      <c r="BT121" s="275"/>
      <c r="BU121" s="40">
        <v>160.79166666666558</v>
      </c>
      <c r="BV121" s="42" t="e">
        <f ca="1">'Queuing Calcs'!P84</f>
        <v>#VALUE!</v>
      </c>
      <c r="BW121" s="13">
        <f>'Work Information'!P89</f>
        <v>99999999</v>
      </c>
      <c r="BX121" s="41" t="str">
        <f t="shared" si="68"/>
        <v/>
      </c>
      <c r="BY121" s="142"/>
      <c r="BZ121" s="41" t="str">
        <f t="shared" si="69"/>
        <v/>
      </c>
      <c r="CA121" s="41" t="e">
        <f t="shared" ca="1" si="74"/>
        <v>#VALUE!</v>
      </c>
      <c r="CB121" s="41" t="e">
        <f t="shared" ca="1" si="97"/>
        <v>#VALUE!</v>
      </c>
      <c r="CC121" s="41"/>
      <c r="CD121" s="41" t="e">
        <f t="shared" ca="1" si="86"/>
        <v>#VALUE!</v>
      </c>
      <c r="CE121" s="41" t="e">
        <f t="shared" ca="1" si="80"/>
        <v>#VALUE!</v>
      </c>
      <c r="CF121" s="41" t="e">
        <f t="shared" ca="1" si="57"/>
        <v>#VALUE!</v>
      </c>
    </row>
    <row r="122" spans="2:84" x14ac:dyDescent="0.25">
      <c r="B122" s="275"/>
      <c r="C122" s="40">
        <v>160.83333333333223</v>
      </c>
      <c r="D122" s="42" t="e">
        <f ca="1">'Queuing Calcs'!G31</f>
        <v>#VALUE!</v>
      </c>
      <c r="E122" s="13">
        <f>'Work Information'!G36</f>
        <v>99999999</v>
      </c>
      <c r="F122" s="41" t="str">
        <f t="shared" si="58"/>
        <v/>
      </c>
      <c r="G122" s="142"/>
      <c r="H122" s="41" t="str">
        <f t="shared" si="59"/>
        <v/>
      </c>
      <c r="I122" s="41" t="e">
        <f t="shared" ca="1" si="70"/>
        <v>#VALUE!</v>
      </c>
      <c r="J122" s="41" t="e">
        <f t="shared" ca="1" si="87"/>
        <v>#VALUE!</v>
      </c>
      <c r="K122" s="41"/>
      <c r="L122" s="41" t="e">
        <f t="shared" ca="1" si="81"/>
        <v>#VALUE!</v>
      </c>
      <c r="M122" s="41" t="e">
        <f t="shared" ca="1" si="75"/>
        <v>#VALUE!</v>
      </c>
      <c r="N122" s="41" t="e">
        <f t="shared" ca="1" si="99"/>
        <v>#VALUE!</v>
      </c>
      <c r="P122" s="275"/>
      <c r="Q122" s="40">
        <v>160.83333333333223</v>
      </c>
      <c r="R122" s="42" t="e">
        <f ca="1">'Queuing Calcs'!G58</f>
        <v>#VALUE!</v>
      </c>
      <c r="S122" s="13">
        <f>'Work Information'!G63</f>
        <v>99999999</v>
      </c>
      <c r="T122" s="41" t="str">
        <f t="shared" si="60"/>
        <v/>
      </c>
      <c r="U122" s="142"/>
      <c r="V122" s="41" t="str">
        <f t="shared" si="61"/>
        <v/>
      </c>
      <c r="W122" s="41" t="e">
        <f t="shared" ca="1" si="71"/>
        <v>#VALUE!</v>
      </c>
      <c r="X122" s="41" t="e">
        <f t="shared" ca="1" si="89"/>
        <v>#VALUE!</v>
      </c>
      <c r="Y122" s="41"/>
      <c r="Z122" s="41" t="e">
        <f t="shared" ca="1" si="82"/>
        <v>#VALUE!</v>
      </c>
      <c r="AA122" s="41" t="e">
        <f t="shared" ca="1" si="76"/>
        <v>#VALUE!</v>
      </c>
      <c r="AB122" s="41" t="e">
        <f t="shared" ca="1" si="52"/>
        <v>#VALUE!</v>
      </c>
      <c r="AD122" s="275"/>
      <c r="AE122" s="40">
        <v>160.83333333333223</v>
      </c>
      <c r="AF122" s="42" t="e">
        <f ca="1">'Queuing Calcs'!G85</f>
        <v>#VALUE!</v>
      </c>
      <c r="AG122" s="13">
        <f>'Work Information'!G90</f>
        <v>99999999</v>
      </c>
      <c r="AH122" s="41" t="str">
        <f t="shared" si="62"/>
        <v/>
      </c>
      <c r="AI122" s="142"/>
      <c r="AJ122" s="41" t="str">
        <f t="shared" si="63"/>
        <v/>
      </c>
      <c r="AK122" s="41" t="e">
        <f t="shared" ca="1" si="72"/>
        <v>#VALUE!</v>
      </c>
      <c r="AL122" s="41" t="e">
        <f t="shared" ca="1" si="91"/>
        <v>#VALUE!</v>
      </c>
      <c r="AM122" s="41"/>
      <c r="AN122" s="41" t="e">
        <f t="shared" ca="1" si="83"/>
        <v>#VALUE!</v>
      </c>
      <c r="AO122" s="41" t="e">
        <f t="shared" ca="1" si="77"/>
        <v>#VALUE!</v>
      </c>
      <c r="AP122" s="41" t="e">
        <f t="shared" ca="1" si="53"/>
        <v>#VALUE!</v>
      </c>
      <c r="AR122" s="275"/>
      <c r="AS122" s="40">
        <v>160.83333333333223</v>
      </c>
      <c r="AT122" s="42" t="e">
        <f ca="1">'Queuing Calcs'!P31</f>
        <v>#VALUE!</v>
      </c>
      <c r="AU122" s="13">
        <f>'Work Information'!P36</f>
        <v>99999999</v>
      </c>
      <c r="AV122" s="41" t="str">
        <f t="shared" si="64"/>
        <v/>
      </c>
      <c r="AW122" s="142"/>
      <c r="AX122" s="41" t="str">
        <f t="shared" si="106"/>
        <v/>
      </c>
      <c r="AY122" s="41" t="e">
        <f t="shared" ca="1" si="107"/>
        <v>#VALUE!</v>
      </c>
      <c r="AZ122" s="41" t="e">
        <f t="shared" ca="1" si="93"/>
        <v>#VALUE!</v>
      </c>
      <c r="BA122" s="41"/>
      <c r="BB122" s="41" t="e">
        <f t="shared" ca="1" si="84"/>
        <v>#VALUE!</v>
      </c>
      <c r="BC122" s="41" t="e">
        <f t="shared" ca="1" si="78"/>
        <v>#VALUE!</v>
      </c>
      <c r="BD122" s="41" t="e">
        <f t="shared" ca="1" si="55"/>
        <v>#VALUE!</v>
      </c>
      <c r="BF122" s="275"/>
      <c r="BG122" s="40">
        <v>160.83333333333223</v>
      </c>
      <c r="BH122" s="42" t="e">
        <f ca="1">'Queuing Calcs'!P58</f>
        <v>#VALUE!</v>
      </c>
      <c r="BI122" s="13">
        <f>'Work Information'!P63</f>
        <v>99999999</v>
      </c>
      <c r="BJ122" s="41" t="str">
        <f t="shared" si="66"/>
        <v/>
      </c>
      <c r="BK122" s="142"/>
      <c r="BL122" s="41" t="str">
        <f t="shared" si="67"/>
        <v/>
      </c>
      <c r="BM122" s="41" t="e">
        <f t="shared" ca="1" si="73"/>
        <v>#VALUE!</v>
      </c>
      <c r="BN122" s="41" t="e">
        <f t="shared" ca="1" si="95"/>
        <v>#VALUE!</v>
      </c>
      <c r="BO122" s="41"/>
      <c r="BP122" s="41" t="e">
        <f t="shared" ca="1" si="85"/>
        <v>#VALUE!</v>
      </c>
      <c r="BQ122" s="41" t="e">
        <f t="shared" ca="1" si="79"/>
        <v>#VALUE!</v>
      </c>
      <c r="BR122" s="41" t="e">
        <f t="shared" ca="1" si="56"/>
        <v>#VALUE!</v>
      </c>
      <c r="BT122" s="275"/>
      <c r="BU122" s="40">
        <v>160.83333333333223</v>
      </c>
      <c r="BV122" s="42" t="e">
        <f ca="1">'Queuing Calcs'!P85</f>
        <v>#VALUE!</v>
      </c>
      <c r="BW122" s="13">
        <f>'Work Information'!P90</f>
        <v>99999999</v>
      </c>
      <c r="BX122" s="41" t="str">
        <f t="shared" si="68"/>
        <v/>
      </c>
      <c r="BY122" s="142"/>
      <c r="BZ122" s="41" t="str">
        <f t="shared" si="69"/>
        <v/>
      </c>
      <c r="CA122" s="41" t="e">
        <f t="shared" ca="1" si="74"/>
        <v>#VALUE!</v>
      </c>
      <c r="CB122" s="41" t="e">
        <f t="shared" ca="1" si="97"/>
        <v>#VALUE!</v>
      </c>
      <c r="CC122" s="41"/>
      <c r="CD122" s="41" t="e">
        <f t="shared" ca="1" si="86"/>
        <v>#VALUE!</v>
      </c>
      <c r="CE122" s="41" t="e">
        <f t="shared" ca="1" si="80"/>
        <v>#VALUE!</v>
      </c>
      <c r="CF122" s="41" t="e">
        <f t="shared" ca="1" si="57"/>
        <v>#VALUE!</v>
      </c>
    </row>
    <row r="123" spans="2:84" x14ac:dyDescent="0.25">
      <c r="B123" s="275"/>
      <c r="C123" s="40">
        <v>160.87499999999889</v>
      </c>
      <c r="D123" s="42" t="e">
        <f ca="1">'Queuing Calcs'!G32</f>
        <v>#VALUE!</v>
      </c>
      <c r="E123" s="13">
        <f>'Work Information'!G37</f>
        <v>99999999</v>
      </c>
      <c r="F123" s="41" t="str">
        <f t="shared" si="58"/>
        <v/>
      </c>
      <c r="G123" s="142"/>
      <c r="H123" s="41" t="str">
        <f t="shared" si="59"/>
        <v/>
      </c>
      <c r="I123" s="41" t="e">
        <f t="shared" ca="1" si="70"/>
        <v>#VALUE!</v>
      </c>
      <c r="J123" s="41" t="e">
        <f t="shared" ca="1" si="87"/>
        <v>#VALUE!</v>
      </c>
      <c r="K123" s="41"/>
      <c r="L123" s="41" t="e">
        <f t="shared" ca="1" si="81"/>
        <v>#VALUE!</v>
      </c>
      <c r="M123" s="41" t="e">
        <f t="shared" ca="1" si="75"/>
        <v>#VALUE!</v>
      </c>
      <c r="N123" s="41" t="e">
        <f t="shared" ca="1" si="99"/>
        <v>#VALUE!</v>
      </c>
      <c r="P123" s="275"/>
      <c r="Q123" s="40">
        <v>160.87499999999889</v>
      </c>
      <c r="R123" s="42" t="e">
        <f ca="1">'Queuing Calcs'!G59</f>
        <v>#VALUE!</v>
      </c>
      <c r="S123" s="13">
        <f>'Work Information'!G64</f>
        <v>99999999</v>
      </c>
      <c r="T123" s="41" t="str">
        <f t="shared" si="60"/>
        <v/>
      </c>
      <c r="U123" s="142"/>
      <c r="V123" s="41" t="str">
        <f t="shared" si="61"/>
        <v/>
      </c>
      <c r="W123" s="41" t="e">
        <f t="shared" ca="1" si="71"/>
        <v>#VALUE!</v>
      </c>
      <c r="X123" s="41" t="e">
        <f t="shared" ca="1" si="89"/>
        <v>#VALUE!</v>
      </c>
      <c r="Y123" s="41"/>
      <c r="Z123" s="41" t="e">
        <f t="shared" ca="1" si="82"/>
        <v>#VALUE!</v>
      </c>
      <c r="AA123" s="41" t="e">
        <f t="shared" ca="1" si="76"/>
        <v>#VALUE!</v>
      </c>
      <c r="AB123" s="41" t="e">
        <f t="shared" ca="1" si="52"/>
        <v>#VALUE!</v>
      </c>
      <c r="AD123" s="275"/>
      <c r="AE123" s="40">
        <v>160.87499999999889</v>
      </c>
      <c r="AF123" s="42" t="e">
        <f ca="1">'Queuing Calcs'!G86</f>
        <v>#VALUE!</v>
      </c>
      <c r="AG123" s="13">
        <f>'Work Information'!G91</f>
        <v>99999999</v>
      </c>
      <c r="AH123" s="41" t="str">
        <f t="shared" si="62"/>
        <v/>
      </c>
      <c r="AI123" s="142"/>
      <c r="AJ123" s="41" t="str">
        <f t="shared" si="63"/>
        <v/>
      </c>
      <c r="AK123" s="41" t="e">
        <f t="shared" ca="1" si="72"/>
        <v>#VALUE!</v>
      </c>
      <c r="AL123" s="41" t="e">
        <f t="shared" ca="1" si="91"/>
        <v>#VALUE!</v>
      </c>
      <c r="AM123" s="41"/>
      <c r="AN123" s="41" t="e">
        <f t="shared" ca="1" si="83"/>
        <v>#VALUE!</v>
      </c>
      <c r="AO123" s="41" t="e">
        <f t="shared" ca="1" si="77"/>
        <v>#VALUE!</v>
      </c>
      <c r="AP123" s="41" t="e">
        <f t="shared" ca="1" si="53"/>
        <v>#VALUE!</v>
      </c>
      <c r="AR123" s="275"/>
      <c r="AS123" s="40">
        <v>160.87499999999889</v>
      </c>
      <c r="AT123" s="42" t="e">
        <f ca="1">'Queuing Calcs'!P32</f>
        <v>#VALUE!</v>
      </c>
      <c r="AU123" s="13">
        <f>'Work Information'!P37</f>
        <v>99999999</v>
      </c>
      <c r="AV123" s="41" t="str">
        <f t="shared" si="64"/>
        <v/>
      </c>
      <c r="AW123" s="142"/>
      <c r="AX123" s="41" t="str">
        <f t="shared" si="106"/>
        <v/>
      </c>
      <c r="AY123" s="41" t="e">
        <f t="shared" ca="1" si="107"/>
        <v>#VALUE!</v>
      </c>
      <c r="AZ123" s="41" t="e">
        <f t="shared" ca="1" si="93"/>
        <v>#VALUE!</v>
      </c>
      <c r="BA123" s="41"/>
      <c r="BB123" s="41" t="e">
        <f t="shared" ca="1" si="84"/>
        <v>#VALUE!</v>
      </c>
      <c r="BC123" s="41" t="e">
        <f t="shared" ca="1" si="78"/>
        <v>#VALUE!</v>
      </c>
      <c r="BD123" s="41" t="e">
        <f t="shared" ca="1" si="55"/>
        <v>#VALUE!</v>
      </c>
      <c r="BF123" s="275"/>
      <c r="BG123" s="40">
        <v>160.87499999999889</v>
      </c>
      <c r="BH123" s="42" t="e">
        <f ca="1">'Queuing Calcs'!P59</f>
        <v>#VALUE!</v>
      </c>
      <c r="BI123" s="13">
        <f>'Work Information'!P64</f>
        <v>99999999</v>
      </c>
      <c r="BJ123" s="41" t="str">
        <f t="shared" si="66"/>
        <v/>
      </c>
      <c r="BK123" s="142"/>
      <c r="BL123" s="41" t="str">
        <f t="shared" si="67"/>
        <v/>
      </c>
      <c r="BM123" s="41" t="e">
        <f t="shared" ca="1" si="73"/>
        <v>#VALUE!</v>
      </c>
      <c r="BN123" s="41" t="e">
        <f t="shared" ca="1" si="95"/>
        <v>#VALUE!</v>
      </c>
      <c r="BO123" s="41"/>
      <c r="BP123" s="41" t="e">
        <f t="shared" ca="1" si="85"/>
        <v>#VALUE!</v>
      </c>
      <c r="BQ123" s="41" t="e">
        <f t="shared" ca="1" si="79"/>
        <v>#VALUE!</v>
      </c>
      <c r="BR123" s="41" t="e">
        <f t="shared" ca="1" si="56"/>
        <v>#VALUE!</v>
      </c>
      <c r="BT123" s="275"/>
      <c r="BU123" s="40">
        <v>160.87499999999889</v>
      </c>
      <c r="BV123" s="42" t="e">
        <f ca="1">'Queuing Calcs'!P86</f>
        <v>#VALUE!</v>
      </c>
      <c r="BW123" s="13">
        <f>'Work Information'!P91</f>
        <v>99999999</v>
      </c>
      <c r="BX123" s="41" t="str">
        <f t="shared" si="68"/>
        <v/>
      </c>
      <c r="BY123" s="142"/>
      <c r="BZ123" s="41" t="str">
        <f t="shared" si="69"/>
        <v/>
      </c>
      <c r="CA123" s="41" t="e">
        <f t="shared" ca="1" si="74"/>
        <v>#VALUE!</v>
      </c>
      <c r="CB123" s="41" t="e">
        <f t="shared" ca="1" si="97"/>
        <v>#VALUE!</v>
      </c>
      <c r="CC123" s="41"/>
      <c r="CD123" s="41" t="e">
        <f t="shared" ca="1" si="86"/>
        <v>#VALUE!</v>
      </c>
      <c r="CE123" s="41" t="e">
        <f t="shared" ca="1" si="80"/>
        <v>#VALUE!</v>
      </c>
      <c r="CF123" s="41" t="e">
        <f t="shared" ca="1" si="57"/>
        <v>#VALUE!</v>
      </c>
    </row>
    <row r="124" spans="2:84" x14ac:dyDescent="0.25">
      <c r="B124" s="275"/>
      <c r="C124" s="40">
        <v>160.91666666666555</v>
      </c>
      <c r="D124" s="42" t="e">
        <f ca="1">'Queuing Calcs'!G33</f>
        <v>#VALUE!</v>
      </c>
      <c r="E124" s="13">
        <f>'Work Information'!G38</f>
        <v>99999999</v>
      </c>
      <c r="F124" s="41" t="str">
        <f t="shared" si="58"/>
        <v/>
      </c>
      <c r="G124" s="142"/>
      <c r="H124" s="41" t="str">
        <f t="shared" si="59"/>
        <v/>
      </c>
      <c r="I124" s="41" t="e">
        <f t="shared" ca="1" si="70"/>
        <v>#VALUE!</v>
      </c>
      <c r="J124" s="41" t="e">
        <f t="shared" ca="1" si="87"/>
        <v>#VALUE!</v>
      </c>
      <c r="K124" s="41"/>
      <c r="L124" s="41" t="e">
        <f t="shared" ca="1" si="81"/>
        <v>#VALUE!</v>
      </c>
      <c r="M124" s="41" t="e">
        <f t="shared" ca="1" si="75"/>
        <v>#VALUE!</v>
      </c>
      <c r="N124" s="41" t="e">
        <f t="shared" ca="1" si="99"/>
        <v>#VALUE!</v>
      </c>
      <c r="P124" s="275"/>
      <c r="Q124" s="40">
        <v>160.91666666666555</v>
      </c>
      <c r="R124" s="42" t="e">
        <f ca="1">'Queuing Calcs'!G60</f>
        <v>#VALUE!</v>
      </c>
      <c r="S124" s="13">
        <f>'Work Information'!G65</f>
        <v>99999999</v>
      </c>
      <c r="T124" s="41" t="str">
        <f t="shared" si="60"/>
        <v/>
      </c>
      <c r="U124" s="142"/>
      <c r="V124" s="41" t="str">
        <f t="shared" si="61"/>
        <v/>
      </c>
      <c r="W124" s="41" t="e">
        <f t="shared" ca="1" si="71"/>
        <v>#VALUE!</v>
      </c>
      <c r="X124" s="41" t="e">
        <f t="shared" ca="1" si="89"/>
        <v>#VALUE!</v>
      </c>
      <c r="Y124" s="41"/>
      <c r="Z124" s="41" t="e">
        <f t="shared" ca="1" si="82"/>
        <v>#VALUE!</v>
      </c>
      <c r="AA124" s="41" t="e">
        <f t="shared" ca="1" si="76"/>
        <v>#VALUE!</v>
      </c>
      <c r="AB124" s="41" t="e">
        <f t="shared" ca="1" si="52"/>
        <v>#VALUE!</v>
      </c>
      <c r="AD124" s="275"/>
      <c r="AE124" s="40">
        <v>160.91666666666555</v>
      </c>
      <c r="AF124" s="42" t="e">
        <f ca="1">'Queuing Calcs'!G87</f>
        <v>#VALUE!</v>
      </c>
      <c r="AG124" s="13">
        <f>'Work Information'!G92</f>
        <v>99999999</v>
      </c>
      <c r="AH124" s="41" t="str">
        <f t="shared" si="62"/>
        <v/>
      </c>
      <c r="AI124" s="142"/>
      <c r="AJ124" s="41" t="str">
        <f t="shared" si="63"/>
        <v/>
      </c>
      <c r="AK124" s="41" t="e">
        <f t="shared" ca="1" si="72"/>
        <v>#VALUE!</v>
      </c>
      <c r="AL124" s="41" t="e">
        <f t="shared" ca="1" si="91"/>
        <v>#VALUE!</v>
      </c>
      <c r="AM124" s="41"/>
      <c r="AN124" s="41" t="e">
        <f t="shared" ca="1" si="83"/>
        <v>#VALUE!</v>
      </c>
      <c r="AO124" s="41" t="e">
        <f t="shared" ca="1" si="77"/>
        <v>#VALUE!</v>
      </c>
      <c r="AP124" s="41" t="e">
        <f t="shared" ca="1" si="53"/>
        <v>#VALUE!</v>
      </c>
      <c r="AR124" s="275"/>
      <c r="AS124" s="40">
        <v>160.91666666666555</v>
      </c>
      <c r="AT124" s="42" t="e">
        <f ca="1">'Queuing Calcs'!P33</f>
        <v>#VALUE!</v>
      </c>
      <c r="AU124" s="13">
        <f>'Work Information'!P38</f>
        <v>99999999</v>
      </c>
      <c r="AV124" s="41" t="str">
        <f t="shared" si="64"/>
        <v/>
      </c>
      <c r="AW124" s="142"/>
      <c r="AX124" s="41" t="str">
        <f t="shared" si="106"/>
        <v/>
      </c>
      <c r="AY124" s="41" t="e">
        <f t="shared" ca="1" si="107"/>
        <v>#VALUE!</v>
      </c>
      <c r="AZ124" s="41" t="e">
        <f t="shared" ca="1" si="93"/>
        <v>#VALUE!</v>
      </c>
      <c r="BA124" s="41"/>
      <c r="BB124" s="41" t="e">
        <f t="shared" ca="1" si="84"/>
        <v>#VALUE!</v>
      </c>
      <c r="BC124" s="41" t="e">
        <f t="shared" ca="1" si="78"/>
        <v>#VALUE!</v>
      </c>
      <c r="BD124" s="41" t="e">
        <f t="shared" ca="1" si="55"/>
        <v>#VALUE!</v>
      </c>
      <c r="BF124" s="275"/>
      <c r="BG124" s="40">
        <v>160.91666666666555</v>
      </c>
      <c r="BH124" s="42" t="e">
        <f ca="1">'Queuing Calcs'!P60</f>
        <v>#VALUE!</v>
      </c>
      <c r="BI124" s="13">
        <f>'Work Information'!P65</f>
        <v>99999999</v>
      </c>
      <c r="BJ124" s="41" t="str">
        <f t="shared" si="66"/>
        <v/>
      </c>
      <c r="BK124" s="142"/>
      <c r="BL124" s="41" t="str">
        <f t="shared" si="67"/>
        <v/>
      </c>
      <c r="BM124" s="41" t="e">
        <f t="shared" ca="1" si="73"/>
        <v>#VALUE!</v>
      </c>
      <c r="BN124" s="41" t="e">
        <f t="shared" ca="1" si="95"/>
        <v>#VALUE!</v>
      </c>
      <c r="BO124" s="41"/>
      <c r="BP124" s="41" t="e">
        <f t="shared" ca="1" si="85"/>
        <v>#VALUE!</v>
      </c>
      <c r="BQ124" s="41" t="e">
        <f t="shared" ca="1" si="79"/>
        <v>#VALUE!</v>
      </c>
      <c r="BR124" s="41" t="e">
        <f t="shared" ca="1" si="56"/>
        <v>#VALUE!</v>
      </c>
      <c r="BT124" s="275"/>
      <c r="BU124" s="40">
        <v>160.91666666666555</v>
      </c>
      <c r="BV124" s="42" t="e">
        <f ca="1">'Queuing Calcs'!P87</f>
        <v>#VALUE!</v>
      </c>
      <c r="BW124" s="13">
        <f>'Work Information'!P92</f>
        <v>99999999</v>
      </c>
      <c r="BX124" s="41" t="str">
        <f t="shared" si="68"/>
        <v/>
      </c>
      <c r="BY124" s="142"/>
      <c r="BZ124" s="41" t="str">
        <f t="shared" si="69"/>
        <v/>
      </c>
      <c r="CA124" s="41" t="e">
        <f t="shared" ca="1" si="74"/>
        <v>#VALUE!</v>
      </c>
      <c r="CB124" s="41" t="e">
        <f t="shared" ca="1" si="97"/>
        <v>#VALUE!</v>
      </c>
      <c r="CC124" s="41"/>
      <c r="CD124" s="41" t="e">
        <f t="shared" ca="1" si="86"/>
        <v>#VALUE!</v>
      </c>
      <c r="CE124" s="41" t="e">
        <f t="shared" ca="1" si="80"/>
        <v>#VALUE!</v>
      </c>
      <c r="CF124" s="41" t="e">
        <f t="shared" ca="1" si="57"/>
        <v>#VALUE!</v>
      </c>
    </row>
    <row r="125" spans="2:84" x14ac:dyDescent="0.25">
      <c r="B125" s="275"/>
      <c r="C125" s="40">
        <v>160.95833333333221</v>
      </c>
      <c r="D125" s="42" t="e">
        <f ca="1">'Queuing Calcs'!G34</f>
        <v>#VALUE!</v>
      </c>
      <c r="E125" s="13">
        <f>'Work Information'!G39</f>
        <v>99999999</v>
      </c>
      <c r="F125" s="41" t="str">
        <f t="shared" si="58"/>
        <v/>
      </c>
      <c r="G125" s="142"/>
      <c r="H125" s="41" t="str">
        <f t="shared" si="59"/>
        <v/>
      </c>
      <c r="I125" s="41" t="e">
        <f t="shared" ca="1" si="70"/>
        <v>#VALUE!</v>
      </c>
      <c r="J125" s="41" t="e">
        <f t="shared" ca="1" si="87"/>
        <v>#VALUE!</v>
      </c>
      <c r="K125" s="41" t="str">
        <f t="shared" ref="K125" ca="1" si="108">IF(COUNTIF(D102:D125,"&gt;0")&gt;12,"Outside Policy Limits","")</f>
        <v/>
      </c>
      <c r="L125" s="41" t="e">
        <f t="shared" ca="1" si="81"/>
        <v>#VALUE!</v>
      </c>
      <c r="M125" s="41" t="e">
        <f t="shared" ca="1" si="75"/>
        <v>#VALUE!</v>
      </c>
      <c r="N125" s="41" t="e">
        <f t="shared" ca="1" si="99"/>
        <v>#VALUE!</v>
      </c>
      <c r="P125" s="275"/>
      <c r="Q125" s="40">
        <v>160.95833333333221</v>
      </c>
      <c r="R125" s="42" t="e">
        <f ca="1">'Queuing Calcs'!G61</f>
        <v>#VALUE!</v>
      </c>
      <c r="S125" s="13">
        <f>'Work Information'!G66</f>
        <v>99999999</v>
      </c>
      <c r="T125" s="41" t="str">
        <f t="shared" si="60"/>
        <v/>
      </c>
      <c r="U125" s="142"/>
      <c r="V125" s="41" t="str">
        <f t="shared" si="61"/>
        <v/>
      </c>
      <c r="W125" s="41" t="e">
        <f t="shared" ca="1" si="71"/>
        <v>#VALUE!</v>
      </c>
      <c r="X125" s="41" t="e">
        <f t="shared" ca="1" si="89"/>
        <v>#VALUE!</v>
      </c>
      <c r="Y125" s="41" t="str">
        <f t="shared" ref="Y125" ca="1" si="109">IF(COUNTIF(R102:R125,"&gt;0")&gt;12,"Outside Policy Limits","")</f>
        <v/>
      </c>
      <c r="Z125" s="41" t="e">
        <f t="shared" ca="1" si="82"/>
        <v>#VALUE!</v>
      </c>
      <c r="AA125" s="41" t="e">
        <f t="shared" ca="1" si="76"/>
        <v>#VALUE!</v>
      </c>
      <c r="AB125" s="41" t="e">
        <f t="shared" ca="1" si="52"/>
        <v>#VALUE!</v>
      </c>
      <c r="AD125" s="275"/>
      <c r="AE125" s="40">
        <v>160.95833333333221</v>
      </c>
      <c r="AF125" s="42" t="e">
        <f ca="1">'Queuing Calcs'!G88</f>
        <v>#VALUE!</v>
      </c>
      <c r="AG125" s="13">
        <f>'Work Information'!G93</f>
        <v>99999999</v>
      </c>
      <c r="AH125" s="41" t="str">
        <f t="shared" si="62"/>
        <v/>
      </c>
      <c r="AI125" s="142"/>
      <c r="AJ125" s="41" t="str">
        <f t="shared" si="63"/>
        <v/>
      </c>
      <c r="AK125" s="41" t="e">
        <f t="shared" ca="1" si="72"/>
        <v>#VALUE!</v>
      </c>
      <c r="AL125" s="41" t="e">
        <f t="shared" ca="1" si="91"/>
        <v>#VALUE!</v>
      </c>
      <c r="AM125" s="41" t="str">
        <f t="shared" ref="AM125" ca="1" si="110">IF(COUNTIF(AF102:AF125,"&gt;0")&gt;12,"Outside Policy Limits","")</f>
        <v/>
      </c>
      <c r="AN125" s="41" t="e">
        <f t="shared" ca="1" si="83"/>
        <v>#VALUE!</v>
      </c>
      <c r="AO125" s="41" t="e">
        <f t="shared" ca="1" si="77"/>
        <v>#VALUE!</v>
      </c>
      <c r="AP125" s="41" t="e">
        <f t="shared" ca="1" si="53"/>
        <v>#VALUE!</v>
      </c>
      <c r="AR125" s="275"/>
      <c r="AS125" s="40">
        <v>160.95833333333221</v>
      </c>
      <c r="AT125" s="42" t="e">
        <f ca="1">'Queuing Calcs'!P34</f>
        <v>#VALUE!</v>
      </c>
      <c r="AU125" s="13">
        <f>'Work Information'!P39</f>
        <v>99999999</v>
      </c>
      <c r="AV125" s="41" t="str">
        <f t="shared" si="64"/>
        <v/>
      </c>
      <c r="AW125" s="142"/>
      <c r="AX125" s="41" t="str">
        <f t="shared" si="106"/>
        <v/>
      </c>
      <c r="AY125" s="41" t="e">
        <f t="shared" ca="1" si="107"/>
        <v>#VALUE!</v>
      </c>
      <c r="AZ125" s="41" t="e">
        <f t="shared" ca="1" si="93"/>
        <v>#VALUE!</v>
      </c>
      <c r="BA125" s="41" t="str">
        <f t="shared" ref="BA125" ca="1" si="111">IF(COUNTIF(AT102:AT125,"&gt;0")&gt;12,"Outside Policy Limits","")</f>
        <v/>
      </c>
      <c r="BB125" s="41" t="e">
        <f t="shared" ca="1" si="84"/>
        <v>#VALUE!</v>
      </c>
      <c r="BC125" s="41" t="e">
        <f t="shared" ca="1" si="78"/>
        <v>#VALUE!</v>
      </c>
      <c r="BD125" s="41" t="e">
        <f t="shared" ca="1" si="55"/>
        <v>#VALUE!</v>
      </c>
      <c r="BF125" s="275"/>
      <c r="BG125" s="40">
        <v>160.95833333333221</v>
      </c>
      <c r="BH125" s="42" t="e">
        <f ca="1">'Queuing Calcs'!P61</f>
        <v>#VALUE!</v>
      </c>
      <c r="BI125" s="13">
        <f>'Work Information'!P66</f>
        <v>99999999</v>
      </c>
      <c r="BJ125" s="41" t="str">
        <f t="shared" si="66"/>
        <v/>
      </c>
      <c r="BK125" s="142"/>
      <c r="BL125" s="41" t="str">
        <f t="shared" si="67"/>
        <v/>
      </c>
      <c r="BM125" s="41" t="e">
        <f t="shared" ca="1" si="73"/>
        <v>#VALUE!</v>
      </c>
      <c r="BN125" s="41" t="e">
        <f t="shared" ca="1" si="95"/>
        <v>#VALUE!</v>
      </c>
      <c r="BO125" s="41" t="str">
        <f t="shared" ref="BO125" ca="1" si="112">IF(COUNTIF(BH102:BH125,"&gt;0")&gt;12,"Outside Policy Limits","")</f>
        <v/>
      </c>
      <c r="BP125" s="41" t="e">
        <f t="shared" ca="1" si="85"/>
        <v>#VALUE!</v>
      </c>
      <c r="BQ125" s="41" t="e">
        <f t="shared" ca="1" si="79"/>
        <v>#VALUE!</v>
      </c>
      <c r="BR125" s="41" t="e">
        <f t="shared" ca="1" si="56"/>
        <v>#VALUE!</v>
      </c>
      <c r="BT125" s="275"/>
      <c r="BU125" s="40">
        <v>160.95833333333221</v>
      </c>
      <c r="BV125" s="42" t="e">
        <f ca="1">'Queuing Calcs'!P88</f>
        <v>#VALUE!</v>
      </c>
      <c r="BW125" s="13">
        <f>'Work Information'!P93</f>
        <v>99999999</v>
      </c>
      <c r="BX125" s="41" t="str">
        <f t="shared" si="68"/>
        <v/>
      </c>
      <c r="BY125" s="142"/>
      <c r="BZ125" s="41" t="str">
        <f t="shared" si="69"/>
        <v/>
      </c>
      <c r="CA125" s="41" t="e">
        <f t="shared" ca="1" si="74"/>
        <v>#VALUE!</v>
      </c>
      <c r="CB125" s="41" t="e">
        <f t="shared" ca="1" si="97"/>
        <v>#VALUE!</v>
      </c>
      <c r="CC125" s="41" t="str">
        <f t="shared" ref="CC125" ca="1" si="113">IF(COUNTIF(BV102:BV125,"&gt;0")&gt;12,"Outside Policy Limits","")</f>
        <v/>
      </c>
      <c r="CD125" s="41" t="e">
        <f t="shared" ca="1" si="86"/>
        <v>#VALUE!</v>
      </c>
      <c r="CE125" s="41" t="e">
        <f t="shared" ca="1" si="80"/>
        <v>#VALUE!</v>
      </c>
      <c r="CF125" s="41" t="e">
        <f t="shared" ca="1" si="57"/>
        <v>#VALUE!</v>
      </c>
    </row>
    <row r="126" spans="2:84" x14ac:dyDescent="0.25">
      <c r="B126" s="275" t="s">
        <v>96</v>
      </c>
      <c r="C126" s="40">
        <v>160.99999999999886</v>
      </c>
      <c r="D126" s="42" t="e">
        <f ca="1">'Queuing Calcs'!H11</f>
        <v>#VALUE!</v>
      </c>
      <c r="E126" s="13">
        <f>'Work Information'!H16</f>
        <v>99999999</v>
      </c>
      <c r="F126" s="41" t="str">
        <f t="shared" si="58"/>
        <v/>
      </c>
      <c r="G126" s="142"/>
      <c r="H126" s="41" t="str">
        <f t="shared" si="59"/>
        <v/>
      </c>
      <c r="I126" s="41" t="e">
        <f t="shared" ca="1" si="70"/>
        <v>#VALUE!</v>
      </c>
      <c r="J126" s="41" t="e">
        <f t="shared" ca="1" si="87"/>
        <v>#VALUE!</v>
      </c>
      <c r="K126" s="41"/>
      <c r="L126" s="41" t="e">
        <f t="shared" ca="1" si="81"/>
        <v>#VALUE!</v>
      </c>
      <c r="M126" s="41" t="e">
        <f t="shared" ca="1" si="75"/>
        <v>#VALUE!</v>
      </c>
      <c r="N126" s="41" t="e">
        <f t="shared" ca="1" si="99"/>
        <v>#VALUE!</v>
      </c>
      <c r="P126" s="275" t="s">
        <v>96</v>
      </c>
      <c r="Q126" s="40">
        <v>160.99999999999886</v>
      </c>
      <c r="R126" s="42" t="e">
        <f ca="1">'Queuing Calcs'!H38</f>
        <v>#VALUE!</v>
      </c>
      <c r="S126" s="13">
        <f>'Work Information'!H43</f>
        <v>99999999</v>
      </c>
      <c r="T126" s="41" t="str">
        <f t="shared" si="60"/>
        <v/>
      </c>
      <c r="U126" s="142"/>
      <c r="V126" s="41" t="str">
        <f t="shared" si="61"/>
        <v/>
      </c>
      <c r="W126" s="41" t="e">
        <f t="shared" ca="1" si="71"/>
        <v>#VALUE!</v>
      </c>
      <c r="X126" s="41" t="e">
        <f t="shared" ca="1" si="89"/>
        <v>#VALUE!</v>
      </c>
      <c r="Y126" s="41"/>
      <c r="Z126" s="41" t="e">
        <f t="shared" ca="1" si="82"/>
        <v>#VALUE!</v>
      </c>
      <c r="AA126" s="41" t="e">
        <f t="shared" ca="1" si="76"/>
        <v>#VALUE!</v>
      </c>
      <c r="AB126" s="41" t="e">
        <f t="shared" ca="1" si="52"/>
        <v>#VALUE!</v>
      </c>
      <c r="AD126" s="275" t="s">
        <v>96</v>
      </c>
      <c r="AE126" s="40">
        <v>160.99999999999886</v>
      </c>
      <c r="AF126" s="42" t="e">
        <f ca="1">'Queuing Calcs'!H65</f>
        <v>#VALUE!</v>
      </c>
      <c r="AG126" s="13">
        <f>'Work Information'!H70</f>
        <v>99999999</v>
      </c>
      <c r="AH126" s="41" t="str">
        <f t="shared" si="62"/>
        <v/>
      </c>
      <c r="AI126" s="142"/>
      <c r="AJ126" s="41" t="str">
        <f t="shared" si="63"/>
        <v/>
      </c>
      <c r="AK126" s="41" t="e">
        <f t="shared" ca="1" si="72"/>
        <v>#VALUE!</v>
      </c>
      <c r="AL126" s="41" t="e">
        <f t="shared" ca="1" si="91"/>
        <v>#VALUE!</v>
      </c>
      <c r="AM126" s="41"/>
      <c r="AN126" s="41" t="e">
        <f t="shared" ca="1" si="83"/>
        <v>#VALUE!</v>
      </c>
      <c r="AO126" s="41" t="e">
        <f t="shared" ca="1" si="77"/>
        <v>#VALUE!</v>
      </c>
      <c r="AP126" s="41" t="e">
        <f t="shared" ca="1" si="53"/>
        <v>#VALUE!</v>
      </c>
      <c r="AR126" s="275" t="s">
        <v>96</v>
      </c>
      <c r="AS126" s="40">
        <v>160.99999999999886</v>
      </c>
      <c r="AT126" s="42" t="e">
        <f ca="1">'Queuing Calcs'!Q11</f>
        <v>#VALUE!</v>
      </c>
      <c r="AU126" s="13">
        <f>'Work Information'!Q16</f>
        <v>99999999</v>
      </c>
      <c r="AV126" s="41" t="str">
        <f t="shared" si="64"/>
        <v/>
      </c>
      <c r="AW126" s="142"/>
      <c r="AX126" s="41" t="str">
        <f t="shared" si="106"/>
        <v/>
      </c>
      <c r="AY126" s="41" t="e">
        <f t="shared" ca="1" si="107"/>
        <v>#VALUE!</v>
      </c>
      <c r="AZ126" s="41" t="e">
        <f t="shared" ca="1" si="93"/>
        <v>#VALUE!</v>
      </c>
      <c r="BA126" s="41"/>
      <c r="BB126" s="41" t="e">
        <f t="shared" ca="1" si="84"/>
        <v>#VALUE!</v>
      </c>
      <c r="BC126" s="41" t="e">
        <f t="shared" ca="1" si="78"/>
        <v>#VALUE!</v>
      </c>
      <c r="BD126" s="41" t="e">
        <f t="shared" ca="1" si="55"/>
        <v>#VALUE!</v>
      </c>
      <c r="BF126" s="275" t="s">
        <v>96</v>
      </c>
      <c r="BG126" s="40">
        <v>160.99999999999886</v>
      </c>
      <c r="BH126" s="42" t="e">
        <f ca="1">'Queuing Calcs'!Q38</f>
        <v>#VALUE!</v>
      </c>
      <c r="BI126" s="13">
        <f>'Work Information'!Q43</f>
        <v>99999999</v>
      </c>
      <c r="BJ126" s="41" t="str">
        <f t="shared" si="66"/>
        <v/>
      </c>
      <c r="BK126" s="142"/>
      <c r="BL126" s="41" t="str">
        <f t="shared" si="67"/>
        <v/>
      </c>
      <c r="BM126" s="41" t="e">
        <f t="shared" ca="1" si="73"/>
        <v>#VALUE!</v>
      </c>
      <c r="BN126" s="41" t="e">
        <f t="shared" ca="1" si="95"/>
        <v>#VALUE!</v>
      </c>
      <c r="BO126" s="41"/>
      <c r="BP126" s="41" t="e">
        <f t="shared" ca="1" si="85"/>
        <v>#VALUE!</v>
      </c>
      <c r="BQ126" s="41" t="e">
        <f t="shared" ca="1" si="79"/>
        <v>#VALUE!</v>
      </c>
      <c r="BR126" s="41" t="e">
        <f t="shared" ca="1" si="56"/>
        <v>#VALUE!</v>
      </c>
      <c r="BT126" s="275" t="s">
        <v>96</v>
      </c>
      <c r="BU126" s="40">
        <v>160.99999999999886</v>
      </c>
      <c r="BV126" s="42" t="e">
        <f ca="1">'Queuing Calcs'!Q65</f>
        <v>#VALUE!</v>
      </c>
      <c r="BW126" s="13">
        <f>'Work Information'!Q70</f>
        <v>99999999</v>
      </c>
      <c r="BX126" s="41" t="str">
        <f t="shared" si="68"/>
        <v/>
      </c>
      <c r="BY126" s="142"/>
      <c r="BZ126" s="41" t="str">
        <f t="shared" si="69"/>
        <v/>
      </c>
      <c r="CA126" s="41" t="e">
        <f t="shared" ca="1" si="74"/>
        <v>#VALUE!</v>
      </c>
      <c r="CB126" s="41" t="e">
        <f t="shared" ca="1" si="97"/>
        <v>#VALUE!</v>
      </c>
      <c r="CC126" s="41"/>
      <c r="CD126" s="41" t="e">
        <f t="shared" ca="1" si="86"/>
        <v>#VALUE!</v>
      </c>
      <c r="CE126" s="41" t="e">
        <f t="shared" ca="1" si="80"/>
        <v>#VALUE!</v>
      </c>
      <c r="CF126" s="41" t="e">
        <f t="shared" ca="1" si="57"/>
        <v>#VALUE!</v>
      </c>
    </row>
    <row r="127" spans="2:84" x14ac:dyDescent="0.25">
      <c r="B127" s="275"/>
      <c r="C127" s="40">
        <v>161.04166666666552</v>
      </c>
      <c r="D127" s="42" t="e">
        <f ca="1">'Queuing Calcs'!H12</f>
        <v>#VALUE!</v>
      </c>
      <c r="E127" s="13">
        <f>'Work Information'!H17</f>
        <v>99999999</v>
      </c>
      <c r="F127" s="41" t="str">
        <f t="shared" si="58"/>
        <v/>
      </c>
      <c r="G127" s="142"/>
      <c r="H127" s="41" t="str">
        <f t="shared" si="59"/>
        <v/>
      </c>
      <c r="I127" s="41" t="e">
        <f t="shared" ca="1" si="70"/>
        <v>#VALUE!</v>
      </c>
      <c r="J127" s="41" t="e">
        <f t="shared" ca="1" si="87"/>
        <v>#VALUE!</v>
      </c>
      <c r="K127" s="41"/>
      <c r="L127" s="41" t="e">
        <f t="shared" ca="1" si="81"/>
        <v>#VALUE!</v>
      </c>
      <c r="M127" s="41" t="e">
        <f t="shared" ca="1" si="75"/>
        <v>#VALUE!</v>
      </c>
      <c r="N127" s="41" t="e">
        <f t="shared" ca="1" si="99"/>
        <v>#VALUE!</v>
      </c>
      <c r="P127" s="275"/>
      <c r="Q127" s="40">
        <v>161.04166666666552</v>
      </c>
      <c r="R127" s="42" t="e">
        <f ca="1">'Queuing Calcs'!H39</f>
        <v>#VALUE!</v>
      </c>
      <c r="S127" s="13">
        <f>'Work Information'!H44</f>
        <v>99999999</v>
      </c>
      <c r="T127" s="41" t="str">
        <f t="shared" si="60"/>
        <v/>
      </c>
      <c r="U127" s="142"/>
      <c r="V127" s="41" t="str">
        <f t="shared" si="61"/>
        <v/>
      </c>
      <c r="W127" s="41" t="e">
        <f t="shared" ca="1" si="71"/>
        <v>#VALUE!</v>
      </c>
      <c r="X127" s="41" t="e">
        <f t="shared" ca="1" si="89"/>
        <v>#VALUE!</v>
      </c>
      <c r="Y127" s="41"/>
      <c r="Z127" s="41" t="e">
        <f t="shared" ca="1" si="82"/>
        <v>#VALUE!</v>
      </c>
      <c r="AA127" s="41" t="e">
        <f t="shared" ca="1" si="76"/>
        <v>#VALUE!</v>
      </c>
      <c r="AB127" s="41" t="e">
        <f t="shared" ca="1" si="52"/>
        <v>#VALUE!</v>
      </c>
      <c r="AD127" s="275"/>
      <c r="AE127" s="40">
        <v>161.04166666666552</v>
      </c>
      <c r="AF127" s="42" t="e">
        <f ca="1">'Queuing Calcs'!H66</f>
        <v>#VALUE!</v>
      </c>
      <c r="AG127" s="13">
        <f>'Work Information'!H71</f>
        <v>99999999</v>
      </c>
      <c r="AH127" s="41" t="str">
        <f t="shared" si="62"/>
        <v/>
      </c>
      <c r="AI127" s="142"/>
      <c r="AJ127" s="41" t="str">
        <f t="shared" si="63"/>
        <v/>
      </c>
      <c r="AK127" s="41" t="e">
        <f t="shared" ca="1" si="72"/>
        <v>#VALUE!</v>
      </c>
      <c r="AL127" s="41" t="e">
        <f t="shared" ca="1" si="91"/>
        <v>#VALUE!</v>
      </c>
      <c r="AM127" s="41"/>
      <c r="AN127" s="41" t="e">
        <f t="shared" ca="1" si="83"/>
        <v>#VALUE!</v>
      </c>
      <c r="AO127" s="41" t="e">
        <f t="shared" ca="1" si="77"/>
        <v>#VALUE!</v>
      </c>
      <c r="AP127" s="41" t="e">
        <f t="shared" ca="1" si="53"/>
        <v>#VALUE!</v>
      </c>
      <c r="AR127" s="275"/>
      <c r="AS127" s="40">
        <v>161.04166666666552</v>
      </c>
      <c r="AT127" s="42" t="e">
        <f ca="1">'Queuing Calcs'!Q12</f>
        <v>#VALUE!</v>
      </c>
      <c r="AU127" s="13">
        <f>'Work Information'!Q17</f>
        <v>99999999</v>
      </c>
      <c r="AV127" s="41" t="str">
        <f t="shared" si="64"/>
        <v/>
      </c>
      <c r="AW127" s="142"/>
      <c r="AX127" s="41" t="str">
        <f t="shared" si="106"/>
        <v/>
      </c>
      <c r="AY127" s="41" t="e">
        <f t="shared" ca="1" si="107"/>
        <v>#VALUE!</v>
      </c>
      <c r="AZ127" s="41" t="e">
        <f t="shared" ca="1" si="93"/>
        <v>#VALUE!</v>
      </c>
      <c r="BA127" s="41"/>
      <c r="BB127" s="41" t="e">
        <f t="shared" ca="1" si="84"/>
        <v>#VALUE!</v>
      </c>
      <c r="BC127" s="41" t="e">
        <f t="shared" ca="1" si="78"/>
        <v>#VALUE!</v>
      </c>
      <c r="BD127" s="41" t="e">
        <f t="shared" ca="1" si="55"/>
        <v>#VALUE!</v>
      </c>
      <c r="BF127" s="275"/>
      <c r="BG127" s="40">
        <v>161.04166666666552</v>
      </c>
      <c r="BH127" s="42" t="e">
        <f ca="1">'Queuing Calcs'!Q39</f>
        <v>#VALUE!</v>
      </c>
      <c r="BI127" s="13">
        <f>'Work Information'!Q44</f>
        <v>99999999</v>
      </c>
      <c r="BJ127" s="41" t="str">
        <f t="shared" si="66"/>
        <v/>
      </c>
      <c r="BK127" s="142"/>
      <c r="BL127" s="41" t="str">
        <f t="shared" si="67"/>
        <v/>
      </c>
      <c r="BM127" s="41" t="e">
        <f t="shared" ca="1" si="73"/>
        <v>#VALUE!</v>
      </c>
      <c r="BN127" s="41" t="e">
        <f t="shared" ca="1" si="95"/>
        <v>#VALUE!</v>
      </c>
      <c r="BO127" s="41"/>
      <c r="BP127" s="41" t="e">
        <f t="shared" ca="1" si="85"/>
        <v>#VALUE!</v>
      </c>
      <c r="BQ127" s="41" t="e">
        <f t="shared" ca="1" si="79"/>
        <v>#VALUE!</v>
      </c>
      <c r="BR127" s="41" t="e">
        <f t="shared" ca="1" si="56"/>
        <v>#VALUE!</v>
      </c>
      <c r="BT127" s="275"/>
      <c r="BU127" s="40">
        <v>161.04166666666552</v>
      </c>
      <c r="BV127" s="42" t="e">
        <f ca="1">'Queuing Calcs'!Q66</f>
        <v>#VALUE!</v>
      </c>
      <c r="BW127" s="13">
        <f>'Work Information'!Q71</f>
        <v>99999999</v>
      </c>
      <c r="BX127" s="41" t="str">
        <f t="shared" si="68"/>
        <v/>
      </c>
      <c r="BY127" s="142"/>
      <c r="BZ127" s="41" t="str">
        <f t="shared" si="69"/>
        <v/>
      </c>
      <c r="CA127" s="41" t="e">
        <f t="shared" ca="1" si="74"/>
        <v>#VALUE!</v>
      </c>
      <c r="CB127" s="41" t="e">
        <f t="shared" ca="1" si="97"/>
        <v>#VALUE!</v>
      </c>
      <c r="CC127" s="41"/>
      <c r="CD127" s="41" t="e">
        <f t="shared" ca="1" si="86"/>
        <v>#VALUE!</v>
      </c>
      <c r="CE127" s="41" t="e">
        <f t="shared" ca="1" si="80"/>
        <v>#VALUE!</v>
      </c>
      <c r="CF127" s="41" t="e">
        <f t="shared" ca="1" si="57"/>
        <v>#VALUE!</v>
      </c>
    </row>
    <row r="128" spans="2:84" x14ac:dyDescent="0.25">
      <c r="B128" s="275"/>
      <c r="C128" s="40">
        <v>161.08333333333218</v>
      </c>
      <c r="D128" s="42" t="e">
        <f ca="1">'Queuing Calcs'!H13</f>
        <v>#VALUE!</v>
      </c>
      <c r="E128" s="13">
        <f>'Work Information'!H18</f>
        <v>99999999</v>
      </c>
      <c r="F128" s="41" t="str">
        <f t="shared" si="58"/>
        <v/>
      </c>
      <c r="G128" s="142"/>
      <c r="H128" s="41" t="str">
        <f t="shared" si="59"/>
        <v/>
      </c>
      <c r="I128" s="41" t="e">
        <f t="shared" ca="1" si="70"/>
        <v>#VALUE!</v>
      </c>
      <c r="J128" s="41" t="e">
        <f t="shared" ca="1" si="87"/>
        <v>#VALUE!</v>
      </c>
      <c r="K128" s="41"/>
      <c r="L128" s="41" t="e">
        <f t="shared" ca="1" si="81"/>
        <v>#VALUE!</v>
      </c>
      <c r="M128" s="41" t="e">
        <f t="shared" ca="1" si="75"/>
        <v>#VALUE!</v>
      </c>
      <c r="N128" s="41" t="e">
        <f t="shared" ca="1" si="99"/>
        <v>#VALUE!</v>
      </c>
      <c r="P128" s="275"/>
      <c r="Q128" s="40">
        <v>161.08333333333218</v>
      </c>
      <c r="R128" s="42" t="e">
        <f ca="1">'Queuing Calcs'!H40</f>
        <v>#VALUE!</v>
      </c>
      <c r="S128" s="13">
        <f>'Work Information'!H45</f>
        <v>99999999</v>
      </c>
      <c r="T128" s="41" t="str">
        <f t="shared" si="60"/>
        <v/>
      </c>
      <c r="U128" s="142"/>
      <c r="V128" s="41" t="str">
        <f t="shared" si="61"/>
        <v/>
      </c>
      <c r="W128" s="41" t="e">
        <f t="shared" ca="1" si="71"/>
        <v>#VALUE!</v>
      </c>
      <c r="X128" s="41" t="e">
        <f t="shared" ca="1" si="89"/>
        <v>#VALUE!</v>
      </c>
      <c r="Y128" s="41"/>
      <c r="Z128" s="41" t="e">
        <f t="shared" ca="1" si="82"/>
        <v>#VALUE!</v>
      </c>
      <c r="AA128" s="41" t="e">
        <f t="shared" ca="1" si="76"/>
        <v>#VALUE!</v>
      </c>
      <c r="AB128" s="41" t="e">
        <f t="shared" ca="1" si="52"/>
        <v>#VALUE!</v>
      </c>
      <c r="AD128" s="275"/>
      <c r="AE128" s="40">
        <v>161.08333333333218</v>
      </c>
      <c r="AF128" s="42" t="e">
        <f ca="1">'Queuing Calcs'!H67</f>
        <v>#VALUE!</v>
      </c>
      <c r="AG128" s="13">
        <f>'Work Information'!H72</f>
        <v>99999999</v>
      </c>
      <c r="AH128" s="41" t="str">
        <f t="shared" si="62"/>
        <v/>
      </c>
      <c r="AI128" s="142"/>
      <c r="AJ128" s="41" t="str">
        <f t="shared" si="63"/>
        <v/>
      </c>
      <c r="AK128" s="41" t="e">
        <f t="shared" ca="1" si="72"/>
        <v>#VALUE!</v>
      </c>
      <c r="AL128" s="41" t="e">
        <f t="shared" ca="1" si="91"/>
        <v>#VALUE!</v>
      </c>
      <c r="AM128" s="41"/>
      <c r="AN128" s="41" t="e">
        <f t="shared" ca="1" si="83"/>
        <v>#VALUE!</v>
      </c>
      <c r="AO128" s="41" t="e">
        <f t="shared" ca="1" si="77"/>
        <v>#VALUE!</v>
      </c>
      <c r="AP128" s="41" t="e">
        <f t="shared" ca="1" si="53"/>
        <v>#VALUE!</v>
      </c>
      <c r="AR128" s="275"/>
      <c r="AS128" s="40">
        <v>161.08333333333218</v>
      </c>
      <c r="AT128" s="42" t="e">
        <f ca="1">'Queuing Calcs'!Q13</f>
        <v>#VALUE!</v>
      </c>
      <c r="AU128" s="13">
        <f>'Work Information'!Q18</f>
        <v>99999999</v>
      </c>
      <c r="AV128" s="41" t="str">
        <f t="shared" si="64"/>
        <v/>
      </c>
      <c r="AW128" s="142"/>
      <c r="AX128" s="41" t="str">
        <f t="shared" si="106"/>
        <v/>
      </c>
      <c r="AY128" s="41" t="e">
        <f t="shared" ca="1" si="107"/>
        <v>#VALUE!</v>
      </c>
      <c r="AZ128" s="41" t="e">
        <f t="shared" ca="1" si="93"/>
        <v>#VALUE!</v>
      </c>
      <c r="BA128" s="41"/>
      <c r="BB128" s="41" t="e">
        <f t="shared" ca="1" si="84"/>
        <v>#VALUE!</v>
      </c>
      <c r="BC128" s="41" t="e">
        <f t="shared" ca="1" si="78"/>
        <v>#VALUE!</v>
      </c>
      <c r="BD128" s="41" t="e">
        <f t="shared" ca="1" si="55"/>
        <v>#VALUE!</v>
      </c>
      <c r="BF128" s="275"/>
      <c r="BG128" s="40">
        <v>161.08333333333218</v>
      </c>
      <c r="BH128" s="42" t="e">
        <f ca="1">'Queuing Calcs'!Q40</f>
        <v>#VALUE!</v>
      </c>
      <c r="BI128" s="13">
        <f>'Work Information'!Q45</f>
        <v>99999999</v>
      </c>
      <c r="BJ128" s="41" t="str">
        <f t="shared" si="66"/>
        <v/>
      </c>
      <c r="BK128" s="142"/>
      <c r="BL128" s="41" t="str">
        <f t="shared" si="67"/>
        <v/>
      </c>
      <c r="BM128" s="41" t="e">
        <f t="shared" ca="1" si="73"/>
        <v>#VALUE!</v>
      </c>
      <c r="BN128" s="41" t="e">
        <f t="shared" ca="1" si="95"/>
        <v>#VALUE!</v>
      </c>
      <c r="BO128" s="41"/>
      <c r="BP128" s="41" t="e">
        <f t="shared" ca="1" si="85"/>
        <v>#VALUE!</v>
      </c>
      <c r="BQ128" s="41" t="e">
        <f t="shared" ca="1" si="79"/>
        <v>#VALUE!</v>
      </c>
      <c r="BR128" s="41" t="e">
        <f t="shared" ca="1" si="56"/>
        <v>#VALUE!</v>
      </c>
      <c r="BT128" s="275"/>
      <c r="BU128" s="40">
        <v>161.08333333333218</v>
      </c>
      <c r="BV128" s="42" t="e">
        <f ca="1">'Queuing Calcs'!Q67</f>
        <v>#VALUE!</v>
      </c>
      <c r="BW128" s="13">
        <f>'Work Information'!Q72</f>
        <v>99999999</v>
      </c>
      <c r="BX128" s="41" t="str">
        <f t="shared" si="68"/>
        <v/>
      </c>
      <c r="BY128" s="142"/>
      <c r="BZ128" s="41" t="str">
        <f t="shared" si="69"/>
        <v/>
      </c>
      <c r="CA128" s="41" t="e">
        <f t="shared" ca="1" si="74"/>
        <v>#VALUE!</v>
      </c>
      <c r="CB128" s="41" t="e">
        <f t="shared" ca="1" si="97"/>
        <v>#VALUE!</v>
      </c>
      <c r="CC128" s="41"/>
      <c r="CD128" s="41" t="e">
        <f t="shared" ca="1" si="86"/>
        <v>#VALUE!</v>
      </c>
      <c r="CE128" s="41" t="e">
        <f t="shared" ca="1" si="80"/>
        <v>#VALUE!</v>
      </c>
      <c r="CF128" s="41" t="e">
        <f t="shared" ca="1" si="57"/>
        <v>#VALUE!</v>
      </c>
    </row>
    <row r="129" spans="2:84" x14ac:dyDescent="0.25">
      <c r="B129" s="275"/>
      <c r="C129" s="40">
        <v>161.12499999999883</v>
      </c>
      <c r="D129" s="42" t="e">
        <f ca="1">'Queuing Calcs'!H14</f>
        <v>#VALUE!</v>
      </c>
      <c r="E129" s="13">
        <f>'Work Information'!H19</f>
        <v>99999999</v>
      </c>
      <c r="F129" s="41" t="str">
        <f t="shared" si="58"/>
        <v/>
      </c>
      <c r="G129" s="142"/>
      <c r="H129" s="41" t="str">
        <f t="shared" si="59"/>
        <v/>
      </c>
      <c r="I129" s="41" t="e">
        <f t="shared" ca="1" si="70"/>
        <v>#VALUE!</v>
      </c>
      <c r="J129" s="41" t="e">
        <f t="shared" ca="1" si="87"/>
        <v>#VALUE!</v>
      </c>
      <c r="K129" s="41"/>
      <c r="L129" s="41" t="e">
        <f t="shared" ca="1" si="81"/>
        <v>#VALUE!</v>
      </c>
      <c r="M129" s="41" t="e">
        <f t="shared" ca="1" si="75"/>
        <v>#VALUE!</v>
      </c>
      <c r="N129" s="41" t="e">
        <f t="shared" ca="1" si="99"/>
        <v>#VALUE!</v>
      </c>
      <c r="P129" s="275"/>
      <c r="Q129" s="40">
        <v>161.12499999999883</v>
      </c>
      <c r="R129" s="42" t="e">
        <f ca="1">'Queuing Calcs'!H41</f>
        <v>#VALUE!</v>
      </c>
      <c r="S129" s="13">
        <f>'Work Information'!H46</f>
        <v>99999999</v>
      </c>
      <c r="T129" s="41" t="str">
        <f t="shared" si="60"/>
        <v/>
      </c>
      <c r="U129" s="142"/>
      <c r="V129" s="41" t="str">
        <f t="shared" si="61"/>
        <v/>
      </c>
      <c r="W129" s="41" t="e">
        <f t="shared" ca="1" si="71"/>
        <v>#VALUE!</v>
      </c>
      <c r="X129" s="41" t="e">
        <f t="shared" ca="1" si="89"/>
        <v>#VALUE!</v>
      </c>
      <c r="Y129" s="41"/>
      <c r="Z129" s="41" t="e">
        <f t="shared" ca="1" si="82"/>
        <v>#VALUE!</v>
      </c>
      <c r="AA129" s="41" t="e">
        <f t="shared" ca="1" si="76"/>
        <v>#VALUE!</v>
      </c>
      <c r="AB129" s="41" t="e">
        <f t="shared" ca="1" si="52"/>
        <v>#VALUE!</v>
      </c>
      <c r="AD129" s="275"/>
      <c r="AE129" s="40">
        <v>161.12499999999883</v>
      </c>
      <c r="AF129" s="42" t="e">
        <f ca="1">'Queuing Calcs'!H68</f>
        <v>#VALUE!</v>
      </c>
      <c r="AG129" s="13">
        <f>'Work Information'!H73</f>
        <v>99999999</v>
      </c>
      <c r="AH129" s="41" t="str">
        <f t="shared" si="62"/>
        <v/>
      </c>
      <c r="AI129" s="142"/>
      <c r="AJ129" s="41" t="str">
        <f t="shared" si="63"/>
        <v/>
      </c>
      <c r="AK129" s="41" t="e">
        <f t="shared" ca="1" si="72"/>
        <v>#VALUE!</v>
      </c>
      <c r="AL129" s="41" t="e">
        <f t="shared" ca="1" si="91"/>
        <v>#VALUE!</v>
      </c>
      <c r="AM129" s="41"/>
      <c r="AN129" s="41" t="e">
        <f t="shared" ca="1" si="83"/>
        <v>#VALUE!</v>
      </c>
      <c r="AO129" s="41" t="e">
        <f t="shared" ca="1" si="77"/>
        <v>#VALUE!</v>
      </c>
      <c r="AP129" s="41" t="e">
        <f t="shared" ca="1" si="53"/>
        <v>#VALUE!</v>
      </c>
      <c r="AR129" s="275"/>
      <c r="AS129" s="40">
        <v>161.12499999999883</v>
      </c>
      <c r="AT129" s="42" t="e">
        <f ca="1">'Queuing Calcs'!Q14</f>
        <v>#VALUE!</v>
      </c>
      <c r="AU129" s="13">
        <f>'Work Information'!Q19</f>
        <v>99999999</v>
      </c>
      <c r="AV129" s="41" t="str">
        <f t="shared" si="64"/>
        <v/>
      </c>
      <c r="AW129" s="142"/>
      <c r="AX129" s="41" t="str">
        <f t="shared" si="106"/>
        <v/>
      </c>
      <c r="AY129" s="41" t="e">
        <f t="shared" ca="1" si="107"/>
        <v>#VALUE!</v>
      </c>
      <c r="AZ129" s="41" t="e">
        <f t="shared" ca="1" si="93"/>
        <v>#VALUE!</v>
      </c>
      <c r="BA129" s="41"/>
      <c r="BB129" s="41" t="e">
        <f t="shared" ca="1" si="84"/>
        <v>#VALUE!</v>
      </c>
      <c r="BC129" s="41" t="e">
        <f t="shared" ca="1" si="78"/>
        <v>#VALUE!</v>
      </c>
      <c r="BD129" s="41" t="e">
        <f t="shared" ca="1" si="55"/>
        <v>#VALUE!</v>
      </c>
      <c r="BF129" s="275"/>
      <c r="BG129" s="40">
        <v>161.12499999999883</v>
      </c>
      <c r="BH129" s="42" t="e">
        <f ca="1">'Queuing Calcs'!Q41</f>
        <v>#VALUE!</v>
      </c>
      <c r="BI129" s="13">
        <f>'Work Information'!Q46</f>
        <v>99999999</v>
      </c>
      <c r="BJ129" s="41" t="str">
        <f t="shared" si="66"/>
        <v/>
      </c>
      <c r="BK129" s="142"/>
      <c r="BL129" s="41" t="str">
        <f t="shared" si="67"/>
        <v/>
      </c>
      <c r="BM129" s="41" t="e">
        <f t="shared" ca="1" si="73"/>
        <v>#VALUE!</v>
      </c>
      <c r="BN129" s="41" t="e">
        <f t="shared" ca="1" si="95"/>
        <v>#VALUE!</v>
      </c>
      <c r="BO129" s="41"/>
      <c r="BP129" s="41" t="e">
        <f t="shared" ca="1" si="85"/>
        <v>#VALUE!</v>
      </c>
      <c r="BQ129" s="41" t="e">
        <f t="shared" ca="1" si="79"/>
        <v>#VALUE!</v>
      </c>
      <c r="BR129" s="41" t="e">
        <f t="shared" ca="1" si="56"/>
        <v>#VALUE!</v>
      </c>
      <c r="BT129" s="275"/>
      <c r="BU129" s="40">
        <v>161.12499999999883</v>
      </c>
      <c r="BV129" s="42" t="e">
        <f ca="1">'Queuing Calcs'!Q68</f>
        <v>#VALUE!</v>
      </c>
      <c r="BW129" s="13">
        <f>'Work Information'!Q73</f>
        <v>99999999</v>
      </c>
      <c r="BX129" s="41" t="str">
        <f t="shared" si="68"/>
        <v/>
      </c>
      <c r="BY129" s="142"/>
      <c r="BZ129" s="41" t="str">
        <f t="shared" si="69"/>
        <v/>
      </c>
      <c r="CA129" s="41" t="e">
        <f t="shared" ca="1" si="74"/>
        <v>#VALUE!</v>
      </c>
      <c r="CB129" s="41" t="e">
        <f t="shared" ca="1" si="97"/>
        <v>#VALUE!</v>
      </c>
      <c r="CC129" s="41"/>
      <c r="CD129" s="41" t="e">
        <f t="shared" ca="1" si="86"/>
        <v>#VALUE!</v>
      </c>
      <c r="CE129" s="41" t="e">
        <f t="shared" ca="1" si="80"/>
        <v>#VALUE!</v>
      </c>
      <c r="CF129" s="41" t="e">
        <f t="shared" ca="1" si="57"/>
        <v>#VALUE!</v>
      </c>
    </row>
    <row r="130" spans="2:84" x14ac:dyDescent="0.25">
      <c r="B130" s="275"/>
      <c r="C130" s="40">
        <v>161.16666666666549</v>
      </c>
      <c r="D130" s="42" t="e">
        <f ca="1">'Queuing Calcs'!H15</f>
        <v>#VALUE!</v>
      </c>
      <c r="E130" s="13">
        <f>'Work Information'!H20</f>
        <v>99999999</v>
      </c>
      <c r="F130" s="41" t="str">
        <f t="shared" si="58"/>
        <v/>
      </c>
      <c r="G130" s="142"/>
      <c r="H130" s="41" t="str">
        <f t="shared" si="59"/>
        <v/>
      </c>
      <c r="I130" s="41" t="e">
        <f t="shared" ca="1" si="70"/>
        <v>#VALUE!</v>
      </c>
      <c r="J130" s="41" t="e">
        <f t="shared" ca="1" si="87"/>
        <v>#VALUE!</v>
      </c>
      <c r="K130" s="41"/>
      <c r="L130" s="41" t="e">
        <f t="shared" ca="1" si="81"/>
        <v>#VALUE!</v>
      </c>
      <c r="M130" s="41" t="e">
        <f t="shared" ca="1" si="75"/>
        <v>#VALUE!</v>
      </c>
      <c r="N130" s="41" t="e">
        <f t="shared" ca="1" si="99"/>
        <v>#VALUE!</v>
      </c>
      <c r="P130" s="275"/>
      <c r="Q130" s="40">
        <v>161.16666666666549</v>
      </c>
      <c r="R130" s="42" t="e">
        <f ca="1">'Queuing Calcs'!H42</f>
        <v>#VALUE!</v>
      </c>
      <c r="S130" s="13">
        <f>'Work Information'!H47</f>
        <v>99999999</v>
      </c>
      <c r="T130" s="41" t="str">
        <f t="shared" si="60"/>
        <v/>
      </c>
      <c r="U130" s="142"/>
      <c r="V130" s="41" t="str">
        <f t="shared" si="61"/>
        <v/>
      </c>
      <c r="W130" s="41" t="e">
        <f t="shared" ca="1" si="71"/>
        <v>#VALUE!</v>
      </c>
      <c r="X130" s="41" t="e">
        <f t="shared" ca="1" si="89"/>
        <v>#VALUE!</v>
      </c>
      <c r="Y130" s="41"/>
      <c r="Z130" s="41" t="e">
        <f t="shared" ca="1" si="82"/>
        <v>#VALUE!</v>
      </c>
      <c r="AA130" s="41" t="e">
        <f t="shared" ca="1" si="76"/>
        <v>#VALUE!</v>
      </c>
      <c r="AB130" s="41" t="e">
        <f t="shared" ca="1" si="52"/>
        <v>#VALUE!</v>
      </c>
      <c r="AD130" s="275"/>
      <c r="AE130" s="40">
        <v>161.16666666666549</v>
      </c>
      <c r="AF130" s="42" t="e">
        <f ca="1">'Queuing Calcs'!H69</f>
        <v>#VALUE!</v>
      </c>
      <c r="AG130" s="13">
        <f>'Work Information'!H74</f>
        <v>99999999</v>
      </c>
      <c r="AH130" s="41" t="str">
        <f t="shared" si="62"/>
        <v/>
      </c>
      <c r="AI130" s="142"/>
      <c r="AJ130" s="41" t="str">
        <f t="shared" si="63"/>
        <v/>
      </c>
      <c r="AK130" s="41" t="e">
        <f t="shared" ca="1" si="72"/>
        <v>#VALUE!</v>
      </c>
      <c r="AL130" s="41" t="e">
        <f t="shared" ca="1" si="91"/>
        <v>#VALUE!</v>
      </c>
      <c r="AM130" s="41"/>
      <c r="AN130" s="41" t="e">
        <f t="shared" ca="1" si="83"/>
        <v>#VALUE!</v>
      </c>
      <c r="AO130" s="41" t="e">
        <f t="shared" ca="1" si="77"/>
        <v>#VALUE!</v>
      </c>
      <c r="AP130" s="41" t="e">
        <f t="shared" ca="1" si="53"/>
        <v>#VALUE!</v>
      </c>
      <c r="AR130" s="275"/>
      <c r="AS130" s="40">
        <v>161.16666666666549</v>
      </c>
      <c r="AT130" s="42" t="e">
        <f ca="1">'Queuing Calcs'!Q15</f>
        <v>#VALUE!</v>
      </c>
      <c r="AU130" s="13">
        <f>'Work Information'!Q20</f>
        <v>99999999</v>
      </c>
      <c r="AV130" s="41" t="str">
        <f t="shared" si="64"/>
        <v/>
      </c>
      <c r="AW130" s="142"/>
      <c r="AX130" s="41" t="str">
        <f t="shared" si="106"/>
        <v/>
      </c>
      <c r="AY130" s="41" t="e">
        <f t="shared" ca="1" si="107"/>
        <v>#VALUE!</v>
      </c>
      <c r="AZ130" s="41" t="e">
        <f t="shared" ca="1" si="93"/>
        <v>#VALUE!</v>
      </c>
      <c r="BA130" s="41"/>
      <c r="BB130" s="41" t="e">
        <f t="shared" ca="1" si="84"/>
        <v>#VALUE!</v>
      </c>
      <c r="BC130" s="41" t="e">
        <f t="shared" ca="1" si="78"/>
        <v>#VALUE!</v>
      </c>
      <c r="BD130" s="41" t="e">
        <f t="shared" ca="1" si="55"/>
        <v>#VALUE!</v>
      </c>
      <c r="BF130" s="275"/>
      <c r="BG130" s="40">
        <v>161.16666666666549</v>
      </c>
      <c r="BH130" s="42" t="e">
        <f ca="1">'Queuing Calcs'!Q42</f>
        <v>#VALUE!</v>
      </c>
      <c r="BI130" s="13">
        <f>'Work Information'!Q47</f>
        <v>99999999</v>
      </c>
      <c r="BJ130" s="41" t="str">
        <f t="shared" si="66"/>
        <v/>
      </c>
      <c r="BK130" s="142"/>
      <c r="BL130" s="41" t="str">
        <f t="shared" si="67"/>
        <v/>
      </c>
      <c r="BM130" s="41" t="e">
        <f t="shared" ca="1" si="73"/>
        <v>#VALUE!</v>
      </c>
      <c r="BN130" s="41" t="e">
        <f t="shared" ca="1" si="95"/>
        <v>#VALUE!</v>
      </c>
      <c r="BO130" s="41"/>
      <c r="BP130" s="41" t="e">
        <f t="shared" ca="1" si="85"/>
        <v>#VALUE!</v>
      </c>
      <c r="BQ130" s="41" t="e">
        <f t="shared" ca="1" si="79"/>
        <v>#VALUE!</v>
      </c>
      <c r="BR130" s="41" t="e">
        <f t="shared" ca="1" si="56"/>
        <v>#VALUE!</v>
      </c>
      <c r="BT130" s="275"/>
      <c r="BU130" s="40">
        <v>161.16666666666549</v>
      </c>
      <c r="BV130" s="42" t="e">
        <f ca="1">'Queuing Calcs'!Q69</f>
        <v>#VALUE!</v>
      </c>
      <c r="BW130" s="13">
        <f>'Work Information'!Q74</f>
        <v>99999999</v>
      </c>
      <c r="BX130" s="41" t="str">
        <f t="shared" si="68"/>
        <v/>
      </c>
      <c r="BY130" s="142"/>
      <c r="BZ130" s="41" t="str">
        <f t="shared" si="69"/>
        <v/>
      </c>
      <c r="CA130" s="41" t="e">
        <f t="shared" ca="1" si="74"/>
        <v>#VALUE!</v>
      </c>
      <c r="CB130" s="41" t="e">
        <f t="shared" ca="1" si="97"/>
        <v>#VALUE!</v>
      </c>
      <c r="CC130" s="41"/>
      <c r="CD130" s="41" t="e">
        <f t="shared" ca="1" si="86"/>
        <v>#VALUE!</v>
      </c>
      <c r="CE130" s="41" t="e">
        <f t="shared" ca="1" si="80"/>
        <v>#VALUE!</v>
      </c>
      <c r="CF130" s="41" t="e">
        <f t="shared" ca="1" si="57"/>
        <v>#VALUE!</v>
      </c>
    </row>
    <row r="131" spans="2:84" x14ac:dyDescent="0.25">
      <c r="B131" s="275"/>
      <c r="C131" s="40">
        <v>161.20833333333215</v>
      </c>
      <c r="D131" s="42" t="e">
        <f ca="1">'Queuing Calcs'!H16</f>
        <v>#VALUE!</v>
      </c>
      <c r="E131" s="13">
        <f>'Work Information'!H21</f>
        <v>99999999</v>
      </c>
      <c r="F131" s="41" t="str">
        <f t="shared" si="58"/>
        <v/>
      </c>
      <c r="G131" s="142"/>
      <c r="H131" s="41" t="str">
        <f t="shared" si="59"/>
        <v/>
      </c>
      <c r="I131" s="41" t="e">
        <f t="shared" ca="1" si="70"/>
        <v>#VALUE!</v>
      </c>
      <c r="J131" s="41" t="e">
        <f t="shared" ca="1" si="87"/>
        <v>#VALUE!</v>
      </c>
      <c r="K131" s="41"/>
      <c r="L131" s="41" t="e">
        <f t="shared" ca="1" si="81"/>
        <v>#VALUE!</v>
      </c>
      <c r="M131" s="41" t="e">
        <f t="shared" ca="1" si="75"/>
        <v>#VALUE!</v>
      </c>
      <c r="N131" s="41" t="e">
        <f t="shared" ca="1" si="99"/>
        <v>#VALUE!</v>
      </c>
      <c r="P131" s="275"/>
      <c r="Q131" s="40">
        <v>161.20833333333215</v>
      </c>
      <c r="R131" s="42" t="e">
        <f ca="1">'Queuing Calcs'!H43</f>
        <v>#VALUE!</v>
      </c>
      <c r="S131" s="13">
        <f>'Work Information'!H48</f>
        <v>99999999</v>
      </c>
      <c r="T131" s="41" t="str">
        <f t="shared" si="60"/>
        <v/>
      </c>
      <c r="U131" s="142"/>
      <c r="V131" s="41" t="str">
        <f t="shared" si="61"/>
        <v/>
      </c>
      <c r="W131" s="41" t="e">
        <f t="shared" ca="1" si="71"/>
        <v>#VALUE!</v>
      </c>
      <c r="X131" s="41" t="e">
        <f t="shared" ca="1" si="89"/>
        <v>#VALUE!</v>
      </c>
      <c r="Y131" s="41"/>
      <c r="Z131" s="41" t="e">
        <f t="shared" ca="1" si="82"/>
        <v>#VALUE!</v>
      </c>
      <c r="AA131" s="41" t="e">
        <f t="shared" ca="1" si="76"/>
        <v>#VALUE!</v>
      </c>
      <c r="AB131" s="41" t="e">
        <f t="shared" ca="1" si="52"/>
        <v>#VALUE!</v>
      </c>
      <c r="AD131" s="275"/>
      <c r="AE131" s="40">
        <v>161.20833333333215</v>
      </c>
      <c r="AF131" s="42" t="e">
        <f ca="1">'Queuing Calcs'!H70</f>
        <v>#VALUE!</v>
      </c>
      <c r="AG131" s="13">
        <f>'Work Information'!H75</f>
        <v>99999999</v>
      </c>
      <c r="AH131" s="41" t="str">
        <f t="shared" si="62"/>
        <v/>
      </c>
      <c r="AI131" s="142"/>
      <c r="AJ131" s="41" t="str">
        <f t="shared" si="63"/>
        <v/>
      </c>
      <c r="AK131" s="41" t="e">
        <f t="shared" ca="1" si="72"/>
        <v>#VALUE!</v>
      </c>
      <c r="AL131" s="41" t="e">
        <f t="shared" ca="1" si="91"/>
        <v>#VALUE!</v>
      </c>
      <c r="AM131" s="41"/>
      <c r="AN131" s="41" t="e">
        <f t="shared" ca="1" si="83"/>
        <v>#VALUE!</v>
      </c>
      <c r="AO131" s="41" t="e">
        <f t="shared" ca="1" si="77"/>
        <v>#VALUE!</v>
      </c>
      <c r="AP131" s="41" t="e">
        <f t="shared" ca="1" si="53"/>
        <v>#VALUE!</v>
      </c>
      <c r="AR131" s="275"/>
      <c r="AS131" s="40">
        <v>161.20833333333215</v>
      </c>
      <c r="AT131" s="42" t="e">
        <f ca="1">'Queuing Calcs'!Q16</f>
        <v>#VALUE!</v>
      </c>
      <c r="AU131" s="13">
        <f>'Work Information'!Q21</f>
        <v>99999999</v>
      </c>
      <c r="AV131" s="41" t="str">
        <f t="shared" si="64"/>
        <v/>
      </c>
      <c r="AW131" s="142"/>
      <c r="AX131" s="41" t="str">
        <f t="shared" si="106"/>
        <v/>
      </c>
      <c r="AY131" s="41" t="e">
        <f t="shared" ca="1" si="107"/>
        <v>#VALUE!</v>
      </c>
      <c r="AZ131" s="41" t="e">
        <f t="shared" ca="1" si="93"/>
        <v>#VALUE!</v>
      </c>
      <c r="BA131" s="41"/>
      <c r="BB131" s="41" t="e">
        <f t="shared" ca="1" si="84"/>
        <v>#VALUE!</v>
      </c>
      <c r="BC131" s="41" t="e">
        <f t="shared" ca="1" si="78"/>
        <v>#VALUE!</v>
      </c>
      <c r="BD131" s="41" t="e">
        <f t="shared" ca="1" si="55"/>
        <v>#VALUE!</v>
      </c>
      <c r="BF131" s="275"/>
      <c r="BG131" s="40">
        <v>161.20833333333215</v>
      </c>
      <c r="BH131" s="42" t="e">
        <f ca="1">'Queuing Calcs'!Q43</f>
        <v>#VALUE!</v>
      </c>
      <c r="BI131" s="13">
        <f>'Work Information'!Q48</f>
        <v>99999999</v>
      </c>
      <c r="BJ131" s="41" t="str">
        <f t="shared" si="66"/>
        <v/>
      </c>
      <c r="BK131" s="142"/>
      <c r="BL131" s="41" t="str">
        <f t="shared" si="67"/>
        <v/>
      </c>
      <c r="BM131" s="41" t="e">
        <f t="shared" ca="1" si="73"/>
        <v>#VALUE!</v>
      </c>
      <c r="BN131" s="41" t="e">
        <f t="shared" ca="1" si="95"/>
        <v>#VALUE!</v>
      </c>
      <c r="BO131" s="41"/>
      <c r="BP131" s="41" t="e">
        <f t="shared" ca="1" si="85"/>
        <v>#VALUE!</v>
      </c>
      <c r="BQ131" s="41" t="e">
        <f t="shared" ca="1" si="79"/>
        <v>#VALUE!</v>
      </c>
      <c r="BR131" s="41" t="e">
        <f t="shared" ca="1" si="56"/>
        <v>#VALUE!</v>
      </c>
      <c r="BT131" s="275"/>
      <c r="BU131" s="40">
        <v>161.20833333333215</v>
      </c>
      <c r="BV131" s="42" t="e">
        <f ca="1">'Queuing Calcs'!Q70</f>
        <v>#VALUE!</v>
      </c>
      <c r="BW131" s="13">
        <f>'Work Information'!Q75</f>
        <v>99999999</v>
      </c>
      <c r="BX131" s="41" t="str">
        <f t="shared" si="68"/>
        <v/>
      </c>
      <c r="BY131" s="142"/>
      <c r="BZ131" s="41" t="str">
        <f t="shared" si="69"/>
        <v/>
      </c>
      <c r="CA131" s="41" t="e">
        <f t="shared" ca="1" si="74"/>
        <v>#VALUE!</v>
      </c>
      <c r="CB131" s="41" t="e">
        <f t="shared" ca="1" si="97"/>
        <v>#VALUE!</v>
      </c>
      <c r="CC131" s="41"/>
      <c r="CD131" s="41" t="e">
        <f t="shared" ca="1" si="86"/>
        <v>#VALUE!</v>
      </c>
      <c r="CE131" s="41" t="e">
        <f t="shared" ca="1" si="80"/>
        <v>#VALUE!</v>
      </c>
      <c r="CF131" s="41" t="e">
        <f t="shared" ca="1" si="57"/>
        <v>#VALUE!</v>
      </c>
    </row>
    <row r="132" spans="2:84" x14ac:dyDescent="0.25">
      <c r="B132" s="275"/>
      <c r="C132" s="40">
        <v>161.24999999999881</v>
      </c>
      <c r="D132" s="42" t="e">
        <f ca="1">'Queuing Calcs'!H17</f>
        <v>#VALUE!</v>
      </c>
      <c r="E132" s="13">
        <f>'Work Information'!H22</f>
        <v>99999999</v>
      </c>
      <c r="F132" s="41" t="str">
        <f t="shared" si="58"/>
        <v/>
      </c>
      <c r="G132" s="142"/>
      <c r="H132" s="41" t="str">
        <f t="shared" si="59"/>
        <v/>
      </c>
      <c r="I132" s="41" t="e">
        <f t="shared" ca="1" si="70"/>
        <v>#VALUE!</v>
      </c>
      <c r="J132" s="41" t="e">
        <f t="shared" ca="1" si="87"/>
        <v>#VALUE!</v>
      </c>
      <c r="K132" s="41"/>
      <c r="L132" s="41" t="e">
        <f t="shared" ca="1" si="81"/>
        <v>#VALUE!</v>
      </c>
      <c r="M132" s="41" t="e">
        <f t="shared" ca="1" si="75"/>
        <v>#VALUE!</v>
      </c>
      <c r="N132" s="41" t="e">
        <f t="shared" ca="1" si="99"/>
        <v>#VALUE!</v>
      </c>
      <c r="P132" s="275"/>
      <c r="Q132" s="40">
        <v>161.24999999999881</v>
      </c>
      <c r="R132" s="42" t="e">
        <f ca="1">'Queuing Calcs'!H44</f>
        <v>#VALUE!</v>
      </c>
      <c r="S132" s="13">
        <f>'Work Information'!H49</f>
        <v>99999999</v>
      </c>
      <c r="T132" s="41" t="str">
        <f t="shared" si="60"/>
        <v/>
      </c>
      <c r="U132" s="142"/>
      <c r="V132" s="41" t="str">
        <f t="shared" si="61"/>
        <v/>
      </c>
      <c r="W132" s="41" t="e">
        <f t="shared" ca="1" si="71"/>
        <v>#VALUE!</v>
      </c>
      <c r="X132" s="41" t="e">
        <f t="shared" ca="1" si="89"/>
        <v>#VALUE!</v>
      </c>
      <c r="Y132" s="41"/>
      <c r="Z132" s="41" t="e">
        <f t="shared" ca="1" si="82"/>
        <v>#VALUE!</v>
      </c>
      <c r="AA132" s="41" t="e">
        <f t="shared" ca="1" si="76"/>
        <v>#VALUE!</v>
      </c>
      <c r="AB132" s="41" t="e">
        <f t="shared" ca="1" si="52"/>
        <v>#VALUE!</v>
      </c>
      <c r="AD132" s="275"/>
      <c r="AE132" s="40">
        <v>161.24999999999881</v>
      </c>
      <c r="AF132" s="42" t="e">
        <f ca="1">'Queuing Calcs'!H71</f>
        <v>#VALUE!</v>
      </c>
      <c r="AG132" s="13">
        <f>'Work Information'!H76</f>
        <v>99999999</v>
      </c>
      <c r="AH132" s="41" t="str">
        <f t="shared" si="62"/>
        <v/>
      </c>
      <c r="AI132" s="142"/>
      <c r="AJ132" s="41" t="str">
        <f t="shared" si="63"/>
        <v/>
      </c>
      <c r="AK132" s="41" t="e">
        <f t="shared" ca="1" si="72"/>
        <v>#VALUE!</v>
      </c>
      <c r="AL132" s="41" t="e">
        <f t="shared" ca="1" si="91"/>
        <v>#VALUE!</v>
      </c>
      <c r="AM132" s="41"/>
      <c r="AN132" s="41" t="e">
        <f t="shared" ca="1" si="83"/>
        <v>#VALUE!</v>
      </c>
      <c r="AO132" s="41" t="e">
        <f t="shared" ca="1" si="77"/>
        <v>#VALUE!</v>
      </c>
      <c r="AP132" s="41" t="e">
        <f t="shared" ca="1" si="53"/>
        <v>#VALUE!</v>
      </c>
      <c r="AR132" s="275"/>
      <c r="AS132" s="40">
        <v>161.24999999999881</v>
      </c>
      <c r="AT132" s="42" t="e">
        <f ca="1">'Queuing Calcs'!Q17</f>
        <v>#VALUE!</v>
      </c>
      <c r="AU132" s="13">
        <f>'Work Information'!Q22</f>
        <v>99999999</v>
      </c>
      <c r="AV132" s="41" t="str">
        <f t="shared" si="64"/>
        <v/>
      </c>
      <c r="AW132" s="142"/>
      <c r="AX132" s="41" t="str">
        <f t="shared" si="106"/>
        <v/>
      </c>
      <c r="AY132" s="41" t="e">
        <f t="shared" ca="1" si="107"/>
        <v>#VALUE!</v>
      </c>
      <c r="AZ132" s="41" t="e">
        <f t="shared" ca="1" si="93"/>
        <v>#VALUE!</v>
      </c>
      <c r="BA132" s="41"/>
      <c r="BB132" s="41" t="e">
        <f t="shared" ca="1" si="84"/>
        <v>#VALUE!</v>
      </c>
      <c r="BC132" s="41" t="e">
        <f t="shared" ca="1" si="78"/>
        <v>#VALUE!</v>
      </c>
      <c r="BD132" s="41" t="e">
        <f t="shared" ca="1" si="55"/>
        <v>#VALUE!</v>
      </c>
      <c r="BF132" s="275"/>
      <c r="BG132" s="40">
        <v>161.24999999999881</v>
      </c>
      <c r="BH132" s="42" t="e">
        <f ca="1">'Queuing Calcs'!Q44</f>
        <v>#VALUE!</v>
      </c>
      <c r="BI132" s="13">
        <f>'Work Information'!Q49</f>
        <v>99999999</v>
      </c>
      <c r="BJ132" s="41" t="str">
        <f t="shared" si="66"/>
        <v/>
      </c>
      <c r="BK132" s="142"/>
      <c r="BL132" s="41" t="str">
        <f t="shared" si="67"/>
        <v/>
      </c>
      <c r="BM132" s="41" t="e">
        <f t="shared" ca="1" si="73"/>
        <v>#VALUE!</v>
      </c>
      <c r="BN132" s="41" t="e">
        <f t="shared" ca="1" si="95"/>
        <v>#VALUE!</v>
      </c>
      <c r="BO132" s="41"/>
      <c r="BP132" s="41" t="e">
        <f t="shared" ca="1" si="85"/>
        <v>#VALUE!</v>
      </c>
      <c r="BQ132" s="41" t="e">
        <f t="shared" ca="1" si="79"/>
        <v>#VALUE!</v>
      </c>
      <c r="BR132" s="41" t="e">
        <f t="shared" ca="1" si="56"/>
        <v>#VALUE!</v>
      </c>
      <c r="BT132" s="275"/>
      <c r="BU132" s="40">
        <v>161.24999999999881</v>
      </c>
      <c r="BV132" s="42" t="e">
        <f ca="1">'Queuing Calcs'!Q71</f>
        <v>#VALUE!</v>
      </c>
      <c r="BW132" s="13">
        <f>'Work Information'!Q76</f>
        <v>99999999</v>
      </c>
      <c r="BX132" s="41" t="str">
        <f t="shared" si="68"/>
        <v/>
      </c>
      <c r="BY132" s="142"/>
      <c r="BZ132" s="41" t="str">
        <f t="shared" si="69"/>
        <v/>
      </c>
      <c r="CA132" s="41" t="e">
        <f t="shared" ca="1" si="74"/>
        <v>#VALUE!</v>
      </c>
      <c r="CB132" s="41" t="e">
        <f t="shared" ca="1" si="97"/>
        <v>#VALUE!</v>
      </c>
      <c r="CC132" s="41"/>
      <c r="CD132" s="41" t="e">
        <f t="shared" ca="1" si="86"/>
        <v>#VALUE!</v>
      </c>
      <c r="CE132" s="41" t="e">
        <f t="shared" ca="1" si="80"/>
        <v>#VALUE!</v>
      </c>
      <c r="CF132" s="41" t="e">
        <f t="shared" ca="1" si="57"/>
        <v>#VALUE!</v>
      </c>
    </row>
    <row r="133" spans="2:84" x14ac:dyDescent="0.25">
      <c r="B133" s="275"/>
      <c r="C133" s="40">
        <v>161.29166666666546</v>
      </c>
      <c r="D133" s="42" t="e">
        <f ca="1">'Queuing Calcs'!H18</f>
        <v>#VALUE!</v>
      </c>
      <c r="E133" s="13">
        <f>'Work Information'!H23</f>
        <v>99999999</v>
      </c>
      <c r="F133" s="41" t="str">
        <f t="shared" si="58"/>
        <v/>
      </c>
      <c r="G133" s="142"/>
      <c r="H133" s="41" t="str">
        <f t="shared" si="59"/>
        <v/>
      </c>
      <c r="I133" s="41" t="e">
        <f t="shared" ca="1" si="70"/>
        <v>#VALUE!</v>
      </c>
      <c r="J133" s="41" t="e">
        <f t="shared" ca="1" si="87"/>
        <v>#VALUE!</v>
      </c>
      <c r="K133" s="41"/>
      <c r="L133" s="41" t="e">
        <f t="shared" ca="1" si="81"/>
        <v>#VALUE!</v>
      </c>
      <c r="M133" s="41" t="e">
        <f t="shared" ca="1" si="75"/>
        <v>#VALUE!</v>
      </c>
      <c r="N133" s="41" t="e">
        <f t="shared" ca="1" si="99"/>
        <v>#VALUE!</v>
      </c>
      <c r="P133" s="275"/>
      <c r="Q133" s="40">
        <v>161.29166666666546</v>
      </c>
      <c r="R133" s="42" t="e">
        <f ca="1">'Queuing Calcs'!H45</f>
        <v>#VALUE!</v>
      </c>
      <c r="S133" s="13">
        <f>'Work Information'!H50</f>
        <v>99999999</v>
      </c>
      <c r="T133" s="41" t="str">
        <f t="shared" si="60"/>
        <v/>
      </c>
      <c r="U133" s="142"/>
      <c r="V133" s="41" t="str">
        <f t="shared" si="61"/>
        <v/>
      </c>
      <c r="W133" s="41" t="e">
        <f t="shared" ca="1" si="71"/>
        <v>#VALUE!</v>
      </c>
      <c r="X133" s="41" t="e">
        <f t="shared" ca="1" si="89"/>
        <v>#VALUE!</v>
      </c>
      <c r="Y133" s="41"/>
      <c r="Z133" s="41" t="e">
        <f t="shared" ca="1" si="82"/>
        <v>#VALUE!</v>
      </c>
      <c r="AA133" s="41" t="e">
        <f t="shared" ca="1" si="76"/>
        <v>#VALUE!</v>
      </c>
      <c r="AB133" s="41" t="e">
        <f t="shared" ca="1" si="52"/>
        <v>#VALUE!</v>
      </c>
      <c r="AD133" s="275"/>
      <c r="AE133" s="40">
        <v>161.29166666666546</v>
      </c>
      <c r="AF133" s="42" t="e">
        <f ca="1">'Queuing Calcs'!H72</f>
        <v>#VALUE!</v>
      </c>
      <c r="AG133" s="13">
        <f>'Work Information'!H77</f>
        <v>99999999</v>
      </c>
      <c r="AH133" s="41" t="str">
        <f t="shared" si="62"/>
        <v/>
      </c>
      <c r="AI133" s="142"/>
      <c r="AJ133" s="41" t="str">
        <f t="shared" si="63"/>
        <v/>
      </c>
      <c r="AK133" s="41" t="e">
        <f t="shared" ca="1" si="72"/>
        <v>#VALUE!</v>
      </c>
      <c r="AL133" s="41" t="e">
        <f t="shared" ca="1" si="91"/>
        <v>#VALUE!</v>
      </c>
      <c r="AM133" s="41"/>
      <c r="AN133" s="41" t="e">
        <f t="shared" ca="1" si="83"/>
        <v>#VALUE!</v>
      </c>
      <c r="AO133" s="41" t="e">
        <f t="shared" ca="1" si="77"/>
        <v>#VALUE!</v>
      </c>
      <c r="AP133" s="41" t="e">
        <f t="shared" ca="1" si="53"/>
        <v>#VALUE!</v>
      </c>
      <c r="AR133" s="275"/>
      <c r="AS133" s="40">
        <v>161.29166666666546</v>
      </c>
      <c r="AT133" s="42" t="e">
        <f ca="1">'Queuing Calcs'!Q18</f>
        <v>#VALUE!</v>
      </c>
      <c r="AU133" s="13">
        <f>'Work Information'!Q23</f>
        <v>99999999</v>
      </c>
      <c r="AV133" s="41" t="str">
        <f t="shared" si="64"/>
        <v/>
      </c>
      <c r="AW133" s="142"/>
      <c r="AX133" s="41" t="str">
        <f t="shared" si="106"/>
        <v/>
      </c>
      <c r="AY133" s="41" t="e">
        <f t="shared" ca="1" si="107"/>
        <v>#VALUE!</v>
      </c>
      <c r="AZ133" s="41" t="e">
        <f t="shared" ca="1" si="93"/>
        <v>#VALUE!</v>
      </c>
      <c r="BA133" s="41"/>
      <c r="BB133" s="41" t="e">
        <f t="shared" ca="1" si="84"/>
        <v>#VALUE!</v>
      </c>
      <c r="BC133" s="41" t="e">
        <f t="shared" ca="1" si="78"/>
        <v>#VALUE!</v>
      </c>
      <c r="BD133" s="41" t="e">
        <f t="shared" ca="1" si="55"/>
        <v>#VALUE!</v>
      </c>
      <c r="BF133" s="275"/>
      <c r="BG133" s="40">
        <v>161.29166666666546</v>
      </c>
      <c r="BH133" s="42" t="e">
        <f ca="1">'Queuing Calcs'!Q45</f>
        <v>#VALUE!</v>
      </c>
      <c r="BI133" s="13">
        <f>'Work Information'!Q50</f>
        <v>99999999</v>
      </c>
      <c r="BJ133" s="41" t="str">
        <f t="shared" si="66"/>
        <v/>
      </c>
      <c r="BK133" s="142"/>
      <c r="BL133" s="41" t="str">
        <f t="shared" si="67"/>
        <v/>
      </c>
      <c r="BM133" s="41" t="e">
        <f t="shared" ca="1" si="73"/>
        <v>#VALUE!</v>
      </c>
      <c r="BN133" s="41" t="e">
        <f t="shared" ca="1" si="95"/>
        <v>#VALUE!</v>
      </c>
      <c r="BO133" s="41"/>
      <c r="BP133" s="41" t="e">
        <f t="shared" ca="1" si="85"/>
        <v>#VALUE!</v>
      </c>
      <c r="BQ133" s="41" t="e">
        <f t="shared" ca="1" si="79"/>
        <v>#VALUE!</v>
      </c>
      <c r="BR133" s="41" t="e">
        <f t="shared" ca="1" si="56"/>
        <v>#VALUE!</v>
      </c>
      <c r="BT133" s="275"/>
      <c r="BU133" s="40">
        <v>161.29166666666546</v>
      </c>
      <c r="BV133" s="42" t="e">
        <f ca="1">'Queuing Calcs'!Q72</f>
        <v>#VALUE!</v>
      </c>
      <c r="BW133" s="13">
        <f>'Work Information'!Q77</f>
        <v>99999999</v>
      </c>
      <c r="BX133" s="41" t="str">
        <f t="shared" si="68"/>
        <v/>
      </c>
      <c r="BY133" s="142"/>
      <c r="BZ133" s="41" t="str">
        <f t="shared" si="69"/>
        <v/>
      </c>
      <c r="CA133" s="41" t="e">
        <f t="shared" ca="1" si="74"/>
        <v>#VALUE!</v>
      </c>
      <c r="CB133" s="41" t="e">
        <f t="shared" ca="1" si="97"/>
        <v>#VALUE!</v>
      </c>
      <c r="CC133" s="41"/>
      <c r="CD133" s="41" t="e">
        <f t="shared" ca="1" si="86"/>
        <v>#VALUE!</v>
      </c>
      <c r="CE133" s="41" t="e">
        <f t="shared" ca="1" si="80"/>
        <v>#VALUE!</v>
      </c>
      <c r="CF133" s="41" t="e">
        <f t="shared" ca="1" si="57"/>
        <v>#VALUE!</v>
      </c>
    </row>
    <row r="134" spans="2:84" x14ac:dyDescent="0.25">
      <c r="B134" s="275"/>
      <c r="C134" s="40">
        <v>161.33333333333212</v>
      </c>
      <c r="D134" s="42" t="e">
        <f ca="1">'Queuing Calcs'!H19</f>
        <v>#VALUE!</v>
      </c>
      <c r="E134" s="13">
        <f>'Work Information'!H24</f>
        <v>99999999</v>
      </c>
      <c r="F134" s="41" t="str">
        <f t="shared" si="58"/>
        <v/>
      </c>
      <c r="G134" s="142"/>
      <c r="H134" s="41" t="str">
        <f t="shared" si="59"/>
        <v/>
      </c>
      <c r="I134" s="41" t="e">
        <f t="shared" ca="1" si="70"/>
        <v>#VALUE!</v>
      </c>
      <c r="J134" s="41" t="e">
        <f t="shared" ca="1" si="87"/>
        <v>#VALUE!</v>
      </c>
      <c r="K134" s="41"/>
      <c r="L134" s="41" t="e">
        <f t="shared" ca="1" si="81"/>
        <v>#VALUE!</v>
      </c>
      <c r="M134" s="41" t="e">
        <f t="shared" ca="1" si="75"/>
        <v>#VALUE!</v>
      </c>
      <c r="N134" s="41" t="e">
        <f t="shared" ca="1" si="99"/>
        <v>#VALUE!</v>
      </c>
      <c r="P134" s="275"/>
      <c r="Q134" s="40">
        <v>161.33333333333212</v>
      </c>
      <c r="R134" s="42" t="e">
        <f ca="1">'Queuing Calcs'!H46</f>
        <v>#VALUE!</v>
      </c>
      <c r="S134" s="13">
        <f>'Work Information'!H51</f>
        <v>99999999</v>
      </c>
      <c r="T134" s="41" t="str">
        <f t="shared" si="60"/>
        <v/>
      </c>
      <c r="U134" s="142"/>
      <c r="V134" s="41" t="str">
        <f t="shared" si="61"/>
        <v/>
      </c>
      <c r="W134" s="41" t="e">
        <f t="shared" ca="1" si="71"/>
        <v>#VALUE!</v>
      </c>
      <c r="X134" s="41" t="e">
        <f t="shared" ca="1" si="89"/>
        <v>#VALUE!</v>
      </c>
      <c r="Y134" s="41"/>
      <c r="Z134" s="41" t="e">
        <f t="shared" ca="1" si="82"/>
        <v>#VALUE!</v>
      </c>
      <c r="AA134" s="41" t="e">
        <f t="shared" ca="1" si="76"/>
        <v>#VALUE!</v>
      </c>
      <c r="AB134" s="41" t="e">
        <f t="shared" ref="AB134:AB173" ca="1" si="114">IF(R134&gt;1.5,"Outside Policy Limits","")</f>
        <v>#VALUE!</v>
      </c>
      <c r="AD134" s="275"/>
      <c r="AE134" s="40">
        <v>161.33333333333212</v>
      </c>
      <c r="AF134" s="42" t="e">
        <f ca="1">'Queuing Calcs'!H73</f>
        <v>#VALUE!</v>
      </c>
      <c r="AG134" s="13">
        <f>'Work Information'!H78</f>
        <v>99999999</v>
      </c>
      <c r="AH134" s="41" t="str">
        <f t="shared" si="62"/>
        <v/>
      </c>
      <c r="AI134" s="142"/>
      <c r="AJ134" s="41" t="str">
        <f t="shared" si="63"/>
        <v/>
      </c>
      <c r="AK134" s="41" t="e">
        <f t="shared" ca="1" si="72"/>
        <v>#VALUE!</v>
      </c>
      <c r="AL134" s="41" t="e">
        <f t="shared" ca="1" si="91"/>
        <v>#VALUE!</v>
      </c>
      <c r="AM134" s="41"/>
      <c r="AN134" s="41" t="e">
        <f t="shared" ca="1" si="83"/>
        <v>#VALUE!</v>
      </c>
      <c r="AO134" s="41" t="e">
        <f t="shared" ca="1" si="77"/>
        <v>#VALUE!</v>
      </c>
      <c r="AP134" s="41" t="e">
        <f t="shared" ref="AP134:AP173" ca="1" si="115">IF(AF134&gt;1.5,"Outside Policy Limits","")</f>
        <v>#VALUE!</v>
      </c>
      <c r="AR134" s="275"/>
      <c r="AS134" s="40">
        <v>161.33333333333212</v>
      </c>
      <c r="AT134" s="42" t="e">
        <f ca="1">'Queuing Calcs'!Q19</f>
        <v>#VALUE!</v>
      </c>
      <c r="AU134" s="13">
        <f>'Work Information'!Q24</f>
        <v>99999999</v>
      </c>
      <c r="AV134" s="41" t="str">
        <f t="shared" si="64"/>
        <v/>
      </c>
      <c r="AW134" s="142"/>
      <c r="AX134" s="41" t="str">
        <f t="shared" ref="AX134:AX165" si="116">IF(AV134="","",IF(AW134="",AV134,AV134&amp;", "&amp;AW134))</f>
        <v/>
      </c>
      <c r="AY134" s="41" t="e">
        <f t="shared" ca="1" si="107"/>
        <v>#VALUE!</v>
      </c>
      <c r="AZ134" s="41" t="e">
        <f t="shared" ca="1" si="93"/>
        <v>#VALUE!</v>
      </c>
      <c r="BA134" s="41"/>
      <c r="BB134" s="41" t="e">
        <f t="shared" ca="1" si="84"/>
        <v>#VALUE!</v>
      </c>
      <c r="BC134" s="41" t="e">
        <f t="shared" ca="1" si="78"/>
        <v>#VALUE!</v>
      </c>
      <c r="BD134" s="41" t="e">
        <f t="shared" ref="BD134:BD173" ca="1" si="117">IF(AT134&gt;1.5,"Outside Policy Limits","")</f>
        <v>#VALUE!</v>
      </c>
      <c r="BF134" s="275"/>
      <c r="BG134" s="40">
        <v>161.33333333333212</v>
      </c>
      <c r="BH134" s="42" t="e">
        <f ca="1">'Queuing Calcs'!Q46</f>
        <v>#VALUE!</v>
      </c>
      <c r="BI134" s="13">
        <f>'Work Information'!Q51</f>
        <v>99999999</v>
      </c>
      <c r="BJ134" s="41" t="str">
        <f t="shared" si="66"/>
        <v/>
      </c>
      <c r="BK134" s="142"/>
      <c r="BL134" s="41" t="str">
        <f t="shared" si="67"/>
        <v/>
      </c>
      <c r="BM134" s="41" t="e">
        <f t="shared" ca="1" si="73"/>
        <v>#VALUE!</v>
      </c>
      <c r="BN134" s="41" t="e">
        <f t="shared" ca="1" si="95"/>
        <v>#VALUE!</v>
      </c>
      <c r="BO134" s="41"/>
      <c r="BP134" s="41" t="e">
        <f t="shared" ca="1" si="85"/>
        <v>#VALUE!</v>
      </c>
      <c r="BQ134" s="41" t="e">
        <f t="shared" ca="1" si="79"/>
        <v>#VALUE!</v>
      </c>
      <c r="BR134" s="41" t="e">
        <f t="shared" ref="BR134:BR173" ca="1" si="118">IF(BH134&gt;1.5,"Outside Policy Limits","")</f>
        <v>#VALUE!</v>
      </c>
      <c r="BT134" s="275"/>
      <c r="BU134" s="40">
        <v>161.33333333333212</v>
      </c>
      <c r="BV134" s="42" t="e">
        <f ca="1">'Queuing Calcs'!Q73</f>
        <v>#VALUE!</v>
      </c>
      <c r="BW134" s="13">
        <f>'Work Information'!Q78</f>
        <v>99999999</v>
      </c>
      <c r="BX134" s="41" t="str">
        <f t="shared" si="68"/>
        <v/>
      </c>
      <c r="BY134" s="142"/>
      <c r="BZ134" s="41" t="str">
        <f t="shared" si="69"/>
        <v/>
      </c>
      <c r="CA134" s="41" t="e">
        <f t="shared" ca="1" si="74"/>
        <v>#VALUE!</v>
      </c>
      <c r="CB134" s="41" t="e">
        <f t="shared" ca="1" si="97"/>
        <v>#VALUE!</v>
      </c>
      <c r="CC134" s="41"/>
      <c r="CD134" s="41" t="e">
        <f t="shared" ca="1" si="86"/>
        <v>#VALUE!</v>
      </c>
      <c r="CE134" s="41" t="e">
        <f t="shared" ca="1" si="80"/>
        <v>#VALUE!</v>
      </c>
      <c r="CF134" s="41" t="e">
        <f t="shared" ref="CF134:CF173" ca="1" si="119">IF(BV134&gt;1.5,"Outside Policy Limits","")</f>
        <v>#VALUE!</v>
      </c>
    </row>
    <row r="135" spans="2:84" x14ac:dyDescent="0.25">
      <c r="B135" s="275"/>
      <c r="C135" s="40">
        <v>161.37499999999878</v>
      </c>
      <c r="D135" s="42" t="e">
        <f ca="1">'Queuing Calcs'!H20</f>
        <v>#VALUE!</v>
      </c>
      <c r="E135" s="13">
        <f>'Work Information'!H25</f>
        <v>99999999</v>
      </c>
      <c r="F135" s="41" t="str">
        <f t="shared" ref="F135:F173" si="120">IF(E135&lt;&gt;E134,E135&amp;" PCE/hr","")</f>
        <v/>
      </c>
      <c r="G135" s="142"/>
      <c r="H135" s="41" t="str">
        <f t="shared" ref="H135:H173" si="121">IF(F135="","",IF(G135="",F135,F135&amp;", "&amp;G135))</f>
        <v/>
      </c>
      <c r="I135" s="41" t="e">
        <f t="shared" ca="1" si="70"/>
        <v>#VALUE!</v>
      </c>
      <c r="J135" s="41" t="e">
        <f t="shared" ca="1" si="87"/>
        <v>#VALUE!</v>
      </c>
      <c r="K135" s="41"/>
      <c r="L135" s="41" t="e">
        <f t="shared" ca="1" si="81"/>
        <v>#VALUE!</v>
      </c>
      <c r="M135" s="41" t="e">
        <f t="shared" ca="1" si="75"/>
        <v>#VALUE!</v>
      </c>
      <c r="N135" s="41" t="e">
        <f t="shared" ca="1" si="99"/>
        <v>#VALUE!</v>
      </c>
      <c r="P135" s="275"/>
      <c r="Q135" s="40">
        <v>161.37499999999878</v>
      </c>
      <c r="R135" s="42" t="e">
        <f ca="1">'Queuing Calcs'!H47</f>
        <v>#VALUE!</v>
      </c>
      <c r="S135" s="13">
        <f>'Work Information'!H52</f>
        <v>99999999</v>
      </c>
      <c r="T135" s="41" t="str">
        <f t="shared" ref="T135:T173" si="122">IF(S135&lt;&gt;S134,S135&amp;" PCE/hr","")</f>
        <v/>
      </c>
      <c r="U135" s="142"/>
      <c r="V135" s="41" t="str">
        <f t="shared" ref="V135:V173" si="123">IF(T135="","",IF(U135="",T135,T135&amp;", "&amp;U135))</f>
        <v/>
      </c>
      <c r="W135" s="41" t="e">
        <f t="shared" ca="1" si="71"/>
        <v>#VALUE!</v>
      </c>
      <c r="X135" s="41" t="e">
        <f t="shared" ca="1" si="89"/>
        <v>#VALUE!</v>
      </c>
      <c r="Y135" s="41"/>
      <c r="Z135" s="41" t="e">
        <f t="shared" ca="1" si="82"/>
        <v>#VALUE!</v>
      </c>
      <c r="AA135" s="41" t="e">
        <f t="shared" ca="1" si="76"/>
        <v>#VALUE!</v>
      </c>
      <c r="AB135" s="41" t="e">
        <f t="shared" ca="1" si="114"/>
        <v>#VALUE!</v>
      </c>
      <c r="AD135" s="275"/>
      <c r="AE135" s="40">
        <v>161.37499999999878</v>
      </c>
      <c r="AF135" s="42" t="e">
        <f ca="1">'Queuing Calcs'!H74</f>
        <v>#VALUE!</v>
      </c>
      <c r="AG135" s="13">
        <f>'Work Information'!H79</f>
        <v>99999999</v>
      </c>
      <c r="AH135" s="41" t="str">
        <f t="shared" ref="AH135:AH173" si="124">IF(AG135&lt;&gt;AG134,AG135&amp;" PCE/hr","")</f>
        <v/>
      </c>
      <c r="AI135" s="142"/>
      <c r="AJ135" s="41" t="str">
        <f t="shared" ref="AJ135:AJ173" si="125">IF(AH135="","",IF(AI135="",AH135,AH135&amp;", "&amp;AI135))</f>
        <v/>
      </c>
      <c r="AK135" s="41" t="e">
        <f t="shared" ca="1" si="72"/>
        <v>#VALUE!</v>
      </c>
      <c r="AL135" s="41" t="e">
        <f t="shared" ca="1" si="91"/>
        <v>#VALUE!</v>
      </c>
      <c r="AM135" s="41"/>
      <c r="AN135" s="41" t="e">
        <f t="shared" ca="1" si="83"/>
        <v>#VALUE!</v>
      </c>
      <c r="AO135" s="41" t="e">
        <f t="shared" ca="1" si="77"/>
        <v>#VALUE!</v>
      </c>
      <c r="AP135" s="41" t="e">
        <f t="shared" ca="1" si="115"/>
        <v>#VALUE!</v>
      </c>
      <c r="AR135" s="275"/>
      <c r="AS135" s="40">
        <v>161.37499999999878</v>
      </c>
      <c r="AT135" s="42" t="e">
        <f ca="1">'Queuing Calcs'!Q20</f>
        <v>#VALUE!</v>
      </c>
      <c r="AU135" s="13">
        <f>'Work Information'!Q25</f>
        <v>99999999</v>
      </c>
      <c r="AV135" s="41" t="str">
        <f t="shared" ref="AV135:AV173" si="126">IF(AU135&lt;&gt;AU134,AU135&amp;" PCE/hr","")</f>
        <v/>
      </c>
      <c r="AW135" s="142"/>
      <c r="AX135" s="41" t="str">
        <f t="shared" si="116"/>
        <v/>
      </c>
      <c r="AY135" s="41" t="e">
        <f t="shared" ref="AY135:AY166" ca="1" si="127">IF(AND(AT135&gt;=AT134,AT135&gt;=AT136,AT135&lt;&gt;0),IF(AT135=MAX(AT$6:AT$173),"Max Queue: "&amp;ROUND(AT135,2)&amp;" mi","Queue: "&amp;ROUND(AT135,2)&amp;" mi"),"")</f>
        <v>#VALUE!</v>
      </c>
      <c r="AZ135" s="41" t="e">
        <f t="shared" ca="1" si="93"/>
        <v>#VALUE!</v>
      </c>
      <c r="BA135" s="41"/>
      <c r="BB135" s="41" t="e">
        <f t="shared" ca="1" si="84"/>
        <v>#VALUE!</v>
      </c>
      <c r="BC135" s="41" t="e">
        <f t="shared" ca="1" si="78"/>
        <v>#VALUE!</v>
      </c>
      <c r="BD135" s="41" t="e">
        <f t="shared" ca="1" si="117"/>
        <v>#VALUE!</v>
      </c>
      <c r="BF135" s="275"/>
      <c r="BG135" s="40">
        <v>161.37499999999878</v>
      </c>
      <c r="BH135" s="42" t="e">
        <f ca="1">'Queuing Calcs'!Q47</f>
        <v>#VALUE!</v>
      </c>
      <c r="BI135" s="13">
        <f>'Work Information'!Q52</f>
        <v>99999999</v>
      </c>
      <c r="BJ135" s="41" t="str">
        <f t="shared" ref="BJ135:BJ173" si="128">IF(BI135&lt;&gt;BI134,BI135&amp;" PCE/hr","")</f>
        <v/>
      </c>
      <c r="BK135" s="142"/>
      <c r="BL135" s="41" t="str">
        <f t="shared" ref="BL135:BL173" si="129">IF(BJ135="","",IF(BK135="",BJ135,BJ135&amp;", "&amp;BK135))</f>
        <v/>
      </c>
      <c r="BM135" s="41" t="e">
        <f t="shared" ca="1" si="73"/>
        <v>#VALUE!</v>
      </c>
      <c r="BN135" s="41" t="e">
        <f t="shared" ca="1" si="95"/>
        <v>#VALUE!</v>
      </c>
      <c r="BO135" s="41"/>
      <c r="BP135" s="41" t="e">
        <f t="shared" ca="1" si="85"/>
        <v>#VALUE!</v>
      </c>
      <c r="BQ135" s="41" t="e">
        <f t="shared" ca="1" si="79"/>
        <v>#VALUE!</v>
      </c>
      <c r="BR135" s="41" t="e">
        <f t="shared" ca="1" si="118"/>
        <v>#VALUE!</v>
      </c>
      <c r="BT135" s="275"/>
      <c r="BU135" s="40">
        <v>161.37499999999878</v>
      </c>
      <c r="BV135" s="42" t="e">
        <f ca="1">'Queuing Calcs'!Q74</f>
        <v>#VALUE!</v>
      </c>
      <c r="BW135" s="13">
        <f>'Work Information'!Q79</f>
        <v>99999999</v>
      </c>
      <c r="BX135" s="41" t="str">
        <f t="shared" ref="BX135:BX173" si="130">IF(BW135&lt;&gt;BW134,BW135&amp;" PCE/hr","")</f>
        <v/>
      </c>
      <c r="BY135" s="142"/>
      <c r="BZ135" s="41" t="str">
        <f t="shared" ref="BZ135:BZ173" si="131">IF(BX135="","",IF(BY135="",BX135,BX135&amp;", "&amp;BY135))</f>
        <v/>
      </c>
      <c r="CA135" s="41" t="e">
        <f t="shared" ca="1" si="74"/>
        <v>#VALUE!</v>
      </c>
      <c r="CB135" s="41" t="e">
        <f t="shared" ca="1" si="97"/>
        <v>#VALUE!</v>
      </c>
      <c r="CC135" s="41"/>
      <c r="CD135" s="41" t="e">
        <f t="shared" ca="1" si="86"/>
        <v>#VALUE!</v>
      </c>
      <c r="CE135" s="41" t="e">
        <f t="shared" ca="1" si="80"/>
        <v>#VALUE!</v>
      </c>
      <c r="CF135" s="41" t="e">
        <f t="shared" ca="1" si="119"/>
        <v>#VALUE!</v>
      </c>
    </row>
    <row r="136" spans="2:84" x14ac:dyDescent="0.25">
      <c r="B136" s="275"/>
      <c r="C136" s="40">
        <v>161.41666666666544</v>
      </c>
      <c r="D136" s="42" t="e">
        <f ca="1">'Queuing Calcs'!H21</f>
        <v>#VALUE!</v>
      </c>
      <c r="E136" s="13">
        <f>'Work Information'!H26</f>
        <v>99999999</v>
      </c>
      <c r="F136" s="41" t="str">
        <f t="shared" si="120"/>
        <v/>
      </c>
      <c r="G136" s="142"/>
      <c r="H136" s="41" t="str">
        <f t="shared" si="121"/>
        <v/>
      </c>
      <c r="I136" s="41" t="e">
        <f t="shared" ref="I136:I172" ca="1" si="132">IF(AND(D136&gt;=D135,D136&gt;=D137,D136&lt;&gt;0),IF(D136=MAX(D$6:D$173),"Max Queue: "&amp;ROUND(D136,2)&amp;" mi","Queue: "&amp;ROUND(D136,2)&amp;" mi"),"")</f>
        <v>#VALUE!</v>
      </c>
      <c r="J136" s="41" t="e">
        <f t="shared" ca="1" si="87"/>
        <v>#VALUE!</v>
      </c>
      <c r="K136" s="41"/>
      <c r="L136" s="41" t="e">
        <f t="shared" ca="1" si="81"/>
        <v>#VALUE!</v>
      </c>
      <c r="M136" s="41" t="e">
        <f t="shared" ca="1" si="75"/>
        <v>#VALUE!</v>
      </c>
      <c r="N136" s="41" t="e">
        <f t="shared" ca="1" si="99"/>
        <v>#VALUE!</v>
      </c>
      <c r="P136" s="275"/>
      <c r="Q136" s="40">
        <v>161.41666666666544</v>
      </c>
      <c r="R136" s="42" t="e">
        <f ca="1">'Queuing Calcs'!H48</f>
        <v>#VALUE!</v>
      </c>
      <c r="S136" s="13">
        <f>'Work Information'!H53</f>
        <v>99999999</v>
      </c>
      <c r="T136" s="41" t="str">
        <f t="shared" si="122"/>
        <v/>
      </c>
      <c r="U136" s="142"/>
      <c r="V136" s="41" t="str">
        <f t="shared" si="123"/>
        <v/>
      </c>
      <c r="W136" s="41" t="e">
        <f t="shared" ref="W136:W172" ca="1" si="133">IF(AND(R136&gt;=R135,R136&gt;=R137,R136&lt;&gt;0),IF(R136=MAX(R$6:R$173),"Max Queue: "&amp;ROUND(R136,2)&amp;" mi","Queue: "&amp;ROUND(R136,2)&amp;" mi"),"")</f>
        <v>#VALUE!</v>
      </c>
      <c r="X136" s="41" t="e">
        <f t="shared" ca="1" si="89"/>
        <v>#VALUE!</v>
      </c>
      <c r="Y136" s="41"/>
      <c r="Z136" s="41" t="e">
        <f t="shared" ca="1" si="82"/>
        <v>#VALUE!</v>
      </c>
      <c r="AA136" s="41" t="e">
        <f t="shared" ca="1" si="76"/>
        <v>#VALUE!</v>
      </c>
      <c r="AB136" s="41" t="e">
        <f t="shared" ca="1" si="114"/>
        <v>#VALUE!</v>
      </c>
      <c r="AD136" s="275"/>
      <c r="AE136" s="40">
        <v>161.41666666666544</v>
      </c>
      <c r="AF136" s="42" t="e">
        <f ca="1">'Queuing Calcs'!H75</f>
        <v>#VALUE!</v>
      </c>
      <c r="AG136" s="13">
        <f>'Work Information'!H80</f>
        <v>99999999</v>
      </c>
      <c r="AH136" s="41" t="str">
        <f t="shared" si="124"/>
        <v/>
      </c>
      <c r="AI136" s="142"/>
      <c r="AJ136" s="41" t="str">
        <f t="shared" si="125"/>
        <v/>
      </c>
      <c r="AK136" s="41" t="e">
        <f t="shared" ref="AK136:AK172" ca="1" si="134">IF(AND(AF136&gt;=AF135,AF136&gt;=AF137,AF136&lt;&gt;0),IF(AF136=MAX(AF$6:AF$173),"Max Queue: "&amp;ROUND(AF136,2)&amp;" mi","Queue: "&amp;ROUND(AF136,2)&amp;" mi"),"")</f>
        <v>#VALUE!</v>
      </c>
      <c r="AL136" s="41" t="e">
        <f t="shared" ca="1" si="91"/>
        <v>#VALUE!</v>
      </c>
      <c r="AM136" s="41"/>
      <c r="AN136" s="41" t="e">
        <f t="shared" ca="1" si="83"/>
        <v>#VALUE!</v>
      </c>
      <c r="AO136" s="41" t="e">
        <f t="shared" ca="1" si="77"/>
        <v>#VALUE!</v>
      </c>
      <c r="AP136" s="41" t="e">
        <f t="shared" ca="1" si="115"/>
        <v>#VALUE!</v>
      </c>
      <c r="AR136" s="275"/>
      <c r="AS136" s="40">
        <v>161.41666666666544</v>
      </c>
      <c r="AT136" s="42" t="e">
        <f ca="1">'Queuing Calcs'!Q21</f>
        <v>#VALUE!</v>
      </c>
      <c r="AU136" s="13">
        <f>'Work Information'!Q26</f>
        <v>99999999</v>
      </c>
      <c r="AV136" s="41" t="str">
        <f t="shared" si="126"/>
        <v/>
      </c>
      <c r="AW136" s="142"/>
      <c r="AX136" s="41" t="str">
        <f t="shared" si="116"/>
        <v/>
      </c>
      <c r="AY136" s="41" t="e">
        <f t="shared" ca="1" si="127"/>
        <v>#VALUE!</v>
      </c>
      <c r="AZ136" s="41" t="e">
        <f t="shared" ca="1" si="93"/>
        <v>#VALUE!</v>
      </c>
      <c r="BA136" s="41"/>
      <c r="BB136" s="41" t="e">
        <f t="shared" ca="1" si="84"/>
        <v>#VALUE!</v>
      </c>
      <c r="BC136" s="41" t="e">
        <f t="shared" ca="1" si="78"/>
        <v>#VALUE!</v>
      </c>
      <c r="BD136" s="41" t="e">
        <f t="shared" ca="1" si="117"/>
        <v>#VALUE!</v>
      </c>
      <c r="BF136" s="275"/>
      <c r="BG136" s="40">
        <v>161.41666666666544</v>
      </c>
      <c r="BH136" s="42" t="e">
        <f ca="1">'Queuing Calcs'!Q48</f>
        <v>#VALUE!</v>
      </c>
      <c r="BI136" s="13">
        <f>'Work Information'!Q53</f>
        <v>99999999</v>
      </c>
      <c r="BJ136" s="41" t="str">
        <f t="shared" si="128"/>
        <v/>
      </c>
      <c r="BK136" s="142"/>
      <c r="BL136" s="41" t="str">
        <f t="shared" si="129"/>
        <v/>
      </c>
      <c r="BM136" s="41" t="e">
        <f t="shared" ref="BM136:BM159" ca="1" si="135">IF(AND(BH136&gt;=BH135,BH136&gt;=BH137,BH136&lt;&gt;0),IF(BH136=MAX(BH$6:BH$173),"Max Queue: "&amp;ROUND(BH136,2)&amp;" mi","Queue: "&amp;ROUND(BH136,2)&amp;" mi"),"")</f>
        <v>#VALUE!</v>
      </c>
      <c r="BN136" s="41" t="e">
        <f t="shared" ca="1" si="95"/>
        <v>#VALUE!</v>
      </c>
      <c r="BO136" s="41"/>
      <c r="BP136" s="41" t="e">
        <f t="shared" ca="1" si="85"/>
        <v>#VALUE!</v>
      </c>
      <c r="BQ136" s="41" t="e">
        <f t="shared" ca="1" si="79"/>
        <v>#VALUE!</v>
      </c>
      <c r="BR136" s="41" t="e">
        <f t="shared" ca="1" si="118"/>
        <v>#VALUE!</v>
      </c>
      <c r="BT136" s="275"/>
      <c r="BU136" s="40">
        <v>161.41666666666544</v>
      </c>
      <c r="BV136" s="42" t="e">
        <f ca="1">'Queuing Calcs'!Q75</f>
        <v>#VALUE!</v>
      </c>
      <c r="BW136" s="13">
        <f>'Work Information'!Q80</f>
        <v>99999999</v>
      </c>
      <c r="BX136" s="41" t="str">
        <f t="shared" si="130"/>
        <v/>
      </c>
      <c r="BY136" s="142"/>
      <c r="BZ136" s="41" t="str">
        <f t="shared" si="131"/>
        <v/>
      </c>
      <c r="CA136" s="41" t="e">
        <f t="shared" ref="CA136:CA172" ca="1" si="136">IF(AND(BV136&gt;=BV135,BV136&gt;=BV137,BV136&lt;&gt;0),IF(BV136=MAX(BV$6:BV$173),"Max Queue: "&amp;ROUND(BV136,2)&amp;" mi","Queue: "&amp;ROUND(BV136,2)&amp;" mi"),"")</f>
        <v>#VALUE!</v>
      </c>
      <c r="CB136" s="41" t="e">
        <f t="shared" ca="1" si="97"/>
        <v>#VALUE!</v>
      </c>
      <c r="CC136" s="41"/>
      <c r="CD136" s="41" t="e">
        <f t="shared" ca="1" si="86"/>
        <v>#VALUE!</v>
      </c>
      <c r="CE136" s="41" t="e">
        <f t="shared" ca="1" si="80"/>
        <v>#VALUE!</v>
      </c>
      <c r="CF136" s="41" t="e">
        <f t="shared" ca="1" si="119"/>
        <v>#VALUE!</v>
      </c>
    </row>
    <row r="137" spans="2:84" x14ac:dyDescent="0.25">
      <c r="B137" s="275"/>
      <c r="C137" s="40">
        <v>161.45833333333209</v>
      </c>
      <c r="D137" s="42" t="e">
        <f ca="1">'Queuing Calcs'!H22</f>
        <v>#VALUE!</v>
      </c>
      <c r="E137" s="13">
        <f>'Work Information'!H27</f>
        <v>99999999</v>
      </c>
      <c r="F137" s="41" t="str">
        <f t="shared" si="120"/>
        <v/>
      </c>
      <c r="G137" s="142"/>
      <c r="H137" s="41" t="str">
        <f t="shared" si="121"/>
        <v/>
      </c>
      <c r="I137" s="41" t="e">
        <f t="shared" ca="1" si="132"/>
        <v>#VALUE!</v>
      </c>
      <c r="J137" s="41" t="e">
        <f t="shared" ca="1" si="87"/>
        <v>#VALUE!</v>
      </c>
      <c r="K137" s="41"/>
      <c r="L137" s="41" t="e">
        <f t="shared" ca="1" si="81"/>
        <v>#VALUE!</v>
      </c>
      <c r="M137" s="41" t="e">
        <f t="shared" ref="M137:M173" ca="1" si="137">IF(AND(D137&gt;1,D136&gt;1,D135&gt;1),"Outside Policy Limits","")</f>
        <v>#VALUE!</v>
      </c>
      <c r="N137" s="41" t="e">
        <f t="shared" ca="1" si="99"/>
        <v>#VALUE!</v>
      </c>
      <c r="P137" s="275"/>
      <c r="Q137" s="40">
        <v>161.45833333333209</v>
      </c>
      <c r="R137" s="42" t="e">
        <f ca="1">'Queuing Calcs'!H49</f>
        <v>#VALUE!</v>
      </c>
      <c r="S137" s="13">
        <f>'Work Information'!H54</f>
        <v>99999999</v>
      </c>
      <c r="T137" s="41" t="str">
        <f t="shared" si="122"/>
        <v/>
      </c>
      <c r="U137" s="142"/>
      <c r="V137" s="41" t="str">
        <f t="shared" si="123"/>
        <v/>
      </c>
      <c r="W137" s="41" t="e">
        <f t="shared" ca="1" si="133"/>
        <v>#VALUE!</v>
      </c>
      <c r="X137" s="41" t="e">
        <f t="shared" ca="1" si="89"/>
        <v>#VALUE!</v>
      </c>
      <c r="Y137" s="41"/>
      <c r="Z137" s="41" t="e">
        <f t="shared" ca="1" si="82"/>
        <v>#VALUE!</v>
      </c>
      <c r="AA137" s="41" t="e">
        <f t="shared" ref="AA137:AA173" ca="1" si="138">IF(AND(R137&gt;1,R136&gt;1,R135&gt;1),"Outside Policy Limits","")</f>
        <v>#VALUE!</v>
      </c>
      <c r="AB137" s="41" t="e">
        <f t="shared" ca="1" si="114"/>
        <v>#VALUE!</v>
      </c>
      <c r="AD137" s="275"/>
      <c r="AE137" s="40">
        <v>161.45833333333209</v>
      </c>
      <c r="AF137" s="42" t="e">
        <f ca="1">'Queuing Calcs'!H76</f>
        <v>#VALUE!</v>
      </c>
      <c r="AG137" s="13">
        <f>'Work Information'!H81</f>
        <v>99999999</v>
      </c>
      <c r="AH137" s="41" t="str">
        <f t="shared" si="124"/>
        <v/>
      </c>
      <c r="AI137" s="142"/>
      <c r="AJ137" s="41" t="str">
        <f t="shared" si="125"/>
        <v/>
      </c>
      <c r="AK137" s="41" t="e">
        <f t="shared" ca="1" si="134"/>
        <v>#VALUE!</v>
      </c>
      <c r="AL137" s="41" t="e">
        <f t="shared" ca="1" si="91"/>
        <v>#VALUE!</v>
      </c>
      <c r="AM137" s="41"/>
      <c r="AN137" s="41" t="e">
        <f t="shared" ca="1" si="83"/>
        <v>#VALUE!</v>
      </c>
      <c r="AO137" s="41" t="e">
        <f t="shared" ref="AO137:AO173" ca="1" si="139">IF(AND(AF137&gt;1,AF136&gt;1,AF135&gt;1),"Outside Policy Limits","")</f>
        <v>#VALUE!</v>
      </c>
      <c r="AP137" s="41" t="e">
        <f t="shared" ca="1" si="115"/>
        <v>#VALUE!</v>
      </c>
      <c r="AR137" s="275"/>
      <c r="AS137" s="40">
        <v>161.45833333333209</v>
      </c>
      <c r="AT137" s="42" t="e">
        <f ca="1">'Queuing Calcs'!Q22</f>
        <v>#VALUE!</v>
      </c>
      <c r="AU137" s="13">
        <f>'Work Information'!Q27</f>
        <v>99999999</v>
      </c>
      <c r="AV137" s="41" t="str">
        <f t="shared" si="126"/>
        <v/>
      </c>
      <c r="AW137" s="142"/>
      <c r="AX137" s="41" t="str">
        <f t="shared" si="116"/>
        <v/>
      </c>
      <c r="AY137" s="41" t="e">
        <f t="shared" ca="1" si="127"/>
        <v>#VALUE!</v>
      </c>
      <c r="AZ137" s="41" t="e">
        <f t="shared" ca="1" si="93"/>
        <v>#VALUE!</v>
      </c>
      <c r="BA137" s="41"/>
      <c r="BB137" s="41" t="e">
        <f t="shared" ca="1" si="84"/>
        <v>#VALUE!</v>
      </c>
      <c r="BC137" s="41" t="e">
        <f t="shared" ref="BC137:BC173" ca="1" si="140">IF(AND(AT137&gt;1,AT136&gt;1,AT135&gt;1),"Outside Policy Limits","")</f>
        <v>#VALUE!</v>
      </c>
      <c r="BD137" s="41" t="e">
        <f t="shared" ca="1" si="117"/>
        <v>#VALUE!</v>
      </c>
      <c r="BF137" s="275"/>
      <c r="BG137" s="40">
        <v>161.45833333333209</v>
      </c>
      <c r="BH137" s="42" t="e">
        <f ca="1">'Queuing Calcs'!Q49</f>
        <v>#VALUE!</v>
      </c>
      <c r="BI137" s="13">
        <f>'Work Information'!Q54</f>
        <v>99999999</v>
      </c>
      <c r="BJ137" s="41" t="str">
        <f t="shared" si="128"/>
        <v/>
      </c>
      <c r="BK137" s="142"/>
      <c r="BL137" s="41" t="str">
        <f t="shared" si="129"/>
        <v/>
      </c>
      <c r="BM137" s="41" t="e">
        <f t="shared" ca="1" si="135"/>
        <v>#VALUE!</v>
      </c>
      <c r="BN137" s="41" t="e">
        <f t="shared" ca="1" si="95"/>
        <v>#VALUE!</v>
      </c>
      <c r="BO137" s="41"/>
      <c r="BP137" s="41" t="e">
        <f t="shared" ca="1" si="85"/>
        <v>#VALUE!</v>
      </c>
      <c r="BQ137" s="41" t="e">
        <f t="shared" ref="BQ137:BQ173" ca="1" si="141">IF(AND(BH137&gt;1,BH136&gt;1,BH135&gt;1),"Outside Policy Limits","")</f>
        <v>#VALUE!</v>
      </c>
      <c r="BR137" s="41" t="e">
        <f t="shared" ca="1" si="118"/>
        <v>#VALUE!</v>
      </c>
      <c r="BT137" s="275"/>
      <c r="BU137" s="40">
        <v>161.45833333333209</v>
      </c>
      <c r="BV137" s="42" t="e">
        <f ca="1">'Queuing Calcs'!Q76</f>
        <v>#VALUE!</v>
      </c>
      <c r="BW137" s="13">
        <f>'Work Information'!Q81</f>
        <v>99999999</v>
      </c>
      <c r="BX137" s="41" t="str">
        <f t="shared" si="130"/>
        <v/>
      </c>
      <c r="BY137" s="142"/>
      <c r="BZ137" s="41" t="str">
        <f t="shared" si="131"/>
        <v/>
      </c>
      <c r="CA137" s="41" t="e">
        <f t="shared" ca="1" si="136"/>
        <v>#VALUE!</v>
      </c>
      <c r="CB137" s="41" t="e">
        <f t="shared" ca="1" si="97"/>
        <v>#VALUE!</v>
      </c>
      <c r="CC137" s="41"/>
      <c r="CD137" s="41" t="e">
        <f t="shared" ca="1" si="86"/>
        <v>#VALUE!</v>
      </c>
      <c r="CE137" s="41" t="e">
        <f t="shared" ref="CE137:CE173" ca="1" si="142">IF(AND(BV137&gt;1,BV136&gt;1,BV135&gt;1),"Outside Policy Limits","")</f>
        <v>#VALUE!</v>
      </c>
      <c r="CF137" s="41" t="e">
        <f t="shared" ca="1" si="119"/>
        <v>#VALUE!</v>
      </c>
    </row>
    <row r="138" spans="2:84" x14ac:dyDescent="0.25">
      <c r="B138" s="275"/>
      <c r="C138" s="40">
        <v>161.49999999999875</v>
      </c>
      <c r="D138" s="42" t="e">
        <f ca="1">'Queuing Calcs'!H23</f>
        <v>#VALUE!</v>
      </c>
      <c r="E138" s="13">
        <f>'Work Information'!H28</f>
        <v>99999999</v>
      </c>
      <c r="F138" s="41" t="str">
        <f t="shared" si="120"/>
        <v/>
      </c>
      <c r="G138" s="142"/>
      <c r="H138" s="41" t="str">
        <f t="shared" si="121"/>
        <v/>
      </c>
      <c r="I138" s="41" t="e">
        <f t="shared" ca="1" si="132"/>
        <v>#VALUE!</v>
      </c>
      <c r="J138" s="41" t="e">
        <f t="shared" ca="1" si="87"/>
        <v>#VALUE!</v>
      </c>
      <c r="K138" s="41"/>
      <c r="L138" s="41" t="e">
        <f t="shared" ca="1" si="81"/>
        <v>#VALUE!</v>
      </c>
      <c r="M138" s="41" t="e">
        <f t="shared" ca="1" si="137"/>
        <v>#VALUE!</v>
      </c>
      <c r="N138" s="41" t="e">
        <f t="shared" ca="1" si="99"/>
        <v>#VALUE!</v>
      </c>
      <c r="P138" s="275"/>
      <c r="Q138" s="40">
        <v>161.49999999999875</v>
      </c>
      <c r="R138" s="42" t="e">
        <f ca="1">'Queuing Calcs'!H50</f>
        <v>#VALUE!</v>
      </c>
      <c r="S138" s="13">
        <f>'Work Information'!H55</f>
        <v>99999999</v>
      </c>
      <c r="T138" s="41" t="str">
        <f t="shared" si="122"/>
        <v/>
      </c>
      <c r="U138" s="142"/>
      <c r="V138" s="41" t="str">
        <f t="shared" si="123"/>
        <v/>
      </c>
      <c r="W138" s="41" t="e">
        <f t="shared" ca="1" si="133"/>
        <v>#VALUE!</v>
      </c>
      <c r="X138" s="41" t="e">
        <f t="shared" ca="1" si="89"/>
        <v>#VALUE!</v>
      </c>
      <c r="Y138" s="41"/>
      <c r="Z138" s="41" t="e">
        <f t="shared" ca="1" si="82"/>
        <v>#VALUE!</v>
      </c>
      <c r="AA138" s="41" t="e">
        <f t="shared" ca="1" si="138"/>
        <v>#VALUE!</v>
      </c>
      <c r="AB138" s="41" t="e">
        <f t="shared" ca="1" si="114"/>
        <v>#VALUE!</v>
      </c>
      <c r="AD138" s="275"/>
      <c r="AE138" s="40">
        <v>161.49999999999875</v>
      </c>
      <c r="AF138" s="42" t="e">
        <f ca="1">'Queuing Calcs'!H77</f>
        <v>#VALUE!</v>
      </c>
      <c r="AG138" s="13">
        <f>'Work Information'!H82</f>
        <v>99999999</v>
      </c>
      <c r="AH138" s="41" t="str">
        <f t="shared" si="124"/>
        <v/>
      </c>
      <c r="AI138" s="142"/>
      <c r="AJ138" s="41" t="str">
        <f t="shared" si="125"/>
        <v/>
      </c>
      <c r="AK138" s="41" t="e">
        <f t="shared" ca="1" si="134"/>
        <v>#VALUE!</v>
      </c>
      <c r="AL138" s="41" t="e">
        <f t="shared" ca="1" si="91"/>
        <v>#VALUE!</v>
      </c>
      <c r="AM138" s="41"/>
      <c r="AN138" s="41" t="e">
        <f t="shared" ca="1" si="83"/>
        <v>#VALUE!</v>
      </c>
      <c r="AO138" s="41" t="e">
        <f t="shared" ca="1" si="139"/>
        <v>#VALUE!</v>
      </c>
      <c r="AP138" s="41" t="e">
        <f t="shared" ca="1" si="115"/>
        <v>#VALUE!</v>
      </c>
      <c r="AR138" s="275"/>
      <c r="AS138" s="40">
        <v>161.49999999999875</v>
      </c>
      <c r="AT138" s="42" t="e">
        <f ca="1">'Queuing Calcs'!Q23</f>
        <v>#VALUE!</v>
      </c>
      <c r="AU138" s="13">
        <f>'Work Information'!Q28</f>
        <v>99999999</v>
      </c>
      <c r="AV138" s="41" t="str">
        <f t="shared" si="126"/>
        <v/>
      </c>
      <c r="AW138" s="142"/>
      <c r="AX138" s="41" t="str">
        <f t="shared" si="116"/>
        <v/>
      </c>
      <c r="AY138" s="41" t="e">
        <f t="shared" ca="1" si="127"/>
        <v>#VALUE!</v>
      </c>
      <c r="AZ138" s="41" t="e">
        <f t="shared" ca="1" si="93"/>
        <v>#VALUE!</v>
      </c>
      <c r="BA138" s="41"/>
      <c r="BB138" s="41" t="e">
        <f t="shared" ca="1" si="84"/>
        <v>#VALUE!</v>
      </c>
      <c r="BC138" s="41" t="e">
        <f t="shared" ca="1" si="140"/>
        <v>#VALUE!</v>
      </c>
      <c r="BD138" s="41" t="e">
        <f t="shared" ca="1" si="117"/>
        <v>#VALUE!</v>
      </c>
      <c r="BF138" s="275"/>
      <c r="BG138" s="40">
        <v>161.49999999999875</v>
      </c>
      <c r="BH138" s="42" t="e">
        <f ca="1">'Queuing Calcs'!Q50</f>
        <v>#VALUE!</v>
      </c>
      <c r="BI138" s="13">
        <f>'Work Information'!Q55</f>
        <v>99999999</v>
      </c>
      <c r="BJ138" s="41" t="str">
        <f t="shared" si="128"/>
        <v/>
      </c>
      <c r="BK138" s="142"/>
      <c r="BL138" s="41" t="str">
        <f t="shared" si="129"/>
        <v/>
      </c>
      <c r="BM138" s="41" t="e">
        <f t="shared" ca="1" si="135"/>
        <v>#VALUE!</v>
      </c>
      <c r="BN138" s="41" t="e">
        <f t="shared" ca="1" si="95"/>
        <v>#VALUE!</v>
      </c>
      <c r="BO138" s="41"/>
      <c r="BP138" s="41" t="e">
        <f t="shared" ca="1" si="85"/>
        <v>#VALUE!</v>
      </c>
      <c r="BQ138" s="41" t="e">
        <f t="shared" ca="1" si="141"/>
        <v>#VALUE!</v>
      </c>
      <c r="BR138" s="41" t="e">
        <f t="shared" ca="1" si="118"/>
        <v>#VALUE!</v>
      </c>
      <c r="BT138" s="275"/>
      <c r="BU138" s="40">
        <v>161.49999999999875</v>
      </c>
      <c r="BV138" s="42" t="e">
        <f ca="1">'Queuing Calcs'!Q77</f>
        <v>#VALUE!</v>
      </c>
      <c r="BW138" s="13">
        <f>'Work Information'!Q82</f>
        <v>99999999</v>
      </c>
      <c r="BX138" s="41" t="str">
        <f t="shared" si="130"/>
        <v/>
      </c>
      <c r="BY138" s="142"/>
      <c r="BZ138" s="41" t="str">
        <f t="shared" si="131"/>
        <v/>
      </c>
      <c r="CA138" s="41" t="e">
        <f t="shared" ca="1" si="136"/>
        <v>#VALUE!</v>
      </c>
      <c r="CB138" s="41" t="e">
        <f t="shared" ca="1" si="97"/>
        <v>#VALUE!</v>
      </c>
      <c r="CC138" s="41"/>
      <c r="CD138" s="41" t="e">
        <f t="shared" ca="1" si="86"/>
        <v>#VALUE!</v>
      </c>
      <c r="CE138" s="41" t="e">
        <f t="shared" ca="1" si="142"/>
        <v>#VALUE!</v>
      </c>
      <c r="CF138" s="41" t="e">
        <f t="shared" ca="1" si="119"/>
        <v>#VALUE!</v>
      </c>
    </row>
    <row r="139" spans="2:84" x14ac:dyDescent="0.25">
      <c r="B139" s="275"/>
      <c r="C139" s="40">
        <v>161.54166666666541</v>
      </c>
      <c r="D139" s="42" t="e">
        <f ca="1">'Queuing Calcs'!H24</f>
        <v>#VALUE!</v>
      </c>
      <c r="E139" s="13">
        <f>'Work Information'!H29</f>
        <v>99999999</v>
      </c>
      <c r="F139" s="41" t="str">
        <f t="shared" si="120"/>
        <v/>
      </c>
      <c r="G139" s="142"/>
      <c r="H139" s="41" t="str">
        <f t="shared" si="121"/>
        <v/>
      </c>
      <c r="I139" s="41" t="e">
        <f t="shared" ca="1" si="132"/>
        <v>#VALUE!</v>
      </c>
      <c r="J139" s="41" t="e">
        <f t="shared" ca="1" si="87"/>
        <v>#VALUE!</v>
      </c>
      <c r="K139" s="41"/>
      <c r="L139" s="41" t="e">
        <f t="shared" ref="L139:L173" ca="1" si="143">IF(AND(D139&gt;0.5,D138&gt;0.5,D137&gt;0.5,D136&gt;0.5,D135&gt;0.5),"Outside Policy Limits","")</f>
        <v>#VALUE!</v>
      </c>
      <c r="M139" s="41" t="e">
        <f t="shared" ca="1" si="137"/>
        <v>#VALUE!</v>
      </c>
      <c r="N139" s="41" t="e">
        <f t="shared" ca="1" si="99"/>
        <v>#VALUE!</v>
      </c>
      <c r="P139" s="275"/>
      <c r="Q139" s="40">
        <v>161.54166666666541</v>
      </c>
      <c r="R139" s="42" t="e">
        <f ca="1">'Queuing Calcs'!H51</f>
        <v>#VALUE!</v>
      </c>
      <c r="S139" s="13">
        <f>'Work Information'!H56</f>
        <v>99999999</v>
      </c>
      <c r="T139" s="41" t="str">
        <f t="shared" si="122"/>
        <v/>
      </c>
      <c r="U139" s="142"/>
      <c r="V139" s="41" t="str">
        <f t="shared" si="123"/>
        <v/>
      </c>
      <c r="W139" s="41" t="e">
        <f t="shared" ca="1" si="133"/>
        <v>#VALUE!</v>
      </c>
      <c r="X139" s="41" t="e">
        <f t="shared" ca="1" si="89"/>
        <v>#VALUE!</v>
      </c>
      <c r="Y139" s="41"/>
      <c r="Z139" s="41" t="e">
        <f t="shared" ref="Z139:Z173" ca="1" si="144">IF(AND(R139&gt;0.5,R138&gt;0.5,R137&gt;0.5,R136&gt;0.5,R135&gt;0.5),"Outside Policy Limits","")</f>
        <v>#VALUE!</v>
      </c>
      <c r="AA139" s="41" t="e">
        <f t="shared" ca="1" si="138"/>
        <v>#VALUE!</v>
      </c>
      <c r="AB139" s="41" t="e">
        <f t="shared" ca="1" si="114"/>
        <v>#VALUE!</v>
      </c>
      <c r="AD139" s="275"/>
      <c r="AE139" s="40">
        <v>161.54166666666541</v>
      </c>
      <c r="AF139" s="42" t="e">
        <f ca="1">'Queuing Calcs'!H78</f>
        <v>#VALUE!</v>
      </c>
      <c r="AG139" s="13">
        <f>'Work Information'!H83</f>
        <v>99999999</v>
      </c>
      <c r="AH139" s="41" t="str">
        <f t="shared" si="124"/>
        <v/>
      </c>
      <c r="AI139" s="142"/>
      <c r="AJ139" s="41" t="str">
        <f t="shared" si="125"/>
        <v/>
      </c>
      <c r="AK139" s="41" t="e">
        <f t="shared" ca="1" si="134"/>
        <v>#VALUE!</v>
      </c>
      <c r="AL139" s="41" t="e">
        <f t="shared" ca="1" si="91"/>
        <v>#VALUE!</v>
      </c>
      <c r="AM139" s="41"/>
      <c r="AN139" s="41" t="e">
        <f t="shared" ref="AN139:AN173" ca="1" si="145">IF(AND(AF139&gt;0.5,AF138&gt;0.5,AF137&gt;0.5,AF136&gt;0.5,AF135&gt;0.5),"Outside Policy Limits","")</f>
        <v>#VALUE!</v>
      </c>
      <c r="AO139" s="41" t="e">
        <f t="shared" ca="1" si="139"/>
        <v>#VALUE!</v>
      </c>
      <c r="AP139" s="41" t="e">
        <f t="shared" ca="1" si="115"/>
        <v>#VALUE!</v>
      </c>
      <c r="AR139" s="275"/>
      <c r="AS139" s="40">
        <v>161.54166666666541</v>
      </c>
      <c r="AT139" s="42" t="e">
        <f ca="1">'Queuing Calcs'!Q24</f>
        <v>#VALUE!</v>
      </c>
      <c r="AU139" s="13">
        <f>'Work Information'!Q29</f>
        <v>99999999</v>
      </c>
      <c r="AV139" s="41" t="str">
        <f t="shared" si="126"/>
        <v/>
      </c>
      <c r="AW139" s="142"/>
      <c r="AX139" s="41" t="str">
        <f t="shared" si="116"/>
        <v/>
      </c>
      <c r="AY139" s="41" t="e">
        <f t="shared" ca="1" si="127"/>
        <v>#VALUE!</v>
      </c>
      <c r="AZ139" s="41" t="e">
        <f t="shared" ca="1" si="93"/>
        <v>#VALUE!</v>
      </c>
      <c r="BA139" s="41"/>
      <c r="BB139" s="41" t="e">
        <f t="shared" ref="BB139:BB173" ca="1" si="146">IF(AND(AT139&gt;0.5,AT138&gt;0.5,AT137&gt;0.5,AT136&gt;0.5,AT135&gt;0.5),"Outside Policy Limits","")</f>
        <v>#VALUE!</v>
      </c>
      <c r="BC139" s="41" t="e">
        <f t="shared" ca="1" si="140"/>
        <v>#VALUE!</v>
      </c>
      <c r="BD139" s="41" t="e">
        <f t="shared" ca="1" si="117"/>
        <v>#VALUE!</v>
      </c>
      <c r="BF139" s="275"/>
      <c r="BG139" s="40">
        <v>161.54166666666541</v>
      </c>
      <c r="BH139" s="42" t="e">
        <f ca="1">'Queuing Calcs'!Q51</f>
        <v>#VALUE!</v>
      </c>
      <c r="BI139" s="13">
        <f>'Work Information'!Q56</f>
        <v>99999999</v>
      </c>
      <c r="BJ139" s="41" t="str">
        <f t="shared" si="128"/>
        <v/>
      </c>
      <c r="BK139" s="142"/>
      <c r="BL139" s="41" t="str">
        <f t="shared" si="129"/>
        <v/>
      </c>
      <c r="BM139" s="41" t="e">
        <f t="shared" ca="1" si="135"/>
        <v>#VALUE!</v>
      </c>
      <c r="BN139" s="41" t="e">
        <f t="shared" ca="1" si="95"/>
        <v>#VALUE!</v>
      </c>
      <c r="BO139" s="41"/>
      <c r="BP139" s="41" t="e">
        <f t="shared" ref="BP139:BP173" ca="1" si="147">IF(AND(BH139&gt;0.5,BH138&gt;0.5,BH137&gt;0.5,BH136&gt;0.5,BH135&gt;0.5),"Outside Policy Limits","")</f>
        <v>#VALUE!</v>
      </c>
      <c r="BQ139" s="41" t="e">
        <f t="shared" ca="1" si="141"/>
        <v>#VALUE!</v>
      </c>
      <c r="BR139" s="41" t="e">
        <f t="shared" ca="1" si="118"/>
        <v>#VALUE!</v>
      </c>
      <c r="BT139" s="275"/>
      <c r="BU139" s="40">
        <v>161.54166666666541</v>
      </c>
      <c r="BV139" s="42" t="e">
        <f ca="1">'Queuing Calcs'!Q78</f>
        <v>#VALUE!</v>
      </c>
      <c r="BW139" s="13">
        <f>'Work Information'!Q83</f>
        <v>99999999</v>
      </c>
      <c r="BX139" s="41" t="str">
        <f t="shared" si="130"/>
        <v/>
      </c>
      <c r="BY139" s="142"/>
      <c r="BZ139" s="41" t="str">
        <f t="shared" si="131"/>
        <v/>
      </c>
      <c r="CA139" s="41" t="e">
        <f t="shared" ca="1" si="136"/>
        <v>#VALUE!</v>
      </c>
      <c r="CB139" s="41" t="e">
        <f t="shared" ca="1" si="97"/>
        <v>#VALUE!</v>
      </c>
      <c r="CC139" s="41"/>
      <c r="CD139" s="41" t="e">
        <f t="shared" ref="CD139:CD173" ca="1" si="148">IF(AND(BV139&gt;0.5,BV138&gt;0.5,BV137&gt;0.5,BV136&gt;0.5,BV135&gt;0.5),"Outside Policy Limits","")</f>
        <v>#VALUE!</v>
      </c>
      <c r="CE139" s="41" t="e">
        <f t="shared" ca="1" si="142"/>
        <v>#VALUE!</v>
      </c>
      <c r="CF139" s="41" t="e">
        <f t="shared" ca="1" si="119"/>
        <v>#VALUE!</v>
      </c>
    </row>
    <row r="140" spans="2:84" x14ac:dyDescent="0.25">
      <c r="B140" s="275"/>
      <c r="C140" s="40">
        <v>161.58333333333206</v>
      </c>
      <c r="D140" s="42" t="e">
        <f ca="1">'Queuing Calcs'!H25</f>
        <v>#VALUE!</v>
      </c>
      <c r="E140" s="13">
        <f>'Work Information'!H30</f>
        <v>99999999</v>
      </c>
      <c r="F140" s="41" t="str">
        <f t="shared" si="120"/>
        <v/>
      </c>
      <c r="G140" s="142"/>
      <c r="H140" s="41" t="str">
        <f t="shared" si="121"/>
        <v/>
      </c>
      <c r="I140" s="41" t="e">
        <f t="shared" ca="1" si="132"/>
        <v>#VALUE!</v>
      </c>
      <c r="J140" s="41" t="e">
        <f t="shared" ca="1" si="87"/>
        <v>#VALUE!</v>
      </c>
      <c r="K140" s="41"/>
      <c r="L140" s="41" t="e">
        <f t="shared" ca="1" si="143"/>
        <v>#VALUE!</v>
      </c>
      <c r="M140" s="41" t="e">
        <f t="shared" ca="1" si="137"/>
        <v>#VALUE!</v>
      </c>
      <c r="N140" s="41" t="e">
        <f t="shared" ca="1" si="99"/>
        <v>#VALUE!</v>
      </c>
      <c r="P140" s="275"/>
      <c r="Q140" s="40">
        <v>161.58333333333206</v>
      </c>
      <c r="R140" s="42" t="e">
        <f ca="1">'Queuing Calcs'!H52</f>
        <v>#VALUE!</v>
      </c>
      <c r="S140" s="13">
        <f>'Work Information'!H57</f>
        <v>99999999</v>
      </c>
      <c r="T140" s="41" t="str">
        <f t="shared" si="122"/>
        <v/>
      </c>
      <c r="U140" s="142"/>
      <c r="V140" s="41" t="str">
        <f t="shared" si="123"/>
        <v/>
      </c>
      <c r="W140" s="41" t="e">
        <f t="shared" ca="1" si="133"/>
        <v>#VALUE!</v>
      </c>
      <c r="X140" s="41" t="e">
        <f t="shared" ca="1" si="89"/>
        <v>#VALUE!</v>
      </c>
      <c r="Y140" s="41"/>
      <c r="Z140" s="41" t="e">
        <f t="shared" ca="1" si="144"/>
        <v>#VALUE!</v>
      </c>
      <c r="AA140" s="41" t="e">
        <f t="shared" ca="1" si="138"/>
        <v>#VALUE!</v>
      </c>
      <c r="AB140" s="41" t="e">
        <f t="shared" ca="1" si="114"/>
        <v>#VALUE!</v>
      </c>
      <c r="AD140" s="275"/>
      <c r="AE140" s="40">
        <v>161.58333333333206</v>
      </c>
      <c r="AF140" s="42" t="e">
        <f ca="1">'Queuing Calcs'!H79</f>
        <v>#VALUE!</v>
      </c>
      <c r="AG140" s="13">
        <f>'Work Information'!H84</f>
        <v>99999999</v>
      </c>
      <c r="AH140" s="41" t="str">
        <f t="shared" si="124"/>
        <v/>
      </c>
      <c r="AI140" s="142"/>
      <c r="AJ140" s="41" t="str">
        <f t="shared" si="125"/>
        <v/>
      </c>
      <c r="AK140" s="41" t="e">
        <f t="shared" ca="1" si="134"/>
        <v>#VALUE!</v>
      </c>
      <c r="AL140" s="41" t="e">
        <f t="shared" ca="1" si="91"/>
        <v>#VALUE!</v>
      </c>
      <c r="AM140" s="41"/>
      <c r="AN140" s="41" t="e">
        <f t="shared" ca="1" si="145"/>
        <v>#VALUE!</v>
      </c>
      <c r="AO140" s="41" t="e">
        <f t="shared" ca="1" si="139"/>
        <v>#VALUE!</v>
      </c>
      <c r="AP140" s="41" t="e">
        <f t="shared" ca="1" si="115"/>
        <v>#VALUE!</v>
      </c>
      <c r="AR140" s="275"/>
      <c r="AS140" s="40">
        <v>161.58333333333206</v>
      </c>
      <c r="AT140" s="42" t="e">
        <f ca="1">'Queuing Calcs'!Q25</f>
        <v>#VALUE!</v>
      </c>
      <c r="AU140" s="13">
        <f>'Work Information'!Q30</f>
        <v>99999999</v>
      </c>
      <c r="AV140" s="41" t="str">
        <f t="shared" si="126"/>
        <v/>
      </c>
      <c r="AW140" s="142"/>
      <c r="AX140" s="41" t="str">
        <f t="shared" si="116"/>
        <v/>
      </c>
      <c r="AY140" s="41" t="e">
        <f t="shared" ca="1" si="127"/>
        <v>#VALUE!</v>
      </c>
      <c r="AZ140" s="41" t="e">
        <f t="shared" ca="1" si="93"/>
        <v>#VALUE!</v>
      </c>
      <c r="BA140" s="41"/>
      <c r="BB140" s="41" t="e">
        <f t="shared" ca="1" si="146"/>
        <v>#VALUE!</v>
      </c>
      <c r="BC140" s="41" t="e">
        <f t="shared" ca="1" si="140"/>
        <v>#VALUE!</v>
      </c>
      <c r="BD140" s="41" t="e">
        <f t="shared" ca="1" si="117"/>
        <v>#VALUE!</v>
      </c>
      <c r="BF140" s="275"/>
      <c r="BG140" s="40">
        <v>161.58333333333206</v>
      </c>
      <c r="BH140" s="42" t="e">
        <f ca="1">'Queuing Calcs'!Q52</f>
        <v>#VALUE!</v>
      </c>
      <c r="BI140" s="13">
        <f>'Work Information'!Q57</f>
        <v>99999999</v>
      </c>
      <c r="BJ140" s="41" t="str">
        <f t="shared" si="128"/>
        <v/>
      </c>
      <c r="BK140" s="142"/>
      <c r="BL140" s="41" t="str">
        <f t="shared" si="129"/>
        <v/>
      </c>
      <c r="BM140" s="41" t="e">
        <f t="shared" ca="1" si="135"/>
        <v>#VALUE!</v>
      </c>
      <c r="BN140" s="41" t="e">
        <f t="shared" ca="1" si="95"/>
        <v>#VALUE!</v>
      </c>
      <c r="BO140" s="41"/>
      <c r="BP140" s="41" t="e">
        <f t="shared" ca="1" si="147"/>
        <v>#VALUE!</v>
      </c>
      <c r="BQ140" s="41" t="e">
        <f t="shared" ca="1" si="141"/>
        <v>#VALUE!</v>
      </c>
      <c r="BR140" s="41" t="e">
        <f t="shared" ca="1" si="118"/>
        <v>#VALUE!</v>
      </c>
      <c r="BT140" s="275"/>
      <c r="BU140" s="40">
        <v>161.58333333333206</v>
      </c>
      <c r="BV140" s="42" t="e">
        <f ca="1">'Queuing Calcs'!Q79</f>
        <v>#VALUE!</v>
      </c>
      <c r="BW140" s="13">
        <f>'Work Information'!Q84</f>
        <v>99999999</v>
      </c>
      <c r="BX140" s="41" t="str">
        <f t="shared" si="130"/>
        <v/>
      </c>
      <c r="BY140" s="142"/>
      <c r="BZ140" s="41" t="str">
        <f t="shared" si="131"/>
        <v/>
      </c>
      <c r="CA140" s="41" t="e">
        <f t="shared" ca="1" si="136"/>
        <v>#VALUE!</v>
      </c>
      <c r="CB140" s="41" t="e">
        <f t="shared" ca="1" si="97"/>
        <v>#VALUE!</v>
      </c>
      <c r="CC140" s="41"/>
      <c r="CD140" s="41" t="e">
        <f t="shared" ca="1" si="148"/>
        <v>#VALUE!</v>
      </c>
      <c r="CE140" s="41" t="e">
        <f t="shared" ca="1" si="142"/>
        <v>#VALUE!</v>
      </c>
      <c r="CF140" s="41" t="e">
        <f t="shared" ca="1" si="119"/>
        <v>#VALUE!</v>
      </c>
    </row>
    <row r="141" spans="2:84" x14ac:dyDescent="0.25">
      <c r="B141" s="275"/>
      <c r="C141" s="40">
        <v>161.62499999999872</v>
      </c>
      <c r="D141" s="42" t="e">
        <f ca="1">'Queuing Calcs'!H26</f>
        <v>#VALUE!</v>
      </c>
      <c r="E141" s="13">
        <f>'Work Information'!H31</f>
        <v>99999999</v>
      </c>
      <c r="F141" s="41" t="str">
        <f t="shared" si="120"/>
        <v/>
      </c>
      <c r="G141" s="142"/>
      <c r="H141" s="41" t="str">
        <f t="shared" si="121"/>
        <v/>
      </c>
      <c r="I141" s="41" t="e">
        <f t="shared" ca="1" si="132"/>
        <v>#VALUE!</v>
      </c>
      <c r="J141" s="41" t="e">
        <f t="shared" ref="J141:J173" ca="1" si="149">IF(AND(D141&gt;0,D140&gt;0,D139&gt;0,D138&gt;0,D137&gt;0,D136&gt;0,D135&gt;0),"Outside Policy Limits","")</f>
        <v>#VALUE!</v>
      </c>
      <c r="K141" s="41"/>
      <c r="L141" s="41" t="e">
        <f t="shared" ca="1" si="143"/>
        <v>#VALUE!</v>
      </c>
      <c r="M141" s="41" t="e">
        <f t="shared" ca="1" si="137"/>
        <v>#VALUE!</v>
      </c>
      <c r="N141" s="41" t="e">
        <f t="shared" ca="1" si="99"/>
        <v>#VALUE!</v>
      </c>
      <c r="P141" s="275"/>
      <c r="Q141" s="40">
        <v>161.62499999999872</v>
      </c>
      <c r="R141" s="42" t="e">
        <f ca="1">'Queuing Calcs'!H53</f>
        <v>#VALUE!</v>
      </c>
      <c r="S141" s="13">
        <f>'Work Information'!H58</f>
        <v>99999999</v>
      </c>
      <c r="T141" s="41" t="str">
        <f t="shared" si="122"/>
        <v/>
      </c>
      <c r="U141" s="142"/>
      <c r="V141" s="41" t="str">
        <f t="shared" si="123"/>
        <v/>
      </c>
      <c r="W141" s="41" t="e">
        <f t="shared" ca="1" si="133"/>
        <v>#VALUE!</v>
      </c>
      <c r="X141" s="41" t="e">
        <f t="shared" ref="X141:X173" ca="1" si="150">IF(AND(R141&gt;0,R140&gt;0,R139&gt;0,R138&gt;0,R137&gt;0,R136&gt;0,R135&gt;0),"Outside Policy Limits","")</f>
        <v>#VALUE!</v>
      </c>
      <c r="Y141" s="41"/>
      <c r="Z141" s="41" t="e">
        <f t="shared" ca="1" si="144"/>
        <v>#VALUE!</v>
      </c>
      <c r="AA141" s="41" t="e">
        <f t="shared" ca="1" si="138"/>
        <v>#VALUE!</v>
      </c>
      <c r="AB141" s="41" t="e">
        <f t="shared" ca="1" si="114"/>
        <v>#VALUE!</v>
      </c>
      <c r="AD141" s="275"/>
      <c r="AE141" s="40">
        <v>161.62499999999872</v>
      </c>
      <c r="AF141" s="42" t="e">
        <f ca="1">'Queuing Calcs'!H80</f>
        <v>#VALUE!</v>
      </c>
      <c r="AG141" s="13">
        <f>'Work Information'!H85</f>
        <v>99999999</v>
      </c>
      <c r="AH141" s="41" t="str">
        <f t="shared" si="124"/>
        <v/>
      </c>
      <c r="AI141" s="142"/>
      <c r="AJ141" s="41" t="str">
        <f t="shared" si="125"/>
        <v/>
      </c>
      <c r="AK141" s="41" t="e">
        <f t="shared" ca="1" si="134"/>
        <v>#VALUE!</v>
      </c>
      <c r="AL141" s="41" t="e">
        <f t="shared" ref="AL141:AL173" ca="1" si="151">IF(AND(AF141&gt;0,AF140&gt;0,AF139&gt;0,AF138&gt;0,AF137&gt;0,AF136&gt;0,AF135&gt;0),"Outside Policy Limits","")</f>
        <v>#VALUE!</v>
      </c>
      <c r="AM141" s="41"/>
      <c r="AN141" s="41" t="e">
        <f t="shared" ca="1" si="145"/>
        <v>#VALUE!</v>
      </c>
      <c r="AO141" s="41" t="e">
        <f t="shared" ca="1" si="139"/>
        <v>#VALUE!</v>
      </c>
      <c r="AP141" s="41" t="e">
        <f t="shared" ca="1" si="115"/>
        <v>#VALUE!</v>
      </c>
      <c r="AR141" s="275"/>
      <c r="AS141" s="40">
        <v>161.62499999999872</v>
      </c>
      <c r="AT141" s="42" t="e">
        <f ca="1">'Queuing Calcs'!Q26</f>
        <v>#VALUE!</v>
      </c>
      <c r="AU141" s="13">
        <f>'Work Information'!Q31</f>
        <v>99999999</v>
      </c>
      <c r="AV141" s="41" t="str">
        <f t="shared" si="126"/>
        <v/>
      </c>
      <c r="AW141" s="142"/>
      <c r="AX141" s="41" t="str">
        <f t="shared" si="116"/>
        <v/>
      </c>
      <c r="AY141" s="41" t="e">
        <f t="shared" ca="1" si="127"/>
        <v>#VALUE!</v>
      </c>
      <c r="AZ141" s="41" t="e">
        <f t="shared" ref="AZ141:AZ173" ca="1" si="152">IF(AND(AT141&gt;0,AT140&gt;0,AT139&gt;0,AT138&gt;0,AT137&gt;0,AT136&gt;0,AT135&gt;0),"Outside Policy Limits","")</f>
        <v>#VALUE!</v>
      </c>
      <c r="BA141" s="41"/>
      <c r="BB141" s="41" t="e">
        <f t="shared" ca="1" si="146"/>
        <v>#VALUE!</v>
      </c>
      <c r="BC141" s="41" t="e">
        <f t="shared" ca="1" si="140"/>
        <v>#VALUE!</v>
      </c>
      <c r="BD141" s="41" t="e">
        <f t="shared" ca="1" si="117"/>
        <v>#VALUE!</v>
      </c>
      <c r="BF141" s="275"/>
      <c r="BG141" s="40">
        <v>161.62499999999872</v>
      </c>
      <c r="BH141" s="42" t="e">
        <f ca="1">'Queuing Calcs'!Q53</f>
        <v>#VALUE!</v>
      </c>
      <c r="BI141" s="13">
        <f>'Work Information'!Q58</f>
        <v>99999999</v>
      </c>
      <c r="BJ141" s="41" t="str">
        <f t="shared" si="128"/>
        <v/>
      </c>
      <c r="BK141" s="142"/>
      <c r="BL141" s="41" t="str">
        <f t="shared" si="129"/>
        <v/>
      </c>
      <c r="BM141" s="41" t="e">
        <f t="shared" ca="1" si="135"/>
        <v>#VALUE!</v>
      </c>
      <c r="BN141" s="41" t="e">
        <f t="shared" ref="BN141:BN173" ca="1" si="153">IF(AND(BH141&gt;0,BH140&gt;0,BH139&gt;0,BH138&gt;0,BH137&gt;0,BH136&gt;0,BH135&gt;0),"Outside Policy Limits","")</f>
        <v>#VALUE!</v>
      </c>
      <c r="BO141" s="41"/>
      <c r="BP141" s="41" t="e">
        <f t="shared" ca="1" si="147"/>
        <v>#VALUE!</v>
      </c>
      <c r="BQ141" s="41" t="e">
        <f t="shared" ca="1" si="141"/>
        <v>#VALUE!</v>
      </c>
      <c r="BR141" s="41" t="e">
        <f t="shared" ca="1" si="118"/>
        <v>#VALUE!</v>
      </c>
      <c r="BT141" s="275"/>
      <c r="BU141" s="40">
        <v>161.62499999999872</v>
      </c>
      <c r="BV141" s="42" t="e">
        <f ca="1">'Queuing Calcs'!Q80</f>
        <v>#VALUE!</v>
      </c>
      <c r="BW141" s="13">
        <f>'Work Information'!Q85</f>
        <v>99999999</v>
      </c>
      <c r="BX141" s="41" t="str">
        <f t="shared" si="130"/>
        <v/>
      </c>
      <c r="BY141" s="142"/>
      <c r="BZ141" s="41" t="str">
        <f t="shared" si="131"/>
        <v/>
      </c>
      <c r="CA141" s="41" t="e">
        <f t="shared" ca="1" si="136"/>
        <v>#VALUE!</v>
      </c>
      <c r="CB141" s="41" t="e">
        <f t="shared" ref="CB141:CB173" ca="1" si="154">IF(AND(BV141&gt;0,BV140&gt;0,BV139&gt;0,BV138&gt;0,BV137&gt;0,BV136&gt;0,BV135&gt;0),"Outside Policy Limits","")</f>
        <v>#VALUE!</v>
      </c>
      <c r="CC141" s="41"/>
      <c r="CD141" s="41" t="e">
        <f t="shared" ca="1" si="148"/>
        <v>#VALUE!</v>
      </c>
      <c r="CE141" s="41" t="e">
        <f t="shared" ca="1" si="142"/>
        <v>#VALUE!</v>
      </c>
      <c r="CF141" s="41" t="e">
        <f t="shared" ca="1" si="119"/>
        <v>#VALUE!</v>
      </c>
    </row>
    <row r="142" spans="2:84" x14ac:dyDescent="0.25">
      <c r="B142" s="275"/>
      <c r="C142" s="40">
        <v>161.66666666666538</v>
      </c>
      <c r="D142" s="42" t="e">
        <f ca="1">'Queuing Calcs'!H27</f>
        <v>#VALUE!</v>
      </c>
      <c r="E142" s="13">
        <f>'Work Information'!H32</f>
        <v>99999999</v>
      </c>
      <c r="F142" s="41" t="str">
        <f t="shared" si="120"/>
        <v/>
      </c>
      <c r="G142" s="142"/>
      <c r="H142" s="41" t="str">
        <f t="shared" si="121"/>
        <v/>
      </c>
      <c r="I142" s="41" t="e">
        <f t="shared" ca="1" si="132"/>
        <v>#VALUE!</v>
      </c>
      <c r="J142" s="41" t="e">
        <f t="shared" ca="1" si="149"/>
        <v>#VALUE!</v>
      </c>
      <c r="K142" s="41"/>
      <c r="L142" s="41" t="e">
        <f t="shared" ca="1" si="143"/>
        <v>#VALUE!</v>
      </c>
      <c r="M142" s="41" t="e">
        <f t="shared" ca="1" si="137"/>
        <v>#VALUE!</v>
      </c>
      <c r="N142" s="41" t="e">
        <f t="shared" ca="1" si="99"/>
        <v>#VALUE!</v>
      </c>
      <c r="P142" s="275"/>
      <c r="Q142" s="40">
        <v>161.66666666666538</v>
      </c>
      <c r="R142" s="42" t="e">
        <f ca="1">'Queuing Calcs'!H54</f>
        <v>#VALUE!</v>
      </c>
      <c r="S142" s="13">
        <f>'Work Information'!H59</f>
        <v>99999999</v>
      </c>
      <c r="T142" s="41" t="str">
        <f t="shared" si="122"/>
        <v/>
      </c>
      <c r="U142" s="142"/>
      <c r="V142" s="41" t="str">
        <f t="shared" si="123"/>
        <v/>
      </c>
      <c r="W142" s="41" t="e">
        <f t="shared" ca="1" si="133"/>
        <v>#VALUE!</v>
      </c>
      <c r="X142" s="41" t="e">
        <f t="shared" ca="1" si="150"/>
        <v>#VALUE!</v>
      </c>
      <c r="Y142" s="41"/>
      <c r="Z142" s="41" t="e">
        <f t="shared" ca="1" si="144"/>
        <v>#VALUE!</v>
      </c>
      <c r="AA142" s="41" t="e">
        <f t="shared" ca="1" si="138"/>
        <v>#VALUE!</v>
      </c>
      <c r="AB142" s="41" t="e">
        <f t="shared" ca="1" si="114"/>
        <v>#VALUE!</v>
      </c>
      <c r="AD142" s="275"/>
      <c r="AE142" s="40">
        <v>161.66666666666538</v>
      </c>
      <c r="AF142" s="42" t="e">
        <f ca="1">'Queuing Calcs'!H81</f>
        <v>#VALUE!</v>
      </c>
      <c r="AG142" s="13">
        <f>'Work Information'!H86</f>
        <v>99999999</v>
      </c>
      <c r="AH142" s="41" t="str">
        <f t="shared" si="124"/>
        <v/>
      </c>
      <c r="AI142" s="142"/>
      <c r="AJ142" s="41" t="str">
        <f t="shared" si="125"/>
        <v/>
      </c>
      <c r="AK142" s="41" t="e">
        <f t="shared" ca="1" si="134"/>
        <v>#VALUE!</v>
      </c>
      <c r="AL142" s="41" t="e">
        <f t="shared" ca="1" si="151"/>
        <v>#VALUE!</v>
      </c>
      <c r="AM142" s="41"/>
      <c r="AN142" s="41" t="e">
        <f t="shared" ca="1" si="145"/>
        <v>#VALUE!</v>
      </c>
      <c r="AO142" s="41" t="e">
        <f t="shared" ca="1" si="139"/>
        <v>#VALUE!</v>
      </c>
      <c r="AP142" s="41" t="e">
        <f t="shared" ca="1" si="115"/>
        <v>#VALUE!</v>
      </c>
      <c r="AR142" s="275"/>
      <c r="AS142" s="40">
        <v>161.66666666666538</v>
      </c>
      <c r="AT142" s="42" t="e">
        <f ca="1">'Queuing Calcs'!Q27</f>
        <v>#VALUE!</v>
      </c>
      <c r="AU142" s="13">
        <f>'Work Information'!Q32</f>
        <v>99999999</v>
      </c>
      <c r="AV142" s="41" t="str">
        <f t="shared" si="126"/>
        <v/>
      </c>
      <c r="AW142" s="142"/>
      <c r="AX142" s="41" t="str">
        <f t="shared" si="116"/>
        <v/>
      </c>
      <c r="AY142" s="41" t="e">
        <f t="shared" ca="1" si="127"/>
        <v>#VALUE!</v>
      </c>
      <c r="AZ142" s="41" t="e">
        <f t="shared" ca="1" si="152"/>
        <v>#VALUE!</v>
      </c>
      <c r="BA142" s="41"/>
      <c r="BB142" s="41" t="e">
        <f t="shared" ca="1" si="146"/>
        <v>#VALUE!</v>
      </c>
      <c r="BC142" s="41" t="e">
        <f t="shared" ca="1" si="140"/>
        <v>#VALUE!</v>
      </c>
      <c r="BD142" s="41" t="e">
        <f t="shared" ca="1" si="117"/>
        <v>#VALUE!</v>
      </c>
      <c r="BF142" s="275"/>
      <c r="BG142" s="40">
        <v>161.66666666666538</v>
      </c>
      <c r="BH142" s="42" t="e">
        <f ca="1">'Queuing Calcs'!Q54</f>
        <v>#VALUE!</v>
      </c>
      <c r="BI142" s="13">
        <f>'Work Information'!Q59</f>
        <v>99999999</v>
      </c>
      <c r="BJ142" s="41" t="str">
        <f t="shared" si="128"/>
        <v/>
      </c>
      <c r="BK142" s="142"/>
      <c r="BL142" s="41" t="str">
        <f t="shared" si="129"/>
        <v/>
      </c>
      <c r="BM142" s="41" t="e">
        <f t="shared" ca="1" si="135"/>
        <v>#VALUE!</v>
      </c>
      <c r="BN142" s="41" t="e">
        <f t="shared" ca="1" si="153"/>
        <v>#VALUE!</v>
      </c>
      <c r="BO142" s="41"/>
      <c r="BP142" s="41" t="e">
        <f t="shared" ca="1" si="147"/>
        <v>#VALUE!</v>
      </c>
      <c r="BQ142" s="41" t="e">
        <f t="shared" ca="1" si="141"/>
        <v>#VALUE!</v>
      </c>
      <c r="BR142" s="41" t="e">
        <f t="shared" ca="1" si="118"/>
        <v>#VALUE!</v>
      </c>
      <c r="BT142" s="275"/>
      <c r="BU142" s="40">
        <v>161.66666666666538</v>
      </c>
      <c r="BV142" s="42" t="e">
        <f ca="1">'Queuing Calcs'!Q81</f>
        <v>#VALUE!</v>
      </c>
      <c r="BW142" s="13">
        <f>'Work Information'!Q86</f>
        <v>99999999</v>
      </c>
      <c r="BX142" s="41" t="str">
        <f t="shared" si="130"/>
        <v/>
      </c>
      <c r="BY142" s="142"/>
      <c r="BZ142" s="41" t="str">
        <f t="shared" si="131"/>
        <v/>
      </c>
      <c r="CA142" s="41" t="e">
        <f t="shared" ca="1" si="136"/>
        <v>#VALUE!</v>
      </c>
      <c r="CB142" s="41" t="e">
        <f t="shared" ca="1" si="154"/>
        <v>#VALUE!</v>
      </c>
      <c r="CC142" s="41"/>
      <c r="CD142" s="41" t="e">
        <f t="shared" ca="1" si="148"/>
        <v>#VALUE!</v>
      </c>
      <c r="CE142" s="41" t="e">
        <f t="shared" ca="1" si="142"/>
        <v>#VALUE!</v>
      </c>
      <c r="CF142" s="41" t="e">
        <f t="shared" ca="1" si="119"/>
        <v>#VALUE!</v>
      </c>
    </row>
    <row r="143" spans="2:84" x14ac:dyDescent="0.25">
      <c r="B143" s="275"/>
      <c r="C143" s="40">
        <v>161.70833333333204</v>
      </c>
      <c r="D143" s="42" t="e">
        <f ca="1">'Queuing Calcs'!H28</f>
        <v>#VALUE!</v>
      </c>
      <c r="E143" s="13">
        <f>'Work Information'!H33</f>
        <v>99999999</v>
      </c>
      <c r="F143" s="41" t="str">
        <f t="shared" si="120"/>
        <v/>
      </c>
      <c r="G143" s="142"/>
      <c r="H143" s="41" t="str">
        <f t="shared" si="121"/>
        <v/>
      </c>
      <c r="I143" s="41" t="e">
        <f t="shared" ca="1" si="132"/>
        <v>#VALUE!</v>
      </c>
      <c r="J143" s="41" t="e">
        <f t="shared" ca="1" si="149"/>
        <v>#VALUE!</v>
      </c>
      <c r="K143" s="41"/>
      <c r="L143" s="41" t="e">
        <f t="shared" ca="1" si="143"/>
        <v>#VALUE!</v>
      </c>
      <c r="M143" s="41" t="e">
        <f t="shared" ca="1" si="137"/>
        <v>#VALUE!</v>
      </c>
      <c r="N143" s="41" t="e">
        <f t="shared" ca="1" si="99"/>
        <v>#VALUE!</v>
      </c>
      <c r="P143" s="275"/>
      <c r="Q143" s="40">
        <v>161.70833333333204</v>
      </c>
      <c r="R143" s="42" t="e">
        <f ca="1">'Queuing Calcs'!H55</f>
        <v>#VALUE!</v>
      </c>
      <c r="S143" s="13">
        <f>'Work Information'!H60</f>
        <v>99999999</v>
      </c>
      <c r="T143" s="41" t="str">
        <f t="shared" si="122"/>
        <v/>
      </c>
      <c r="U143" s="142"/>
      <c r="V143" s="41" t="str">
        <f t="shared" si="123"/>
        <v/>
      </c>
      <c r="W143" s="41" t="e">
        <f t="shared" ca="1" si="133"/>
        <v>#VALUE!</v>
      </c>
      <c r="X143" s="41" t="e">
        <f t="shared" ca="1" si="150"/>
        <v>#VALUE!</v>
      </c>
      <c r="Y143" s="41"/>
      <c r="Z143" s="41" t="e">
        <f t="shared" ca="1" si="144"/>
        <v>#VALUE!</v>
      </c>
      <c r="AA143" s="41" t="e">
        <f t="shared" ca="1" si="138"/>
        <v>#VALUE!</v>
      </c>
      <c r="AB143" s="41" t="e">
        <f t="shared" ca="1" si="114"/>
        <v>#VALUE!</v>
      </c>
      <c r="AD143" s="275"/>
      <c r="AE143" s="40">
        <v>161.70833333333204</v>
      </c>
      <c r="AF143" s="42" t="e">
        <f ca="1">'Queuing Calcs'!H82</f>
        <v>#VALUE!</v>
      </c>
      <c r="AG143" s="13">
        <f>'Work Information'!H87</f>
        <v>99999999</v>
      </c>
      <c r="AH143" s="41" t="str">
        <f t="shared" si="124"/>
        <v/>
      </c>
      <c r="AI143" s="142"/>
      <c r="AJ143" s="41" t="str">
        <f t="shared" si="125"/>
        <v/>
      </c>
      <c r="AK143" s="41" t="e">
        <f t="shared" ca="1" si="134"/>
        <v>#VALUE!</v>
      </c>
      <c r="AL143" s="41" t="e">
        <f t="shared" ca="1" si="151"/>
        <v>#VALUE!</v>
      </c>
      <c r="AM143" s="41"/>
      <c r="AN143" s="41" t="e">
        <f t="shared" ca="1" si="145"/>
        <v>#VALUE!</v>
      </c>
      <c r="AO143" s="41" t="e">
        <f t="shared" ca="1" si="139"/>
        <v>#VALUE!</v>
      </c>
      <c r="AP143" s="41" t="e">
        <f t="shared" ca="1" si="115"/>
        <v>#VALUE!</v>
      </c>
      <c r="AR143" s="275"/>
      <c r="AS143" s="40">
        <v>161.70833333333204</v>
      </c>
      <c r="AT143" s="42" t="e">
        <f ca="1">'Queuing Calcs'!Q28</f>
        <v>#VALUE!</v>
      </c>
      <c r="AU143" s="13">
        <f>'Work Information'!Q33</f>
        <v>99999999</v>
      </c>
      <c r="AV143" s="41" t="str">
        <f t="shared" si="126"/>
        <v/>
      </c>
      <c r="AW143" s="142"/>
      <c r="AX143" s="41" t="str">
        <f t="shared" si="116"/>
        <v/>
      </c>
      <c r="AY143" s="41" t="e">
        <f t="shared" ca="1" si="127"/>
        <v>#VALUE!</v>
      </c>
      <c r="AZ143" s="41" t="e">
        <f t="shared" ca="1" si="152"/>
        <v>#VALUE!</v>
      </c>
      <c r="BA143" s="41"/>
      <c r="BB143" s="41" t="e">
        <f t="shared" ca="1" si="146"/>
        <v>#VALUE!</v>
      </c>
      <c r="BC143" s="41" t="e">
        <f t="shared" ca="1" si="140"/>
        <v>#VALUE!</v>
      </c>
      <c r="BD143" s="41" t="e">
        <f t="shared" ca="1" si="117"/>
        <v>#VALUE!</v>
      </c>
      <c r="BF143" s="275"/>
      <c r="BG143" s="40">
        <v>161.70833333333204</v>
      </c>
      <c r="BH143" s="42" t="e">
        <f ca="1">'Queuing Calcs'!Q55</f>
        <v>#VALUE!</v>
      </c>
      <c r="BI143" s="13">
        <f>'Work Information'!Q60</f>
        <v>99999999</v>
      </c>
      <c r="BJ143" s="41" t="str">
        <f t="shared" si="128"/>
        <v/>
      </c>
      <c r="BK143" s="142"/>
      <c r="BL143" s="41" t="str">
        <f t="shared" si="129"/>
        <v/>
      </c>
      <c r="BM143" s="41" t="e">
        <f t="shared" ca="1" si="135"/>
        <v>#VALUE!</v>
      </c>
      <c r="BN143" s="41" t="e">
        <f t="shared" ca="1" si="153"/>
        <v>#VALUE!</v>
      </c>
      <c r="BO143" s="41"/>
      <c r="BP143" s="41" t="e">
        <f t="shared" ca="1" si="147"/>
        <v>#VALUE!</v>
      </c>
      <c r="BQ143" s="41" t="e">
        <f t="shared" ca="1" si="141"/>
        <v>#VALUE!</v>
      </c>
      <c r="BR143" s="41" t="e">
        <f t="shared" ca="1" si="118"/>
        <v>#VALUE!</v>
      </c>
      <c r="BT143" s="275"/>
      <c r="BU143" s="40">
        <v>161.70833333333204</v>
      </c>
      <c r="BV143" s="42" t="e">
        <f ca="1">'Queuing Calcs'!Q82</f>
        <v>#VALUE!</v>
      </c>
      <c r="BW143" s="13">
        <f>'Work Information'!Q87</f>
        <v>99999999</v>
      </c>
      <c r="BX143" s="41" t="str">
        <f t="shared" si="130"/>
        <v/>
      </c>
      <c r="BY143" s="142"/>
      <c r="BZ143" s="41" t="str">
        <f t="shared" si="131"/>
        <v/>
      </c>
      <c r="CA143" s="41" t="e">
        <f t="shared" ca="1" si="136"/>
        <v>#VALUE!</v>
      </c>
      <c r="CB143" s="41" t="e">
        <f t="shared" ca="1" si="154"/>
        <v>#VALUE!</v>
      </c>
      <c r="CC143" s="41"/>
      <c r="CD143" s="41" t="e">
        <f t="shared" ca="1" si="148"/>
        <v>#VALUE!</v>
      </c>
      <c r="CE143" s="41" t="e">
        <f t="shared" ca="1" si="142"/>
        <v>#VALUE!</v>
      </c>
      <c r="CF143" s="41" t="e">
        <f t="shared" ca="1" si="119"/>
        <v>#VALUE!</v>
      </c>
    </row>
    <row r="144" spans="2:84" x14ac:dyDescent="0.25">
      <c r="B144" s="275"/>
      <c r="C144" s="40">
        <v>161.74999999999869</v>
      </c>
      <c r="D144" s="42" t="e">
        <f ca="1">'Queuing Calcs'!H29</f>
        <v>#VALUE!</v>
      </c>
      <c r="E144" s="13">
        <f>'Work Information'!H34</f>
        <v>99999999</v>
      </c>
      <c r="F144" s="41" t="str">
        <f t="shared" si="120"/>
        <v/>
      </c>
      <c r="G144" s="142"/>
      <c r="H144" s="41" t="str">
        <f t="shared" si="121"/>
        <v/>
      </c>
      <c r="I144" s="41" t="e">
        <f t="shared" ca="1" si="132"/>
        <v>#VALUE!</v>
      </c>
      <c r="J144" s="41" t="e">
        <f t="shared" ca="1" si="149"/>
        <v>#VALUE!</v>
      </c>
      <c r="K144" s="41"/>
      <c r="L144" s="41" t="e">
        <f t="shared" ca="1" si="143"/>
        <v>#VALUE!</v>
      </c>
      <c r="M144" s="41" t="e">
        <f t="shared" ca="1" si="137"/>
        <v>#VALUE!</v>
      </c>
      <c r="N144" s="41" t="e">
        <f t="shared" ca="1" si="99"/>
        <v>#VALUE!</v>
      </c>
      <c r="P144" s="275"/>
      <c r="Q144" s="40">
        <v>161.74999999999869</v>
      </c>
      <c r="R144" s="42" t="e">
        <f ca="1">'Queuing Calcs'!H56</f>
        <v>#VALUE!</v>
      </c>
      <c r="S144" s="13">
        <f>'Work Information'!H61</f>
        <v>99999999</v>
      </c>
      <c r="T144" s="41" t="str">
        <f t="shared" si="122"/>
        <v/>
      </c>
      <c r="U144" s="142"/>
      <c r="V144" s="41" t="str">
        <f t="shared" si="123"/>
        <v/>
      </c>
      <c r="W144" s="41" t="e">
        <f t="shared" ca="1" si="133"/>
        <v>#VALUE!</v>
      </c>
      <c r="X144" s="41" t="e">
        <f t="shared" ca="1" si="150"/>
        <v>#VALUE!</v>
      </c>
      <c r="Y144" s="41"/>
      <c r="Z144" s="41" t="e">
        <f t="shared" ca="1" si="144"/>
        <v>#VALUE!</v>
      </c>
      <c r="AA144" s="41" t="e">
        <f t="shared" ca="1" si="138"/>
        <v>#VALUE!</v>
      </c>
      <c r="AB144" s="41" t="e">
        <f t="shared" ca="1" si="114"/>
        <v>#VALUE!</v>
      </c>
      <c r="AD144" s="275"/>
      <c r="AE144" s="40">
        <v>161.74999999999869</v>
      </c>
      <c r="AF144" s="42" t="e">
        <f ca="1">'Queuing Calcs'!H83</f>
        <v>#VALUE!</v>
      </c>
      <c r="AG144" s="13">
        <f>'Work Information'!H88</f>
        <v>99999999</v>
      </c>
      <c r="AH144" s="41" t="str">
        <f t="shared" si="124"/>
        <v/>
      </c>
      <c r="AI144" s="142"/>
      <c r="AJ144" s="41" t="str">
        <f t="shared" si="125"/>
        <v/>
      </c>
      <c r="AK144" s="41" t="e">
        <f t="shared" ca="1" si="134"/>
        <v>#VALUE!</v>
      </c>
      <c r="AL144" s="41" t="e">
        <f t="shared" ca="1" si="151"/>
        <v>#VALUE!</v>
      </c>
      <c r="AM144" s="41"/>
      <c r="AN144" s="41" t="e">
        <f t="shared" ca="1" si="145"/>
        <v>#VALUE!</v>
      </c>
      <c r="AO144" s="41" t="e">
        <f t="shared" ca="1" si="139"/>
        <v>#VALUE!</v>
      </c>
      <c r="AP144" s="41" t="e">
        <f t="shared" ca="1" si="115"/>
        <v>#VALUE!</v>
      </c>
      <c r="AR144" s="275"/>
      <c r="AS144" s="40">
        <v>161.74999999999869</v>
      </c>
      <c r="AT144" s="42" t="e">
        <f ca="1">'Queuing Calcs'!Q29</f>
        <v>#VALUE!</v>
      </c>
      <c r="AU144" s="13">
        <f>'Work Information'!Q34</f>
        <v>99999999</v>
      </c>
      <c r="AV144" s="41" t="str">
        <f t="shared" si="126"/>
        <v/>
      </c>
      <c r="AW144" s="142"/>
      <c r="AX144" s="41" t="str">
        <f t="shared" si="116"/>
        <v/>
      </c>
      <c r="AY144" s="41" t="e">
        <f t="shared" ca="1" si="127"/>
        <v>#VALUE!</v>
      </c>
      <c r="AZ144" s="41" t="e">
        <f t="shared" ca="1" si="152"/>
        <v>#VALUE!</v>
      </c>
      <c r="BA144" s="41"/>
      <c r="BB144" s="41" t="e">
        <f t="shared" ca="1" si="146"/>
        <v>#VALUE!</v>
      </c>
      <c r="BC144" s="41" t="e">
        <f t="shared" ca="1" si="140"/>
        <v>#VALUE!</v>
      </c>
      <c r="BD144" s="41" t="e">
        <f t="shared" ca="1" si="117"/>
        <v>#VALUE!</v>
      </c>
      <c r="BF144" s="275"/>
      <c r="BG144" s="40">
        <v>161.74999999999869</v>
      </c>
      <c r="BH144" s="42" t="e">
        <f ca="1">'Queuing Calcs'!Q56</f>
        <v>#VALUE!</v>
      </c>
      <c r="BI144" s="13">
        <f>'Work Information'!Q61</f>
        <v>99999999</v>
      </c>
      <c r="BJ144" s="41" t="str">
        <f t="shared" si="128"/>
        <v/>
      </c>
      <c r="BK144" s="142"/>
      <c r="BL144" s="41" t="str">
        <f t="shared" si="129"/>
        <v/>
      </c>
      <c r="BM144" s="41" t="e">
        <f t="shared" ca="1" si="135"/>
        <v>#VALUE!</v>
      </c>
      <c r="BN144" s="41" t="e">
        <f t="shared" ca="1" si="153"/>
        <v>#VALUE!</v>
      </c>
      <c r="BO144" s="41"/>
      <c r="BP144" s="41" t="e">
        <f t="shared" ca="1" si="147"/>
        <v>#VALUE!</v>
      </c>
      <c r="BQ144" s="41" t="e">
        <f t="shared" ca="1" si="141"/>
        <v>#VALUE!</v>
      </c>
      <c r="BR144" s="41" t="e">
        <f t="shared" ca="1" si="118"/>
        <v>#VALUE!</v>
      </c>
      <c r="BT144" s="275"/>
      <c r="BU144" s="40">
        <v>161.74999999999869</v>
      </c>
      <c r="BV144" s="42" t="e">
        <f ca="1">'Queuing Calcs'!Q83</f>
        <v>#VALUE!</v>
      </c>
      <c r="BW144" s="13">
        <f>'Work Information'!Q88</f>
        <v>99999999</v>
      </c>
      <c r="BX144" s="41" t="str">
        <f t="shared" si="130"/>
        <v/>
      </c>
      <c r="BY144" s="142"/>
      <c r="BZ144" s="41" t="str">
        <f t="shared" si="131"/>
        <v/>
      </c>
      <c r="CA144" s="41" t="e">
        <f t="shared" ca="1" si="136"/>
        <v>#VALUE!</v>
      </c>
      <c r="CB144" s="41" t="e">
        <f t="shared" ca="1" si="154"/>
        <v>#VALUE!</v>
      </c>
      <c r="CC144" s="41"/>
      <c r="CD144" s="41" t="e">
        <f t="shared" ca="1" si="148"/>
        <v>#VALUE!</v>
      </c>
      <c r="CE144" s="41" t="e">
        <f t="shared" ca="1" si="142"/>
        <v>#VALUE!</v>
      </c>
      <c r="CF144" s="41" t="e">
        <f t="shared" ca="1" si="119"/>
        <v>#VALUE!</v>
      </c>
    </row>
    <row r="145" spans="2:84" x14ac:dyDescent="0.25">
      <c r="B145" s="275"/>
      <c r="C145" s="40">
        <v>161.79166666666535</v>
      </c>
      <c r="D145" s="42" t="e">
        <f ca="1">'Queuing Calcs'!H30</f>
        <v>#VALUE!</v>
      </c>
      <c r="E145" s="13">
        <f>'Work Information'!H35</f>
        <v>99999999</v>
      </c>
      <c r="F145" s="41" t="str">
        <f t="shared" si="120"/>
        <v/>
      </c>
      <c r="G145" s="142"/>
      <c r="H145" s="41" t="str">
        <f t="shared" si="121"/>
        <v/>
      </c>
      <c r="I145" s="41" t="e">
        <f t="shared" ca="1" si="132"/>
        <v>#VALUE!</v>
      </c>
      <c r="J145" s="41" t="e">
        <f t="shared" ca="1" si="149"/>
        <v>#VALUE!</v>
      </c>
      <c r="K145" s="41"/>
      <c r="L145" s="41" t="e">
        <f t="shared" ca="1" si="143"/>
        <v>#VALUE!</v>
      </c>
      <c r="M145" s="41" t="e">
        <f t="shared" ca="1" si="137"/>
        <v>#VALUE!</v>
      </c>
      <c r="N145" s="41" t="e">
        <f t="shared" ca="1" si="99"/>
        <v>#VALUE!</v>
      </c>
      <c r="P145" s="275"/>
      <c r="Q145" s="40">
        <v>161.79166666666535</v>
      </c>
      <c r="R145" s="42" t="e">
        <f ca="1">'Queuing Calcs'!H57</f>
        <v>#VALUE!</v>
      </c>
      <c r="S145" s="13">
        <f>'Work Information'!H62</f>
        <v>99999999</v>
      </c>
      <c r="T145" s="41" t="str">
        <f t="shared" si="122"/>
        <v/>
      </c>
      <c r="U145" s="142"/>
      <c r="V145" s="41" t="str">
        <f t="shared" si="123"/>
        <v/>
      </c>
      <c r="W145" s="41" t="e">
        <f t="shared" ca="1" si="133"/>
        <v>#VALUE!</v>
      </c>
      <c r="X145" s="41" t="e">
        <f t="shared" ca="1" si="150"/>
        <v>#VALUE!</v>
      </c>
      <c r="Y145" s="41"/>
      <c r="Z145" s="41" t="e">
        <f t="shared" ca="1" si="144"/>
        <v>#VALUE!</v>
      </c>
      <c r="AA145" s="41" t="e">
        <f t="shared" ca="1" si="138"/>
        <v>#VALUE!</v>
      </c>
      <c r="AB145" s="41" t="e">
        <f t="shared" ca="1" si="114"/>
        <v>#VALUE!</v>
      </c>
      <c r="AD145" s="275"/>
      <c r="AE145" s="40">
        <v>161.79166666666535</v>
      </c>
      <c r="AF145" s="42" t="e">
        <f ca="1">'Queuing Calcs'!H84</f>
        <v>#VALUE!</v>
      </c>
      <c r="AG145" s="13">
        <f>'Work Information'!H89</f>
        <v>99999999</v>
      </c>
      <c r="AH145" s="41" t="str">
        <f t="shared" si="124"/>
        <v/>
      </c>
      <c r="AI145" s="142"/>
      <c r="AJ145" s="41" t="str">
        <f t="shared" si="125"/>
        <v/>
      </c>
      <c r="AK145" s="41" t="e">
        <f t="shared" ca="1" si="134"/>
        <v>#VALUE!</v>
      </c>
      <c r="AL145" s="41" t="e">
        <f t="shared" ca="1" si="151"/>
        <v>#VALUE!</v>
      </c>
      <c r="AM145" s="41"/>
      <c r="AN145" s="41" t="e">
        <f t="shared" ca="1" si="145"/>
        <v>#VALUE!</v>
      </c>
      <c r="AO145" s="41" t="e">
        <f t="shared" ca="1" si="139"/>
        <v>#VALUE!</v>
      </c>
      <c r="AP145" s="41" t="e">
        <f t="shared" ca="1" si="115"/>
        <v>#VALUE!</v>
      </c>
      <c r="AR145" s="275"/>
      <c r="AS145" s="40">
        <v>161.79166666666535</v>
      </c>
      <c r="AT145" s="42" t="e">
        <f ca="1">'Queuing Calcs'!Q30</f>
        <v>#VALUE!</v>
      </c>
      <c r="AU145" s="13">
        <f>'Work Information'!Q35</f>
        <v>99999999</v>
      </c>
      <c r="AV145" s="41" t="str">
        <f t="shared" si="126"/>
        <v/>
      </c>
      <c r="AW145" s="142"/>
      <c r="AX145" s="41" t="str">
        <f t="shared" si="116"/>
        <v/>
      </c>
      <c r="AY145" s="41" t="e">
        <f t="shared" ca="1" si="127"/>
        <v>#VALUE!</v>
      </c>
      <c r="AZ145" s="41" t="e">
        <f t="shared" ca="1" si="152"/>
        <v>#VALUE!</v>
      </c>
      <c r="BA145" s="41"/>
      <c r="BB145" s="41" t="e">
        <f t="shared" ca="1" si="146"/>
        <v>#VALUE!</v>
      </c>
      <c r="BC145" s="41" t="e">
        <f t="shared" ca="1" si="140"/>
        <v>#VALUE!</v>
      </c>
      <c r="BD145" s="41" t="e">
        <f t="shared" ca="1" si="117"/>
        <v>#VALUE!</v>
      </c>
      <c r="BF145" s="275"/>
      <c r="BG145" s="40">
        <v>161.79166666666535</v>
      </c>
      <c r="BH145" s="42" t="e">
        <f ca="1">'Queuing Calcs'!Q57</f>
        <v>#VALUE!</v>
      </c>
      <c r="BI145" s="13">
        <f>'Work Information'!Q62</f>
        <v>99999999</v>
      </c>
      <c r="BJ145" s="41" t="str">
        <f t="shared" si="128"/>
        <v/>
      </c>
      <c r="BK145" s="142"/>
      <c r="BL145" s="41" t="str">
        <f t="shared" si="129"/>
        <v/>
      </c>
      <c r="BM145" s="41" t="e">
        <f t="shared" ca="1" si="135"/>
        <v>#VALUE!</v>
      </c>
      <c r="BN145" s="41" t="e">
        <f t="shared" ca="1" si="153"/>
        <v>#VALUE!</v>
      </c>
      <c r="BO145" s="41"/>
      <c r="BP145" s="41" t="e">
        <f t="shared" ca="1" si="147"/>
        <v>#VALUE!</v>
      </c>
      <c r="BQ145" s="41" t="e">
        <f t="shared" ca="1" si="141"/>
        <v>#VALUE!</v>
      </c>
      <c r="BR145" s="41" t="e">
        <f t="shared" ca="1" si="118"/>
        <v>#VALUE!</v>
      </c>
      <c r="BT145" s="275"/>
      <c r="BU145" s="40">
        <v>161.79166666666535</v>
      </c>
      <c r="BV145" s="42" t="e">
        <f ca="1">'Queuing Calcs'!Q84</f>
        <v>#VALUE!</v>
      </c>
      <c r="BW145" s="13">
        <f>'Work Information'!Q89</f>
        <v>99999999</v>
      </c>
      <c r="BX145" s="41" t="str">
        <f t="shared" si="130"/>
        <v/>
      </c>
      <c r="BY145" s="142"/>
      <c r="BZ145" s="41" t="str">
        <f t="shared" si="131"/>
        <v/>
      </c>
      <c r="CA145" s="41" t="e">
        <f t="shared" ca="1" si="136"/>
        <v>#VALUE!</v>
      </c>
      <c r="CB145" s="41" t="e">
        <f t="shared" ca="1" si="154"/>
        <v>#VALUE!</v>
      </c>
      <c r="CC145" s="41"/>
      <c r="CD145" s="41" t="e">
        <f t="shared" ca="1" si="148"/>
        <v>#VALUE!</v>
      </c>
      <c r="CE145" s="41" t="e">
        <f t="shared" ca="1" si="142"/>
        <v>#VALUE!</v>
      </c>
      <c r="CF145" s="41" t="e">
        <f t="shared" ca="1" si="119"/>
        <v>#VALUE!</v>
      </c>
    </row>
    <row r="146" spans="2:84" x14ac:dyDescent="0.25">
      <c r="B146" s="275"/>
      <c r="C146" s="40">
        <v>161.83333333333201</v>
      </c>
      <c r="D146" s="42" t="e">
        <f ca="1">'Queuing Calcs'!H31</f>
        <v>#VALUE!</v>
      </c>
      <c r="E146" s="13">
        <f>'Work Information'!H36</f>
        <v>99999999</v>
      </c>
      <c r="F146" s="41" t="str">
        <f t="shared" si="120"/>
        <v/>
      </c>
      <c r="G146" s="142"/>
      <c r="H146" s="41" t="str">
        <f t="shared" si="121"/>
        <v/>
      </c>
      <c r="I146" s="41" t="e">
        <f t="shared" ca="1" si="132"/>
        <v>#VALUE!</v>
      </c>
      <c r="J146" s="41" t="e">
        <f t="shared" ca="1" si="149"/>
        <v>#VALUE!</v>
      </c>
      <c r="K146" s="41"/>
      <c r="L146" s="41" t="e">
        <f t="shared" ca="1" si="143"/>
        <v>#VALUE!</v>
      </c>
      <c r="M146" s="41" t="e">
        <f t="shared" ca="1" si="137"/>
        <v>#VALUE!</v>
      </c>
      <c r="N146" s="41" t="e">
        <f t="shared" ca="1" si="99"/>
        <v>#VALUE!</v>
      </c>
      <c r="P146" s="275"/>
      <c r="Q146" s="40">
        <v>161.83333333333201</v>
      </c>
      <c r="R146" s="42" t="e">
        <f ca="1">'Queuing Calcs'!H58</f>
        <v>#VALUE!</v>
      </c>
      <c r="S146" s="13">
        <f>'Work Information'!H63</f>
        <v>99999999</v>
      </c>
      <c r="T146" s="41" t="str">
        <f t="shared" si="122"/>
        <v/>
      </c>
      <c r="U146" s="142"/>
      <c r="V146" s="41" t="str">
        <f t="shared" si="123"/>
        <v/>
      </c>
      <c r="W146" s="41" t="e">
        <f t="shared" ca="1" si="133"/>
        <v>#VALUE!</v>
      </c>
      <c r="X146" s="41" t="e">
        <f t="shared" ca="1" si="150"/>
        <v>#VALUE!</v>
      </c>
      <c r="Y146" s="41"/>
      <c r="Z146" s="41" t="e">
        <f t="shared" ca="1" si="144"/>
        <v>#VALUE!</v>
      </c>
      <c r="AA146" s="41" t="e">
        <f t="shared" ca="1" si="138"/>
        <v>#VALUE!</v>
      </c>
      <c r="AB146" s="41" t="e">
        <f t="shared" ca="1" si="114"/>
        <v>#VALUE!</v>
      </c>
      <c r="AD146" s="275"/>
      <c r="AE146" s="40">
        <v>161.83333333333201</v>
      </c>
      <c r="AF146" s="42" t="e">
        <f ca="1">'Queuing Calcs'!H85</f>
        <v>#VALUE!</v>
      </c>
      <c r="AG146" s="13">
        <f>'Work Information'!H90</f>
        <v>99999999</v>
      </c>
      <c r="AH146" s="41" t="str">
        <f t="shared" si="124"/>
        <v/>
      </c>
      <c r="AI146" s="142"/>
      <c r="AJ146" s="41" t="str">
        <f t="shared" si="125"/>
        <v/>
      </c>
      <c r="AK146" s="41" t="e">
        <f t="shared" ca="1" si="134"/>
        <v>#VALUE!</v>
      </c>
      <c r="AL146" s="41" t="e">
        <f t="shared" ca="1" si="151"/>
        <v>#VALUE!</v>
      </c>
      <c r="AM146" s="41"/>
      <c r="AN146" s="41" t="e">
        <f t="shared" ca="1" si="145"/>
        <v>#VALUE!</v>
      </c>
      <c r="AO146" s="41" t="e">
        <f t="shared" ca="1" si="139"/>
        <v>#VALUE!</v>
      </c>
      <c r="AP146" s="41" t="e">
        <f t="shared" ca="1" si="115"/>
        <v>#VALUE!</v>
      </c>
      <c r="AR146" s="275"/>
      <c r="AS146" s="40">
        <v>161.83333333333201</v>
      </c>
      <c r="AT146" s="42" t="e">
        <f ca="1">'Queuing Calcs'!Q31</f>
        <v>#VALUE!</v>
      </c>
      <c r="AU146" s="13">
        <f>'Work Information'!Q36</f>
        <v>99999999</v>
      </c>
      <c r="AV146" s="41" t="str">
        <f t="shared" si="126"/>
        <v/>
      </c>
      <c r="AW146" s="142"/>
      <c r="AX146" s="41" t="str">
        <f t="shared" si="116"/>
        <v/>
      </c>
      <c r="AY146" s="41" t="e">
        <f t="shared" ca="1" si="127"/>
        <v>#VALUE!</v>
      </c>
      <c r="AZ146" s="41" t="e">
        <f t="shared" ca="1" si="152"/>
        <v>#VALUE!</v>
      </c>
      <c r="BA146" s="41"/>
      <c r="BB146" s="41" t="e">
        <f t="shared" ca="1" si="146"/>
        <v>#VALUE!</v>
      </c>
      <c r="BC146" s="41" t="e">
        <f t="shared" ca="1" si="140"/>
        <v>#VALUE!</v>
      </c>
      <c r="BD146" s="41" t="e">
        <f t="shared" ca="1" si="117"/>
        <v>#VALUE!</v>
      </c>
      <c r="BF146" s="275"/>
      <c r="BG146" s="40">
        <v>161.83333333333201</v>
      </c>
      <c r="BH146" s="42" t="e">
        <f ca="1">'Queuing Calcs'!Q58</f>
        <v>#VALUE!</v>
      </c>
      <c r="BI146" s="13">
        <f>'Work Information'!Q63</f>
        <v>99999999</v>
      </c>
      <c r="BJ146" s="41" t="str">
        <f t="shared" si="128"/>
        <v/>
      </c>
      <c r="BK146" s="142"/>
      <c r="BL146" s="41" t="str">
        <f t="shared" si="129"/>
        <v/>
      </c>
      <c r="BM146" s="41" t="e">
        <f t="shared" ca="1" si="135"/>
        <v>#VALUE!</v>
      </c>
      <c r="BN146" s="41" t="e">
        <f t="shared" ca="1" si="153"/>
        <v>#VALUE!</v>
      </c>
      <c r="BO146" s="41"/>
      <c r="BP146" s="41" t="e">
        <f t="shared" ca="1" si="147"/>
        <v>#VALUE!</v>
      </c>
      <c r="BQ146" s="41" t="e">
        <f t="shared" ca="1" si="141"/>
        <v>#VALUE!</v>
      </c>
      <c r="BR146" s="41" t="e">
        <f t="shared" ca="1" si="118"/>
        <v>#VALUE!</v>
      </c>
      <c r="BT146" s="275"/>
      <c r="BU146" s="40">
        <v>161.83333333333201</v>
      </c>
      <c r="BV146" s="42" t="e">
        <f ca="1">'Queuing Calcs'!Q85</f>
        <v>#VALUE!</v>
      </c>
      <c r="BW146" s="13">
        <f>'Work Information'!Q90</f>
        <v>99999999</v>
      </c>
      <c r="BX146" s="41" t="str">
        <f t="shared" si="130"/>
        <v/>
      </c>
      <c r="BY146" s="142"/>
      <c r="BZ146" s="41" t="str">
        <f t="shared" si="131"/>
        <v/>
      </c>
      <c r="CA146" s="41" t="e">
        <f t="shared" ca="1" si="136"/>
        <v>#VALUE!</v>
      </c>
      <c r="CB146" s="41" t="e">
        <f t="shared" ca="1" si="154"/>
        <v>#VALUE!</v>
      </c>
      <c r="CC146" s="41"/>
      <c r="CD146" s="41" t="e">
        <f t="shared" ca="1" si="148"/>
        <v>#VALUE!</v>
      </c>
      <c r="CE146" s="41" t="e">
        <f t="shared" ca="1" si="142"/>
        <v>#VALUE!</v>
      </c>
      <c r="CF146" s="41" t="e">
        <f t="shared" ca="1" si="119"/>
        <v>#VALUE!</v>
      </c>
    </row>
    <row r="147" spans="2:84" x14ac:dyDescent="0.25">
      <c r="B147" s="275"/>
      <c r="C147" s="40">
        <v>161.87499999999866</v>
      </c>
      <c r="D147" s="42" t="e">
        <f ca="1">'Queuing Calcs'!H32</f>
        <v>#VALUE!</v>
      </c>
      <c r="E147" s="13">
        <f>'Work Information'!H37</f>
        <v>99999999</v>
      </c>
      <c r="F147" s="41" t="str">
        <f t="shared" si="120"/>
        <v/>
      </c>
      <c r="G147" s="142"/>
      <c r="H147" s="41" t="str">
        <f t="shared" si="121"/>
        <v/>
      </c>
      <c r="I147" s="41" t="e">
        <f t="shared" ca="1" si="132"/>
        <v>#VALUE!</v>
      </c>
      <c r="J147" s="41" t="e">
        <f t="shared" ca="1" si="149"/>
        <v>#VALUE!</v>
      </c>
      <c r="K147" s="41"/>
      <c r="L147" s="41" t="e">
        <f t="shared" ca="1" si="143"/>
        <v>#VALUE!</v>
      </c>
      <c r="M147" s="41" t="e">
        <f t="shared" ca="1" si="137"/>
        <v>#VALUE!</v>
      </c>
      <c r="N147" s="41" t="e">
        <f t="shared" ref="N147:N173" ca="1" si="155">IF(D147&gt;1.5,"Outside Policy Limits","")</f>
        <v>#VALUE!</v>
      </c>
      <c r="P147" s="275"/>
      <c r="Q147" s="40">
        <v>161.87499999999866</v>
      </c>
      <c r="R147" s="42" t="e">
        <f ca="1">'Queuing Calcs'!H59</f>
        <v>#VALUE!</v>
      </c>
      <c r="S147" s="13">
        <f>'Work Information'!H64</f>
        <v>99999999</v>
      </c>
      <c r="T147" s="41" t="str">
        <f t="shared" si="122"/>
        <v/>
      </c>
      <c r="U147" s="142"/>
      <c r="V147" s="41" t="str">
        <f t="shared" si="123"/>
        <v/>
      </c>
      <c r="W147" s="41" t="e">
        <f t="shared" ca="1" si="133"/>
        <v>#VALUE!</v>
      </c>
      <c r="X147" s="41" t="e">
        <f t="shared" ca="1" si="150"/>
        <v>#VALUE!</v>
      </c>
      <c r="Y147" s="41"/>
      <c r="Z147" s="41" t="e">
        <f t="shared" ca="1" si="144"/>
        <v>#VALUE!</v>
      </c>
      <c r="AA147" s="41" t="e">
        <f t="shared" ca="1" si="138"/>
        <v>#VALUE!</v>
      </c>
      <c r="AB147" s="41" t="e">
        <f t="shared" ca="1" si="114"/>
        <v>#VALUE!</v>
      </c>
      <c r="AD147" s="275"/>
      <c r="AE147" s="40">
        <v>161.87499999999866</v>
      </c>
      <c r="AF147" s="42" t="e">
        <f ca="1">'Queuing Calcs'!H86</f>
        <v>#VALUE!</v>
      </c>
      <c r="AG147" s="13">
        <f>'Work Information'!H91</f>
        <v>99999999</v>
      </c>
      <c r="AH147" s="41" t="str">
        <f t="shared" si="124"/>
        <v/>
      </c>
      <c r="AI147" s="142"/>
      <c r="AJ147" s="41" t="str">
        <f t="shared" si="125"/>
        <v/>
      </c>
      <c r="AK147" s="41" t="e">
        <f t="shared" ca="1" si="134"/>
        <v>#VALUE!</v>
      </c>
      <c r="AL147" s="41" t="e">
        <f t="shared" ca="1" si="151"/>
        <v>#VALUE!</v>
      </c>
      <c r="AM147" s="41"/>
      <c r="AN147" s="41" t="e">
        <f t="shared" ca="1" si="145"/>
        <v>#VALUE!</v>
      </c>
      <c r="AO147" s="41" t="e">
        <f t="shared" ca="1" si="139"/>
        <v>#VALUE!</v>
      </c>
      <c r="AP147" s="41" t="e">
        <f t="shared" ca="1" si="115"/>
        <v>#VALUE!</v>
      </c>
      <c r="AR147" s="275"/>
      <c r="AS147" s="40">
        <v>161.87499999999866</v>
      </c>
      <c r="AT147" s="42" t="e">
        <f ca="1">'Queuing Calcs'!Q32</f>
        <v>#VALUE!</v>
      </c>
      <c r="AU147" s="13">
        <f>'Work Information'!Q37</f>
        <v>99999999</v>
      </c>
      <c r="AV147" s="41" t="str">
        <f t="shared" si="126"/>
        <v/>
      </c>
      <c r="AW147" s="142"/>
      <c r="AX147" s="41" t="str">
        <f t="shared" si="116"/>
        <v/>
      </c>
      <c r="AY147" s="41" t="e">
        <f t="shared" ca="1" si="127"/>
        <v>#VALUE!</v>
      </c>
      <c r="AZ147" s="41" t="e">
        <f t="shared" ca="1" si="152"/>
        <v>#VALUE!</v>
      </c>
      <c r="BA147" s="41"/>
      <c r="BB147" s="41" t="e">
        <f t="shared" ca="1" si="146"/>
        <v>#VALUE!</v>
      </c>
      <c r="BC147" s="41" t="e">
        <f t="shared" ca="1" si="140"/>
        <v>#VALUE!</v>
      </c>
      <c r="BD147" s="41" t="e">
        <f t="shared" ca="1" si="117"/>
        <v>#VALUE!</v>
      </c>
      <c r="BF147" s="275"/>
      <c r="BG147" s="40">
        <v>161.87499999999866</v>
      </c>
      <c r="BH147" s="42" t="e">
        <f ca="1">'Queuing Calcs'!Q59</f>
        <v>#VALUE!</v>
      </c>
      <c r="BI147" s="13">
        <f>'Work Information'!Q64</f>
        <v>99999999</v>
      </c>
      <c r="BJ147" s="41" t="str">
        <f t="shared" si="128"/>
        <v/>
      </c>
      <c r="BK147" s="142"/>
      <c r="BL147" s="41" t="str">
        <f t="shared" si="129"/>
        <v/>
      </c>
      <c r="BM147" s="41" t="e">
        <f t="shared" ca="1" si="135"/>
        <v>#VALUE!</v>
      </c>
      <c r="BN147" s="41" t="e">
        <f t="shared" ca="1" si="153"/>
        <v>#VALUE!</v>
      </c>
      <c r="BO147" s="41"/>
      <c r="BP147" s="41" t="e">
        <f t="shared" ca="1" si="147"/>
        <v>#VALUE!</v>
      </c>
      <c r="BQ147" s="41" t="e">
        <f t="shared" ca="1" si="141"/>
        <v>#VALUE!</v>
      </c>
      <c r="BR147" s="41" t="e">
        <f t="shared" ca="1" si="118"/>
        <v>#VALUE!</v>
      </c>
      <c r="BT147" s="275"/>
      <c r="BU147" s="40">
        <v>161.87499999999866</v>
      </c>
      <c r="BV147" s="42" t="e">
        <f ca="1">'Queuing Calcs'!Q86</f>
        <v>#VALUE!</v>
      </c>
      <c r="BW147" s="13">
        <f>'Work Information'!Q91</f>
        <v>99999999</v>
      </c>
      <c r="BX147" s="41" t="str">
        <f t="shared" si="130"/>
        <v/>
      </c>
      <c r="BY147" s="142"/>
      <c r="BZ147" s="41" t="str">
        <f t="shared" si="131"/>
        <v/>
      </c>
      <c r="CA147" s="41" t="e">
        <f t="shared" ca="1" si="136"/>
        <v>#VALUE!</v>
      </c>
      <c r="CB147" s="41" t="e">
        <f t="shared" ca="1" si="154"/>
        <v>#VALUE!</v>
      </c>
      <c r="CC147" s="41"/>
      <c r="CD147" s="41" t="e">
        <f t="shared" ca="1" si="148"/>
        <v>#VALUE!</v>
      </c>
      <c r="CE147" s="41" t="e">
        <f t="shared" ca="1" si="142"/>
        <v>#VALUE!</v>
      </c>
      <c r="CF147" s="41" t="e">
        <f t="shared" ca="1" si="119"/>
        <v>#VALUE!</v>
      </c>
    </row>
    <row r="148" spans="2:84" x14ac:dyDescent="0.25">
      <c r="B148" s="275"/>
      <c r="C148" s="40">
        <v>161.91666666666532</v>
      </c>
      <c r="D148" s="42" t="e">
        <f ca="1">'Queuing Calcs'!H33</f>
        <v>#VALUE!</v>
      </c>
      <c r="E148" s="13">
        <f>'Work Information'!H38</f>
        <v>99999999</v>
      </c>
      <c r="F148" s="41" t="str">
        <f t="shared" si="120"/>
        <v/>
      </c>
      <c r="G148" s="142"/>
      <c r="H148" s="41" t="str">
        <f t="shared" si="121"/>
        <v/>
      </c>
      <c r="I148" s="41" t="e">
        <f t="shared" ca="1" si="132"/>
        <v>#VALUE!</v>
      </c>
      <c r="J148" s="41" t="e">
        <f t="shared" ca="1" si="149"/>
        <v>#VALUE!</v>
      </c>
      <c r="K148" s="41"/>
      <c r="L148" s="41" t="e">
        <f t="shared" ca="1" si="143"/>
        <v>#VALUE!</v>
      </c>
      <c r="M148" s="41" t="e">
        <f t="shared" ca="1" si="137"/>
        <v>#VALUE!</v>
      </c>
      <c r="N148" s="41" t="e">
        <f t="shared" ca="1" si="155"/>
        <v>#VALUE!</v>
      </c>
      <c r="P148" s="275"/>
      <c r="Q148" s="40">
        <v>161.91666666666532</v>
      </c>
      <c r="R148" s="42" t="e">
        <f ca="1">'Queuing Calcs'!H60</f>
        <v>#VALUE!</v>
      </c>
      <c r="S148" s="13">
        <f>'Work Information'!H65</f>
        <v>99999999</v>
      </c>
      <c r="T148" s="41" t="str">
        <f t="shared" si="122"/>
        <v/>
      </c>
      <c r="U148" s="142"/>
      <c r="V148" s="41" t="str">
        <f t="shared" si="123"/>
        <v/>
      </c>
      <c r="W148" s="41" t="e">
        <f t="shared" ca="1" si="133"/>
        <v>#VALUE!</v>
      </c>
      <c r="X148" s="41" t="e">
        <f t="shared" ca="1" si="150"/>
        <v>#VALUE!</v>
      </c>
      <c r="Y148" s="41"/>
      <c r="Z148" s="41" t="e">
        <f t="shared" ca="1" si="144"/>
        <v>#VALUE!</v>
      </c>
      <c r="AA148" s="41" t="e">
        <f t="shared" ca="1" si="138"/>
        <v>#VALUE!</v>
      </c>
      <c r="AB148" s="41" t="e">
        <f t="shared" ca="1" si="114"/>
        <v>#VALUE!</v>
      </c>
      <c r="AD148" s="275"/>
      <c r="AE148" s="40">
        <v>161.91666666666532</v>
      </c>
      <c r="AF148" s="42" t="e">
        <f ca="1">'Queuing Calcs'!H87</f>
        <v>#VALUE!</v>
      </c>
      <c r="AG148" s="13">
        <f>'Work Information'!H92</f>
        <v>99999999</v>
      </c>
      <c r="AH148" s="41" t="str">
        <f t="shared" si="124"/>
        <v/>
      </c>
      <c r="AI148" s="142"/>
      <c r="AJ148" s="41" t="str">
        <f t="shared" si="125"/>
        <v/>
      </c>
      <c r="AK148" s="41" t="e">
        <f t="shared" ca="1" si="134"/>
        <v>#VALUE!</v>
      </c>
      <c r="AL148" s="41" t="e">
        <f t="shared" ca="1" si="151"/>
        <v>#VALUE!</v>
      </c>
      <c r="AM148" s="41"/>
      <c r="AN148" s="41" t="e">
        <f t="shared" ca="1" si="145"/>
        <v>#VALUE!</v>
      </c>
      <c r="AO148" s="41" t="e">
        <f t="shared" ca="1" si="139"/>
        <v>#VALUE!</v>
      </c>
      <c r="AP148" s="41" t="e">
        <f t="shared" ca="1" si="115"/>
        <v>#VALUE!</v>
      </c>
      <c r="AR148" s="275"/>
      <c r="AS148" s="40">
        <v>161.91666666666532</v>
      </c>
      <c r="AT148" s="42" t="e">
        <f ca="1">'Queuing Calcs'!Q33</f>
        <v>#VALUE!</v>
      </c>
      <c r="AU148" s="13">
        <f>'Work Information'!Q38</f>
        <v>99999999</v>
      </c>
      <c r="AV148" s="41" t="str">
        <f t="shared" si="126"/>
        <v/>
      </c>
      <c r="AW148" s="142"/>
      <c r="AX148" s="41" t="str">
        <f t="shared" si="116"/>
        <v/>
      </c>
      <c r="AY148" s="41" t="e">
        <f t="shared" ca="1" si="127"/>
        <v>#VALUE!</v>
      </c>
      <c r="AZ148" s="41" t="e">
        <f t="shared" ca="1" si="152"/>
        <v>#VALUE!</v>
      </c>
      <c r="BA148" s="41"/>
      <c r="BB148" s="41" t="e">
        <f t="shared" ca="1" si="146"/>
        <v>#VALUE!</v>
      </c>
      <c r="BC148" s="41" t="e">
        <f t="shared" ca="1" si="140"/>
        <v>#VALUE!</v>
      </c>
      <c r="BD148" s="41" t="e">
        <f t="shared" ca="1" si="117"/>
        <v>#VALUE!</v>
      </c>
      <c r="BF148" s="275"/>
      <c r="BG148" s="40">
        <v>161.91666666666532</v>
      </c>
      <c r="BH148" s="42" t="e">
        <f ca="1">'Queuing Calcs'!Q60</f>
        <v>#VALUE!</v>
      </c>
      <c r="BI148" s="13">
        <f>'Work Information'!Q65</f>
        <v>99999999</v>
      </c>
      <c r="BJ148" s="41" t="str">
        <f t="shared" si="128"/>
        <v/>
      </c>
      <c r="BK148" s="142"/>
      <c r="BL148" s="41" t="str">
        <f t="shared" si="129"/>
        <v/>
      </c>
      <c r="BM148" s="41" t="e">
        <f t="shared" ca="1" si="135"/>
        <v>#VALUE!</v>
      </c>
      <c r="BN148" s="41" t="e">
        <f t="shared" ca="1" si="153"/>
        <v>#VALUE!</v>
      </c>
      <c r="BO148" s="41"/>
      <c r="BP148" s="41" t="e">
        <f t="shared" ca="1" si="147"/>
        <v>#VALUE!</v>
      </c>
      <c r="BQ148" s="41" t="e">
        <f t="shared" ca="1" si="141"/>
        <v>#VALUE!</v>
      </c>
      <c r="BR148" s="41" t="e">
        <f t="shared" ca="1" si="118"/>
        <v>#VALUE!</v>
      </c>
      <c r="BT148" s="275"/>
      <c r="BU148" s="40">
        <v>161.91666666666532</v>
      </c>
      <c r="BV148" s="42" t="e">
        <f ca="1">'Queuing Calcs'!Q87</f>
        <v>#VALUE!</v>
      </c>
      <c r="BW148" s="13">
        <f>'Work Information'!Q92</f>
        <v>99999999</v>
      </c>
      <c r="BX148" s="41" t="str">
        <f t="shared" si="130"/>
        <v/>
      </c>
      <c r="BY148" s="142"/>
      <c r="BZ148" s="41" t="str">
        <f t="shared" si="131"/>
        <v/>
      </c>
      <c r="CA148" s="41" t="e">
        <f t="shared" ca="1" si="136"/>
        <v>#VALUE!</v>
      </c>
      <c r="CB148" s="41" t="e">
        <f t="shared" ca="1" si="154"/>
        <v>#VALUE!</v>
      </c>
      <c r="CC148" s="41"/>
      <c r="CD148" s="41" t="e">
        <f t="shared" ca="1" si="148"/>
        <v>#VALUE!</v>
      </c>
      <c r="CE148" s="41" t="e">
        <f t="shared" ca="1" si="142"/>
        <v>#VALUE!</v>
      </c>
      <c r="CF148" s="41" t="e">
        <f t="shared" ca="1" si="119"/>
        <v>#VALUE!</v>
      </c>
    </row>
    <row r="149" spans="2:84" x14ac:dyDescent="0.25">
      <c r="B149" s="275"/>
      <c r="C149" s="40">
        <v>161.95833333333198</v>
      </c>
      <c r="D149" s="42" t="e">
        <f ca="1">'Queuing Calcs'!H34</f>
        <v>#VALUE!</v>
      </c>
      <c r="E149" s="13">
        <f>'Work Information'!H39</f>
        <v>99999999</v>
      </c>
      <c r="F149" s="41" t="str">
        <f t="shared" si="120"/>
        <v/>
      </c>
      <c r="G149" s="142"/>
      <c r="H149" s="41" t="str">
        <f t="shared" si="121"/>
        <v/>
      </c>
      <c r="I149" s="41" t="e">
        <f t="shared" ca="1" si="132"/>
        <v>#VALUE!</v>
      </c>
      <c r="J149" s="41" t="e">
        <f t="shared" ca="1" si="149"/>
        <v>#VALUE!</v>
      </c>
      <c r="K149" s="41" t="str">
        <f t="shared" ref="K149" ca="1" si="156">IF(COUNTIF(D126:D149,"&gt;0")&gt;12,"Outside Policy Limits","")</f>
        <v/>
      </c>
      <c r="L149" s="41" t="e">
        <f t="shared" ca="1" si="143"/>
        <v>#VALUE!</v>
      </c>
      <c r="M149" s="41" t="e">
        <f t="shared" ca="1" si="137"/>
        <v>#VALUE!</v>
      </c>
      <c r="N149" s="41" t="e">
        <f t="shared" ca="1" si="155"/>
        <v>#VALUE!</v>
      </c>
      <c r="P149" s="275"/>
      <c r="Q149" s="40">
        <v>161.95833333333198</v>
      </c>
      <c r="R149" s="42" t="e">
        <f ca="1">'Queuing Calcs'!H61</f>
        <v>#VALUE!</v>
      </c>
      <c r="S149" s="13">
        <f>'Work Information'!H66</f>
        <v>99999999</v>
      </c>
      <c r="T149" s="41" t="str">
        <f t="shared" si="122"/>
        <v/>
      </c>
      <c r="U149" s="142"/>
      <c r="V149" s="41" t="str">
        <f t="shared" si="123"/>
        <v/>
      </c>
      <c r="W149" s="41" t="e">
        <f t="shared" ca="1" si="133"/>
        <v>#VALUE!</v>
      </c>
      <c r="X149" s="41" t="e">
        <f t="shared" ca="1" si="150"/>
        <v>#VALUE!</v>
      </c>
      <c r="Y149" s="41" t="str">
        <f t="shared" ref="Y149" ca="1" si="157">IF(COUNTIF(R126:R149,"&gt;0")&gt;12,"Outside Policy Limits","")</f>
        <v/>
      </c>
      <c r="Z149" s="41" t="e">
        <f t="shared" ca="1" si="144"/>
        <v>#VALUE!</v>
      </c>
      <c r="AA149" s="41" t="e">
        <f t="shared" ca="1" si="138"/>
        <v>#VALUE!</v>
      </c>
      <c r="AB149" s="41" t="e">
        <f t="shared" ca="1" si="114"/>
        <v>#VALUE!</v>
      </c>
      <c r="AD149" s="275"/>
      <c r="AE149" s="40">
        <v>161.95833333333198</v>
      </c>
      <c r="AF149" s="42" t="e">
        <f ca="1">'Queuing Calcs'!H88</f>
        <v>#VALUE!</v>
      </c>
      <c r="AG149" s="13">
        <f>'Work Information'!H93</f>
        <v>99999999</v>
      </c>
      <c r="AH149" s="41" t="str">
        <f t="shared" si="124"/>
        <v/>
      </c>
      <c r="AI149" s="142"/>
      <c r="AJ149" s="41" t="str">
        <f t="shared" si="125"/>
        <v/>
      </c>
      <c r="AK149" s="41" t="e">
        <f t="shared" ca="1" si="134"/>
        <v>#VALUE!</v>
      </c>
      <c r="AL149" s="41" t="e">
        <f t="shared" ca="1" si="151"/>
        <v>#VALUE!</v>
      </c>
      <c r="AM149" s="41" t="str">
        <f t="shared" ref="AM149" ca="1" si="158">IF(COUNTIF(AF126:AF149,"&gt;0")&gt;12,"Outside Policy Limits","")</f>
        <v/>
      </c>
      <c r="AN149" s="41" t="e">
        <f t="shared" ca="1" si="145"/>
        <v>#VALUE!</v>
      </c>
      <c r="AO149" s="41" t="e">
        <f t="shared" ca="1" si="139"/>
        <v>#VALUE!</v>
      </c>
      <c r="AP149" s="41" t="e">
        <f t="shared" ca="1" si="115"/>
        <v>#VALUE!</v>
      </c>
      <c r="AR149" s="275"/>
      <c r="AS149" s="40">
        <v>161.95833333333198</v>
      </c>
      <c r="AT149" s="42" t="e">
        <f ca="1">'Queuing Calcs'!Q34</f>
        <v>#VALUE!</v>
      </c>
      <c r="AU149" s="13">
        <f>'Work Information'!Q39</f>
        <v>99999999</v>
      </c>
      <c r="AV149" s="41" t="str">
        <f t="shared" si="126"/>
        <v/>
      </c>
      <c r="AW149" s="142"/>
      <c r="AX149" s="41" t="str">
        <f t="shared" si="116"/>
        <v/>
      </c>
      <c r="AY149" s="41" t="e">
        <f t="shared" ca="1" si="127"/>
        <v>#VALUE!</v>
      </c>
      <c r="AZ149" s="41" t="e">
        <f t="shared" ca="1" si="152"/>
        <v>#VALUE!</v>
      </c>
      <c r="BA149" s="41" t="str">
        <f t="shared" ref="BA149" ca="1" si="159">IF(COUNTIF(AT126:AT149,"&gt;0")&gt;12,"Outside Policy Limits","")</f>
        <v/>
      </c>
      <c r="BB149" s="41" t="e">
        <f t="shared" ca="1" si="146"/>
        <v>#VALUE!</v>
      </c>
      <c r="BC149" s="41" t="e">
        <f t="shared" ca="1" si="140"/>
        <v>#VALUE!</v>
      </c>
      <c r="BD149" s="41" t="e">
        <f t="shared" ca="1" si="117"/>
        <v>#VALUE!</v>
      </c>
      <c r="BF149" s="275"/>
      <c r="BG149" s="40">
        <v>161.95833333333198</v>
      </c>
      <c r="BH149" s="42" t="e">
        <f ca="1">'Queuing Calcs'!Q61</f>
        <v>#VALUE!</v>
      </c>
      <c r="BI149" s="13">
        <f>'Work Information'!Q66</f>
        <v>99999999</v>
      </c>
      <c r="BJ149" s="41" t="str">
        <f t="shared" si="128"/>
        <v/>
      </c>
      <c r="BK149" s="142"/>
      <c r="BL149" s="41" t="str">
        <f t="shared" si="129"/>
        <v/>
      </c>
      <c r="BM149" s="41" t="e">
        <f t="shared" ca="1" si="135"/>
        <v>#VALUE!</v>
      </c>
      <c r="BN149" s="41" t="e">
        <f t="shared" ca="1" si="153"/>
        <v>#VALUE!</v>
      </c>
      <c r="BO149" s="41" t="str">
        <f t="shared" ref="BO149" ca="1" si="160">IF(COUNTIF(BH126:BH149,"&gt;0")&gt;12,"Outside Policy Limits","")</f>
        <v/>
      </c>
      <c r="BP149" s="41" t="e">
        <f t="shared" ca="1" si="147"/>
        <v>#VALUE!</v>
      </c>
      <c r="BQ149" s="41" t="e">
        <f t="shared" ca="1" si="141"/>
        <v>#VALUE!</v>
      </c>
      <c r="BR149" s="41" t="e">
        <f t="shared" ca="1" si="118"/>
        <v>#VALUE!</v>
      </c>
      <c r="BT149" s="275"/>
      <c r="BU149" s="40">
        <v>161.95833333333198</v>
      </c>
      <c r="BV149" s="42" t="e">
        <f ca="1">'Queuing Calcs'!Q88</f>
        <v>#VALUE!</v>
      </c>
      <c r="BW149" s="13">
        <f>'Work Information'!Q93</f>
        <v>99999999</v>
      </c>
      <c r="BX149" s="41" t="str">
        <f t="shared" si="130"/>
        <v/>
      </c>
      <c r="BY149" s="142"/>
      <c r="BZ149" s="41" t="str">
        <f t="shared" si="131"/>
        <v/>
      </c>
      <c r="CA149" s="41" t="e">
        <f t="shared" ca="1" si="136"/>
        <v>#VALUE!</v>
      </c>
      <c r="CB149" s="41" t="e">
        <f t="shared" ca="1" si="154"/>
        <v>#VALUE!</v>
      </c>
      <c r="CC149" s="41" t="str">
        <f t="shared" ref="CC149" ca="1" si="161">IF(COUNTIF(BV126:BV149,"&gt;0")&gt;12,"Outside Policy Limits","")</f>
        <v/>
      </c>
      <c r="CD149" s="41" t="e">
        <f t="shared" ca="1" si="148"/>
        <v>#VALUE!</v>
      </c>
      <c r="CE149" s="41" t="e">
        <f t="shared" ca="1" si="142"/>
        <v>#VALUE!</v>
      </c>
      <c r="CF149" s="41" t="e">
        <f t="shared" ca="1" si="119"/>
        <v>#VALUE!</v>
      </c>
    </row>
    <row r="150" spans="2:84" x14ac:dyDescent="0.25">
      <c r="B150" s="275" t="s">
        <v>97</v>
      </c>
      <c r="C150" s="40">
        <v>161.99999999999864</v>
      </c>
      <c r="D150" s="42" t="e">
        <f ca="1">'Queuing Calcs'!I11</f>
        <v>#VALUE!</v>
      </c>
      <c r="E150" s="13">
        <f>'Work Information'!I16</f>
        <v>99999999</v>
      </c>
      <c r="F150" s="41" t="str">
        <f t="shared" si="120"/>
        <v/>
      </c>
      <c r="G150" s="142"/>
      <c r="H150" s="41" t="str">
        <f t="shared" si="121"/>
        <v/>
      </c>
      <c r="I150" s="41" t="e">
        <f t="shared" ca="1" si="132"/>
        <v>#VALUE!</v>
      </c>
      <c r="J150" s="41" t="e">
        <f t="shared" ca="1" si="149"/>
        <v>#VALUE!</v>
      </c>
      <c r="K150" s="41"/>
      <c r="L150" s="41" t="e">
        <f t="shared" ca="1" si="143"/>
        <v>#VALUE!</v>
      </c>
      <c r="M150" s="41" t="e">
        <f t="shared" ca="1" si="137"/>
        <v>#VALUE!</v>
      </c>
      <c r="N150" s="41" t="e">
        <f t="shared" ca="1" si="155"/>
        <v>#VALUE!</v>
      </c>
      <c r="P150" s="275" t="s">
        <v>97</v>
      </c>
      <c r="Q150" s="40">
        <v>161.99999999999864</v>
      </c>
      <c r="R150" s="42" t="e">
        <f ca="1">'Queuing Calcs'!I38</f>
        <v>#VALUE!</v>
      </c>
      <c r="S150" s="13">
        <f>'Work Information'!I43</f>
        <v>99999999</v>
      </c>
      <c r="T150" s="41" t="str">
        <f t="shared" si="122"/>
        <v/>
      </c>
      <c r="U150" s="142"/>
      <c r="V150" s="41" t="str">
        <f t="shared" si="123"/>
        <v/>
      </c>
      <c r="W150" s="41" t="e">
        <f t="shared" ca="1" si="133"/>
        <v>#VALUE!</v>
      </c>
      <c r="X150" s="41" t="e">
        <f t="shared" ca="1" si="150"/>
        <v>#VALUE!</v>
      </c>
      <c r="Y150" s="41"/>
      <c r="Z150" s="41" t="e">
        <f t="shared" ca="1" si="144"/>
        <v>#VALUE!</v>
      </c>
      <c r="AA150" s="41" t="e">
        <f t="shared" ca="1" si="138"/>
        <v>#VALUE!</v>
      </c>
      <c r="AB150" s="41" t="e">
        <f t="shared" ca="1" si="114"/>
        <v>#VALUE!</v>
      </c>
      <c r="AD150" s="275" t="s">
        <v>97</v>
      </c>
      <c r="AE150" s="40">
        <v>161.99999999999864</v>
      </c>
      <c r="AF150" s="42" t="e">
        <f ca="1">'Queuing Calcs'!I65</f>
        <v>#VALUE!</v>
      </c>
      <c r="AG150" s="13">
        <f>'Work Information'!I70</f>
        <v>99999999</v>
      </c>
      <c r="AH150" s="41" t="str">
        <f t="shared" si="124"/>
        <v/>
      </c>
      <c r="AI150" s="142"/>
      <c r="AJ150" s="41" t="str">
        <f t="shared" si="125"/>
        <v/>
      </c>
      <c r="AK150" s="41" t="e">
        <f t="shared" ca="1" si="134"/>
        <v>#VALUE!</v>
      </c>
      <c r="AL150" s="41" t="e">
        <f t="shared" ca="1" si="151"/>
        <v>#VALUE!</v>
      </c>
      <c r="AM150" s="41"/>
      <c r="AN150" s="41" t="e">
        <f t="shared" ca="1" si="145"/>
        <v>#VALUE!</v>
      </c>
      <c r="AO150" s="41" t="e">
        <f t="shared" ca="1" si="139"/>
        <v>#VALUE!</v>
      </c>
      <c r="AP150" s="41" t="e">
        <f t="shared" ca="1" si="115"/>
        <v>#VALUE!</v>
      </c>
      <c r="AR150" s="275" t="s">
        <v>97</v>
      </c>
      <c r="AS150" s="40">
        <v>161.99999999999864</v>
      </c>
      <c r="AT150" s="42" t="e">
        <f ca="1">'Queuing Calcs'!R11</f>
        <v>#VALUE!</v>
      </c>
      <c r="AU150" s="13">
        <f>'Work Information'!R16</f>
        <v>99999999</v>
      </c>
      <c r="AV150" s="41" t="str">
        <f t="shared" si="126"/>
        <v/>
      </c>
      <c r="AW150" s="142"/>
      <c r="AX150" s="41" t="str">
        <f t="shared" si="116"/>
        <v/>
      </c>
      <c r="AY150" s="41" t="e">
        <f t="shared" ca="1" si="127"/>
        <v>#VALUE!</v>
      </c>
      <c r="AZ150" s="41" t="e">
        <f t="shared" ca="1" si="152"/>
        <v>#VALUE!</v>
      </c>
      <c r="BA150" s="41"/>
      <c r="BB150" s="41" t="e">
        <f t="shared" ca="1" si="146"/>
        <v>#VALUE!</v>
      </c>
      <c r="BC150" s="41" t="e">
        <f t="shared" ca="1" si="140"/>
        <v>#VALUE!</v>
      </c>
      <c r="BD150" s="41" t="e">
        <f t="shared" ca="1" si="117"/>
        <v>#VALUE!</v>
      </c>
      <c r="BF150" s="275" t="s">
        <v>97</v>
      </c>
      <c r="BG150" s="40">
        <v>161.99999999999864</v>
      </c>
      <c r="BH150" s="42" t="e">
        <f ca="1">'Queuing Calcs'!R38</f>
        <v>#VALUE!</v>
      </c>
      <c r="BI150" s="13">
        <f>'Work Information'!R43</f>
        <v>99999999</v>
      </c>
      <c r="BJ150" s="41" t="str">
        <f t="shared" si="128"/>
        <v/>
      </c>
      <c r="BK150" s="142"/>
      <c r="BL150" s="41" t="str">
        <f t="shared" si="129"/>
        <v/>
      </c>
      <c r="BM150" s="41" t="e">
        <f t="shared" ca="1" si="135"/>
        <v>#VALUE!</v>
      </c>
      <c r="BN150" s="41" t="e">
        <f t="shared" ca="1" si="153"/>
        <v>#VALUE!</v>
      </c>
      <c r="BO150" s="41"/>
      <c r="BP150" s="41" t="e">
        <f t="shared" ca="1" si="147"/>
        <v>#VALUE!</v>
      </c>
      <c r="BQ150" s="41" t="e">
        <f t="shared" ca="1" si="141"/>
        <v>#VALUE!</v>
      </c>
      <c r="BR150" s="41" t="e">
        <f t="shared" ca="1" si="118"/>
        <v>#VALUE!</v>
      </c>
      <c r="BT150" s="275" t="s">
        <v>97</v>
      </c>
      <c r="BU150" s="40">
        <v>161.99999999999864</v>
      </c>
      <c r="BV150" s="42" t="e">
        <f ca="1">'Queuing Calcs'!R65</f>
        <v>#VALUE!</v>
      </c>
      <c r="BW150" s="13">
        <f>'Work Information'!R70</f>
        <v>99999999</v>
      </c>
      <c r="BX150" s="41" t="str">
        <f t="shared" si="130"/>
        <v/>
      </c>
      <c r="BY150" s="142"/>
      <c r="BZ150" s="41" t="str">
        <f t="shared" si="131"/>
        <v/>
      </c>
      <c r="CA150" s="41" t="e">
        <f t="shared" ca="1" si="136"/>
        <v>#VALUE!</v>
      </c>
      <c r="CB150" s="41" t="e">
        <f t="shared" ca="1" si="154"/>
        <v>#VALUE!</v>
      </c>
      <c r="CC150" s="41"/>
      <c r="CD150" s="41" t="e">
        <f t="shared" ca="1" si="148"/>
        <v>#VALUE!</v>
      </c>
      <c r="CE150" s="41" t="e">
        <f t="shared" ca="1" si="142"/>
        <v>#VALUE!</v>
      </c>
      <c r="CF150" s="41" t="e">
        <f t="shared" ca="1" si="119"/>
        <v>#VALUE!</v>
      </c>
    </row>
    <row r="151" spans="2:84" x14ac:dyDescent="0.25">
      <c r="B151" s="275"/>
      <c r="C151" s="40">
        <v>162.04166666666529</v>
      </c>
      <c r="D151" s="42" t="e">
        <f ca="1">'Queuing Calcs'!I12</f>
        <v>#VALUE!</v>
      </c>
      <c r="E151" s="13">
        <f>'Work Information'!I17</f>
        <v>99999999</v>
      </c>
      <c r="F151" s="41" t="str">
        <f t="shared" si="120"/>
        <v/>
      </c>
      <c r="G151" s="142"/>
      <c r="H151" s="41" t="str">
        <f t="shared" si="121"/>
        <v/>
      </c>
      <c r="I151" s="41" t="e">
        <f t="shared" ca="1" si="132"/>
        <v>#VALUE!</v>
      </c>
      <c r="J151" s="41" t="e">
        <f t="shared" ca="1" si="149"/>
        <v>#VALUE!</v>
      </c>
      <c r="K151" s="41"/>
      <c r="L151" s="41" t="e">
        <f t="shared" ca="1" si="143"/>
        <v>#VALUE!</v>
      </c>
      <c r="M151" s="41" t="e">
        <f t="shared" ca="1" si="137"/>
        <v>#VALUE!</v>
      </c>
      <c r="N151" s="41" t="e">
        <f t="shared" ca="1" si="155"/>
        <v>#VALUE!</v>
      </c>
      <c r="P151" s="275"/>
      <c r="Q151" s="40">
        <v>162.04166666666529</v>
      </c>
      <c r="R151" s="42" t="e">
        <f ca="1">'Queuing Calcs'!I39</f>
        <v>#VALUE!</v>
      </c>
      <c r="S151" s="13">
        <f>'Work Information'!I44</f>
        <v>99999999</v>
      </c>
      <c r="T151" s="41" t="str">
        <f t="shared" si="122"/>
        <v/>
      </c>
      <c r="U151" s="142"/>
      <c r="V151" s="41" t="str">
        <f t="shared" si="123"/>
        <v/>
      </c>
      <c r="W151" s="41" t="e">
        <f t="shared" ca="1" si="133"/>
        <v>#VALUE!</v>
      </c>
      <c r="X151" s="41" t="e">
        <f t="shared" ca="1" si="150"/>
        <v>#VALUE!</v>
      </c>
      <c r="Y151" s="41"/>
      <c r="Z151" s="41" t="e">
        <f t="shared" ca="1" si="144"/>
        <v>#VALUE!</v>
      </c>
      <c r="AA151" s="41" t="e">
        <f t="shared" ca="1" si="138"/>
        <v>#VALUE!</v>
      </c>
      <c r="AB151" s="41" t="e">
        <f t="shared" ca="1" si="114"/>
        <v>#VALUE!</v>
      </c>
      <c r="AD151" s="275"/>
      <c r="AE151" s="40">
        <v>162.04166666666529</v>
      </c>
      <c r="AF151" s="42" t="e">
        <f ca="1">'Queuing Calcs'!I66</f>
        <v>#VALUE!</v>
      </c>
      <c r="AG151" s="13">
        <f>'Work Information'!I71</f>
        <v>99999999</v>
      </c>
      <c r="AH151" s="41" t="str">
        <f t="shared" si="124"/>
        <v/>
      </c>
      <c r="AI151" s="142"/>
      <c r="AJ151" s="41" t="str">
        <f t="shared" si="125"/>
        <v/>
      </c>
      <c r="AK151" s="41" t="e">
        <f t="shared" ca="1" si="134"/>
        <v>#VALUE!</v>
      </c>
      <c r="AL151" s="41" t="e">
        <f t="shared" ca="1" si="151"/>
        <v>#VALUE!</v>
      </c>
      <c r="AM151" s="41"/>
      <c r="AN151" s="41" t="e">
        <f t="shared" ca="1" si="145"/>
        <v>#VALUE!</v>
      </c>
      <c r="AO151" s="41" t="e">
        <f t="shared" ca="1" si="139"/>
        <v>#VALUE!</v>
      </c>
      <c r="AP151" s="41" t="e">
        <f t="shared" ca="1" si="115"/>
        <v>#VALUE!</v>
      </c>
      <c r="AR151" s="275"/>
      <c r="AS151" s="40">
        <v>162.04166666666529</v>
      </c>
      <c r="AT151" s="42" t="e">
        <f ca="1">'Queuing Calcs'!R12</f>
        <v>#VALUE!</v>
      </c>
      <c r="AU151" s="13">
        <f>'Work Information'!R17</f>
        <v>99999999</v>
      </c>
      <c r="AV151" s="41" t="str">
        <f t="shared" si="126"/>
        <v/>
      </c>
      <c r="AW151" s="142"/>
      <c r="AX151" s="41" t="str">
        <f t="shared" si="116"/>
        <v/>
      </c>
      <c r="AY151" s="41" t="e">
        <f t="shared" ca="1" si="127"/>
        <v>#VALUE!</v>
      </c>
      <c r="AZ151" s="41" t="e">
        <f t="shared" ca="1" si="152"/>
        <v>#VALUE!</v>
      </c>
      <c r="BA151" s="41"/>
      <c r="BB151" s="41" t="e">
        <f t="shared" ca="1" si="146"/>
        <v>#VALUE!</v>
      </c>
      <c r="BC151" s="41" t="e">
        <f t="shared" ca="1" si="140"/>
        <v>#VALUE!</v>
      </c>
      <c r="BD151" s="41" t="e">
        <f t="shared" ca="1" si="117"/>
        <v>#VALUE!</v>
      </c>
      <c r="BF151" s="275"/>
      <c r="BG151" s="40">
        <v>162.04166666666529</v>
      </c>
      <c r="BH151" s="42" t="e">
        <f ca="1">'Queuing Calcs'!R39</f>
        <v>#VALUE!</v>
      </c>
      <c r="BI151" s="13">
        <f>'Work Information'!R44</f>
        <v>99999999</v>
      </c>
      <c r="BJ151" s="41" t="str">
        <f t="shared" si="128"/>
        <v/>
      </c>
      <c r="BK151" s="142"/>
      <c r="BL151" s="41" t="str">
        <f t="shared" si="129"/>
        <v/>
      </c>
      <c r="BM151" s="41" t="e">
        <f t="shared" ca="1" si="135"/>
        <v>#VALUE!</v>
      </c>
      <c r="BN151" s="41" t="e">
        <f t="shared" ca="1" si="153"/>
        <v>#VALUE!</v>
      </c>
      <c r="BO151" s="41"/>
      <c r="BP151" s="41" t="e">
        <f t="shared" ca="1" si="147"/>
        <v>#VALUE!</v>
      </c>
      <c r="BQ151" s="41" t="e">
        <f t="shared" ca="1" si="141"/>
        <v>#VALUE!</v>
      </c>
      <c r="BR151" s="41" t="e">
        <f t="shared" ca="1" si="118"/>
        <v>#VALUE!</v>
      </c>
      <c r="BT151" s="275"/>
      <c r="BU151" s="40">
        <v>162.04166666666529</v>
      </c>
      <c r="BV151" s="42" t="e">
        <f ca="1">'Queuing Calcs'!R66</f>
        <v>#VALUE!</v>
      </c>
      <c r="BW151" s="13">
        <f>'Work Information'!R71</f>
        <v>99999999</v>
      </c>
      <c r="BX151" s="41" t="str">
        <f t="shared" si="130"/>
        <v/>
      </c>
      <c r="BY151" s="142"/>
      <c r="BZ151" s="41" t="str">
        <f t="shared" si="131"/>
        <v/>
      </c>
      <c r="CA151" s="41" t="e">
        <f t="shared" ca="1" si="136"/>
        <v>#VALUE!</v>
      </c>
      <c r="CB151" s="41" t="e">
        <f t="shared" ca="1" si="154"/>
        <v>#VALUE!</v>
      </c>
      <c r="CC151" s="41"/>
      <c r="CD151" s="41" t="e">
        <f t="shared" ca="1" si="148"/>
        <v>#VALUE!</v>
      </c>
      <c r="CE151" s="41" t="e">
        <f t="shared" ca="1" si="142"/>
        <v>#VALUE!</v>
      </c>
      <c r="CF151" s="41" t="e">
        <f t="shared" ca="1" si="119"/>
        <v>#VALUE!</v>
      </c>
    </row>
    <row r="152" spans="2:84" x14ac:dyDescent="0.25">
      <c r="B152" s="275"/>
      <c r="C152" s="40">
        <v>162.08333333333195</v>
      </c>
      <c r="D152" s="42" t="e">
        <f ca="1">'Queuing Calcs'!I13</f>
        <v>#VALUE!</v>
      </c>
      <c r="E152" s="13">
        <f>'Work Information'!I18</f>
        <v>99999999</v>
      </c>
      <c r="F152" s="41" t="str">
        <f t="shared" si="120"/>
        <v/>
      </c>
      <c r="G152" s="142"/>
      <c r="H152" s="41" t="str">
        <f t="shared" si="121"/>
        <v/>
      </c>
      <c r="I152" s="41" t="e">
        <f t="shared" ca="1" si="132"/>
        <v>#VALUE!</v>
      </c>
      <c r="J152" s="41" t="e">
        <f t="shared" ca="1" si="149"/>
        <v>#VALUE!</v>
      </c>
      <c r="K152" s="41"/>
      <c r="L152" s="41" t="e">
        <f t="shared" ca="1" si="143"/>
        <v>#VALUE!</v>
      </c>
      <c r="M152" s="41" t="e">
        <f t="shared" ca="1" si="137"/>
        <v>#VALUE!</v>
      </c>
      <c r="N152" s="41" t="e">
        <f t="shared" ca="1" si="155"/>
        <v>#VALUE!</v>
      </c>
      <c r="P152" s="275"/>
      <c r="Q152" s="40">
        <v>162.08333333333195</v>
      </c>
      <c r="R152" s="42" t="e">
        <f ca="1">'Queuing Calcs'!I40</f>
        <v>#VALUE!</v>
      </c>
      <c r="S152" s="13">
        <f>'Work Information'!I45</f>
        <v>99999999</v>
      </c>
      <c r="T152" s="41" t="str">
        <f t="shared" si="122"/>
        <v/>
      </c>
      <c r="U152" s="142"/>
      <c r="V152" s="41" t="str">
        <f t="shared" si="123"/>
        <v/>
      </c>
      <c r="W152" s="41" t="e">
        <f t="shared" ca="1" si="133"/>
        <v>#VALUE!</v>
      </c>
      <c r="X152" s="41" t="e">
        <f t="shared" ca="1" si="150"/>
        <v>#VALUE!</v>
      </c>
      <c r="Y152" s="41"/>
      <c r="Z152" s="41" t="e">
        <f t="shared" ca="1" si="144"/>
        <v>#VALUE!</v>
      </c>
      <c r="AA152" s="41" t="e">
        <f t="shared" ca="1" si="138"/>
        <v>#VALUE!</v>
      </c>
      <c r="AB152" s="41" t="e">
        <f t="shared" ca="1" si="114"/>
        <v>#VALUE!</v>
      </c>
      <c r="AD152" s="275"/>
      <c r="AE152" s="40">
        <v>162.08333333333195</v>
      </c>
      <c r="AF152" s="42" t="e">
        <f ca="1">'Queuing Calcs'!I67</f>
        <v>#VALUE!</v>
      </c>
      <c r="AG152" s="13">
        <f>'Work Information'!I72</f>
        <v>99999999</v>
      </c>
      <c r="AH152" s="41" t="str">
        <f t="shared" si="124"/>
        <v/>
      </c>
      <c r="AI152" s="142"/>
      <c r="AJ152" s="41" t="str">
        <f t="shared" si="125"/>
        <v/>
      </c>
      <c r="AK152" s="41" t="e">
        <f t="shared" ca="1" si="134"/>
        <v>#VALUE!</v>
      </c>
      <c r="AL152" s="41" t="e">
        <f t="shared" ca="1" si="151"/>
        <v>#VALUE!</v>
      </c>
      <c r="AM152" s="41"/>
      <c r="AN152" s="41" t="e">
        <f t="shared" ca="1" si="145"/>
        <v>#VALUE!</v>
      </c>
      <c r="AO152" s="41" t="e">
        <f t="shared" ca="1" si="139"/>
        <v>#VALUE!</v>
      </c>
      <c r="AP152" s="41" t="e">
        <f t="shared" ca="1" si="115"/>
        <v>#VALUE!</v>
      </c>
      <c r="AR152" s="275"/>
      <c r="AS152" s="40">
        <v>162.08333333333195</v>
      </c>
      <c r="AT152" s="42" t="e">
        <f ca="1">'Queuing Calcs'!R13</f>
        <v>#VALUE!</v>
      </c>
      <c r="AU152" s="13">
        <f>'Work Information'!R18</f>
        <v>99999999</v>
      </c>
      <c r="AV152" s="41" t="str">
        <f t="shared" si="126"/>
        <v/>
      </c>
      <c r="AW152" s="142"/>
      <c r="AX152" s="41" t="str">
        <f t="shared" si="116"/>
        <v/>
      </c>
      <c r="AY152" s="41" t="e">
        <f t="shared" ca="1" si="127"/>
        <v>#VALUE!</v>
      </c>
      <c r="AZ152" s="41" t="e">
        <f t="shared" ca="1" si="152"/>
        <v>#VALUE!</v>
      </c>
      <c r="BA152" s="41"/>
      <c r="BB152" s="41" t="e">
        <f t="shared" ca="1" si="146"/>
        <v>#VALUE!</v>
      </c>
      <c r="BC152" s="41" t="e">
        <f t="shared" ca="1" si="140"/>
        <v>#VALUE!</v>
      </c>
      <c r="BD152" s="41" t="e">
        <f t="shared" ca="1" si="117"/>
        <v>#VALUE!</v>
      </c>
      <c r="BF152" s="275"/>
      <c r="BG152" s="40">
        <v>162.08333333333195</v>
      </c>
      <c r="BH152" s="42" t="e">
        <f ca="1">'Queuing Calcs'!R40</f>
        <v>#VALUE!</v>
      </c>
      <c r="BI152" s="13">
        <f>'Work Information'!R45</f>
        <v>99999999</v>
      </c>
      <c r="BJ152" s="41" t="str">
        <f t="shared" si="128"/>
        <v/>
      </c>
      <c r="BK152" s="142"/>
      <c r="BL152" s="41" t="str">
        <f t="shared" si="129"/>
        <v/>
      </c>
      <c r="BM152" s="41" t="e">
        <f t="shared" ca="1" si="135"/>
        <v>#VALUE!</v>
      </c>
      <c r="BN152" s="41" t="e">
        <f t="shared" ca="1" si="153"/>
        <v>#VALUE!</v>
      </c>
      <c r="BO152" s="41"/>
      <c r="BP152" s="41" t="e">
        <f t="shared" ca="1" si="147"/>
        <v>#VALUE!</v>
      </c>
      <c r="BQ152" s="41" t="e">
        <f t="shared" ca="1" si="141"/>
        <v>#VALUE!</v>
      </c>
      <c r="BR152" s="41" t="e">
        <f t="shared" ca="1" si="118"/>
        <v>#VALUE!</v>
      </c>
      <c r="BT152" s="275"/>
      <c r="BU152" s="40">
        <v>162.08333333333195</v>
      </c>
      <c r="BV152" s="42" t="e">
        <f ca="1">'Queuing Calcs'!R67</f>
        <v>#VALUE!</v>
      </c>
      <c r="BW152" s="13">
        <f>'Work Information'!R72</f>
        <v>99999999</v>
      </c>
      <c r="BX152" s="41" t="str">
        <f t="shared" si="130"/>
        <v/>
      </c>
      <c r="BY152" s="142"/>
      <c r="BZ152" s="41" t="str">
        <f t="shared" si="131"/>
        <v/>
      </c>
      <c r="CA152" s="41" t="e">
        <f t="shared" ca="1" si="136"/>
        <v>#VALUE!</v>
      </c>
      <c r="CB152" s="41" t="e">
        <f t="shared" ca="1" si="154"/>
        <v>#VALUE!</v>
      </c>
      <c r="CC152" s="41"/>
      <c r="CD152" s="41" t="e">
        <f t="shared" ca="1" si="148"/>
        <v>#VALUE!</v>
      </c>
      <c r="CE152" s="41" t="e">
        <f t="shared" ca="1" si="142"/>
        <v>#VALUE!</v>
      </c>
      <c r="CF152" s="41" t="e">
        <f t="shared" ca="1" si="119"/>
        <v>#VALUE!</v>
      </c>
    </row>
    <row r="153" spans="2:84" x14ac:dyDescent="0.25">
      <c r="B153" s="275"/>
      <c r="C153" s="40">
        <v>162.12499999999861</v>
      </c>
      <c r="D153" s="42" t="e">
        <f ca="1">'Queuing Calcs'!I14</f>
        <v>#VALUE!</v>
      </c>
      <c r="E153" s="13">
        <f>'Work Information'!I19</f>
        <v>99999999</v>
      </c>
      <c r="F153" s="41" t="str">
        <f t="shared" si="120"/>
        <v/>
      </c>
      <c r="G153" s="142"/>
      <c r="H153" s="41" t="str">
        <f t="shared" si="121"/>
        <v/>
      </c>
      <c r="I153" s="41" t="e">
        <f t="shared" ca="1" si="132"/>
        <v>#VALUE!</v>
      </c>
      <c r="J153" s="41" t="e">
        <f t="shared" ca="1" si="149"/>
        <v>#VALUE!</v>
      </c>
      <c r="K153" s="41"/>
      <c r="L153" s="41" t="e">
        <f t="shared" ca="1" si="143"/>
        <v>#VALUE!</v>
      </c>
      <c r="M153" s="41" t="e">
        <f t="shared" ca="1" si="137"/>
        <v>#VALUE!</v>
      </c>
      <c r="N153" s="41" t="e">
        <f t="shared" ca="1" si="155"/>
        <v>#VALUE!</v>
      </c>
      <c r="P153" s="275"/>
      <c r="Q153" s="40">
        <v>162.12499999999861</v>
      </c>
      <c r="R153" s="42" t="e">
        <f ca="1">'Queuing Calcs'!I41</f>
        <v>#VALUE!</v>
      </c>
      <c r="S153" s="13">
        <f>'Work Information'!I46</f>
        <v>99999999</v>
      </c>
      <c r="T153" s="41" t="str">
        <f t="shared" si="122"/>
        <v/>
      </c>
      <c r="U153" s="142"/>
      <c r="V153" s="41" t="str">
        <f t="shared" si="123"/>
        <v/>
      </c>
      <c r="W153" s="41" t="e">
        <f t="shared" ca="1" si="133"/>
        <v>#VALUE!</v>
      </c>
      <c r="X153" s="41" t="e">
        <f t="shared" ca="1" si="150"/>
        <v>#VALUE!</v>
      </c>
      <c r="Y153" s="41"/>
      <c r="Z153" s="41" t="e">
        <f t="shared" ca="1" si="144"/>
        <v>#VALUE!</v>
      </c>
      <c r="AA153" s="41" t="e">
        <f t="shared" ca="1" si="138"/>
        <v>#VALUE!</v>
      </c>
      <c r="AB153" s="41" t="e">
        <f t="shared" ca="1" si="114"/>
        <v>#VALUE!</v>
      </c>
      <c r="AD153" s="275"/>
      <c r="AE153" s="40">
        <v>162.12499999999861</v>
      </c>
      <c r="AF153" s="42" t="e">
        <f ca="1">'Queuing Calcs'!I68</f>
        <v>#VALUE!</v>
      </c>
      <c r="AG153" s="13">
        <f>'Work Information'!I73</f>
        <v>99999999</v>
      </c>
      <c r="AH153" s="41" t="str">
        <f t="shared" si="124"/>
        <v/>
      </c>
      <c r="AI153" s="142"/>
      <c r="AJ153" s="41" t="str">
        <f t="shared" si="125"/>
        <v/>
      </c>
      <c r="AK153" s="41" t="e">
        <f t="shared" ca="1" si="134"/>
        <v>#VALUE!</v>
      </c>
      <c r="AL153" s="41" t="e">
        <f t="shared" ca="1" si="151"/>
        <v>#VALUE!</v>
      </c>
      <c r="AM153" s="41"/>
      <c r="AN153" s="41" t="e">
        <f t="shared" ca="1" si="145"/>
        <v>#VALUE!</v>
      </c>
      <c r="AO153" s="41" t="e">
        <f t="shared" ca="1" si="139"/>
        <v>#VALUE!</v>
      </c>
      <c r="AP153" s="41" t="e">
        <f t="shared" ca="1" si="115"/>
        <v>#VALUE!</v>
      </c>
      <c r="AR153" s="275"/>
      <c r="AS153" s="40">
        <v>162.12499999999861</v>
      </c>
      <c r="AT153" s="42" t="e">
        <f ca="1">'Queuing Calcs'!R14</f>
        <v>#VALUE!</v>
      </c>
      <c r="AU153" s="13">
        <f>'Work Information'!R19</f>
        <v>99999999</v>
      </c>
      <c r="AV153" s="41" t="str">
        <f t="shared" si="126"/>
        <v/>
      </c>
      <c r="AW153" s="142"/>
      <c r="AX153" s="41" t="str">
        <f t="shared" si="116"/>
        <v/>
      </c>
      <c r="AY153" s="41" t="e">
        <f t="shared" ca="1" si="127"/>
        <v>#VALUE!</v>
      </c>
      <c r="AZ153" s="41" t="e">
        <f t="shared" ca="1" si="152"/>
        <v>#VALUE!</v>
      </c>
      <c r="BA153" s="41"/>
      <c r="BB153" s="41" t="e">
        <f t="shared" ca="1" si="146"/>
        <v>#VALUE!</v>
      </c>
      <c r="BC153" s="41" t="e">
        <f t="shared" ca="1" si="140"/>
        <v>#VALUE!</v>
      </c>
      <c r="BD153" s="41" t="e">
        <f t="shared" ca="1" si="117"/>
        <v>#VALUE!</v>
      </c>
      <c r="BF153" s="275"/>
      <c r="BG153" s="40">
        <v>162.12499999999861</v>
      </c>
      <c r="BH153" s="42" t="e">
        <f ca="1">'Queuing Calcs'!R41</f>
        <v>#VALUE!</v>
      </c>
      <c r="BI153" s="13">
        <f>'Work Information'!R46</f>
        <v>99999999</v>
      </c>
      <c r="BJ153" s="41" t="str">
        <f t="shared" si="128"/>
        <v/>
      </c>
      <c r="BK153" s="142"/>
      <c r="BL153" s="41" t="str">
        <f t="shared" si="129"/>
        <v/>
      </c>
      <c r="BM153" s="41" t="e">
        <f t="shared" ca="1" si="135"/>
        <v>#VALUE!</v>
      </c>
      <c r="BN153" s="41" t="e">
        <f t="shared" ca="1" si="153"/>
        <v>#VALUE!</v>
      </c>
      <c r="BO153" s="41"/>
      <c r="BP153" s="41" t="e">
        <f t="shared" ca="1" si="147"/>
        <v>#VALUE!</v>
      </c>
      <c r="BQ153" s="41" t="e">
        <f t="shared" ca="1" si="141"/>
        <v>#VALUE!</v>
      </c>
      <c r="BR153" s="41" t="e">
        <f t="shared" ca="1" si="118"/>
        <v>#VALUE!</v>
      </c>
      <c r="BT153" s="275"/>
      <c r="BU153" s="40">
        <v>162.12499999999861</v>
      </c>
      <c r="BV153" s="42" t="e">
        <f ca="1">'Queuing Calcs'!R68</f>
        <v>#VALUE!</v>
      </c>
      <c r="BW153" s="13">
        <f>'Work Information'!R73</f>
        <v>99999999</v>
      </c>
      <c r="BX153" s="41" t="str">
        <f t="shared" si="130"/>
        <v/>
      </c>
      <c r="BY153" s="142"/>
      <c r="BZ153" s="41" t="str">
        <f t="shared" si="131"/>
        <v/>
      </c>
      <c r="CA153" s="41" t="e">
        <f t="shared" ca="1" si="136"/>
        <v>#VALUE!</v>
      </c>
      <c r="CB153" s="41" t="e">
        <f t="shared" ca="1" si="154"/>
        <v>#VALUE!</v>
      </c>
      <c r="CC153" s="41"/>
      <c r="CD153" s="41" t="e">
        <f t="shared" ca="1" si="148"/>
        <v>#VALUE!</v>
      </c>
      <c r="CE153" s="41" t="e">
        <f t="shared" ca="1" si="142"/>
        <v>#VALUE!</v>
      </c>
      <c r="CF153" s="41" t="e">
        <f t="shared" ca="1" si="119"/>
        <v>#VALUE!</v>
      </c>
    </row>
    <row r="154" spans="2:84" x14ac:dyDescent="0.25">
      <c r="B154" s="275"/>
      <c r="C154" s="40">
        <v>162.16666666666526</v>
      </c>
      <c r="D154" s="42" t="e">
        <f ca="1">'Queuing Calcs'!I15</f>
        <v>#VALUE!</v>
      </c>
      <c r="E154" s="13">
        <f>'Work Information'!I20</f>
        <v>99999999</v>
      </c>
      <c r="F154" s="41" t="str">
        <f t="shared" si="120"/>
        <v/>
      </c>
      <c r="G154" s="142"/>
      <c r="H154" s="41" t="str">
        <f t="shared" si="121"/>
        <v/>
      </c>
      <c r="I154" s="41" t="e">
        <f t="shared" ca="1" si="132"/>
        <v>#VALUE!</v>
      </c>
      <c r="J154" s="41" t="e">
        <f t="shared" ca="1" si="149"/>
        <v>#VALUE!</v>
      </c>
      <c r="K154" s="41"/>
      <c r="L154" s="41" t="e">
        <f t="shared" ca="1" si="143"/>
        <v>#VALUE!</v>
      </c>
      <c r="M154" s="41" t="e">
        <f t="shared" ca="1" si="137"/>
        <v>#VALUE!</v>
      </c>
      <c r="N154" s="41" t="e">
        <f t="shared" ca="1" si="155"/>
        <v>#VALUE!</v>
      </c>
      <c r="P154" s="275"/>
      <c r="Q154" s="40">
        <v>162.16666666666526</v>
      </c>
      <c r="R154" s="42" t="e">
        <f ca="1">'Queuing Calcs'!I42</f>
        <v>#VALUE!</v>
      </c>
      <c r="S154" s="13">
        <f>'Work Information'!I47</f>
        <v>99999999</v>
      </c>
      <c r="T154" s="41" t="str">
        <f t="shared" si="122"/>
        <v/>
      </c>
      <c r="U154" s="142"/>
      <c r="V154" s="41" t="str">
        <f t="shared" si="123"/>
        <v/>
      </c>
      <c r="W154" s="41" t="e">
        <f t="shared" ca="1" si="133"/>
        <v>#VALUE!</v>
      </c>
      <c r="X154" s="41" t="e">
        <f t="shared" ca="1" si="150"/>
        <v>#VALUE!</v>
      </c>
      <c r="Y154" s="41"/>
      <c r="Z154" s="41" t="e">
        <f t="shared" ca="1" si="144"/>
        <v>#VALUE!</v>
      </c>
      <c r="AA154" s="41" t="e">
        <f t="shared" ca="1" si="138"/>
        <v>#VALUE!</v>
      </c>
      <c r="AB154" s="41" t="e">
        <f t="shared" ca="1" si="114"/>
        <v>#VALUE!</v>
      </c>
      <c r="AD154" s="275"/>
      <c r="AE154" s="40">
        <v>162.16666666666526</v>
      </c>
      <c r="AF154" s="42" t="e">
        <f ca="1">'Queuing Calcs'!I69</f>
        <v>#VALUE!</v>
      </c>
      <c r="AG154" s="13">
        <f>'Work Information'!I74</f>
        <v>99999999</v>
      </c>
      <c r="AH154" s="41" t="str">
        <f t="shared" si="124"/>
        <v/>
      </c>
      <c r="AI154" s="142"/>
      <c r="AJ154" s="41" t="str">
        <f t="shared" si="125"/>
        <v/>
      </c>
      <c r="AK154" s="41" t="e">
        <f t="shared" ca="1" si="134"/>
        <v>#VALUE!</v>
      </c>
      <c r="AL154" s="41" t="e">
        <f t="shared" ca="1" si="151"/>
        <v>#VALUE!</v>
      </c>
      <c r="AM154" s="41"/>
      <c r="AN154" s="41" t="e">
        <f t="shared" ca="1" si="145"/>
        <v>#VALUE!</v>
      </c>
      <c r="AO154" s="41" t="e">
        <f t="shared" ca="1" si="139"/>
        <v>#VALUE!</v>
      </c>
      <c r="AP154" s="41" t="e">
        <f t="shared" ca="1" si="115"/>
        <v>#VALUE!</v>
      </c>
      <c r="AR154" s="275"/>
      <c r="AS154" s="40">
        <v>162.16666666666526</v>
      </c>
      <c r="AT154" s="42" t="e">
        <f ca="1">'Queuing Calcs'!R15</f>
        <v>#VALUE!</v>
      </c>
      <c r="AU154" s="13">
        <f>'Work Information'!R20</f>
        <v>99999999</v>
      </c>
      <c r="AV154" s="41" t="str">
        <f t="shared" si="126"/>
        <v/>
      </c>
      <c r="AW154" s="142"/>
      <c r="AX154" s="41" t="str">
        <f t="shared" si="116"/>
        <v/>
      </c>
      <c r="AY154" s="41" t="e">
        <f t="shared" ca="1" si="127"/>
        <v>#VALUE!</v>
      </c>
      <c r="AZ154" s="41" t="e">
        <f t="shared" ca="1" si="152"/>
        <v>#VALUE!</v>
      </c>
      <c r="BA154" s="41"/>
      <c r="BB154" s="41" t="e">
        <f t="shared" ca="1" si="146"/>
        <v>#VALUE!</v>
      </c>
      <c r="BC154" s="41" t="e">
        <f t="shared" ca="1" si="140"/>
        <v>#VALUE!</v>
      </c>
      <c r="BD154" s="41" t="e">
        <f t="shared" ca="1" si="117"/>
        <v>#VALUE!</v>
      </c>
      <c r="BF154" s="275"/>
      <c r="BG154" s="40">
        <v>162.16666666666526</v>
      </c>
      <c r="BH154" s="42" t="e">
        <f ca="1">'Queuing Calcs'!R42</f>
        <v>#VALUE!</v>
      </c>
      <c r="BI154" s="13">
        <f>'Work Information'!R47</f>
        <v>99999999</v>
      </c>
      <c r="BJ154" s="41" t="str">
        <f t="shared" si="128"/>
        <v/>
      </c>
      <c r="BK154" s="142"/>
      <c r="BL154" s="41" t="str">
        <f t="shared" si="129"/>
        <v/>
      </c>
      <c r="BM154" s="41" t="e">
        <f t="shared" ca="1" si="135"/>
        <v>#VALUE!</v>
      </c>
      <c r="BN154" s="41" t="e">
        <f t="shared" ca="1" si="153"/>
        <v>#VALUE!</v>
      </c>
      <c r="BO154" s="41"/>
      <c r="BP154" s="41" t="e">
        <f t="shared" ca="1" si="147"/>
        <v>#VALUE!</v>
      </c>
      <c r="BQ154" s="41" t="e">
        <f t="shared" ca="1" si="141"/>
        <v>#VALUE!</v>
      </c>
      <c r="BR154" s="41" t="e">
        <f t="shared" ca="1" si="118"/>
        <v>#VALUE!</v>
      </c>
      <c r="BT154" s="275"/>
      <c r="BU154" s="40">
        <v>162.16666666666526</v>
      </c>
      <c r="BV154" s="42" t="e">
        <f ca="1">'Queuing Calcs'!R69</f>
        <v>#VALUE!</v>
      </c>
      <c r="BW154" s="13">
        <f>'Work Information'!R74</f>
        <v>99999999</v>
      </c>
      <c r="BX154" s="41" t="str">
        <f t="shared" si="130"/>
        <v/>
      </c>
      <c r="BY154" s="142"/>
      <c r="BZ154" s="41" t="str">
        <f t="shared" si="131"/>
        <v/>
      </c>
      <c r="CA154" s="41" t="e">
        <f t="shared" ca="1" si="136"/>
        <v>#VALUE!</v>
      </c>
      <c r="CB154" s="41" t="e">
        <f t="shared" ca="1" si="154"/>
        <v>#VALUE!</v>
      </c>
      <c r="CC154" s="41"/>
      <c r="CD154" s="41" t="e">
        <f t="shared" ca="1" si="148"/>
        <v>#VALUE!</v>
      </c>
      <c r="CE154" s="41" t="e">
        <f t="shared" ca="1" si="142"/>
        <v>#VALUE!</v>
      </c>
      <c r="CF154" s="41" t="e">
        <f t="shared" ca="1" si="119"/>
        <v>#VALUE!</v>
      </c>
    </row>
    <row r="155" spans="2:84" x14ac:dyDescent="0.25">
      <c r="B155" s="275"/>
      <c r="C155" s="40">
        <v>162.20833333333192</v>
      </c>
      <c r="D155" s="42" t="e">
        <f ca="1">'Queuing Calcs'!I16</f>
        <v>#VALUE!</v>
      </c>
      <c r="E155" s="13">
        <f>'Work Information'!I21</f>
        <v>99999999</v>
      </c>
      <c r="F155" s="41" t="str">
        <f t="shared" si="120"/>
        <v/>
      </c>
      <c r="G155" s="142"/>
      <c r="H155" s="41" t="str">
        <f t="shared" si="121"/>
        <v/>
      </c>
      <c r="I155" s="41" t="e">
        <f t="shared" ca="1" si="132"/>
        <v>#VALUE!</v>
      </c>
      <c r="J155" s="41" t="e">
        <f t="shared" ca="1" si="149"/>
        <v>#VALUE!</v>
      </c>
      <c r="K155" s="41"/>
      <c r="L155" s="41" t="e">
        <f t="shared" ca="1" si="143"/>
        <v>#VALUE!</v>
      </c>
      <c r="M155" s="41" t="e">
        <f t="shared" ca="1" si="137"/>
        <v>#VALUE!</v>
      </c>
      <c r="N155" s="41" t="e">
        <f t="shared" ca="1" si="155"/>
        <v>#VALUE!</v>
      </c>
      <c r="P155" s="275"/>
      <c r="Q155" s="40">
        <v>162.20833333333192</v>
      </c>
      <c r="R155" s="42" t="e">
        <f ca="1">'Queuing Calcs'!I43</f>
        <v>#VALUE!</v>
      </c>
      <c r="S155" s="13">
        <f>'Work Information'!I48</f>
        <v>99999999</v>
      </c>
      <c r="T155" s="41" t="str">
        <f t="shared" si="122"/>
        <v/>
      </c>
      <c r="U155" s="142"/>
      <c r="V155" s="41" t="str">
        <f t="shared" si="123"/>
        <v/>
      </c>
      <c r="W155" s="41" t="e">
        <f t="shared" ca="1" si="133"/>
        <v>#VALUE!</v>
      </c>
      <c r="X155" s="41" t="e">
        <f t="shared" ca="1" si="150"/>
        <v>#VALUE!</v>
      </c>
      <c r="Y155" s="41"/>
      <c r="Z155" s="41" t="e">
        <f t="shared" ca="1" si="144"/>
        <v>#VALUE!</v>
      </c>
      <c r="AA155" s="41" t="e">
        <f t="shared" ca="1" si="138"/>
        <v>#VALUE!</v>
      </c>
      <c r="AB155" s="41" t="e">
        <f t="shared" ca="1" si="114"/>
        <v>#VALUE!</v>
      </c>
      <c r="AD155" s="275"/>
      <c r="AE155" s="40">
        <v>162.20833333333192</v>
      </c>
      <c r="AF155" s="42" t="e">
        <f ca="1">'Queuing Calcs'!I70</f>
        <v>#VALUE!</v>
      </c>
      <c r="AG155" s="13">
        <f>'Work Information'!I75</f>
        <v>99999999</v>
      </c>
      <c r="AH155" s="41" t="str">
        <f t="shared" si="124"/>
        <v/>
      </c>
      <c r="AI155" s="142"/>
      <c r="AJ155" s="41" t="str">
        <f t="shared" si="125"/>
        <v/>
      </c>
      <c r="AK155" s="41" t="e">
        <f t="shared" ca="1" si="134"/>
        <v>#VALUE!</v>
      </c>
      <c r="AL155" s="41" t="e">
        <f t="shared" ca="1" si="151"/>
        <v>#VALUE!</v>
      </c>
      <c r="AM155" s="41"/>
      <c r="AN155" s="41" t="e">
        <f t="shared" ca="1" si="145"/>
        <v>#VALUE!</v>
      </c>
      <c r="AO155" s="41" t="e">
        <f t="shared" ca="1" si="139"/>
        <v>#VALUE!</v>
      </c>
      <c r="AP155" s="41" t="e">
        <f t="shared" ca="1" si="115"/>
        <v>#VALUE!</v>
      </c>
      <c r="AR155" s="275"/>
      <c r="AS155" s="40">
        <v>162.20833333333192</v>
      </c>
      <c r="AT155" s="42" t="e">
        <f ca="1">'Queuing Calcs'!R16</f>
        <v>#VALUE!</v>
      </c>
      <c r="AU155" s="13">
        <f>'Work Information'!R21</f>
        <v>99999999</v>
      </c>
      <c r="AV155" s="41" t="str">
        <f t="shared" si="126"/>
        <v/>
      </c>
      <c r="AW155" s="142"/>
      <c r="AX155" s="41" t="str">
        <f t="shared" si="116"/>
        <v/>
      </c>
      <c r="AY155" s="41" t="e">
        <f t="shared" ca="1" si="127"/>
        <v>#VALUE!</v>
      </c>
      <c r="AZ155" s="41" t="e">
        <f t="shared" ca="1" si="152"/>
        <v>#VALUE!</v>
      </c>
      <c r="BA155" s="41"/>
      <c r="BB155" s="41" t="e">
        <f t="shared" ca="1" si="146"/>
        <v>#VALUE!</v>
      </c>
      <c r="BC155" s="41" t="e">
        <f t="shared" ca="1" si="140"/>
        <v>#VALUE!</v>
      </c>
      <c r="BD155" s="41" t="e">
        <f t="shared" ca="1" si="117"/>
        <v>#VALUE!</v>
      </c>
      <c r="BF155" s="275"/>
      <c r="BG155" s="40">
        <v>162.20833333333192</v>
      </c>
      <c r="BH155" s="42" t="e">
        <f ca="1">'Queuing Calcs'!R43</f>
        <v>#VALUE!</v>
      </c>
      <c r="BI155" s="13">
        <f>'Work Information'!R48</f>
        <v>99999999</v>
      </c>
      <c r="BJ155" s="41" t="str">
        <f t="shared" si="128"/>
        <v/>
      </c>
      <c r="BK155" s="142"/>
      <c r="BL155" s="41" t="str">
        <f t="shared" si="129"/>
        <v/>
      </c>
      <c r="BM155" s="41" t="e">
        <f t="shared" ca="1" si="135"/>
        <v>#VALUE!</v>
      </c>
      <c r="BN155" s="41" t="e">
        <f t="shared" ca="1" si="153"/>
        <v>#VALUE!</v>
      </c>
      <c r="BO155" s="41"/>
      <c r="BP155" s="41" t="e">
        <f t="shared" ca="1" si="147"/>
        <v>#VALUE!</v>
      </c>
      <c r="BQ155" s="41" t="e">
        <f t="shared" ca="1" si="141"/>
        <v>#VALUE!</v>
      </c>
      <c r="BR155" s="41" t="e">
        <f t="shared" ca="1" si="118"/>
        <v>#VALUE!</v>
      </c>
      <c r="BT155" s="275"/>
      <c r="BU155" s="40">
        <v>162.20833333333192</v>
      </c>
      <c r="BV155" s="42" t="e">
        <f ca="1">'Queuing Calcs'!R70</f>
        <v>#VALUE!</v>
      </c>
      <c r="BW155" s="13">
        <f>'Work Information'!R75</f>
        <v>99999999</v>
      </c>
      <c r="BX155" s="41" t="str">
        <f t="shared" si="130"/>
        <v/>
      </c>
      <c r="BY155" s="142"/>
      <c r="BZ155" s="41" t="str">
        <f t="shared" si="131"/>
        <v/>
      </c>
      <c r="CA155" s="41" t="e">
        <f t="shared" ca="1" si="136"/>
        <v>#VALUE!</v>
      </c>
      <c r="CB155" s="41" t="e">
        <f t="shared" ca="1" si="154"/>
        <v>#VALUE!</v>
      </c>
      <c r="CC155" s="41"/>
      <c r="CD155" s="41" t="e">
        <f t="shared" ca="1" si="148"/>
        <v>#VALUE!</v>
      </c>
      <c r="CE155" s="41" t="e">
        <f t="shared" ca="1" si="142"/>
        <v>#VALUE!</v>
      </c>
      <c r="CF155" s="41" t="e">
        <f t="shared" ca="1" si="119"/>
        <v>#VALUE!</v>
      </c>
    </row>
    <row r="156" spans="2:84" x14ac:dyDescent="0.25">
      <c r="B156" s="275"/>
      <c r="C156" s="40">
        <v>162.24999999999858</v>
      </c>
      <c r="D156" s="42" t="e">
        <f ca="1">'Queuing Calcs'!I17</f>
        <v>#VALUE!</v>
      </c>
      <c r="E156" s="13">
        <f>'Work Information'!I22</f>
        <v>99999999</v>
      </c>
      <c r="F156" s="41" t="str">
        <f t="shared" si="120"/>
        <v/>
      </c>
      <c r="G156" s="142"/>
      <c r="H156" s="41" t="str">
        <f t="shared" si="121"/>
        <v/>
      </c>
      <c r="I156" s="41" t="e">
        <f t="shared" ca="1" si="132"/>
        <v>#VALUE!</v>
      </c>
      <c r="J156" s="41" t="e">
        <f t="shared" ca="1" si="149"/>
        <v>#VALUE!</v>
      </c>
      <c r="K156" s="41"/>
      <c r="L156" s="41" t="e">
        <f t="shared" ca="1" si="143"/>
        <v>#VALUE!</v>
      </c>
      <c r="M156" s="41" t="e">
        <f t="shared" ca="1" si="137"/>
        <v>#VALUE!</v>
      </c>
      <c r="N156" s="41" t="e">
        <f t="shared" ca="1" si="155"/>
        <v>#VALUE!</v>
      </c>
      <c r="P156" s="275"/>
      <c r="Q156" s="40">
        <v>162.24999999999858</v>
      </c>
      <c r="R156" s="42" t="e">
        <f ca="1">'Queuing Calcs'!I44</f>
        <v>#VALUE!</v>
      </c>
      <c r="S156" s="13">
        <f>'Work Information'!I49</f>
        <v>99999999</v>
      </c>
      <c r="T156" s="41" t="str">
        <f t="shared" si="122"/>
        <v/>
      </c>
      <c r="U156" s="142"/>
      <c r="V156" s="41" t="str">
        <f t="shared" si="123"/>
        <v/>
      </c>
      <c r="W156" s="41" t="e">
        <f t="shared" ca="1" si="133"/>
        <v>#VALUE!</v>
      </c>
      <c r="X156" s="41" t="e">
        <f t="shared" ca="1" si="150"/>
        <v>#VALUE!</v>
      </c>
      <c r="Y156" s="41"/>
      <c r="Z156" s="41" t="e">
        <f t="shared" ca="1" si="144"/>
        <v>#VALUE!</v>
      </c>
      <c r="AA156" s="41" t="e">
        <f t="shared" ca="1" si="138"/>
        <v>#VALUE!</v>
      </c>
      <c r="AB156" s="41" t="e">
        <f t="shared" ca="1" si="114"/>
        <v>#VALUE!</v>
      </c>
      <c r="AD156" s="275"/>
      <c r="AE156" s="40">
        <v>162.24999999999858</v>
      </c>
      <c r="AF156" s="42" t="e">
        <f ca="1">'Queuing Calcs'!I71</f>
        <v>#VALUE!</v>
      </c>
      <c r="AG156" s="13">
        <f>'Work Information'!I76</f>
        <v>99999999</v>
      </c>
      <c r="AH156" s="41" t="str">
        <f t="shared" si="124"/>
        <v/>
      </c>
      <c r="AI156" s="142"/>
      <c r="AJ156" s="41" t="str">
        <f t="shared" si="125"/>
        <v/>
      </c>
      <c r="AK156" s="41" t="e">
        <f t="shared" ca="1" si="134"/>
        <v>#VALUE!</v>
      </c>
      <c r="AL156" s="41" t="e">
        <f t="shared" ca="1" si="151"/>
        <v>#VALUE!</v>
      </c>
      <c r="AM156" s="41"/>
      <c r="AN156" s="41" t="e">
        <f t="shared" ca="1" si="145"/>
        <v>#VALUE!</v>
      </c>
      <c r="AO156" s="41" t="e">
        <f t="shared" ca="1" si="139"/>
        <v>#VALUE!</v>
      </c>
      <c r="AP156" s="41" t="e">
        <f t="shared" ca="1" si="115"/>
        <v>#VALUE!</v>
      </c>
      <c r="AR156" s="275"/>
      <c r="AS156" s="40">
        <v>162.24999999999858</v>
      </c>
      <c r="AT156" s="42" t="e">
        <f ca="1">'Queuing Calcs'!R17</f>
        <v>#VALUE!</v>
      </c>
      <c r="AU156" s="13">
        <f>'Work Information'!R22</f>
        <v>99999999</v>
      </c>
      <c r="AV156" s="41" t="str">
        <f t="shared" si="126"/>
        <v/>
      </c>
      <c r="AW156" s="142"/>
      <c r="AX156" s="41" t="str">
        <f t="shared" si="116"/>
        <v/>
      </c>
      <c r="AY156" s="41" t="e">
        <f t="shared" ca="1" si="127"/>
        <v>#VALUE!</v>
      </c>
      <c r="AZ156" s="41" t="e">
        <f t="shared" ca="1" si="152"/>
        <v>#VALUE!</v>
      </c>
      <c r="BA156" s="41"/>
      <c r="BB156" s="41" t="e">
        <f t="shared" ca="1" si="146"/>
        <v>#VALUE!</v>
      </c>
      <c r="BC156" s="41" t="e">
        <f t="shared" ca="1" si="140"/>
        <v>#VALUE!</v>
      </c>
      <c r="BD156" s="41" t="e">
        <f t="shared" ca="1" si="117"/>
        <v>#VALUE!</v>
      </c>
      <c r="BF156" s="275"/>
      <c r="BG156" s="40">
        <v>162.24999999999858</v>
      </c>
      <c r="BH156" s="42" t="e">
        <f ca="1">'Queuing Calcs'!R44</f>
        <v>#VALUE!</v>
      </c>
      <c r="BI156" s="13">
        <f>'Work Information'!R49</f>
        <v>99999999</v>
      </c>
      <c r="BJ156" s="41" t="str">
        <f t="shared" si="128"/>
        <v/>
      </c>
      <c r="BK156" s="142"/>
      <c r="BL156" s="41" t="str">
        <f t="shared" si="129"/>
        <v/>
      </c>
      <c r="BM156" s="41" t="e">
        <f t="shared" ca="1" si="135"/>
        <v>#VALUE!</v>
      </c>
      <c r="BN156" s="41" t="e">
        <f t="shared" ca="1" si="153"/>
        <v>#VALUE!</v>
      </c>
      <c r="BO156" s="41"/>
      <c r="BP156" s="41" t="e">
        <f t="shared" ca="1" si="147"/>
        <v>#VALUE!</v>
      </c>
      <c r="BQ156" s="41" t="e">
        <f t="shared" ca="1" si="141"/>
        <v>#VALUE!</v>
      </c>
      <c r="BR156" s="41" t="e">
        <f t="shared" ca="1" si="118"/>
        <v>#VALUE!</v>
      </c>
      <c r="BT156" s="275"/>
      <c r="BU156" s="40">
        <v>162.24999999999858</v>
      </c>
      <c r="BV156" s="42" t="e">
        <f ca="1">'Queuing Calcs'!R71</f>
        <v>#VALUE!</v>
      </c>
      <c r="BW156" s="13">
        <f>'Work Information'!R76</f>
        <v>99999999</v>
      </c>
      <c r="BX156" s="41" t="str">
        <f t="shared" si="130"/>
        <v/>
      </c>
      <c r="BY156" s="142"/>
      <c r="BZ156" s="41" t="str">
        <f t="shared" si="131"/>
        <v/>
      </c>
      <c r="CA156" s="41" t="e">
        <f t="shared" ca="1" si="136"/>
        <v>#VALUE!</v>
      </c>
      <c r="CB156" s="41" t="e">
        <f t="shared" ca="1" si="154"/>
        <v>#VALUE!</v>
      </c>
      <c r="CC156" s="41"/>
      <c r="CD156" s="41" t="e">
        <f t="shared" ca="1" si="148"/>
        <v>#VALUE!</v>
      </c>
      <c r="CE156" s="41" t="e">
        <f t="shared" ca="1" si="142"/>
        <v>#VALUE!</v>
      </c>
      <c r="CF156" s="41" t="e">
        <f t="shared" ca="1" si="119"/>
        <v>#VALUE!</v>
      </c>
    </row>
    <row r="157" spans="2:84" x14ac:dyDescent="0.25">
      <c r="B157" s="275"/>
      <c r="C157" s="40">
        <v>162.29166666666524</v>
      </c>
      <c r="D157" s="42" t="e">
        <f ca="1">'Queuing Calcs'!I18</f>
        <v>#VALUE!</v>
      </c>
      <c r="E157" s="13">
        <f>'Work Information'!I23</f>
        <v>99999999</v>
      </c>
      <c r="F157" s="41" t="str">
        <f t="shared" si="120"/>
        <v/>
      </c>
      <c r="G157" s="142"/>
      <c r="H157" s="41" t="str">
        <f t="shared" si="121"/>
        <v/>
      </c>
      <c r="I157" s="41" t="e">
        <f t="shared" ca="1" si="132"/>
        <v>#VALUE!</v>
      </c>
      <c r="J157" s="41" t="e">
        <f t="shared" ca="1" si="149"/>
        <v>#VALUE!</v>
      </c>
      <c r="K157" s="41"/>
      <c r="L157" s="41" t="e">
        <f t="shared" ca="1" si="143"/>
        <v>#VALUE!</v>
      </c>
      <c r="M157" s="41" t="e">
        <f t="shared" ca="1" si="137"/>
        <v>#VALUE!</v>
      </c>
      <c r="N157" s="41" t="e">
        <f t="shared" ca="1" si="155"/>
        <v>#VALUE!</v>
      </c>
      <c r="P157" s="275"/>
      <c r="Q157" s="40">
        <v>162.29166666666524</v>
      </c>
      <c r="R157" s="42" t="e">
        <f ca="1">'Queuing Calcs'!I45</f>
        <v>#VALUE!</v>
      </c>
      <c r="S157" s="13">
        <f>'Work Information'!I50</f>
        <v>99999999</v>
      </c>
      <c r="T157" s="41" t="str">
        <f t="shared" si="122"/>
        <v/>
      </c>
      <c r="U157" s="142"/>
      <c r="V157" s="41" t="str">
        <f t="shared" si="123"/>
        <v/>
      </c>
      <c r="W157" s="41" t="e">
        <f t="shared" ca="1" si="133"/>
        <v>#VALUE!</v>
      </c>
      <c r="X157" s="41" t="e">
        <f t="shared" ca="1" si="150"/>
        <v>#VALUE!</v>
      </c>
      <c r="Y157" s="41"/>
      <c r="Z157" s="41" t="e">
        <f t="shared" ca="1" si="144"/>
        <v>#VALUE!</v>
      </c>
      <c r="AA157" s="41" t="e">
        <f t="shared" ca="1" si="138"/>
        <v>#VALUE!</v>
      </c>
      <c r="AB157" s="41" t="e">
        <f t="shared" ca="1" si="114"/>
        <v>#VALUE!</v>
      </c>
      <c r="AD157" s="275"/>
      <c r="AE157" s="40">
        <v>162.29166666666524</v>
      </c>
      <c r="AF157" s="42" t="e">
        <f ca="1">'Queuing Calcs'!I72</f>
        <v>#VALUE!</v>
      </c>
      <c r="AG157" s="13">
        <f>'Work Information'!I77</f>
        <v>99999999</v>
      </c>
      <c r="AH157" s="41" t="str">
        <f t="shared" si="124"/>
        <v/>
      </c>
      <c r="AI157" s="142"/>
      <c r="AJ157" s="41" t="str">
        <f t="shared" si="125"/>
        <v/>
      </c>
      <c r="AK157" s="41" t="e">
        <f t="shared" ca="1" si="134"/>
        <v>#VALUE!</v>
      </c>
      <c r="AL157" s="41" t="e">
        <f t="shared" ca="1" si="151"/>
        <v>#VALUE!</v>
      </c>
      <c r="AM157" s="41"/>
      <c r="AN157" s="41" t="e">
        <f t="shared" ca="1" si="145"/>
        <v>#VALUE!</v>
      </c>
      <c r="AO157" s="41" t="e">
        <f t="shared" ca="1" si="139"/>
        <v>#VALUE!</v>
      </c>
      <c r="AP157" s="41" t="e">
        <f t="shared" ca="1" si="115"/>
        <v>#VALUE!</v>
      </c>
      <c r="AR157" s="275"/>
      <c r="AS157" s="40">
        <v>162.29166666666524</v>
      </c>
      <c r="AT157" s="42" t="e">
        <f ca="1">'Queuing Calcs'!R18</f>
        <v>#VALUE!</v>
      </c>
      <c r="AU157" s="13">
        <f>'Work Information'!R23</f>
        <v>99999999</v>
      </c>
      <c r="AV157" s="41" t="str">
        <f t="shared" si="126"/>
        <v/>
      </c>
      <c r="AW157" s="142"/>
      <c r="AX157" s="41" t="str">
        <f t="shared" si="116"/>
        <v/>
      </c>
      <c r="AY157" s="41" t="e">
        <f t="shared" ca="1" si="127"/>
        <v>#VALUE!</v>
      </c>
      <c r="AZ157" s="41" t="e">
        <f t="shared" ca="1" si="152"/>
        <v>#VALUE!</v>
      </c>
      <c r="BA157" s="41"/>
      <c r="BB157" s="41" t="e">
        <f t="shared" ca="1" si="146"/>
        <v>#VALUE!</v>
      </c>
      <c r="BC157" s="41" t="e">
        <f t="shared" ca="1" si="140"/>
        <v>#VALUE!</v>
      </c>
      <c r="BD157" s="41" t="e">
        <f t="shared" ca="1" si="117"/>
        <v>#VALUE!</v>
      </c>
      <c r="BF157" s="275"/>
      <c r="BG157" s="40">
        <v>162.29166666666524</v>
      </c>
      <c r="BH157" s="42" t="e">
        <f ca="1">'Queuing Calcs'!R45</f>
        <v>#VALUE!</v>
      </c>
      <c r="BI157" s="13">
        <f>'Work Information'!R50</f>
        <v>99999999</v>
      </c>
      <c r="BJ157" s="41" t="str">
        <f t="shared" si="128"/>
        <v/>
      </c>
      <c r="BK157" s="142"/>
      <c r="BL157" s="41" t="str">
        <f t="shared" si="129"/>
        <v/>
      </c>
      <c r="BM157" s="41" t="e">
        <f t="shared" ca="1" si="135"/>
        <v>#VALUE!</v>
      </c>
      <c r="BN157" s="41" t="e">
        <f t="shared" ca="1" si="153"/>
        <v>#VALUE!</v>
      </c>
      <c r="BO157" s="41"/>
      <c r="BP157" s="41" t="e">
        <f t="shared" ca="1" si="147"/>
        <v>#VALUE!</v>
      </c>
      <c r="BQ157" s="41" t="e">
        <f t="shared" ca="1" si="141"/>
        <v>#VALUE!</v>
      </c>
      <c r="BR157" s="41" t="e">
        <f t="shared" ca="1" si="118"/>
        <v>#VALUE!</v>
      </c>
      <c r="BT157" s="275"/>
      <c r="BU157" s="40">
        <v>162.29166666666524</v>
      </c>
      <c r="BV157" s="42" t="e">
        <f ca="1">'Queuing Calcs'!R72</f>
        <v>#VALUE!</v>
      </c>
      <c r="BW157" s="13">
        <f>'Work Information'!R77</f>
        <v>99999999</v>
      </c>
      <c r="BX157" s="41" t="str">
        <f t="shared" si="130"/>
        <v/>
      </c>
      <c r="BY157" s="142"/>
      <c r="BZ157" s="41" t="str">
        <f t="shared" si="131"/>
        <v/>
      </c>
      <c r="CA157" s="41" t="e">
        <f t="shared" ca="1" si="136"/>
        <v>#VALUE!</v>
      </c>
      <c r="CB157" s="41" t="e">
        <f t="shared" ca="1" si="154"/>
        <v>#VALUE!</v>
      </c>
      <c r="CC157" s="41"/>
      <c r="CD157" s="41" t="e">
        <f t="shared" ca="1" si="148"/>
        <v>#VALUE!</v>
      </c>
      <c r="CE157" s="41" t="e">
        <f t="shared" ca="1" si="142"/>
        <v>#VALUE!</v>
      </c>
      <c r="CF157" s="41" t="e">
        <f t="shared" ca="1" si="119"/>
        <v>#VALUE!</v>
      </c>
    </row>
    <row r="158" spans="2:84" x14ac:dyDescent="0.25">
      <c r="B158" s="275"/>
      <c r="C158" s="40">
        <v>162.33333333333189</v>
      </c>
      <c r="D158" s="42" t="e">
        <f ca="1">'Queuing Calcs'!I19</f>
        <v>#VALUE!</v>
      </c>
      <c r="E158" s="13">
        <f>'Work Information'!I24</f>
        <v>99999999</v>
      </c>
      <c r="F158" s="41" t="str">
        <f t="shared" si="120"/>
        <v/>
      </c>
      <c r="G158" s="142"/>
      <c r="H158" s="41" t="str">
        <f t="shared" si="121"/>
        <v/>
      </c>
      <c r="I158" s="41" t="e">
        <f t="shared" ca="1" si="132"/>
        <v>#VALUE!</v>
      </c>
      <c r="J158" s="41" t="e">
        <f t="shared" ca="1" si="149"/>
        <v>#VALUE!</v>
      </c>
      <c r="K158" s="41"/>
      <c r="L158" s="41" t="e">
        <f t="shared" ca="1" si="143"/>
        <v>#VALUE!</v>
      </c>
      <c r="M158" s="41" t="e">
        <f t="shared" ca="1" si="137"/>
        <v>#VALUE!</v>
      </c>
      <c r="N158" s="41" t="e">
        <f t="shared" ca="1" si="155"/>
        <v>#VALUE!</v>
      </c>
      <c r="P158" s="275"/>
      <c r="Q158" s="40">
        <v>162.33333333333189</v>
      </c>
      <c r="R158" s="42" t="e">
        <f ca="1">'Queuing Calcs'!I46</f>
        <v>#VALUE!</v>
      </c>
      <c r="S158" s="13">
        <f>'Work Information'!I51</f>
        <v>99999999</v>
      </c>
      <c r="T158" s="41" t="str">
        <f t="shared" si="122"/>
        <v/>
      </c>
      <c r="U158" s="142"/>
      <c r="V158" s="41" t="str">
        <f t="shared" si="123"/>
        <v/>
      </c>
      <c r="W158" s="41" t="e">
        <f t="shared" ca="1" si="133"/>
        <v>#VALUE!</v>
      </c>
      <c r="X158" s="41" t="e">
        <f t="shared" ca="1" si="150"/>
        <v>#VALUE!</v>
      </c>
      <c r="Y158" s="41"/>
      <c r="Z158" s="41" t="e">
        <f t="shared" ca="1" si="144"/>
        <v>#VALUE!</v>
      </c>
      <c r="AA158" s="41" t="e">
        <f t="shared" ca="1" si="138"/>
        <v>#VALUE!</v>
      </c>
      <c r="AB158" s="41" t="e">
        <f t="shared" ca="1" si="114"/>
        <v>#VALUE!</v>
      </c>
      <c r="AD158" s="275"/>
      <c r="AE158" s="40">
        <v>162.33333333333189</v>
      </c>
      <c r="AF158" s="42" t="e">
        <f ca="1">'Queuing Calcs'!I73</f>
        <v>#VALUE!</v>
      </c>
      <c r="AG158" s="13">
        <f>'Work Information'!I78</f>
        <v>99999999</v>
      </c>
      <c r="AH158" s="41" t="str">
        <f t="shared" si="124"/>
        <v/>
      </c>
      <c r="AI158" s="142"/>
      <c r="AJ158" s="41" t="str">
        <f t="shared" si="125"/>
        <v/>
      </c>
      <c r="AK158" s="41" t="e">
        <f t="shared" ca="1" si="134"/>
        <v>#VALUE!</v>
      </c>
      <c r="AL158" s="41" t="e">
        <f t="shared" ca="1" si="151"/>
        <v>#VALUE!</v>
      </c>
      <c r="AM158" s="41"/>
      <c r="AN158" s="41" t="e">
        <f t="shared" ca="1" si="145"/>
        <v>#VALUE!</v>
      </c>
      <c r="AO158" s="41" t="e">
        <f t="shared" ca="1" si="139"/>
        <v>#VALUE!</v>
      </c>
      <c r="AP158" s="41" t="e">
        <f t="shared" ca="1" si="115"/>
        <v>#VALUE!</v>
      </c>
      <c r="AR158" s="275"/>
      <c r="AS158" s="40">
        <v>162.33333333333189</v>
      </c>
      <c r="AT158" s="42" t="e">
        <f ca="1">'Queuing Calcs'!R19</f>
        <v>#VALUE!</v>
      </c>
      <c r="AU158" s="13">
        <f>'Work Information'!R24</f>
        <v>99999999</v>
      </c>
      <c r="AV158" s="41" t="str">
        <f t="shared" si="126"/>
        <v/>
      </c>
      <c r="AW158" s="142"/>
      <c r="AX158" s="41" t="str">
        <f t="shared" si="116"/>
        <v/>
      </c>
      <c r="AY158" s="41" t="e">
        <f t="shared" ca="1" si="127"/>
        <v>#VALUE!</v>
      </c>
      <c r="AZ158" s="41" t="e">
        <f t="shared" ca="1" si="152"/>
        <v>#VALUE!</v>
      </c>
      <c r="BA158" s="41"/>
      <c r="BB158" s="41" t="e">
        <f t="shared" ca="1" si="146"/>
        <v>#VALUE!</v>
      </c>
      <c r="BC158" s="41" t="e">
        <f t="shared" ca="1" si="140"/>
        <v>#VALUE!</v>
      </c>
      <c r="BD158" s="41" t="e">
        <f t="shared" ca="1" si="117"/>
        <v>#VALUE!</v>
      </c>
      <c r="BF158" s="275"/>
      <c r="BG158" s="40">
        <v>162.33333333333189</v>
      </c>
      <c r="BH158" s="42" t="e">
        <f ca="1">'Queuing Calcs'!R46</f>
        <v>#VALUE!</v>
      </c>
      <c r="BI158" s="13">
        <f>'Work Information'!R51</f>
        <v>99999999</v>
      </c>
      <c r="BJ158" s="41" t="str">
        <f t="shared" si="128"/>
        <v/>
      </c>
      <c r="BK158" s="142"/>
      <c r="BL158" s="41" t="str">
        <f t="shared" si="129"/>
        <v/>
      </c>
      <c r="BM158" s="41" t="e">
        <f t="shared" ca="1" si="135"/>
        <v>#VALUE!</v>
      </c>
      <c r="BN158" s="41" t="e">
        <f t="shared" ca="1" si="153"/>
        <v>#VALUE!</v>
      </c>
      <c r="BO158" s="41"/>
      <c r="BP158" s="41" t="e">
        <f t="shared" ca="1" si="147"/>
        <v>#VALUE!</v>
      </c>
      <c r="BQ158" s="41" t="e">
        <f t="shared" ca="1" si="141"/>
        <v>#VALUE!</v>
      </c>
      <c r="BR158" s="41" t="e">
        <f t="shared" ca="1" si="118"/>
        <v>#VALUE!</v>
      </c>
      <c r="BT158" s="275"/>
      <c r="BU158" s="40">
        <v>162.33333333333189</v>
      </c>
      <c r="BV158" s="42" t="e">
        <f ca="1">'Queuing Calcs'!R73</f>
        <v>#VALUE!</v>
      </c>
      <c r="BW158" s="13">
        <f>'Work Information'!R78</f>
        <v>99999999</v>
      </c>
      <c r="BX158" s="41" t="str">
        <f t="shared" si="130"/>
        <v/>
      </c>
      <c r="BY158" s="142"/>
      <c r="BZ158" s="41" t="str">
        <f t="shared" si="131"/>
        <v/>
      </c>
      <c r="CA158" s="41" t="e">
        <f t="shared" ca="1" si="136"/>
        <v>#VALUE!</v>
      </c>
      <c r="CB158" s="41" t="e">
        <f t="shared" ca="1" si="154"/>
        <v>#VALUE!</v>
      </c>
      <c r="CC158" s="41"/>
      <c r="CD158" s="41" t="e">
        <f t="shared" ca="1" si="148"/>
        <v>#VALUE!</v>
      </c>
      <c r="CE158" s="41" t="e">
        <f t="shared" ca="1" si="142"/>
        <v>#VALUE!</v>
      </c>
      <c r="CF158" s="41" t="e">
        <f t="shared" ca="1" si="119"/>
        <v>#VALUE!</v>
      </c>
    </row>
    <row r="159" spans="2:84" x14ac:dyDescent="0.25">
      <c r="B159" s="275"/>
      <c r="C159" s="40">
        <v>162.37499999999855</v>
      </c>
      <c r="D159" s="42" t="e">
        <f ca="1">'Queuing Calcs'!I20</f>
        <v>#VALUE!</v>
      </c>
      <c r="E159" s="13">
        <f>'Work Information'!I25</f>
        <v>99999999</v>
      </c>
      <c r="F159" s="41" t="str">
        <f t="shared" si="120"/>
        <v/>
      </c>
      <c r="G159" s="142"/>
      <c r="H159" s="41" t="str">
        <f t="shared" si="121"/>
        <v/>
      </c>
      <c r="I159" s="41" t="e">
        <f t="shared" ca="1" si="132"/>
        <v>#VALUE!</v>
      </c>
      <c r="J159" s="41" t="e">
        <f t="shared" ca="1" si="149"/>
        <v>#VALUE!</v>
      </c>
      <c r="K159" s="41"/>
      <c r="L159" s="41" t="e">
        <f t="shared" ca="1" si="143"/>
        <v>#VALUE!</v>
      </c>
      <c r="M159" s="41" t="e">
        <f t="shared" ca="1" si="137"/>
        <v>#VALUE!</v>
      </c>
      <c r="N159" s="41" t="e">
        <f t="shared" ca="1" si="155"/>
        <v>#VALUE!</v>
      </c>
      <c r="P159" s="275"/>
      <c r="Q159" s="40">
        <v>162.37499999999855</v>
      </c>
      <c r="R159" s="42" t="e">
        <f ca="1">'Queuing Calcs'!I47</f>
        <v>#VALUE!</v>
      </c>
      <c r="S159" s="13">
        <f>'Work Information'!I52</f>
        <v>99999999</v>
      </c>
      <c r="T159" s="41" t="str">
        <f t="shared" si="122"/>
        <v/>
      </c>
      <c r="U159" s="142"/>
      <c r="V159" s="41" t="str">
        <f t="shared" si="123"/>
        <v/>
      </c>
      <c r="W159" s="41" t="e">
        <f t="shared" ca="1" si="133"/>
        <v>#VALUE!</v>
      </c>
      <c r="X159" s="41" t="e">
        <f t="shared" ca="1" si="150"/>
        <v>#VALUE!</v>
      </c>
      <c r="Y159" s="41"/>
      <c r="Z159" s="41" t="e">
        <f t="shared" ca="1" si="144"/>
        <v>#VALUE!</v>
      </c>
      <c r="AA159" s="41" t="e">
        <f t="shared" ca="1" si="138"/>
        <v>#VALUE!</v>
      </c>
      <c r="AB159" s="41" t="e">
        <f t="shared" ca="1" si="114"/>
        <v>#VALUE!</v>
      </c>
      <c r="AD159" s="275"/>
      <c r="AE159" s="40">
        <v>162.37499999999855</v>
      </c>
      <c r="AF159" s="42" t="e">
        <f ca="1">'Queuing Calcs'!I74</f>
        <v>#VALUE!</v>
      </c>
      <c r="AG159" s="13">
        <f>'Work Information'!I79</f>
        <v>99999999</v>
      </c>
      <c r="AH159" s="41" t="str">
        <f t="shared" si="124"/>
        <v/>
      </c>
      <c r="AI159" s="142"/>
      <c r="AJ159" s="41" t="str">
        <f t="shared" si="125"/>
        <v/>
      </c>
      <c r="AK159" s="41" t="e">
        <f t="shared" ca="1" si="134"/>
        <v>#VALUE!</v>
      </c>
      <c r="AL159" s="41" t="e">
        <f t="shared" ca="1" si="151"/>
        <v>#VALUE!</v>
      </c>
      <c r="AM159" s="41"/>
      <c r="AN159" s="41" t="e">
        <f t="shared" ca="1" si="145"/>
        <v>#VALUE!</v>
      </c>
      <c r="AO159" s="41" t="e">
        <f t="shared" ca="1" si="139"/>
        <v>#VALUE!</v>
      </c>
      <c r="AP159" s="41" t="e">
        <f t="shared" ca="1" si="115"/>
        <v>#VALUE!</v>
      </c>
      <c r="AR159" s="275"/>
      <c r="AS159" s="40">
        <v>162.37499999999855</v>
      </c>
      <c r="AT159" s="42" t="e">
        <f ca="1">'Queuing Calcs'!R20</f>
        <v>#VALUE!</v>
      </c>
      <c r="AU159" s="13">
        <f>'Work Information'!R25</f>
        <v>99999999</v>
      </c>
      <c r="AV159" s="41" t="str">
        <f t="shared" si="126"/>
        <v/>
      </c>
      <c r="AW159" s="142"/>
      <c r="AX159" s="41" t="str">
        <f t="shared" si="116"/>
        <v/>
      </c>
      <c r="AY159" s="41" t="e">
        <f t="shared" ca="1" si="127"/>
        <v>#VALUE!</v>
      </c>
      <c r="AZ159" s="41" t="e">
        <f t="shared" ca="1" si="152"/>
        <v>#VALUE!</v>
      </c>
      <c r="BA159" s="41"/>
      <c r="BB159" s="41" t="e">
        <f t="shared" ca="1" si="146"/>
        <v>#VALUE!</v>
      </c>
      <c r="BC159" s="41" t="e">
        <f t="shared" ca="1" si="140"/>
        <v>#VALUE!</v>
      </c>
      <c r="BD159" s="41" t="e">
        <f t="shared" ca="1" si="117"/>
        <v>#VALUE!</v>
      </c>
      <c r="BF159" s="275"/>
      <c r="BG159" s="40">
        <v>162.37499999999855</v>
      </c>
      <c r="BH159" s="42" t="e">
        <f ca="1">'Queuing Calcs'!R47</f>
        <v>#VALUE!</v>
      </c>
      <c r="BI159" s="13">
        <f>'Work Information'!R52</f>
        <v>99999999</v>
      </c>
      <c r="BJ159" s="41" t="str">
        <f t="shared" si="128"/>
        <v/>
      </c>
      <c r="BK159" s="142"/>
      <c r="BL159" s="41" t="str">
        <f t="shared" si="129"/>
        <v/>
      </c>
      <c r="BM159" s="41" t="e">
        <f t="shared" ca="1" si="135"/>
        <v>#VALUE!</v>
      </c>
      <c r="BN159" s="41" t="e">
        <f t="shared" ca="1" si="153"/>
        <v>#VALUE!</v>
      </c>
      <c r="BO159" s="41"/>
      <c r="BP159" s="41" t="e">
        <f t="shared" ca="1" si="147"/>
        <v>#VALUE!</v>
      </c>
      <c r="BQ159" s="41" t="e">
        <f t="shared" ca="1" si="141"/>
        <v>#VALUE!</v>
      </c>
      <c r="BR159" s="41" t="e">
        <f t="shared" ca="1" si="118"/>
        <v>#VALUE!</v>
      </c>
      <c r="BT159" s="275"/>
      <c r="BU159" s="40">
        <v>162.37499999999855</v>
      </c>
      <c r="BV159" s="42" t="e">
        <f ca="1">'Queuing Calcs'!R74</f>
        <v>#VALUE!</v>
      </c>
      <c r="BW159" s="13">
        <f>'Work Information'!R79</f>
        <v>99999999</v>
      </c>
      <c r="BX159" s="41" t="str">
        <f t="shared" si="130"/>
        <v/>
      </c>
      <c r="BY159" s="142"/>
      <c r="BZ159" s="41" t="str">
        <f t="shared" si="131"/>
        <v/>
      </c>
      <c r="CA159" s="41" t="e">
        <f t="shared" ca="1" si="136"/>
        <v>#VALUE!</v>
      </c>
      <c r="CB159" s="41" t="e">
        <f t="shared" ca="1" si="154"/>
        <v>#VALUE!</v>
      </c>
      <c r="CC159" s="41"/>
      <c r="CD159" s="41" t="e">
        <f t="shared" ca="1" si="148"/>
        <v>#VALUE!</v>
      </c>
      <c r="CE159" s="41" t="e">
        <f t="shared" ca="1" si="142"/>
        <v>#VALUE!</v>
      </c>
      <c r="CF159" s="41" t="e">
        <f t="shared" ca="1" si="119"/>
        <v>#VALUE!</v>
      </c>
    </row>
    <row r="160" spans="2:84" x14ac:dyDescent="0.25">
      <c r="B160" s="275"/>
      <c r="C160" s="40">
        <v>162.41666666666521</v>
      </c>
      <c r="D160" s="42" t="e">
        <f ca="1">'Queuing Calcs'!I21</f>
        <v>#VALUE!</v>
      </c>
      <c r="E160" s="13">
        <f>'Work Information'!I26</f>
        <v>99999999</v>
      </c>
      <c r="F160" s="41" t="str">
        <f t="shared" si="120"/>
        <v/>
      </c>
      <c r="G160" s="142"/>
      <c r="H160" s="41" t="str">
        <f t="shared" si="121"/>
        <v/>
      </c>
      <c r="I160" s="41" t="e">
        <f t="shared" ca="1" si="132"/>
        <v>#VALUE!</v>
      </c>
      <c r="J160" s="41" t="e">
        <f t="shared" ca="1" si="149"/>
        <v>#VALUE!</v>
      </c>
      <c r="K160" s="41"/>
      <c r="L160" s="41" t="e">
        <f t="shared" ca="1" si="143"/>
        <v>#VALUE!</v>
      </c>
      <c r="M160" s="41" t="e">
        <f t="shared" ca="1" si="137"/>
        <v>#VALUE!</v>
      </c>
      <c r="N160" s="41" t="e">
        <f t="shared" ca="1" si="155"/>
        <v>#VALUE!</v>
      </c>
      <c r="P160" s="275"/>
      <c r="Q160" s="40">
        <v>162.41666666666521</v>
      </c>
      <c r="R160" s="42" t="e">
        <f ca="1">'Queuing Calcs'!I48</f>
        <v>#VALUE!</v>
      </c>
      <c r="S160" s="13">
        <f>'Work Information'!I53</f>
        <v>99999999</v>
      </c>
      <c r="T160" s="41" t="str">
        <f t="shared" si="122"/>
        <v/>
      </c>
      <c r="U160" s="142"/>
      <c r="V160" s="41" t="str">
        <f t="shared" si="123"/>
        <v/>
      </c>
      <c r="W160" s="41" t="e">
        <f t="shared" ca="1" si="133"/>
        <v>#VALUE!</v>
      </c>
      <c r="X160" s="41" t="e">
        <f t="shared" ca="1" si="150"/>
        <v>#VALUE!</v>
      </c>
      <c r="Y160" s="41"/>
      <c r="Z160" s="41" t="e">
        <f t="shared" ca="1" si="144"/>
        <v>#VALUE!</v>
      </c>
      <c r="AA160" s="41" t="e">
        <f t="shared" ca="1" si="138"/>
        <v>#VALUE!</v>
      </c>
      <c r="AB160" s="41" t="e">
        <f t="shared" ca="1" si="114"/>
        <v>#VALUE!</v>
      </c>
      <c r="AD160" s="275"/>
      <c r="AE160" s="40">
        <v>162.41666666666521</v>
      </c>
      <c r="AF160" s="42" t="e">
        <f ca="1">'Queuing Calcs'!I75</f>
        <v>#VALUE!</v>
      </c>
      <c r="AG160" s="13">
        <f>'Work Information'!I80</f>
        <v>99999999</v>
      </c>
      <c r="AH160" s="41" t="str">
        <f t="shared" si="124"/>
        <v/>
      </c>
      <c r="AI160" s="142"/>
      <c r="AJ160" s="41" t="str">
        <f t="shared" si="125"/>
        <v/>
      </c>
      <c r="AK160" s="41" t="e">
        <f t="shared" ca="1" si="134"/>
        <v>#VALUE!</v>
      </c>
      <c r="AL160" s="41" t="e">
        <f t="shared" ca="1" si="151"/>
        <v>#VALUE!</v>
      </c>
      <c r="AM160" s="41"/>
      <c r="AN160" s="41" t="e">
        <f t="shared" ca="1" si="145"/>
        <v>#VALUE!</v>
      </c>
      <c r="AO160" s="41" t="e">
        <f t="shared" ca="1" si="139"/>
        <v>#VALUE!</v>
      </c>
      <c r="AP160" s="41" t="e">
        <f t="shared" ca="1" si="115"/>
        <v>#VALUE!</v>
      </c>
      <c r="AR160" s="275"/>
      <c r="AS160" s="40">
        <v>162.41666666666521</v>
      </c>
      <c r="AT160" s="42" t="e">
        <f ca="1">'Queuing Calcs'!R21</f>
        <v>#VALUE!</v>
      </c>
      <c r="AU160" s="13">
        <f>'Work Information'!R26</f>
        <v>99999999</v>
      </c>
      <c r="AV160" s="41" t="str">
        <f t="shared" si="126"/>
        <v/>
      </c>
      <c r="AW160" s="142"/>
      <c r="AX160" s="41" t="str">
        <f t="shared" si="116"/>
        <v/>
      </c>
      <c r="AY160" s="41" t="e">
        <f t="shared" ca="1" si="127"/>
        <v>#VALUE!</v>
      </c>
      <c r="AZ160" s="41" t="e">
        <f t="shared" ca="1" si="152"/>
        <v>#VALUE!</v>
      </c>
      <c r="BA160" s="41"/>
      <c r="BB160" s="41" t="e">
        <f t="shared" ca="1" si="146"/>
        <v>#VALUE!</v>
      </c>
      <c r="BC160" s="41" t="e">
        <f t="shared" ca="1" si="140"/>
        <v>#VALUE!</v>
      </c>
      <c r="BD160" s="41" t="e">
        <f t="shared" ca="1" si="117"/>
        <v>#VALUE!</v>
      </c>
      <c r="BF160" s="275"/>
      <c r="BG160" s="40">
        <v>162.41666666666521</v>
      </c>
      <c r="BH160" s="42" t="e">
        <f ca="1">'Queuing Calcs'!R48</f>
        <v>#VALUE!</v>
      </c>
      <c r="BI160" s="13">
        <f>'Work Information'!R53</f>
        <v>99999999</v>
      </c>
      <c r="BJ160" s="41" t="str">
        <f t="shared" si="128"/>
        <v/>
      </c>
      <c r="BK160" s="142"/>
      <c r="BL160" s="41" t="str">
        <f t="shared" si="129"/>
        <v/>
      </c>
      <c r="BM160" s="41" t="e">
        <f t="shared" ref="BM160:BM168" ca="1" si="162">IF(AND(BH160&gt;=BH159,BH160&gt;=BH161,BH160&lt;&gt;0),IF(BH160=MAX(BH$6:BH$173),"Max Queue: "&amp;ROUND(BH160,2)&amp;" mi","Queue: "&amp;ROUND(BH160,2)&amp;" mi"),"")</f>
        <v>#VALUE!</v>
      </c>
      <c r="BN160" s="41" t="e">
        <f t="shared" ca="1" si="153"/>
        <v>#VALUE!</v>
      </c>
      <c r="BO160" s="41"/>
      <c r="BP160" s="41" t="e">
        <f t="shared" ca="1" si="147"/>
        <v>#VALUE!</v>
      </c>
      <c r="BQ160" s="41" t="e">
        <f t="shared" ca="1" si="141"/>
        <v>#VALUE!</v>
      </c>
      <c r="BR160" s="41" t="e">
        <f t="shared" ca="1" si="118"/>
        <v>#VALUE!</v>
      </c>
      <c r="BT160" s="275"/>
      <c r="BU160" s="40">
        <v>162.41666666666521</v>
      </c>
      <c r="BV160" s="42" t="e">
        <f ca="1">'Queuing Calcs'!R75</f>
        <v>#VALUE!</v>
      </c>
      <c r="BW160" s="13">
        <f>'Work Information'!R80</f>
        <v>99999999</v>
      </c>
      <c r="BX160" s="41" t="str">
        <f t="shared" si="130"/>
        <v/>
      </c>
      <c r="BY160" s="142"/>
      <c r="BZ160" s="41" t="str">
        <f t="shared" si="131"/>
        <v/>
      </c>
      <c r="CA160" s="41" t="e">
        <f t="shared" ca="1" si="136"/>
        <v>#VALUE!</v>
      </c>
      <c r="CB160" s="41" t="e">
        <f t="shared" ca="1" si="154"/>
        <v>#VALUE!</v>
      </c>
      <c r="CC160" s="41"/>
      <c r="CD160" s="41" t="e">
        <f t="shared" ca="1" si="148"/>
        <v>#VALUE!</v>
      </c>
      <c r="CE160" s="41" t="e">
        <f t="shared" ca="1" si="142"/>
        <v>#VALUE!</v>
      </c>
      <c r="CF160" s="41" t="e">
        <f t="shared" ca="1" si="119"/>
        <v>#VALUE!</v>
      </c>
    </row>
    <row r="161" spans="2:84" x14ac:dyDescent="0.25">
      <c r="B161" s="275"/>
      <c r="C161" s="40">
        <v>162.45833333333186</v>
      </c>
      <c r="D161" s="42" t="e">
        <f ca="1">'Queuing Calcs'!I22</f>
        <v>#VALUE!</v>
      </c>
      <c r="E161" s="13">
        <f>'Work Information'!I27</f>
        <v>99999999</v>
      </c>
      <c r="F161" s="41" t="str">
        <f t="shared" si="120"/>
        <v/>
      </c>
      <c r="G161" s="142"/>
      <c r="H161" s="41" t="str">
        <f t="shared" si="121"/>
        <v/>
      </c>
      <c r="I161" s="41" t="e">
        <f t="shared" ca="1" si="132"/>
        <v>#VALUE!</v>
      </c>
      <c r="J161" s="41" t="e">
        <f t="shared" ca="1" si="149"/>
        <v>#VALUE!</v>
      </c>
      <c r="K161" s="41"/>
      <c r="L161" s="41" t="e">
        <f t="shared" ca="1" si="143"/>
        <v>#VALUE!</v>
      </c>
      <c r="M161" s="41" t="e">
        <f t="shared" ca="1" si="137"/>
        <v>#VALUE!</v>
      </c>
      <c r="N161" s="41" t="e">
        <f t="shared" ca="1" si="155"/>
        <v>#VALUE!</v>
      </c>
      <c r="P161" s="275"/>
      <c r="Q161" s="40">
        <v>162.45833333333186</v>
      </c>
      <c r="R161" s="42" t="e">
        <f ca="1">'Queuing Calcs'!I49</f>
        <v>#VALUE!</v>
      </c>
      <c r="S161" s="13">
        <f>'Work Information'!I54</f>
        <v>99999999</v>
      </c>
      <c r="T161" s="41" t="str">
        <f t="shared" si="122"/>
        <v/>
      </c>
      <c r="U161" s="142"/>
      <c r="V161" s="41" t="str">
        <f t="shared" si="123"/>
        <v/>
      </c>
      <c r="W161" s="41" t="e">
        <f t="shared" ca="1" si="133"/>
        <v>#VALUE!</v>
      </c>
      <c r="X161" s="41" t="e">
        <f t="shared" ca="1" si="150"/>
        <v>#VALUE!</v>
      </c>
      <c r="Y161" s="41"/>
      <c r="Z161" s="41" t="e">
        <f t="shared" ca="1" si="144"/>
        <v>#VALUE!</v>
      </c>
      <c r="AA161" s="41" t="e">
        <f t="shared" ca="1" si="138"/>
        <v>#VALUE!</v>
      </c>
      <c r="AB161" s="41" t="e">
        <f t="shared" ca="1" si="114"/>
        <v>#VALUE!</v>
      </c>
      <c r="AD161" s="275"/>
      <c r="AE161" s="40">
        <v>162.45833333333186</v>
      </c>
      <c r="AF161" s="42" t="e">
        <f ca="1">'Queuing Calcs'!I76</f>
        <v>#VALUE!</v>
      </c>
      <c r="AG161" s="13">
        <f>'Work Information'!I81</f>
        <v>99999999</v>
      </c>
      <c r="AH161" s="41" t="str">
        <f t="shared" si="124"/>
        <v/>
      </c>
      <c r="AI161" s="142"/>
      <c r="AJ161" s="41" t="str">
        <f t="shared" si="125"/>
        <v/>
      </c>
      <c r="AK161" s="41" t="e">
        <f t="shared" ca="1" si="134"/>
        <v>#VALUE!</v>
      </c>
      <c r="AL161" s="41" t="e">
        <f t="shared" ca="1" si="151"/>
        <v>#VALUE!</v>
      </c>
      <c r="AM161" s="41"/>
      <c r="AN161" s="41" t="e">
        <f t="shared" ca="1" si="145"/>
        <v>#VALUE!</v>
      </c>
      <c r="AO161" s="41" t="e">
        <f t="shared" ca="1" si="139"/>
        <v>#VALUE!</v>
      </c>
      <c r="AP161" s="41" t="e">
        <f t="shared" ca="1" si="115"/>
        <v>#VALUE!</v>
      </c>
      <c r="AR161" s="275"/>
      <c r="AS161" s="40">
        <v>162.45833333333186</v>
      </c>
      <c r="AT161" s="42" t="e">
        <f ca="1">'Queuing Calcs'!R22</f>
        <v>#VALUE!</v>
      </c>
      <c r="AU161" s="13">
        <f>'Work Information'!R27</f>
        <v>99999999</v>
      </c>
      <c r="AV161" s="41" t="str">
        <f t="shared" si="126"/>
        <v/>
      </c>
      <c r="AW161" s="142"/>
      <c r="AX161" s="41" t="str">
        <f t="shared" si="116"/>
        <v/>
      </c>
      <c r="AY161" s="41" t="e">
        <f t="shared" ca="1" si="127"/>
        <v>#VALUE!</v>
      </c>
      <c r="AZ161" s="41" t="e">
        <f t="shared" ca="1" si="152"/>
        <v>#VALUE!</v>
      </c>
      <c r="BA161" s="41"/>
      <c r="BB161" s="41" t="e">
        <f t="shared" ca="1" si="146"/>
        <v>#VALUE!</v>
      </c>
      <c r="BC161" s="41" t="e">
        <f t="shared" ca="1" si="140"/>
        <v>#VALUE!</v>
      </c>
      <c r="BD161" s="41" t="e">
        <f t="shared" ca="1" si="117"/>
        <v>#VALUE!</v>
      </c>
      <c r="BF161" s="275"/>
      <c r="BG161" s="40">
        <v>162.45833333333186</v>
      </c>
      <c r="BH161" s="42" t="e">
        <f ca="1">'Queuing Calcs'!R49</f>
        <v>#VALUE!</v>
      </c>
      <c r="BI161" s="13">
        <f>'Work Information'!R54</f>
        <v>99999999</v>
      </c>
      <c r="BJ161" s="41" t="str">
        <f t="shared" si="128"/>
        <v/>
      </c>
      <c r="BK161" s="142"/>
      <c r="BL161" s="41" t="str">
        <f t="shared" si="129"/>
        <v/>
      </c>
      <c r="BM161" s="41" t="e">
        <f t="shared" ca="1" si="162"/>
        <v>#VALUE!</v>
      </c>
      <c r="BN161" s="41" t="e">
        <f t="shared" ca="1" si="153"/>
        <v>#VALUE!</v>
      </c>
      <c r="BO161" s="41"/>
      <c r="BP161" s="41" t="e">
        <f t="shared" ca="1" si="147"/>
        <v>#VALUE!</v>
      </c>
      <c r="BQ161" s="41" t="e">
        <f t="shared" ca="1" si="141"/>
        <v>#VALUE!</v>
      </c>
      <c r="BR161" s="41" t="e">
        <f t="shared" ca="1" si="118"/>
        <v>#VALUE!</v>
      </c>
      <c r="BT161" s="275"/>
      <c r="BU161" s="40">
        <v>162.45833333333186</v>
      </c>
      <c r="BV161" s="42" t="e">
        <f ca="1">'Queuing Calcs'!R76</f>
        <v>#VALUE!</v>
      </c>
      <c r="BW161" s="13">
        <f>'Work Information'!R81</f>
        <v>99999999</v>
      </c>
      <c r="BX161" s="41" t="str">
        <f t="shared" si="130"/>
        <v/>
      </c>
      <c r="BY161" s="142"/>
      <c r="BZ161" s="41" t="str">
        <f t="shared" si="131"/>
        <v/>
      </c>
      <c r="CA161" s="41" t="e">
        <f t="shared" ca="1" si="136"/>
        <v>#VALUE!</v>
      </c>
      <c r="CB161" s="41" t="e">
        <f t="shared" ca="1" si="154"/>
        <v>#VALUE!</v>
      </c>
      <c r="CC161" s="41"/>
      <c r="CD161" s="41" t="e">
        <f t="shared" ca="1" si="148"/>
        <v>#VALUE!</v>
      </c>
      <c r="CE161" s="41" t="e">
        <f t="shared" ca="1" si="142"/>
        <v>#VALUE!</v>
      </c>
      <c r="CF161" s="41" t="e">
        <f t="shared" ca="1" si="119"/>
        <v>#VALUE!</v>
      </c>
    </row>
    <row r="162" spans="2:84" x14ac:dyDescent="0.25">
      <c r="B162" s="275"/>
      <c r="C162" s="40">
        <v>162.49999999999852</v>
      </c>
      <c r="D162" s="42" t="e">
        <f ca="1">'Queuing Calcs'!I23</f>
        <v>#VALUE!</v>
      </c>
      <c r="E162" s="13">
        <f>'Work Information'!I28</f>
        <v>99999999</v>
      </c>
      <c r="F162" s="41" t="str">
        <f t="shared" si="120"/>
        <v/>
      </c>
      <c r="G162" s="142"/>
      <c r="H162" s="41" t="str">
        <f t="shared" si="121"/>
        <v/>
      </c>
      <c r="I162" s="41" t="e">
        <f t="shared" ca="1" si="132"/>
        <v>#VALUE!</v>
      </c>
      <c r="J162" s="41" t="e">
        <f t="shared" ca="1" si="149"/>
        <v>#VALUE!</v>
      </c>
      <c r="K162" s="41"/>
      <c r="L162" s="41" t="e">
        <f t="shared" ca="1" si="143"/>
        <v>#VALUE!</v>
      </c>
      <c r="M162" s="41" t="e">
        <f t="shared" ca="1" si="137"/>
        <v>#VALUE!</v>
      </c>
      <c r="N162" s="41" t="e">
        <f t="shared" ca="1" si="155"/>
        <v>#VALUE!</v>
      </c>
      <c r="P162" s="275"/>
      <c r="Q162" s="40">
        <v>162.49999999999852</v>
      </c>
      <c r="R162" s="42" t="e">
        <f ca="1">'Queuing Calcs'!I50</f>
        <v>#VALUE!</v>
      </c>
      <c r="S162" s="13">
        <f>'Work Information'!I55</f>
        <v>99999999</v>
      </c>
      <c r="T162" s="41" t="str">
        <f t="shared" si="122"/>
        <v/>
      </c>
      <c r="U162" s="142"/>
      <c r="V162" s="41" t="str">
        <f t="shared" si="123"/>
        <v/>
      </c>
      <c r="W162" s="41" t="e">
        <f t="shared" ca="1" si="133"/>
        <v>#VALUE!</v>
      </c>
      <c r="X162" s="41" t="e">
        <f t="shared" ca="1" si="150"/>
        <v>#VALUE!</v>
      </c>
      <c r="Y162" s="41"/>
      <c r="Z162" s="41" t="e">
        <f t="shared" ca="1" si="144"/>
        <v>#VALUE!</v>
      </c>
      <c r="AA162" s="41" t="e">
        <f t="shared" ca="1" si="138"/>
        <v>#VALUE!</v>
      </c>
      <c r="AB162" s="41" t="e">
        <f t="shared" ca="1" si="114"/>
        <v>#VALUE!</v>
      </c>
      <c r="AD162" s="275"/>
      <c r="AE162" s="40">
        <v>162.49999999999852</v>
      </c>
      <c r="AF162" s="42" t="e">
        <f ca="1">'Queuing Calcs'!I77</f>
        <v>#VALUE!</v>
      </c>
      <c r="AG162" s="13">
        <f>'Work Information'!I82</f>
        <v>99999999</v>
      </c>
      <c r="AH162" s="41" t="str">
        <f t="shared" si="124"/>
        <v/>
      </c>
      <c r="AI162" s="142"/>
      <c r="AJ162" s="41" t="str">
        <f t="shared" si="125"/>
        <v/>
      </c>
      <c r="AK162" s="41" t="e">
        <f t="shared" ca="1" si="134"/>
        <v>#VALUE!</v>
      </c>
      <c r="AL162" s="41" t="e">
        <f t="shared" ca="1" si="151"/>
        <v>#VALUE!</v>
      </c>
      <c r="AM162" s="41"/>
      <c r="AN162" s="41" t="e">
        <f t="shared" ca="1" si="145"/>
        <v>#VALUE!</v>
      </c>
      <c r="AO162" s="41" t="e">
        <f t="shared" ca="1" si="139"/>
        <v>#VALUE!</v>
      </c>
      <c r="AP162" s="41" t="e">
        <f t="shared" ca="1" si="115"/>
        <v>#VALUE!</v>
      </c>
      <c r="AR162" s="275"/>
      <c r="AS162" s="40">
        <v>162.49999999999852</v>
      </c>
      <c r="AT162" s="42" t="e">
        <f ca="1">'Queuing Calcs'!R23</f>
        <v>#VALUE!</v>
      </c>
      <c r="AU162" s="13">
        <f>'Work Information'!R28</f>
        <v>99999999</v>
      </c>
      <c r="AV162" s="41" t="str">
        <f t="shared" si="126"/>
        <v/>
      </c>
      <c r="AW162" s="142"/>
      <c r="AX162" s="41" t="str">
        <f t="shared" si="116"/>
        <v/>
      </c>
      <c r="AY162" s="41" t="e">
        <f t="shared" ca="1" si="127"/>
        <v>#VALUE!</v>
      </c>
      <c r="AZ162" s="41" t="e">
        <f t="shared" ca="1" si="152"/>
        <v>#VALUE!</v>
      </c>
      <c r="BA162" s="41"/>
      <c r="BB162" s="41" t="e">
        <f t="shared" ca="1" si="146"/>
        <v>#VALUE!</v>
      </c>
      <c r="BC162" s="41" t="e">
        <f t="shared" ca="1" si="140"/>
        <v>#VALUE!</v>
      </c>
      <c r="BD162" s="41" t="e">
        <f t="shared" ca="1" si="117"/>
        <v>#VALUE!</v>
      </c>
      <c r="BF162" s="275"/>
      <c r="BG162" s="40">
        <v>162.49999999999852</v>
      </c>
      <c r="BH162" s="42" t="e">
        <f ca="1">'Queuing Calcs'!R50</f>
        <v>#VALUE!</v>
      </c>
      <c r="BI162" s="13">
        <f>'Work Information'!R55</f>
        <v>99999999</v>
      </c>
      <c r="BJ162" s="41" t="str">
        <f t="shared" si="128"/>
        <v/>
      </c>
      <c r="BK162" s="142"/>
      <c r="BL162" s="41" t="str">
        <f t="shared" si="129"/>
        <v/>
      </c>
      <c r="BM162" s="41" t="e">
        <f t="shared" ca="1" si="162"/>
        <v>#VALUE!</v>
      </c>
      <c r="BN162" s="41" t="e">
        <f t="shared" ca="1" si="153"/>
        <v>#VALUE!</v>
      </c>
      <c r="BO162" s="41"/>
      <c r="BP162" s="41" t="e">
        <f t="shared" ca="1" si="147"/>
        <v>#VALUE!</v>
      </c>
      <c r="BQ162" s="41" t="e">
        <f t="shared" ca="1" si="141"/>
        <v>#VALUE!</v>
      </c>
      <c r="BR162" s="41" t="e">
        <f t="shared" ca="1" si="118"/>
        <v>#VALUE!</v>
      </c>
      <c r="BT162" s="275"/>
      <c r="BU162" s="40">
        <v>162.49999999999852</v>
      </c>
      <c r="BV162" s="42" t="e">
        <f ca="1">'Queuing Calcs'!R77</f>
        <v>#VALUE!</v>
      </c>
      <c r="BW162" s="13">
        <f>'Work Information'!R82</f>
        <v>99999999</v>
      </c>
      <c r="BX162" s="41" t="str">
        <f t="shared" si="130"/>
        <v/>
      </c>
      <c r="BY162" s="142"/>
      <c r="BZ162" s="41" t="str">
        <f t="shared" si="131"/>
        <v/>
      </c>
      <c r="CA162" s="41" t="e">
        <f t="shared" ca="1" si="136"/>
        <v>#VALUE!</v>
      </c>
      <c r="CB162" s="41" t="e">
        <f t="shared" ca="1" si="154"/>
        <v>#VALUE!</v>
      </c>
      <c r="CC162" s="41"/>
      <c r="CD162" s="41" t="e">
        <f t="shared" ca="1" si="148"/>
        <v>#VALUE!</v>
      </c>
      <c r="CE162" s="41" t="e">
        <f t="shared" ca="1" si="142"/>
        <v>#VALUE!</v>
      </c>
      <c r="CF162" s="41" t="e">
        <f t="shared" ca="1" si="119"/>
        <v>#VALUE!</v>
      </c>
    </row>
    <row r="163" spans="2:84" x14ac:dyDescent="0.25">
      <c r="B163" s="275"/>
      <c r="C163" s="40">
        <v>162.54166666666518</v>
      </c>
      <c r="D163" s="42" t="e">
        <f ca="1">'Queuing Calcs'!I24</f>
        <v>#VALUE!</v>
      </c>
      <c r="E163" s="13">
        <f>'Work Information'!I29</f>
        <v>99999999</v>
      </c>
      <c r="F163" s="41" t="str">
        <f t="shared" si="120"/>
        <v/>
      </c>
      <c r="G163" s="142"/>
      <c r="H163" s="41" t="str">
        <f t="shared" si="121"/>
        <v/>
      </c>
      <c r="I163" s="41" t="e">
        <f t="shared" ca="1" si="132"/>
        <v>#VALUE!</v>
      </c>
      <c r="J163" s="41" t="e">
        <f t="shared" ca="1" si="149"/>
        <v>#VALUE!</v>
      </c>
      <c r="K163" s="41"/>
      <c r="L163" s="41" t="e">
        <f t="shared" ca="1" si="143"/>
        <v>#VALUE!</v>
      </c>
      <c r="M163" s="41" t="e">
        <f t="shared" ca="1" si="137"/>
        <v>#VALUE!</v>
      </c>
      <c r="N163" s="41" t="e">
        <f t="shared" ca="1" si="155"/>
        <v>#VALUE!</v>
      </c>
      <c r="P163" s="275"/>
      <c r="Q163" s="40">
        <v>162.54166666666518</v>
      </c>
      <c r="R163" s="42" t="e">
        <f ca="1">'Queuing Calcs'!I51</f>
        <v>#VALUE!</v>
      </c>
      <c r="S163" s="13">
        <f>'Work Information'!I56</f>
        <v>99999999</v>
      </c>
      <c r="T163" s="41" t="str">
        <f t="shared" si="122"/>
        <v/>
      </c>
      <c r="U163" s="142"/>
      <c r="V163" s="41" t="str">
        <f t="shared" si="123"/>
        <v/>
      </c>
      <c r="W163" s="41" t="e">
        <f t="shared" ca="1" si="133"/>
        <v>#VALUE!</v>
      </c>
      <c r="X163" s="41" t="e">
        <f t="shared" ca="1" si="150"/>
        <v>#VALUE!</v>
      </c>
      <c r="Y163" s="41"/>
      <c r="Z163" s="41" t="e">
        <f t="shared" ca="1" si="144"/>
        <v>#VALUE!</v>
      </c>
      <c r="AA163" s="41" t="e">
        <f t="shared" ca="1" si="138"/>
        <v>#VALUE!</v>
      </c>
      <c r="AB163" s="41" t="e">
        <f t="shared" ca="1" si="114"/>
        <v>#VALUE!</v>
      </c>
      <c r="AD163" s="275"/>
      <c r="AE163" s="40">
        <v>162.54166666666518</v>
      </c>
      <c r="AF163" s="42" t="e">
        <f ca="1">'Queuing Calcs'!I78</f>
        <v>#VALUE!</v>
      </c>
      <c r="AG163" s="13">
        <f>'Work Information'!I83</f>
        <v>99999999</v>
      </c>
      <c r="AH163" s="41" t="str">
        <f t="shared" si="124"/>
        <v/>
      </c>
      <c r="AI163" s="142"/>
      <c r="AJ163" s="41" t="str">
        <f t="shared" si="125"/>
        <v/>
      </c>
      <c r="AK163" s="41" t="e">
        <f t="shared" ca="1" si="134"/>
        <v>#VALUE!</v>
      </c>
      <c r="AL163" s="41" t="e">
        <f t="shared" ca="1" si="151"/>
        <v>#VALUE!</v>
      </c>
      <c r="AM163" s="41"/>
      <c r="AN163" s="41" t="e">
        <f t="shared" ca="1" si="145"/>
        <v>#VALUE!</v>
      </c>
      <c r="AO163" s="41" t="e">
        <f t="shared" ca="1" si="139"/>
        <v>#VALUE!</v>
      </c>
      <c r="AP163" s="41" t="e">
        <f t="shared" ca="1" si="115"/>
        <v>#VALUE!</v>
      </c>
      <c r="AR163" s="275"/>
      <c r="AS163" s="40">
        <v>162.54166666666518</v>
      </c>
      <c r="AT163" s="42" t="e">
        <f ca="1">'Queuing Calcs'!R24</f>
        <v>#VALUE!</v>
      </c>
      <c r="AU163" s="13">
        <f>'Work Information'!R29</f>
        <v>99999999</v>
      </c>
      <c r="AV163" s="41" t="str">
        <f t="shared" si="126"/>
        <v/>
      </c>
      <c r="AW163" s="142"/>
      <c r="AX163" s="41" t="str">
        <f t="shared" si="116"/>
        <v/>
      </c>
      <c r="AY163" s="41" t="e">
        <f t="shared" ca="1" si="127"/>
        <v>#VALUE!</v>
      </c>
      <c r="AZ163" s="41" t="e">
        <f t="shared" ca="1" si="152"/>
        <v>#VALUE!</v>
      </c>
      <c r="BA163" s="41"/>
      <c r="BB163" s="41" t="e">
        <f t="shared" ca="1" si="146"/>
        <v>#VALUE!</v>
      </c>
      <c r="BC163" s="41" t="e">
        <f t="shared" ca="1" si="140"/>
        <v>#VALUE!</v>
      </c>
      <c r="BD163" s="41" t="e">
        <f t="shared" ca="1" si="117"/>
        <v>#VALUE!</v>
      </c>
      <c r="BF163" s="275"/>
      <c r="BG163" s="40">
        <v>162.54166666666518</v>
      </c>
      <c r="BH163" s="42" t="e">
        <f ca="1">'Queuing Calcs'!R51</f>
        <v>#VALUE!</v>
      </c>
      <c r="BI163" s="13">
        <f>'Work Information'!R56</f>
        <v>99999999</v>
      </c>
      <c r="BJ163" s="41" t="str">
        <f t="shared" si="128"/>
        <v/>
      </c>
      <c r="BK163" s="142"/>
      <c r="BL163" s="41" t="str">
        <f t="shared" si="129"/>
        <v/>
      </c>
      <c r="BM163" s="41" t="e">
        <f t="shared" ca="1" si="162"/>
        <v>#VALUE!</v>
      </c>
      <c r="BN163" s="41" t="e">
        <f t="shared" ca="1" si="153"/>
        <v>#VALUE!</v>
      </c>
      <c r="BO163" s="41"/>
      <c r="BP163" s="41" t="e">
        <f t="shared" ca="1" si="147"/>
        <v>#VALUE!</v>
      </c>
      <c r="BQ163" s="41" t="e">
        <f t="shared" ca="1" si="141"/>
        <v>#VALUE!</v>
      </c>
      <c r="BR163" s="41" t="e">
        <f t="shared" ca="1" si="118"/>
        <v>#VALUE!</v>
      </c>
      <c r="BT163" s="275"/>
      <c r="BU163" s="40">
        <v>162.54166666666518</v>
      </c>
      <c r="BV163" s="42" t="e">
        <f ca="1">'Queuing Calcs'!R78</f>
        <v>#VALUE!</v>
      </c>
      <c r="BW163" s="13">
        <f>'Work Information'!R83</f>
        <v>99999999</v>
      </c>
      <c r="BX163" s="41" t="str">
        <f t="shared" si="130"/>
        <v/>
      </c>
      <c r="BY163" s="142"/>
      <c r="BZ163" s="41" t="str">
        <f t="shared" si="131"/>
        <v/>
      </c>
      <c r="CA163" s="41" t="e">
        <f t="shared" ca="1" si="136"/>
        <v>#VALUE!</v>
      </c>
      <c r="CB163" s="41" t="e">
        <f t="shared" ca="1" si="154"/>
        <v>#VALUE!</v>
      </c>
      <c r="CC163" s="41"/>
      <c r="CD163" s="41" t="e">
        <f t="shared" ca="1" si="148"/>
        <v>#VALUE!</v>
      </c>
      <c r="CE163" s="41" t="e">
        <f t="shared" ca="1" si="142"/>
        <v>#VALUE!</v>
      </c>
      <c r="CF163" s="41" t="e">
        <f t="shared" ca="1" si="119"/>
        <v>#VALUE!</v>
      </c>
    </row>
    <row r="164" spans="2:84" x14ac:dyDescent="0.25">
      <c r="B164" s="275"/>
      <c r="C164" s="40">
        <v>162.58333333333184</v>
      </c>
      <c r="D164" s="42" t="e">
        <f ca="1">'Queuing Calcs'!I25</f>
        <v>#VALUE!</v>
      </c>
      <c r="E164" s="13">
        <f>'Work Information'!I30</f>
        <v>99999999</v>
      </c>
      <c r="F164" s="41" t="str">
        <f t="shared" si="120"/>
        <v/>
      </c>
      <c r="G164" s="142"/>
      <c r="H164" s="41" t="str">
        <f t="shared" si="121"/>
        <v/>
      </c>
      <c r="I164" s="41" t="e">
        <f t="shared" ca="1" si="132"/>
        <v>#VALUE!</v>
      </c>
      <c r="J164" s="41" t="e">
        <f t="shared" ca="1" si="149"/>
        <v>#VALUE!</v>
      </c>
      <c r="K164" s="41"/>
      <c r="L164" s="41" t="e">
        <f t="shared" ca="1" si="143"/>
        <v>#VALUE!</v>
      </c>
      <c r="M164" s="41" t="e">
        <f t="shared" ca="1" si="137"/>
        <v>#VALUE!</v>
      </c>
      <c r="N164" s="41" t="e">
        <f t="shared" ca="1" si="155"/>
        <v>#VALUE!</v>
      </c>
      <c r="P164" s="275"/>
      <c r="Q164" s="40">
        <v>162.58333333333184</v>
      </c>
      <c r="R164" s="42" t="e">
        <f ca="1">'Queuing Calcs'!I52</f>
        <v>#VALUE!</v>
      </c>
      <c r="S164" s="13">
        <f>'Work Information'!I57</f>
        <v>99999999</v>
      </c>
      <c r="T164" s="41" t="str">
        <f t="shared" si="122"/>
        <v/>
      </c>
      <c r="U164" s="142"/>
      <c r="V164" s="41" t="str">
        <f t="shared" si="123"/>
        <v/>
      </c>
      <c r="W164" s="41" t="e">
        <f t="shared" ca="1" si="133"/>
        <v>#VALUE!</v>
      </c>
      <c r="X164" s="41" t="e">
        <f t="shared" ca="1" si="150"/>
        <v>#VALUE!</v>
      </c>
      <c r="Y164" s="41"/>
      <c r="Z164" s="41" t="e">
        <f t="shared" ca="1" si="144"/>
        <v>#VALUE!</v>
      </c>
      <c r="AA164" s="41" t="e">
        <f t="shared" ca="1" si="138"/>
        <v>#VALUE!</v>
      </c>
      <c r="AB164" s="41" t="e">
        <f t="shared" ca="1" si="114"/>
        <v>#VALUE!</v>
      </c>
      <c r="AD164" s="275"/>
      <c r="AE164" s="40">
        <v>162.58333333333184</v>
      </c>
      <c r="AF164" s="42" t="e">
        <f ca="1">'Queuing Calcs'!I79</f>
        <v>#VALUE!</v>
      </c>
      <c r="AG164" s="13">
        <f>'Work Information'!I84</f>
        <v>99999999</v>
      </c>
      <c r="AH164" s="41" t="str">
        <f t="shared" si="124"/>
        <v/>
      </c>
      <c r="AI164" s="142"/>
      <c r="AJ164" s="41" t="str">
        <f t="shared" si="125"/>
        <v/>
      </c>
      <c r="AK164" s="41" t="e">
        <f t="shared" ca="1" si="134"/>
        <v>#VALUE!</v>
      </c>
      <c r="AL164" s="41" t="e">
        <f t="shared" ca="1" si="151"/>
        <v>#VALUE!</v>
      </c>
      <c r="AM164" s="41"/>
      <c r="AN164" s="41" t="e">
        <f t="shared" ca="1" si="145"/>
        <v>#VALUE!</v>
      </c>
      <c r="AO164" s="41" t="e">
        <f t="shared" ca="1" si="139"/>
        <v>#VALUE!</v>
      </c>
      <c r="AP164" s="41" t="e">
        <f t="shared" ca="1" si="115"/>
        <v>#VALUE!</v>
      </c>
      <c r="AR164" s="275"/>
      <c r="AS164" s="40">
        <v>162.58333333333184</v>
      </c>
      <c r="AT164" s="42" t="e">
        <f ca="1">'Queuing Calcs'!R25</f>
        <v>#VALUE!</v>
      </c>
      <c r="AU164" s="13">
        <f>'Work Information'!R30</f>
        <v>99999999</v>
      </c>
      <c r="AV164" s="41" t="str">
        <f t="shared" si="126"/>
        <v/>
      </c>
      <c r="AW164" s="142"/>
      <c r="AX164" s="41" t="str">
        <f t="shared" si="116"/>
        <v/>
      </c>
      <c r="AY164" s="41" t="e">
        <f t="shared" ca="1" si="127"/>
        <v>#VALUE!</v>
      </c>
      <c r="AZ164" s="41" t="e">
        <f t="shared" ca="1" si="152"/>
        <v>#VALUE!</v>
      </c>
      <c r="BA164" s="41"/>
      <c r="BB164" s="41" t="e">
        <f t="shared" ca="1" si="146"/>
        <v>#VALUE!</v>
      </c>
      <c r="BC164" s="41" t="e">
        <f t="shared" ca="1" si="140"/>
        <v>#VALUE!</v>
      </c>
      <c r="BD164" s="41" t="e">
        <f t="shared" ca="1" si="117"/>
        <v>#VALUE!</v>
      </c>
      <c r="BF164" s="275"/>
      <c r="BG164" s="40">
        <v>162.58333333333184</v>
      </c>
      <c r="BH164" s="42" t="e">
        <f ca="1">'Queuing Calcs'!R52</f>
        <v>#VALUE!</v>
      </c>
      <c r="BI164" s="13">
        <f>'Work Information'!R57</f>
        <v>99999999</v>
      </c>
      <c r="BJ164" s="41" t="str">
        <f t="shared" si="128"/>
        <v/>
      </c>
      <c r="BK164" s="142"/>
      <c r="BL164" s="41" t="str">
        <f t="shared" si="129"/>
        <v/>
      </c>
      <c r="BM164" s="41" t="e">
        <f t="shared" ca="1" si="162"/>
        <v>#VALUE!</v>
      </c>
      <c r="BN164" s="41" t="e">
        <f t="shared" ca="1" si="153"/>
        <v>#VALUE!</v>
      </c>
      <c r="BO164" s="41"/>
      <c r="BP164" s="41" t="e">
        <f t="shared" ca="1" si="147"/>
        <v>#VALUE!</v>
      </c>
      <c r="BQ164" s="41" t="e">
        <f t="shared" ca="1" si="141"/>
        <v>#VALUE!</v>
      </c>
      <c r="BR164" s="41" t="e">
        <f t="shared" ca="1" si="118"/>
        <v>#VALUE!</v>
      </c>
      <c r="BT164" s="275"/>
      <c r="BU164" s="40">
        <v>162.58333333333184</v>
      </c>
      <c r="BV164" s="42" t="e">
        <f ca="1">'Queuing Calcs'!R79</f>
        <v>#VALUE!</v>
      </c>
      <c r="BW164" s="13">
        <f>'Work Information'!R84</f>
        <v>99999999</v>
      </c>
      <c r="BX164" s="41" t="str">
        <f t="shared" si="130"/>
        <v/>
      </c>
      <c r="BY164" s="142"/>
      <c r="BZ164" s="41" t="str">
        <f t="shared" si="131"/>
        <v/>
      </c>
      <c r="CA164" s="41" t="e">
        <f t="shared" ca="1" si="136"/>
        <v>#VALUE!</v>
      </c>
      <c r="CB164" s="41" t="e">
        <f t="shared" ca="1" si="154"/>
        <v>#VALUE!</v>
      </c>
      <c r="CC164" s="41"/>
      <c r="CD164" s="41" t="e">
        <f t="shared" ca="1" si="148"/>
        <v>#VALUE!</v>
      </c>
      <c r="CE164" s="41" t="e">
        <f t="shared" ca="1" si="142"/>
        <v>#VALUE!</v>
      </c>
      <c r="CF164" s="41" t="e">
        <f t="shared" ca="1" si="119"/>
        <v>#VALUE!</v>
      </c>
    </row>
    <row r="165" spans="2:84" x14ac:dyDescent="0.25">
      <c r="B165" s="275"/>
      <c r="C165" s="40">
        <v>162.62499999999849</v>
      </c>
      <c r="D165" s="42" t="e">
        <f ca="1">'Queuing Calcs'!I26</f>
        <v>#VALUE!</v>
      </c>
      <c r="E165" s="13">
        <f>'Work Information'!I31</f>
        <v>99999999</v>
      </c>
      <c r="F165" s="41" t="str">
        <f t="shared" si="120"/>
        <v/>
      </c>
      <c r="G165" s="142"/>
      <c r="H165" s="41" t="str">
        <f t="shared" si="121"/>
        <v/>
      </c>
      <c r="I165" s="41" t="e">
        <f t="shared" ca="1" si="132"/>
        <v>#VALUE!</v>
      </c>
      <c r="J165" s="41" t="e">
        <f t="shared" ca="1" si="149"/>
        <v>#VALUE!</v>
      </c>
      <c r="K165" s="41"/>
      <c r="L165" s="41" t="e">
        <f t="shared" ca="1" si="143"/>
        <v>#VALUE!</v>
      </c>
      <c r="M165" s="41" t="e">
        <f t="shared" ca="1" si="137"/>
        <v>#VALUE!</v>
      </c>
      <c r="N165" s="41" t="e">
        <f t="shared" ca="1" si="155"/>
        <v>#VALUE!</v>
      </c>
      <c r="P165" s="275"/>
      <c r="Q165" s="40">
        <v>162.62499999999849</v>
      </c>
      <c r="R165" s="42" t="e">
        <f ca="1">'Queuing Calcs'!I53</f>
        <v>#VALUE!</v>
      </c>
      <c r="S165" s="13">
        <f>'Work Information'!I58</f>
        <v>99999999</v>
      </c>
      <c r="T165" s="41" t="str">
        <f t="shared" si="122"/>
        <v/>
      </c>
      <c r="U165" s="142"/>
      <c r="V165" s="41" t="str">
        <f t="shared" si="123"/>
        <v/>
      </c>
      <c r="W165" s="41" t="e">
        <f t="shared" ca="1" si="133"/>
        <v>#VALUE!</v>
      </c>
      <c r="X165" s="41" t="e">
        <f t="shared" ca="1" si="150"/>
        <v>#VALUE!</v>
      </c>
      <c r="Y165" s="41"/>
      <c r="Z165" s="41" t="e">
        <f t="shared" ca="1" si="144"/>
        <v>#VALUE!</v>
      </c>
      <c r="AA165" s="41" t="e">
        <f t="shared" ca="1" si="138"/>
        <v>#VALUE!</v>
      </c>
      <c r="AB165" s="41" t="e">
        <f t="shared" ca="1" si="114"/>
        <v>#VALUE!</v>
      </c>
      <c r="AD165" s="275"/>
      <c r="AE165" s="40">
        <v>162.62499999999849</v>
      </c>
      <c r="AF165" s="42" t="e">
        <f ca="1">'Queuing Calcs'!I80</f>
        <v>#VALUE!</v>
      </c>
      <c r="AG165" s="13">
        <f>'Work Information'!I85</f>
        <v>99999999</v>
      </c>
      <c r="AH165" s="41" t="str">
        <f t="shared" si="124"/>
        <v/>
      </c>
      <c r="AI165" s="142"/>
      <c r="AJ165" s="41" t="str">
        <f t="shared" si="125"/>
        <v/>
      </c>
      <c r="AK165" s="41" t="e">
        <f t="shared" ca="1" si="134"/>
        <v>#VALUE!</v>
      </c>
      <c r="AL165" s="41" t="e">
        <f t="shared" ca="1" si="151"/>
        <v>#VALUE!</v>
      </c>
      <c r="AM165" s="41"/>
      <c r="AN165" s="41" t="e">
        <f t="shared" ca="1" si="145"/>
        <v>#VALUE!</v>
      </c>
      <c r="AO165" s="41" t="e">
        <f t="shared" ca="1" si="139"/>
        <v>#VALUE!</v>
      </c>
      <c r="AP165" s="41" t="e">
        <f t="shared" ca="1" si="115"/>
        <v>#VALUE!</v>
      </c>
      <c r="AR165" s="275"/>
      <c r="AS165" s="40">
        <v>162.62499999999849</v>
      </c>
      <c r="AT165" s="42" t="e">
        <f ca="1">'Queuing Calcs'!R26</f>
        <v>#VALUE!</v>
      </c>
      <c r="AU165" s="13">
        <f>'Work Information'!R31</f>
        <v>99999999</v>
      </c>
      <c r="AV165" s="41" t="str">
        <f t="shared" si="126"/>
        <v/>
      </c>
      <c r="AW165" s="142"/>
      <c r="AX165" s="41" t="str">
        <f t="shared" si="116"/>
        <v/>
      </c>
      <c r="AY165" s="41" t="e">
        <f t="shared" ca="1" si="127"/>
        <v>#VALUE!</v>
      </c>
      <c r="AZ165" s="41" t="e">
        <f t="shared" ca="1" si="152"/>
        <v>#VALUE!</v>
      </c>
      <c r="BA165" s="41"/>
      <c r="BB165" s="41" t="e">
        <f t="shared" ca="1" si="146"/>
        <v>#VALUE!</v>
      </c>
      <c r="BC165" s="41" t="e">
        <f t="shared" ca="1" si="140"/>
        <v>#VALUE!</v>
      </c>
      <c r="BD165" s="41" t="e">
        <f t="shared" ca="1" si="117"/>
        <v>#VALUE!</v>
      </c>
      <c r="BF165" s="275"/>
      <c r="BG165" s="40">
        <v>162.62499999999849</v>
      </c>
      <c r="BH165" s="42" t="e">
        <f ca="1">'Queuing Calcs'!R53</f>
        <v>#VALUE!</v>
      </c>
      <c r="BI165" s="13">
        <f>'Work Information'!R58</f>
        <v>99999999</v>
      </c>
      <c r="BJ165" s="41" t="str">
        <f t="shared" si="128"/>
        <v/>
      </c>
      <c r="BK165" s="142"/>
      <c r="BL165" s="41" t="str">
        <f t="shared" si="129"/>
        <v/>
      </c>
      <c r="BM165" s="41" t="e">
        <f t="shared" ca="1" si="162"/>
        <v>#VALUE!</v>
      </c>
      <c r="BN165" s="41" t="e">
        <f t="shared" ca="1" si="153"/>
        <v>#VALUE!</v>
      </c>
      <c r="BO165" s="41"/>
      <c r="BP165" s="41" t="e">
        <f t="shared" ca="1" si="147"/>
        <v>#VALUE!</v>
      </c>
      <c r="BQ165" s="41" t="e">
        <f t="shared" ca="1" si="141"/>
        <v>#VALUE!</v>
      </c>
      <c r="BR165" s="41" t="e">
        <f t="shared" ca="1" si="118"/>
        <v>#VALUE!</v>
      </c>
      <c r="BT165" s="275"/>
      <c r="BU165" s="40">
        <v>162.62499999999849</v>
      </c>
      <c r="BV165" s="42" t="e">
        <f ca="1">'Queuing Calcs'!R80</f>
        <v>#VALUE!</v>
      </c>
      <c r="BW165" s="13">
        <f>'Work Information'!R85</f>
        <v>99999999</v>
      </c>
      <c r="BX165" s="41" t="str">
        <f t="shared" si="130"/>
        <v/>
      </c>
      <c r="BY165" s="142"/>
      <c r="BZ165" s="41" t="str">
        <f t="shared" si="131"/>
        <v/>
      </c>
      <c r="CA165" s="41" t="e">
        <f t="shared" ca="1" si="136"/>
        <v>#VALUE!</v>
      </c>
      <c r="CB165" s="41" t="e">
        <f t="shared" ca="1" si="154"/>
        <v>#VALUE!</v>
      </c>
      <c r="CC165" s="41"/>
      <c r="CD165" s="41" t="e">
        <f t="shared" ca="1" si="148"/>
        <v>#VALUE!</v>
      </c>
      <c r="CE165" s="41" t="e">
        <f t="shared" ca="1" si="142"/>
        <v>#VALUE!</v>
      </c>
      <c r="CF165" s="41" t="e">
        <f t="shared" ca="1" si="119"/>
        <v>#VALUE!</v>
      </c>
    </row>
    <row r="166" spans="2:84" x14ac:dyDescent="0.25">
      <c r="B166" s="275"/>
      <c r="C166" s="40">
        <v>162.66666666666515</v>
      </c>
      <c r="D166" s="42" t="e">
        <f ca="1">'Queuing Calcs'!I27</f>
        <v>#VALUE!</v>
      </c>
      <c r="E166" s="13">
        <f>'Work Information'!I32</f>
        <v>99999999</v>
      </c>
      <c r="F166" s="41" t="str">
        <f t="shared" si="120"/>
        <v/>
      </c>
      <c r="G166" s="142"/>
      <c r="H166" s="41" t="str">
        <f t="shared" si="121"/>
        <v/>
      </c>
      <c r="I166" s="41" t="e">
        <f t="shared" ca="1" si="132"/>
        <v>#VALUE!</v>
      </c>
      <c r="J166" s="41" t="e">
        <f t="shared" ca="1" si="149"/>
        <v>#VALUE!</v>
      </c>
      <c r="K166" s="41"/>
      <c r="L166" s="41" t="e">
        <f t="shared" ca="1" si="143"/>
        <v>#VALUE!</v>
      </c>
      <c r="M166" s="41" t="e">
        <f t="shared" ca="1" si="137"/>
        <v>#VALUE!</v>
      </c>
      <c r="N166" s="41" t="e">
        <f t="shared" ca="1" si="155"/>
        <v>#VALUE!</v>
      </c>
      <c r="P166" s="275"/>
      <c r="Q166" s="40">
        <v>162.66666666666515</v>
      </c>
      <c r="R166" s="42" t="e">
        <f ca="1">'Queuing Calcs'!I54</f>
        <v>#VALUE!</v>
      </c>
      <c r="S166" s="13">
        <f>'Work Information'!I59</f>
        <v>99999999</v>
      </c>
      <c r="T166" s="41" t="str">
        <f t="shared" si="122"/>
        <v/>
      </c>
      <c r="U166" s="142"/>
      <c r="V166" s="41" t="str">
        <f t="shared" si="123"/>
        <v/>
      </c>
      <c r="W166" s="41" t="e">
        <f t="shared" ca="1" si="133"/>
        <v>#VALUE!</v>
      </c>
      <c r="X166" s="41" t="e">
        <f t="shared" ca="1" si="150"/>
        <v>#VALUE!</v>
      </c>
      <c r="Y166" s="41"/>
      <c r="Z166" s="41" t="e">
        <f t="shared" ca="1" si="144"/>
        <v>#VALUE!</v>
      </c>
      <c r="AA166" s="41" t="e">
        <f t="shared" ca="1" si="138"/>
        <v>#VALUE!</v>
      </c>
      <c r="AB166" s="41" t="e">
        <f t="shared" ca="1" si="114"/>
        <v>#VALUE!</v>
      </c>
      <c r="AD166" s="275"/>
      <c r="AE166" s="40">
        <v>162.66666666666515</v>
      </c>
      <c r="AF166" s="42" t="e">
        <f ca="1">'Queuing Calcs'!I81</f>
        <v>#VALUE!</v>
      </c>
      <c r="AG166" s="13">
        <f>'Work Information'!I86</f>
        <v>99999999</v>
      </c>
      <c r="AH166" s="41" t="str">
        <f t="shared" si="124"/>
        <v/>
      </c>
      <c r="AI166" s="142"/>
      <c r="AJ166" s="41" t="str">
        <f t="shared" si="125"/>
        <v/>
      </c>
      <c r="AK166" s="41" t="e">
        <f t="shared" ca="1" si="134"/>
        <v>#VALUE!</v>
      </c>
      <c r="AL166" s="41" t="e">
        <f t="shared" ca="1" si="151"/>
        <v>#VALUE!</v>
      </c>
      <c r="AM166" s="41"/>
      <c r="AN166" s="41" t="e">
        <f t="shared" ca="1" si="145"/>
        <v>#VALUE!</v>
      </c>
      <c r="AO166" s="41" t="e">
        <f t="shared" ca="1" si="139"/>
        <v>#VALUE!</v>
      </c>
      <c r="AP166" s="41" t="e">
        <f t="shared" ca="1" si="115"/>
        <v>#VALUE!</v>
      </c>
      <c r="AR166" s="275"/>
      <c r="AS166" s="40">
        <v>162.66666666666515</v>
      </c>
      <c r="AT166" s="42" t="e">
        <f ca="1">'Queuing Calcs'!R27</f>
        <v>#VALUE!</v>
      </c>
      <c r="AU166" s="13">
        <f>'Work Information'!R32</f>
        <v>99999999</v>
      </c>
      <c r="AV166" s="41" t="str">
        <f t="shared" si="126"/>
        <v/>
      </c>
      <c r="AW166" s="142"/>
      <c r="AX166" s="41" t="str">
        <f t="shared" ref="AX166:AX173" si="163">IF(AV166="","",IF(AW166="",AV166,AV166&amp;", "&amp;AW166))</f>
        <v/>
      </c>
      <c r="AY166" s="41" t="e">
        <f t="shared" ca="1" si="127"/>
        <v>#VALUE!</v>
      </c>
      <c r="AZ166" s="41" t="e">
        <f t="shared" ca="1" si="152"/>
        <v>#VALUE!</v>
      </c>
      <c r="BA166" s="41"/>
      <c r="BB166" s="41" t="e">
        <f t="shared" ca="1" si="146"/>
        <v>#VALUE!</v>
      </c>
      <c r="BC166" s="41" t="e">
        <f t="shared" ca="1" si="140"/>
        <v>#VALUE!</v>
      </c>
      <c r="BD166" s="41" t="e">
        <f t="shared" ca="1" si="117"/>
        <v>#VALUE!</v>
      </c>
      <c r="BF166" s="275"/>
      <c r="BG166" s="40">
        <v>162.66666666666515</v>
      </c>
      <c r="BH166" s="42" t="e">
        <f ca="1">'Queuing Calcs'!R54</f>
        <v>#VALUE!</v>
      </c>
      <c r="BI166" s="13">
        <f>'Work Information'!R59</f>
        <v>99999999</v>
      </c>
      <c r="BJ166" s="41" t="str">
        <f t="shared" si="128"/>
        <v/>
      </c>
      <c r="BK166" s="142"/>
      <c r="BL166" s="41" t="str">
        <f t="shared" si="129"/>
        <v/>
      </c>
      <c r="BM166" s="41" t="e">
        <f t="shared" ca="1" si="162"/>
        <v>#VALUE!</v>
      </c>
      <c r="BN166" s="41" t="e">
        <f t="shared" ca="1" si="153"/>
        <v>#VALUE!</v>
      </c>
      <c r="BO166" s="41"/>
      <c r="BP166" s="41" t="e">
        <f t="shared" ca="1" si="147"/>
        <v>#VALUE!</v>
      </c>
      <c r="BQ166" s="41" t="e">
        <f t="shared" ca="1" si="141"/>
        <v>#VALUE!</v>
      </c>
      <c r="BR166" s="41" t="e">
        <f t="shared" ca="1" si="118"/>
        <v>#VALUE!</v>
      </c>
      <c r="BT166" s="275"/>
      <c r="BU166" s="40">
        <v>162.66666666666515</v>
      </c>
      <c r="BV166" s="42" t="e">
        <f ca="1">'Queuing Calcs'!R81</f>
        <v>#VALUE!</v>
      </c>
      <c r="BW166" s="13">
        <f>'Work Information'!R86</f>
        <v>99999999</v>
      </c>
      <c r="BX166" s="41" t="str">
        <f t="shared" si="130"/>
        <v/>
      </c>
      <c r="BY166" s="142"/>
      <c r="BZ166" s="41" t="str">
        <f t="shared" si="131"/>
        <v/>
      </c>
      <c r="CA166" s="41" t="e">
        <f t="shared" ca="1" si="136"/>
        <v>#VALUE!</v>
      </c>
      <c r="CB166" s="41" t="e">
        <f t="shared" ca="1" si="154"/>
        <v>#VALUE!</v>
      </c>
      <c r="CC166" s="41"/>
      <c r="CD166" s="41" t="e">
        <f t="shared" ca="1" si="148"/>
        <v>#VALUE!</v>
      </c>
      <c r="CE166" s="41" t="e">
        <f t="shared" ca="1" si="142"/>
        <v>#VALUE!</v>
      </c>
      <c r="CF166" s="41" t="e">
        <f t="shared" ca="1" si="119"/>
        <v>#VALUE!</v>
      </c>
    </row>
    <row r="167" spans="2:84" x14ac:dyDescent="0.25">
      <c r="B167" s="275"/>
      <c r="C167" s="40">
        <v>162.70833333333181</v>
      </c>
      <c r="D167" s="42" t="e">
        <f ca="1">'Queuing Calcs'!I28</f>
        <v>#VALUE!</v>
      </c>
      <c r="E167" s="13">
        <f>'Work Information'!I33</f>
        <v>99999999</v>
      </c>
      <c r="F167" s="41" t="str">
        <f t="shared" si="120"/>
        <v/>
      </c>
      <c r="G167" s="142"/>
      <c r="H167" s="41" t="str">
        <f t="shared" si="121"/>
        <v/>
      </c>
      <c r="I167" s="41" t="e">
        <f t="shared" ca="1" si="132"/>
        <v>#VALUE!</v>
      </c>
      <c r="J167" s="41" t="e">
        <f t="shared" ca="1" si="149"/>
        <v>#VALUE!</v>
      </c>
      <c r="K167" s="41"/>
      <c r="L167" s="41" t="e">
        <f t="shared" ca="1" si="143"/>
        <v>#VALUE!</v>
      </c>
      <c r="M167" s="41" t="e">
        <f t="shared" ca="1" si="137"/>
        <v>#VALUE!</v>
      </c>
      <c r="N167" s="41" t="e">
        <f t="shared" ca="1" si="155"/>
        <v>#VALUE!</v>
      </c>
      <c r="P167" s="275"/>
      <c r="Q167" s="40">
        <v>162.70833333333181</v>
      </c>
      <c r="R167" s="42" t="e">
        <f ca="1">'Queuing Calcs'!I55</f>
        <v>#VALUE!</v>
      </c>
      <c r="S167" s="13">
        <f>'Work Information'!I60</f>
        <v>99999999</v>
      </c>
      <c r="T167" s="41" t="str">
        <f t="shared" si="122"/>
        <v/>
      </c>
      <c r="U167" s="142"/>
      <c r="V167" s="41" t="str">
        <f t="shared" si="123"/>
        <v/>
      </c>
      <c r="W167" s="41" t="e">
        <f t="shared" ca="1" si="133"/>
        <v>#VALUE!</v>
      </c>
      <c r="X167" s="41" t="e">
        <f t="shared" ca="1" si="150"/>
        <v>#VALUE!</v>
      </c>
      <c r="Y167" s="41"/>
      <c r="Z167" s="41" t="e">
        <f t="shared" ca="1" si="144"/>
        <v>#VALUE!</v>
      </c>
      <c r="AA167" s="41" t="e">
        <f t="shared" ca="1" si="138"/>
        <v>#VALUE!</v>
      </c>
      <c r="AB167" s="41" t="e">
        <f t="shared" ca="1" si="114"/>
        <v>#VALUE!</v>
      </c>
      <c r="AD167" s="275"/>
      <c r="AE167" s="40">
        <v>162.70833333333181</v>
      </c>
      <c r="AF167" s="42" t="e">
        <f ca="1">'Queuing Calcs'!I82</f>
        <v>#VALUE!</v>
      </c>
      <c r="AG167" s="13">
        <f>'Work Information'!I87</f>
        <v>99999999</v>
      </c>
      <c r="AH167" s="41" t="str">
        <f t="shared" si="124"/>
        <v/>
      </c>
      <c r="AI167" s="142"/>
      <c r="AJ167" s="41" t="str">
        <f t="shared" si="125"/>
        <v/>
      </c>
      <c r="AK167" s="41" t="e">
        <f t="shared" ca="1" si="134"/>
        <v>#VALUE!</v>
      </c>
      <c r="AL167" s="41" t="e">
        <f t="shared" ca="1" si="151"/>
        <v>#VALUE!</v>
      </c>
      <c r="AM167" s="41"/>
      <c r="AN167" s="41" t="e">
        <f t="shared" ca="1" si="145"/>
        <v>#VALUE!</v>
      </c>
      <c r="AO167" s="41" t="e">
        <f t="shared" ca="1" si="139"/>
        <v>#VALUE!</v>
      </c>
      <c r="AP167" s="41" t="e">
        <f t="shared" ca="1" si="115"/>
        <v>#VALUE!</v>
      </c>
      <c r="AR167" s="275"/>
      <c r="AS167" s="40">
        <v>162.70833333333181</v>
      </c>
      <c r="AT167" s="42" t="e">
        <f ca="1">'Queuing Calcs'!R28</f>
        <v>#VALUE!</v>
      </c>
      <c r="AU167" s="13">
        <f>'Work Information'!R33</f>
        <v>99999999</v>
      </c>
      <c r="AV167" s="41" t="str">
        <f t="shared" si="126"/>
        <v/>
      </c>
      <c r="AW167" s="142"/>
      <c r="AX167" s="41" t="str">
        <f t="shared" si="163"/>
        <v/>
      </c>
      <c r="AY167" s="41" t="e">
        <f t="shared" ref="AY167:AY172" ca="1" si="164">IF(AND(AT167&gt;=AT166,AT167&gt;=AT168,AT167&lt;&gt;0),IF(AT167=MAX(AT$6:AT$173),"Max Queue: "&amp;ROUND(AT167,2)&amp;" mi","Queue: "&amp;ROUND(AT167,2)&amp;" mi"),"")</f>
        <v>#VALUE!</v>
      </c>
      <c r="AZ167" s="41" t="e">
        <f t="shared" ca="1" si="152"/>
        <v>#VALUE!</v>
      </c>
      <c r="BA167" s="41"/>
      <c r="BB167" s="41" t="e">
        <f t="shared" ca="1" si="146"/>
        <v>#VALUE!</v>
      </c>
      <c r="BC167" s="41" t="e">
        <f t="shared" ca="1" si="140"/>
        <v>#VALUE!</v>
      </c>
      <c r="BD167" s="41" t="e">
        <f t="shared" ca="1" si="117"/>
        <v>#VALUE!</v>
      </c>
      <c r="BF167" s="275"/>
      <c r="BG167" s="40">
        <v>162.70833333333181</v>
      </c>
      <c r="BH167" s="42" t="e">
        <f ca="1">'Queuing Calcs'!R55</f>
        <v>#VALUE!</v>
      </c>
      <c r="BI167" s="13">
        <f>'Work Information'!R60</f>
        <v>99999999</v>
      </c>
      <c r="BJ167" s="41" t="str">
        <f t="shared" si="128"/>
        <v/>
      </c>
      <c r="BK167" s="142"/>
      <c r="BL167" s="41" t="str">
        <f t="shared" si="129"/>
        <v/>
      </c>
      <c r="BM167" s="41" t="e">
        <f t="shared" ca="1" si="162"/>
        <v>#VALUE!</v>
      </c>
      <c r="BN167" s="41" t="e">
        <f t="shared" ca="1" si="153"/>
        <v>#VALUE!</v>
      </c>
      <c r="BO167" s="41"/>
      <c r="BP167" s="41" t="e">
        <f t="shared" ca="1" si="147"/>
        <v>#VALUE!</v>
      </c>
      <c r="BQ167" s="41" t="e">
        <f t="shared" ca="1" si="141"/>
        <v>#VALUE!</v>
      </c>
      <c r="BR167" s="41" t="e">
        <f t="shared" ca="1" si="118"/>
        <v>#VALUE!</v>
      </c>
      <c r="BT167" s="275"/>
      <c r="BU167" s="40">
        <v>162.70833333333181</v>
      </c>
      <c r="BV167" s="42" t="e">
        <f ca="1">'Queuing Calcs'!R82</f>
        <v>#VALUE!</v>
      </c>
      <c r="BW167" s="13">
        <f>'Work Information'!R87</f>
        <v>99999999</v>
      </c>
      <c r="BX167" s="41" t="str">
        <f t="shared" si="130"/>
        <v/>
      </c>
      <c r="BY167" s="142"/>
      <c r="BZ167" s="41" t="str">
        <f t="shared" si="131"/>
        <v/>
      </c>
      <c r="CA167" s="41" t="e">
        <f t="shared" ca="1" si="136"/>
        <v>#VALUE!</v>
      </c>
      <c r="CB167" s="41" t="e">
        <f t="shared" ca="1" si="154"/>
        <v>#VALUE!</v>
      </c>
      <c r="CC167" s="41"/>
      <c r="CD167" s="41" t="e">
        <f t="shared" ca="1" si="148"/>
        <v>#VALUE!</v>
      </c>
      <c r="CE167" s="41" t="e">
        <f t="shared" ca="1" si="142"/>
        <v>#VALUE!</v>
      </c>
      <c r="CF167" s="41" t="e">
        <f t="shared" ca="1" si="119"/>
        <v>#VALUE!</v>
      </c>
    </row>
    <row r="168" spans="2:84" x14ac:dyDescent="0.25">
      <c r="B168" s="275"/>
      <c r="C168" s="40">
        <v>162.74999999999847</v>
      </c>
      <c r="D168" s="42" t="e">
        <f ca="1">'Queuing Calcs'!I29</f>
        <v>#VALUE!</v>
      </c>
      <c r="E168" s="13">
        <f>'Work Information'!I34</f>
        <v>99999999</v>
      </c>
      <c r="F168" s="41" t="str">
        <f t="shared" si="120"/>
        <v/>
      </c>
      <c r="G168" s="142"/>
      <c r="H168" s="41" t="str">
        <f t="shared" si="121"/>
        <v/>
      </c>
      <c r="I168" s="41" t="e">
        <f t="shared" ca="1" si="132"/>
        <v>#VALUE!</v>
      </c>
      <c r="J168" s="41" t="e">
        <f t="shared" ca="1" si="149"/>
        <v>#VALUE!</v>
      </c>
      <c r="K168" s="41"/>
      <c r="L168" s="41" t="e">
        <f t="shared" ca="1" si="143"/>
        <v>#VALUE!</v>
      </c>
      <c r="M168" s="41" t="e">
        <f t="shared" ca="1" si="137"/>
        <v>#VALUE!</v>
      </c>
      <c r="N168" s="41" t="e">
        <f t="shared" ca="1" si="155"/>
        <v>#VALUE!</v>
      </c>
      <c r="P168" s="275"/>
      <c r="Q168" s="40">
        <v>162.74999999999847</v>
      </c>
      <c r="R168" s="42" t="e">
        <f ca="1">'Queuing Calcs'!I56</f>
        <v>#VALUE!</v>
      </c>
      <c r="S168" s="13">
        <f>'Work Information'!I61</f>
        <v>99999999</v>
      </c>
      <c r="T168" s="41" t="str">
        <f t="shared" si="122"/>
        <v/>
      </c>
      <c r="U168" s="142"/>
      <c r="V168" s="41" t="str">
        <f t="shared" si="123"/>
        <v/>
      </c>
      <c r="W168" s="41" t="e">
        <f t="shared" ca="1" si="133"/>
        <v>#VALUE!</v>
      </c>
      <c r="X168" s="41" t="e">
        <f t="shared" ca="1" si="150"/>
        <v>#VALUE!</v>
      </c>
      <c r="Y168" s="41"/>
      <c r="Z168" s="41" t="e">
        <f t="shared" ca="1" si="144"/>
        <v>#VALUE!</v>
      </c>
      <c r="AA168" s="41" t="e">
        <f t="shared" ca="1" si="138"/>
        <v>#VALUE!</v>
      </c>
      <c r="AB168" s="41" t="e">
        <f t="shared" ca="1" si="114"/>
        <v>#VALUE!</v>
      </c>
      <c r="AD168" s="275"/>
      <c r="AE168" s="40">
        <v>162.74999999999847</v>
      </c>
      <c r="AF168" s="42" t="e">
        <f ca="1">'Queuing Calcs'!I83</f>
        <v>#VALUE!</v>
      </c>
      <c r="AG168" s="13">
        <f>'Work Information'!I88</f>
        <v>99999999</v>
      </c>
      <c r="AH168" s="41" t="str">
        <f t="shared" si="124"/>
        <v/>
      </c>
      <c r="AI168" s="142"/>
      <c r="AJ168" s="41" t="str">
        <f t="shared" si="125"/>
        <v/>
      </c>
      <c r="AK168" s="41" t="e">
        <f t="shared" ca="1" si="134"/>
        <v>#VALUE!</v>
      </c>
      <c r="AL168" s="41" t="e">
        <f t="shared" ca="1" si="151"/>
        <v>#VALUE!</v>
      </c>
      <c r="AM168" s="41"/>
      <c r="AN168" s="41" t="e">
        <f t="shared" ca="1" si="145"/>
        <v>#VALUE!</v>
      </c>
      <c r="AO168" s="41" t="e">
        <f t="shared" ca="1" si="139"/>
        <v>#VALUE!</v>
      </c>
      <c r="AP168" s="41" t="e">
        <f t="shared" ca="1" si="115"/>
        <v>#VALUE!</v>
      </c>
      <c r="AR168" s="275"/>
      <c r="AS168" s="40">
        <v>162.74999999999847</v>
      </c>
      <c r="AT168" s="42" t="e">
        <f ca="1">'Queuing Calcs'!R29</f>
        <v>#VALUE!</v>
      </c>
      <c r="AU168" s="13">
        <f>'Work Information'!R34</f>
        <v>99999999</v>
      </c>
      <c r="AV168" s="41" t="str">
        <f t="shared" si="126"/>
        <v/>
      </c>
      <c r="AW168" s="142"/>
      <c r="AX168" s="41" t="str">
        <f t="shared" si="163"/>
        <v/>
      </c>
      <c r="AY168" s="41" t="e">
        <f t="shared" ca="1" si="164"/>
        <v>#VALUE!</v>
      </c>
      <c r="AZ168" s="41" t="e">
        <f t="shared" ca="1" si="152"/>
        <v>#VALUE!</v>
      </c>
      <c r="BA168" s="41"/>
      <c r="BB168" s="41" t="e">
        <f t="shared" ca="1" si="146"/>
        <v>#VALUE!</v>
      </c>
      <c r="BC168" s="41" t="e">
        <f t="shared" ca="1" si="140"/>
        <v>#VALUE!</v>
      </c>
      <c r="BD168" s="41" t="e">
        <f t="shared" ca="1" si="117"/>
        <v>#VALUE!</v>
      </c>
      <c r="BF168" s="275"/>
      <c r="BG168" s="40">
        <v>162.74999999999847</v>
      </c>
      <c r="BH168" s="42" t="e">
        <f ca="1">'Queuing Calcs'!R56</f>
        <v>#VALUE!</v>
      </c>
      <c r="BI168" s="13">
        <f>'Work Information'!R61</f>
        <v>99999999</v>
      </c>
      <c r="BJ168" s="41" t="str">
        <f t="shared" si="128"/>
        <v/>
      </c>
      <c r="BK168" s="142"/>
      <c r="BL168" s="41" t="str">
        <f t="shared" si="129"/>
        <v/>
      </c>
      <c r="BM168" s="41" t="e">
        <f t="shared" ca="1" si="162"/>
        <v>#VALUE!</v>
      </c>
      <c r="BN168" s="41" t="e">
        <f t="shared" ca="1" si="153"/>
        <v>#VALUE!</v>
      </c>
      <c r="BO168" s="41"/>
      <c r="BP168" s="41" t="e">
        <f t="shared" ca="1" si="147"/>
        <v>#VALUE!</v>
      </c>
      <c r="BQ168" s="41" t="e">
        <f t="shared" ca="1" si="141"/>
        <v>#VALUE!</v>
      </c>
      <c r="BR168" s="41" t="e">
        <f t="shared" ca="1" si="118"/>
        <v>#VALUE!</v>
      </c>
      <c r="BT168" s="275"/>
      <c r="BU168" s="40">
        <v>162.74999999999847</v>
      </c>
      <c r="BV168" s="42" t="e">
        <f ca="1">'Queuing Calcs'!R83</f>
        <v>#VALUE!</v>
      </c>
      <c r="BW168" s="13">
        <f>'Work Information'!R88</f>
        <v>99999999</v>
      </c>
      <c r="BX168" s="41" t="str">
        <f t="shared" si="130"/>
        <v/>
      </c>
      <c r="BY168" s="142"/>
      <c r="BZ168" s="41" t="str">
        <f t="shared" si="131"/>
        <v/>
      </c>
      <c r="CA168" s="41" t="e">
        <f t="shared" ca="1" si="136"/>
        <v>#VALUE!</v>
      </c>
      <c r="CB168" s="41" t="e">
        <f t="shared" ca="1" si="154"/>
        <v>#VALUE!</v>
      </c>
      <c r="CC168" s="41"/>
      <c r="CD168" s="41" t="e">
        <f t="shared" ca="1" si="148"/>
        <v>#VALUE!</v>
      </c>
      <c r="CE168" s="41" t="e">
        <f t="shared" ca="1" si="142"/>
        <v>#VALUE!</v>
      </c>
      <c r="CF168" s="41" t="e">
        <f t="shared" ca="1" si="119"/>
        <v>#VALUE!</v>
      </c>
    </row>
    <row r="169" spans="2:84" x14ac:dyDescent="0.25">
      <c r="B169" s="275"/>
      <c r="C169" s="40">
        <v>162.79166666666512</v>
      </c>
      <c r="D169" s="42" t="e">
        <f ca="1">'Queuing Calcs'!I30</f>
        <v>#VALUE!</v>
      </c>
      <c r="E169" s="13">
        <f>'Work Information'!I35</f>
        <v>99999999</v>
      </c>
      <c r="F169" s="41" t="str">
        <f t="shared" si="120"/>
        <v/>
      </c>
      <c r="G169" s="142"/>
      <c r="H169" s="41" t="str">
        <f t="shared" si="121"/>
        <v/>
      </c>
      <c r="I169" s="41" t="e">
        <f t="shared" ca="1" si="132"/>
        <v>#VALUE!</v>
      </c>
      <c r="J169" s="41" t="e">
        <f t="shared" ca="1" si="149"/>
        <v>#VALUE!</v>
      </c>
      <c r="K169" s="41"/>
      <c r="L169" s="41" t="e">
        <f t="shared" ca="1" si="143"/>
        <v>#VALUE!</v>
      </c>
      <c r="M169" s="41" t="e">
        <f t="shared" ca="1" si="137"/>
        <v>#VALUE!</v>
      </c>
      <c r="N169" s="41" t="e">
        <f t="shared" ca="1" si="155"/>
        <v>#VALUE!</v>
      </c>
      <c r="P169" s="275"/>
      <c r="Q169" s="40">
        <v>162.79166666666512</v>
      </c>
      <c r="R169" s="42" t="e">
        <f ca="1">'Queuing Calcs'!I57</f>
        <v>#VALUE!</v>
      </c>
      <c r="S169" s="13">
        <f>'Work Information'!I62</f>
        <v>99999999</v>
      </c>
      <c r="T169" s="41" t="str">
        <f t="shared" si="122"/>
        <v/>
      </c>
      <c r="U169" s="142"/>
      <c r="V169" s="41" t="str">
        <f t="shared" si="123"/>
        <v/>
      </c>
      <c r="W169" s="41" t="e">
        <f t="shared" ca="1" si="133"/>
        <v>#VALUE!</v>
      </c>
      <c r="X169" s="41" t="e">
        <f t="shared" ca="1" si="150"/>
        <v>#VALUE!</v>
      </c>
      <c r="Y169" s="41"/>
      <c r="Z169" s="41" t="e">
        <f t="shared" ca="1" si="144"/>
        <v>#VALUE!</v>
      </c>
      <c r="AA169" s="41" t="e">
        <f t="shared" ca="1" si="138"/>
        <v>#VALUE!</v>
      </c>
      <c r="AB169" s="41" t="e">
        <f t="shared" ca="1" si="114"/>
        <v>#VALUE!</v>
      </c>
      <c r="AD169" s="275"/>
      <c r="AE169" s="40">
        <v>162.79166666666512</v>
      </c>
      <c r="AF169" s="42" t="e">
        <f ca="1">'Queuing Calcs'!I84</f>
        <v>#VALUE!</v>
      </c>
      <c r="AG169" s="13">
        <f>'Work Information'!I89</f>
        <v>99999999</v>
      </c>
      <c r="AH169" s="41" t="str">
        <f t="shared" si="124"/>
        <v/>
      </c>
      <c r="AI169" s="142"/>
      <c r="AJ169" s="41" t="str">
        <f t="shared" si="125"/>
        <v/>
      </c>
      <c r="AK169" s="41" t="e">
        <f t="shared" ca="1" si="134"/>
        <v>#VALUE!</v>
      </c>
      <c r="AL169" s="41" t="e">
        <f t="shared" ca="1" si="151"/>
        <v>#VALUE!</v>
      </c>
      <c r="AM169" s="41"/>
      <c r="AN169" s="41" t="e">
        <f t="shared" ca="1" si="145"/>
        <v>#VALUE!</v>
      </c>
      <c r="AO169" s="41" t="e">
        <f t="shared" ca="1" si="139"/>
        <v>#VALUE!</v>
      </c>
      <c r="AP169" s="41" t="e">
        <f t="shared" ca="1" si="115"/>
        <v>#VALUE!</v>
      </c>
      <c r="AR169" s="275"/>
      <c r="AS169" s="40">
        <v>162.79166666666512</v>
      </c>
      <c r="AT169" s="42" t="e">
        <f ca="1">'Queuing Calcs'!R30</f>
        <v>#VALUE!</v>
      </c>
      <c r="AU169" s="13">
        <f>'Work Information'!R35</f>
        <v>99999999</v>
      </c>
      <c r="AV169" s="41" t="str">
        <f t="shared" si="126"/>
        <v/>
      </c>
      <c r="AW169" s="142"/>
      <c r="AX169" s="41" t="str">
        <f t="shared" si="163"/>
        <v/>
      </c>
      <c r="AY169" s="41" t="e">
        <f t="shared" ca="1" si="164"/>
        <v>#VALUE!</v>
      </c>
      <c r="AZ169" s="41" t="e">
        <f t="shared" ca="1" si="152"/>
        <v>#VALUE!</v>
      </c>
      <c r="BA169" s="41"/>
      <c r="BB169" s="41" t="e">
        <f t="shared" ca="1" si="146"/>
        <v>#VALUE!</v>
      </c>
      <c r="BC169" s="41" t="e">
        <f t="shared" ca="1" si="140"/>
        <v>#VALUE!</v>
      </c>
      <c r="BD169" s="41" t="e">
        <f t="shared" ca="1" si="117"/>
        <v>#VALUE!</v>
      </c>
      <c r="BF169" s="275"/>
      <c r="BG169" s="40">
        <v>162.79166666666512</v>
      </c>
      <c r="BH169" s="42" t="e">
        <f ca="1">'Queuing Calcs'!R57</f>
        <v>#VALUE!</v>
      </c>
      <c r="BI169" s="13">
        <f>'Work Information'!R62</f>
        <v>99999999</v>
      </c>
      <c r="BJ169" s="41" t="str">
        <f t="shared" si="128"/>
        <v/>
      </c>
      <c r="BK169" s="142"/>
      <c r="BL169" s="41" t="str">
        <f t="shared" si="129"/>
        <v/>
      </c>
      <c r="BM169" s="41" t="e">
        <f ca="1">IF(AND(BH169&gt;=BH168,BH169&gt;=BH170,BH169&lt;&gt;0),IF(BH169=MAX(BH$6:BH$173),"Max Queue: "&amp;ROUND(BH169,2)&amp;" mi","Queue: "&amp;ROUND(BH169,2)&amp;" mi"),"")</f>
        <v>#VALUE!</v>
      </c>
      <c r="BN169" s="41" t="e">
        <f t="shared" ca="1" si="153"/>
        <v>#VALUE!</v>
      </c>
      <c r="BO169" s="41"/>
      <c r="BP169" s="41" t="e">
        <f t="shared" ca="1" si="147"/>
        <v>#VALUE!</v>
      </c>
      <c r="BQ169" s="41" t="e">
        <f t="shared" ca="1" si="141"/>
        <v>#VALUE!</v>
      </c>
      <c r="BR169" s="41" t="e">
        <f t="shared" ca="1" si="118"/>
        <v>#VALUE!</v>
      </c>
      <c r="BT169" s="275"/>
      <c r="BU169" s="40">
        <v>162.79166666666512</v>
      </c>
      <c r="BV169" s="42" t="e">
        <f ca="1">'Queuing Calcs'!R84</f>
        <v>#VALUE!</v>
      </c>
      <c r="BW169" s="13">
        <f>'Work Information'!R89</f>
        <v>99999999</v>
      </c>
      <c r="BX169" s="41" t="str">
        <f t="shared" si="130"/>
        <v/>
      </c>
      <c r="BY169" s="142"/>
      <c r="BZ169" s="41" t="str">
        <f t="shared" si="131"/>
        <v/>
      </c>
      <c r="CA169" s="41" t="e">
        <f t="shared" ca="1" si="136"/>
        <v>#VALUE!</v>
      </c>
      <c r="CB169" s="41" t="e">
        <f t="shared" ca="1" si="154"/>
        <v>#VALUE!</v>
      </c>
      <c r="CC169" s="41"/>
      <c r="CD169" s="41" t="e">
        <f t="shared" ca="1" si="148"/>
        <v>#VALUE!</v>
      </c>
      <c r="CE169" s="41" t="e">
        <f t="shared" ca="1" si="142"/>
        <v>#VALUE!</v>
      </c>
      <c r="CF169" s="41" t="e">
        <f t="shared" ca="1" si="119"/>
        <v>#VALUE!</v>
      </c>
    </row>
    <row r="170" spans="2:84" x14ac:dyDescent="0.25">
      <c r="B170" s="275"/>
      <c r="C170" s="40">
        <v>162.83333333333178</v>
      </c>
      <c r="D170" s="42" t="e">
        <f ca="1">'Queuing Calcs'!I31</f>
        <v>#VALUE!</v>
      </c>
      <c r="E170" s="13">
        <f>'Work Information'!I36</f>
        <v>99999999</v>
      </c>
      <c r="F170" s="41" t="str">
        <f t="shared" si="120"/>
        <v/>
      </c>
      <c r="G170" s="142"/>
      <c r="H170" s="41" t="str">
        <f t="shared" si="121"/>
        <v/>
      </c>
      <c r="I170" s="41" t="e">
        <f t="shared" ca="1" si="132"/>
        <v>#VALUE!</v>
      </c>
      <c r="J170" s="41" t="e">
        <f t="shared" ca="1" si="149"/>
        <v>#VALUE!</v>
      </c>
      <c r="K170" s="41"/>
      <c r="L170" s="41" t="e">
        <f t="shared" ca="1" si="143"/>
        <v>#VALUE!</v>
      </c>
      <c r="M170" s="41" t="e">
        <f t="shared" ca="1" si="137"/>
        <v>#VALUE!</v>
      </c>
      <c r="N170" s="41" t="e">
        <f t="shared" ca="1" si="155"/>
        <v>#VALUE!</v>
      </c>
      <c r="P170" s="275"/>
      <c r="Q170" s="40">
        <v>162.83333333333178</v>
      </c>
      <c r="R170" s="42" t="e">
        <f ca="1">'Queuing Calcs'!I58</f>
        <v>#VALUE!</v>
      </c>
      <c r="S170" s="13">
        <f>'Work Information'!I63</f>
        <v>99999999</v>
      </c>
      <c r="T170" s="41" t="str">
        <f t="shared" si="122"/>
        <v/>
      </c>
      <c r="U170" s="142"/>
      <c r="V170" s="41" t="str">
        <f t="shared" si="123"/>
        <v/>
      </c>
      <c r="W170" s="41" t="e">
        <f t="shared" ca="1" si="133"/>
        <v>#VALUE!</v>
      </c>
      <c r="X170" s="41" t="e">
        <f t="shared" ca="1" si="150"/>
        <v>#VALUE!</v>
      </c>
      <c r="Y170" s="41"/>
      <c r="Z170" s="41" t="e">
        <f t="shared" ca="1" si="144"/>
        <v>#VALUE!</v>
      </c>
      <c r="AA170" s="41" t="e">
        <f t="shared" ca="1" si="138"/>
        <v>#VALUE!</v>
      </c>
      <c r="AB170" s="41" t="e">
        <f t="shared" ca="1" si="114"/>
        <v>#VALUE!</v>
      </c>
      <c r="AD170" s="275"/>
      <c r="AE170" s="40">
        <v>162.83333333333178</v>
      </c>
      <c r="AF170" s="42" t="e">
        <f ca="1">'Queuing Calcs'!I85</f>
        <v>#VALUE!</v>
      </c>
      <c r="AG170" s="13">
        <f>'Work Information'!I90</f>
        <v>99999999</v>
      </c>
      <c r="AH170" s="41" t="str">
        <f t="shared" si="124"/>
        <v/>
      </c>
      <c r="AI170" s="142"/>
      <c r="AJ170" s="41" t="str">
        <f t="shared" si="125"/>
        <v/>
      </c>
      <c r="AK170" s="41" t="e">
        <f t="shared" ca="1" si="134"/>
        <v>#VALUE!</v>
      </c>
      <c r="AL170" s="41" t="e">
        <f t="shared" ca="1" si="151"/>
        <v>#VALUE!</v>
      </c>
      <c r="AM170" s="41"/>
      <c r="AN170" s="41" t="e">
        <f t="shared" ca="1" si="145"/>
        <v>#VALUE!</v>
      </c>
      <c r="AO170" s="41" t="e">
        <f t="shared" ca="1" si="139"/>
        <v>#VALUE!</v>
      </c>
      <c r="AP170" s="41" t="e">
        <f t="shared" ca="1" si="115"/>
        <v>#VALUE!</v>
      </c>
      <c r="AR170" s="275"/>
      <c r="AS170" s="40">
        <v>162.83333333333178</v>
      </c>
      <c r="AT170" s="42" t="e">
        <f ca="1">'Queuing Calcs'!R31</f>
        <v>#VALUE!</v>
      </c>
      <c r="AU170" s="13">
        <f>'Work Information'!R36</f>
        <v>99999999</v>
      </c>
      <c r="AV170" s="41" t="str">
        <f t="shared" si="126"/>
        <v/>
      </c>
      <c r="AW170" s="142"/>
      <c r="AX170" s="41" t="str">
        <f t="shared" si="163"/>
        <v/>
      </c>
      <c r="AY170" s="41" t="e">
        <f t="shared" ca="1" si="164"/>
        <v>#VALUE!</v>
      </c>
      <c r="AZ170" s="41" t="e">
        <f t="shared" ca="1" si="152"/>
        <v>#VALUE!</v>
      </c>
      <c r="BA170" s="41"/>
      <c r="BB170" s="41" t="e">
        <f t="shared" ca="1" si="146"/>
        <v>#VALUE!</v>
      </c>
      <c r="BC170" s="41" t="e">
        <f t="shared" ca="1" si="140"/>
        <v>#VALUE!</v>
      </c>
      <c r="BD170" s="41" t="e">
        <f t="shared" ca="1" si="117"/>
        <v>#VALUE!</v>
      </c>
      <c r="BF170" s="275"/>
      <c r="BG170" s="40">
        <v>162.83333333333178</v>
      </c>
      <c r="BH170" s="42" t="e">
        <f ca="1">'Queuing Calcs'!R58</f>
        <v>#VALUE!</v>
      </c>
      <c r="BI170" s="13">
        <f>'Work Information'!R63</f>
        <v>99999999</v>
      </c>
      <c r="BJ170" s="41" t="str">
        <f t="shared" si="128"/>
        <v/>
      </c>
      <c r="BK170" s="142"/>
      <c r="BL170" s="41" t="str">
        <f t="shared" si="129"/>
        <v/>
      </c>
      <c r="BM170" s="41" t="e">
        <f ca="1">IF(AND(BH170&gt;=BH169,BH170&gt;=BH171,BH170&lt;&gt;0),IF(BH170=MAX(BH$6:BH$173),"Max Queue: "&amp;ROUND(BH170,2)&amp;" mi","Queue: "&amp;ROUND(BH170,2)&amp;" mi"),"")</f>
        <v>#VALUE!</v>
      </c>
      <c r="BN170" s="41" t="e">
        <f t="shared" ca="1" si="153"/>
        <v>#VALUE!</v>
      </c>
      <c r="BO170" s="41"/>
      <c r="BP170" s="41" t="e">
        <f t="shared" ca="1" si="147"/>
        <v>#VALUE!</v>
      </c>
      <c r="BQ170" s="41" t="e">
        <f t="shared" ca="1" si="141"/>
        <v>#VALUE!</v>
      </c>
      <c r="BR170" s="41" t="e">
        <f t="shared" ca="1" si="118"/>
        <v>#VALUE!</v>
      </c>
      <c r="BT170" s="275"/>
      <c r="BU170" s="40">
        <v>162.83333333333178</v>
      </c>
      <c r="BV170" s="42" t="e">
        <f ca="1">'Queuing Calcs'!R85</f>
        <v>#VALUE!</v>
      </c>
      <c r="BW170" s="13">
        <f>'Work Information'!R90</f>
        <v>99999999</v>
      </c>
      <c r="BX170" s="41" t="str">
        <f t="shared" si="130"/>
        <v/>
      </c>
      <c r="BY170" s="142"/>
      <c r="BZ170" s="41" t="str">
        <f t="shared" si="131"/>
        <v/>
      </c>
      <c r="CA170" s="41" t="e">
        <f t="shared" ca="1" si="136"/>
        <v>#VALUE!</v>
      </c>
      <c r="CB170" s="41" t="e">
        <f t="shared" ca="1" si="154"/>
        <v>#VALUE!</v>
      </c>
      <c r="CC170" s="41"/>
      <c r="CD170" s="41" t="e">
        <f t="shared" ca="1" si="148"/>
        <v>#VALUE!</v>
      </c>
      <c r="CE170" s="41" t="e">
        <f t="shared" ca="1" si="142"/>
        <v>#VALUE!</v>
      </c>
      <c r="CF170" s="41" t="e">
        <f t="shared" ca="1" si="119"/>
        <v>#VALUE!</v>
      </c>
    </row>
    <row r="171" spans="2:84" x14ac:dyDescent="0.25">
      <c r="B171" s="275"/>
      <c r="C171" s="40">
        <v>162.87499999999844</v>
      </c>
      <c r="D171" s="42" t="e">
        <f ca="1">'Queuing Calcs'!I32</f>
        <v>#VALUE!</v>
      </c>
      <c r="E171" s="13">
        <f>'Work Information'!I37</f>
        <v>99999999</v>
      </c>
      <c r="F171" s="41" t="str">
        <f t="shared" si="120"/>
        <v/>
      </c>
      <c r="G171" s="142"/>
      <c r="H171" s="41" t="str">
        <f t="shared" si="121"/>
        <v/>
      </c>
      <c r="I171" s="41" t="e">
        <f t="shared" ca="1" si="132"/>
        <v>#VALUE!</v>
      </c>
      <c r="J171" s="41" t="e">
        <f t="shared" ca="1" si="149"/>
        <v>#VALUE!</v>
      </c>
      <c r="K171" s="41"/>
      <c r="L171" s="41" t="e">
        <f t="shared" ca="1" si="143"/>
        <v>#VALUE!</v>
      </c>
      <c r="M171" s="41" t="e">
        <f t="shared" ca="1" si="137"/>
        <v>#VALUE!</v>
      </c>
      <c r="N171" s="41" t="e">
        <f t="shared" ref="N171" ca="1" si="165">IF(D171&gt;1.5,"Outside Policy Limits","")</f>
        <v>#VALUE!</v>
      </c>
      <c r="P171" s="275"/>
      <c r="Q171" s="40">
        <v>162.87499999999844</v>
      </c>
      <c r="R171" s="42" t="e">
        <f ca="1">'Queuing Calcs'!I59</f>
        <v>#VALUE!</v>
      </c>
      <c r="S171" s="13">
        <f>'Work Information'!I64</f>
        <v>99999999</v>
      </c>
      <c r="T171" s="41" t="str">
        <f t="shared" si="122"/>
        <v/>
      </c>
      <c r="U171" s="142"/>
      <c r="V171" s="41" t="str">
        <f t="shared" si="123"/>
        <v/>
      </c>
      <c r="W171" s="41" t="e">
        <f t="shared" ca="1" si="133"/>
        <v>#VALUE!</v>
      </c>
      <c r="X171" s="41" t="e">
        <f t="shared" ca="1" si="150"/>
        <v>#VALUE!</v>
      </c>
      <c r="Y171" s="41"/>
      <c r="Z171" s="41" t="e">
        <f t="shared" ca="1" si="144"/>
        <v>#VALUE!</v>
      </c>
      <c r="AA171" s="41" t="e">
        <f t="shared" ca="1" si="138"/>
        <v>#VALUE!</v>
      </c>
      <c r="AB171" s="41" t="e">
        <f t="shared" ca="1" si="114"/>
        <v>#VALUE!</v>
      </c>
      <c r="AD171" s="275"/>
      <c r="AE171" s="40">
        <v>162.87499999999844</v>
      </c>
      <c r="AF171" s="42" t="e">
        <f ca="1">'Queuing Calcs'!I86</f>
        <v>#VALUE!</v>
      </c>
      <c r="AG171" s="13">
        <f>'Work Information'!I91</f>
        <v>99999999</v>
      </c>
      <c r="AH171" s="41" t="str">
        <f t="shared" si="124"/>
        <v/>
      </c>
      <c r="AI171" s="142"/>
      <c r="AJ171" s="41" t="str">
        <f t="shared" si="125"/>
        <v/>
      </c>
      <c r="AK171" s="41" t="e">
        <f t="shared" ca="1" si="134"/>
        <v>#VALUE!</v>
      </c>
      <c r="AL171" s="41" t="e">
        <f t="shared" ca="1" si="151"/>
        <v>#VALUE!</v>
      </c>
      <c r="AM171" s="41"/>
      <c r="AN171" s="41" t="e">
        <f t="shared" ca="1" si="145"/>
        <v>#VALUE!</v>
      </c>
      <c r="AO171" s="41" t="e">
        <f t="shared" ca="1" si="139"/>
        <v>#VALUE!</v>
      </c>
      <c r="AP171" s="41" t="e">
        <f t="shared" ca="1" si="115"/>
        <v>#VALUE!</v>
      </c>
      <c r="AR171" s="275"/>
      <c r="AS171" s="40">
        <v>162.87499999999844</v>
      </c>
      <c r="AT171" s="42" t="e">
        <f ca="1">'Queuing Calcs'!R32</f>
        <v>#VALUE!</v>
      </c>
      <c r="AU171" s="13">
        <f>'Work Information'!R37</f>
        <v>99999999</v>
      </c>
      <c r="AV171" s="41" t="str">
        <f t="shared" si="126"/>
        <v/>
      </c>
      <c r="AW171" s="142"/>
      <c r="AX171" s="41" t="str">
        <f t="shared" si="163"/>
        <v/>
      </c>
      <c r="AY171" s="41" t="e">
        <f t="shared" ca="1" si="164"/>
        <v>#VALUE!</v>
      </c>
      <c r="AZ171" s="41" t="e">
        <f t="shared" ca="1" si="152"/>
        <v>#VALUE!</v>
      </c>
      <c r="BA171" s="41"/>
      <c r="BB171" s="41" t="e">
        <f t="shared" ca="1" si="146"/>
        <v>#VALUE!</v>
      </c>
      <c r="BC171" s="41" t="e">
        <f t="shared" ca="1" si="140"/>
        <v>#VALUE!</v>
      </c>
      <c r="BD171" s="41" t="e">
        <f t="shared" ca="1" si="117"/>
        <v>#VALUE!</v>
      </c>
      <c r="BF171" s="275"/>
      <c r="BG171" s="40">
        <v>162.87499999999844</v>
      </c>
      <c r="BH171" s="42" t="e">
        <f ca="1">'Queuing Calcs'!R59</f>
        <v>#VALUE!</v>
      </c>
      <c r="BI171" s="13">
        <f>'Work Information'!R64</f>
        <v>99999999</v>
      </c>
      <c r="BJ171" s="41" t="str">
        <f t="shared" si="128"/>
        <v/>
      </c>
      <c r="BK171" s="142"/>
      <c r="BL171" s="41" t="str">
        <f t="shared" si="129"/>
        <v/>
      </c>
      <c r="BM171" s="41" t="e">
        <f ca="1">IF(AND(BH171&gt;=BH170,BH171&gt;=BH172,BH171&lt;&gt;0),IF(BH171=MAX(BH$6:BH$173),"Max Queue: "&amp;ROUND(BH171,2)&amp;" mi","Queue: "&amp;ROUND(BH171,2)&amp;" mi"),"")</f>
        <v>#VALUE!</v>
      </c>
      <c r="BN171" s="41" t="e">
        <f t="shared" ca="1" si="153"/>
        <v>#VALUE!</v>
      </c>
      <c r="BO171" s="41"/>
      <c r="BP171" s="41" t="e">
        <f t="shared" ca="1" si="147"/>
        <v>#VALUE!</v>
      </c>
      <c r="BQ171" s="41" t="e">
        <f t="shared" ca="1" si="141"/>
        <v>#VALUE!</v>
      </c>
      <c r="BR171" s="41" t="e">
        <f t="shared" ca="1" si="118"/>
        <v>#VALUE!</v>
      </c>
      <c r="BT171" s="275"/>
      <c r="BU171" s="40">
        <v>162.87499999999844</v>
      </c>
      <c r="BV171" s="42" t="e">
        <f ca="1">'Queuing Calcs'!R86</f>
        <v>#VALUE!</v>
      </c>
      <c r="BW171" s="13">
        <f>'Work Information'!R91</f>
        <v>99999999</v>
      </c>
      <c r="BX171" s="41" t="str">
        <f t="shared" si="130"/>
        <v/>
      </c>
      <c r="BY171" s="142"/>
      <c r="BZ171" s="41" t="str">
        <f t="shared" si="131"/>
        <v/>
      </c>
      <c r="CA171" s="41" t="e">
        <f t="shared" ca="1" si="136"/>
        <v>#VALUE!</v>
      </c>
      <c r="CB171" s="41" t="e">
        <f t="shared" ca="1" si="154"/>
        <v>#VALUE!</v>
      </c>
      <c r="CC171" s="41"/>
      <c r="CD171" s="41" t="e">
        <f t="shared" ca="1" si="148"/>
        <v>#VALUE!</v>
      </c>
      <c r="CE171" s="41" t="e">
        <f t="shared" ca="1" si="142"/>
        <v>#VALUE!</v>
      </c>
      <c r="CF171" s="41" t="e">
        <f t="shared" ca="1" si="119"/>
        <v>#VALUE!</v>
      </c>
    </row>
    <row r="172" spans="2:84" x14ac:dyDescent="0.25">
      <c r="B172" s="275"/>
      <c r="C172" s="40">
        <v>162.91666666666509</v>
      </c>
      <c r="D172" s="42" t="e">
        <f ca="1">'Queuing Calcs'!I33</f>
        <v>#VALUE!</v>
      </c>
      <c r="E172" s="13">
        <f>'Work Information'!I38</f>
        <v>99999999</v>
      </c>
      <c r="F172" s="41" t="str">
        <f t="shared" si="120"/>
        <v/>
      </c>
      <c r="G172" s="142"/>
      <c r="H172" s="41" t="str">
        <f t="shared" si="121"/>
        <v/>
      </c>
      <c r="I172" s="41" t="e">
        <f t="shared" ca="1" si="132"/>
        <v>#VALUE!</v>
      </c>
      <c r="J172" s="41" t="e">
        <f t="shared" ca="1" si="149"/>
        <v>#VALUE!</v>
      </c>
      <c r="K172" s="41"/>
      <c r="L172" s="41" t="e">
        <f t="shared" ca="1" si="143"/>
        <v>#VALUE!</v>
      </c>
      <c r="M172" s="41" t="e">
        <f t="shared" ca="1" si="137"/>
        <v>#VALUE!</v>
      </c>
      <c r="N172" s="41" t="e">
        <f t="shared" ca="1" si="155"/>
        <v>#VALUE!</v>
      </c>
      <c r="P172" s="275"/>
      <c r="Q172" s="40">
        <v>162.91666666666509</v>
      </c>
      <c r="R172" s="42" t="e">
        <f ca="1">'Queuing Calcs'!I60</f>
        <v>#VALUE!</v>
      </c>
      <c r="S172" s="13">
        <f>'Work Information'!I65</f>
        <v>99999999</v>
      </c>
      <c r="T172" s="41" t="str">
        <f t="shared" si="122"/>
        <v/>
      </c>
      <c r="U172" s="142"/>
      <c r="V172" s="41" t="str">
        <f t="shared" si="123"/>
        <v/>
      </c>
      <c r="W172" s="41" t="e">
        <f t="shared" ca="1" si="133"/>
        <v>#VALUE!</v>
      </c>
      <c r="X172" s="41" t="e">
        <f t="shared" ca="1" si="150"/>
        <v>#VALUE!</v>
      </c>
      <c r="Y172" s="41"/>
      <c r="Z172" s="41" t="e">
        <f t="shared" ca="1" si="144"/>
        <v>#VALUE!</v>
      </c>
      <c r="AA172" s="41" t="e">
        <f t="shared" ca="1" si="138"/>
        <v>#VALUE!</v>
      </c>
      <c r="AB172" s="41" t="e">
        <f t="shared" ca="1" si="114"/>
        <v>#VALUE!</v>
      </c>
      <c r="AD172" s="275"/>
      <c r="AE172" s="40">
        <v>162.91666666666509</v>
      </c>
      <c r="AF172" s="42" t="e">
        <f ca="1">'Queuing Calcs'!I87</f>
        <v>#VALUE!</v>
      </c>
      <c r="AG172" s="13">
        <f>'Work Information'!I92</f>
        <v>99999999</v>
      </c>
      <c r="AH172" s="41" t="str">
        <f t="shared" si="124"/>
        <v/>
      </c>
      <c r="AI172" s="142"/>
      <c r="AJ172" s="41" t="str">
        <f t="shared" si="125"/>
        <v/>
      </c>
      <c r="AK172" s="41" t="e">
        <f t="shared" ca="1" si="134"/>
        <v>#VALUE!</v>
      </c>
      <c r="AL172" s="41" t="e">
        <f t="shared" ca="1" si="151"/>
        <v>#VALUE!</v>
      </c>
      <c r="AM172" s="41"/>
      <c r="AN172" s="41" t="e">
        <f t="shared" ca="1" si="145"/>
        <v>#VALUE!</v>
      </c>
      <c r="AO172" s="41" t="e">
        <f t="shared" ca="1" si="139"/>
        <v>#VALUE!</v>
      </c>
      <c r="AP172" s="41" t="e">
        <f t="shared" ca="1" si="115"/>
        <v>#VALUE!</v>
      </c>
      <c r="AR172" s="275"/>
      <c r="AS172" s="40">
        <v>162.91666666666509</v>
      </c>
      <c r="AT172" s="42" t="e">
        <f ca="1">'Queuing Calcs'!R33</f>
        <v>#VALUE!</v>
      </c>
      <c r="AU172" s="13">
        <f>'Work Information'!R38</f>
        <v>99999999</v>
      </c>
      <c r="AV172" s="41" t="str">
        <f t="shared" si="126"/>
        <v/>
      </c>
      <c r="AW172" s="142"/>
      <c r="AX172" s="41" t="str">
        <f t="shared" si="163"/>
        <v/>
      </c>
      <c r="AY172" s="41" t="e">
        <f t="shared" ca="1" si="164"/>
        <v>#VALUE!</v>
      </c>
      <c r="AZ172" s="41" t="e">
        <f t="shared" ca="1" si="152"/>
        <v>#VALUE!</v>
      </c>
      <c r="BA172" s="41"/>
      <c r="BB172" s="41" t="e">
        <f t="shared" ca="1" si="146"/>
        <v>#VALUE!</v>
      </c>
      <c r="BC172" s="41" t="e">
        <f t="shared" ca="1" si="140"/>
        <v>#VALUE!</v>
      </c>
      <c r="BD172" s="41" t="e">
        <f t="shared" ca="1" si="117"/>
        <v>#VALUE!</v>
      </c>
      <c r="BF172" s="275"/>
      <c r="BG172" s="40">
        <v>162.91666666666509</v>
      </c>
      <c r="BH172" s="42" t="e">
        <f ca="1">'Queuing Calcs'!R60</f>
        <v>#VALUE!</v>
      </c>
      <c r="BI172" s="13">
        <f>'Work Information'!R65</f>
        <v>99999999</v>
      </c>
      <c r="BJ172" s="41" t="str">
        <f t="shared" si="128"/>
        <v/>
      </c>
      <c r="BK172" s="142"/>
      <c r="BL172" s="41" t="str">
        <f t="shared" si="129"/>
        <v/>
      </c>
      <c r="BM172" s="41" t="e">
        <f ca="1">IF(AND(BH172&gt;=BH171,BH172&gt;=BH173,BH172&lt;&gt;0),IF(BH172=MAX(BH$6:BH$173),"Max Queue: "&amp;ROUND(BH172,2)&amp;" mi","Queue: "&amp;ROUND(BH172,2)&amp;" mi"),"")</f>
        <v>#VALUE!</v>
      </c>
      <c r="BN172" s="41" t="e">
        <f t="shared" ca="1" si="153"/>
        <v>#VALUE!</v>
      </c>
      <c r="BO172" s="41"/>
      <c r="BP172" s="41" t="e">
        <f t="shared" ca="1" si="147"/>
        <v>#VALUE!</v>
      </c>
      <c r="BQ172" s="41" t="e">
        <f t="shared" ca="1" si="141"/>
        <v>#VALUE!</v>
      </c>
      <c r="BR172" s="41" t="e">
        <f t="shared" ca="1" si="118"/>
        <v>#VALUE!</v>
      </c>
      <c r="BT172" s="275"/>
      <c r="BU172" s="40">
        <v>162.91666666666509</v>
      </c>
      <c r="BV172" s="42" t="e">
        <f ca="1">'Queuing Calcs'!R87</f>
        <v>#VALUE!</v>
      </c>
      <c r="BW172" s="13">
        <f>'Work Information'!R92</f>
        <v>99999999</v>
      </c>
      <c r="BX172" s="41" t="str">
        <f t="shared" si="130"/>
        <v/>
      </c>
      <c r="BY172" s="142"/>
      <c r="BZ172" s="41" t="str">
        <f t="shared" si="131"/>
        <v/>
      </c>
      <c r="CA172" s="41" t="e">
        <f t="shared" ca="1" si="136"/>
        <v>#VALUE!</v>
      </c>
      <c r="CB172" s="41" t="e">
        <f t="shared" ca="1" si="154"/>
        <v>#VALUE!</v>
      </c>
      <c r="CC172" s="41"/>
      <c r="CD172" s="41" t="e">
        <f t="shared" ca="1" si="148"/>
        <v>#VALUE!</v>
      </c>
      <c r="CE172" s="41" t="e">
        <f t="shared" ca="1" si="142"/>
        <v>#VALUE!</v>
      </c>
      <c r="CF172" s="41" t="e">
        <f t="shared" ca="1" si="119"/>
        <v>#VALUE!</v>
      </c>
    </row>
    <row r="173" spans="2:84" x14ac:dyDescent="0.25">
      <c r="B173" s="275"/>
      <c r="C173" s="40">
        <v>162.95833333333175</v>
      </c>
      <c r="D173" s="42" t="e">
        <f ca="1">'Queuing Calcs'!I34</f>
        <v>#VALUE!</v>
      </c>
      <c r="E173" s="13">
        <f>'Work Information'!I39</f>
        <v>99999999</v>
      </c>
      <c r="F173" s="41" t="str">
        <f t="shared" si="120"/>
        <v/>
      </c>
      <c r="G173" s="142"/>
      <c r="H173" s="41" t="str">
        <f t="shared" si="121"/>
        <v/>
      </c>
      <c r="I173" s="41" t="e">
        <f ca="1">IF(AND(D173&gt;=D172,D173&gt;=D6,D173&lt;&gt;0),IF(D173=MAX(D$6:D$173),"Max Queue: "&amp;ROUND(D173,2)&amp;" mi","Queue: "&amp;ROUND(D173,2)&amp;" mi"),"")</f>
        <v>#VALUE!</v>
      </c>
      <c r="J173" s="41" t="e">
        <f t="shared" ca="1" si="149"/>
        <v>#VALUE!</v>
      </c>
      <c r="K173" s="41" t="str">
        <f t="shared" ref="K173" ca="1" si="166">IF(COUNTIF(D150:D173,"&gt;0")&gt;12,"Outside Policy Limits","")</f>
        <v/>
      </c>
      <c r="L173" s="41" t="e">
        <f t="shared" ca="1" si="143"/>
        <v>#VALUE!</v>
      </c>
      <c r="M173" s="41" t="e">
        <f t="shared" ca="1" si="137"/>
        <v>#VALUE!</v>
      </c>
      <c r="N173" s="41" t="e">
        <f t="shared" ca="1" si="155"/>
        <v>#VALUE!</v>
      </c>
      <c r="P173" s="275"/>
      <c r="Q173" s="40">
        <v>162.95833333333175</v>
      </c>
      <c r="R173" s="42" t="e">
        <f ca="1">'Queuing Calcs'!I61</f>
        <v>#VALUE!</v>
      </c>
      <c r="S173" s="13">
        <f>'Work Information'!I66</f>
        <v>99999999</v>
      </c>
      <c r="T173" s="41" t="str">
        <f t="shared" si="122"/>
        <v/>
      </c>
      <c r="U173" s="142"/>
      <c r="V173" s="41" t="str">
        <f t="shared" si="123"/>
        <v/>
      </c>
      <c r="W173" s="41" t="e">
        <f ca="1">IF(AND(R173&gt;=R172,R173&gt;=R6,R173&lt;&gt;0),IF(R173=MAX(R$6:R$173),"Max Queue: "&amp;ROUND(R173,2)&amp;" mi","Queue: "&amp;ROUND(R173,2)&amp;" mi"),"")</f>
        <v>#VALUE!</v>
      </c>
      <c r="X173" s="41" t="e">
        <f t="shared" ca="1" si="150"/>
        <v>#VALUE!</v>
      </c>
      <c r="Y173" s="41" t="str">
        <f t="shared" ref="Y173" ca="1" si="167">IF(COUNTIF(R150:R173,"&gt;0")&gt;12,"Outside Policy Limits","")</f>
        <v/>
      </c>
      <c r="Z173" s="41" t="e">
        <f t="shared" ca="1" si="144"/>
        <v>#VALUE!</v>
      </c>
      <c r="AA173" s="41" t="e">
        <f t="shared" ca="1" si="138"/>
        <v>#VALUE!</v>
      </c>
      <c r="AB173" s="41" t="e">
        <f t="shared" ca="1" si="114"/>
        <v>#VALUE!</v>
      </c>
      <c r="AD173" s="275"/>
      <c r="AE173" s="40">
        <v>162.95833333333175</v>
      </c>
      <c r="AF173" s="42" t="e">
        <f ca="1">'Queuing Calcs'!I88</f>
        <v>#VALUE!</v>
      </c>
      <c r="AG173" s="13">
        <f>'Work Information'!I93</f>
        <v>99999999</v>
      </c>
      <c r="AH173" s="41" t="str">
        <f t="shared" si="124"/>
        <v/>
      </c>
      <c r="AI173" s="142"/>
      <c r="AJ173" s="41" t="str">
        <f t="shared" si="125"/>
        <v/>
      </c>
      <c r="AK173" s="41" t="e">
        <f ca="1">IF(AND(AF173&gt;=AF172,AF173&gt;=AF6,AF173&lt;&gt;0),IF(AF173=MAX(AF$6:AF$173),"Max Queue: "&amp;ROUND(AF173,2)&amp;" mi","Queue: "&amp;ROUND(AF173,2)&amp;" mi"),"")</f>
        <v>#VALUE!</v>
      </c>
      <c r="AL173" s="41" t="e">
        <f t="shared" ca="1" si="151"/>
        <v>#VALUE!</v>
      </c>
      <c r="AM173" s="41" t="str">
        <f t="shared" ref="AM173" ca="1" si="168">IF(COUNTIF(AF150:AF173,"&gt;0")&gt;12,"Outside Policy Limits","")</f>
        <v/>
      </c>
      <c r="AN173" s="41" t="e">
        <f t="shared" ca="1" si="145"/>
        <v>#VALUE!</v>
      </c>
      <c r="AO173" s="41" t="e">
        <f t="shared" ca="1" si="139"/>
        <v>#VALUE!</v>
      </c>
      <c r="AP173" s="41" t="e">
        <f t="shared" ca="1" si="115"/>
        <v>#VALUE!</v>
      </c>
      <c r="AR173" s="275"/>
      <c r="AS173" s="40">
        <v>162.95833333333175</v>
      </c>
      <c r="AT173" s="42" t="e">
        <f ca="1">'Queuing Calcs'!R34</f>
        <v>#VALUE!</v>
      </c>
      <c r="AU173" s="13">
        <f>'Work Information'!R39</f>
        <v>99999999</v>
      </c>
      <c r="AV173" s="41" t="str">
        <f t="shared" si="126"/>
        <v/>
      </c>
      <c r="AW173" s="142"/>
      <c r="AX173" s="41" t="str">
        <f t="shared" si="163"/>
        <v/>
      </c>
      <c r="AY173" s="41" t="e">
        <f ca="1">IF(AND(AT173&gt;=AT172,AT173&gt;=AT6,AT173&lt;&gt;0),IF(AT173=MAX(AT$6:AT$173),"Max Queue: "&amp;ROUND(AT173,2)&amp;" mi","Queue: "&amp;ROUND(AT173,2)&amp;" mi"),"")</f>
        <v>#VALUE!</v>
      </c>
      <c r="AZ173" s="41" t="e">
        <f t="shared" ca="1" si="152"/>
        <v>#VALUE!</v>
      </c>
      <c r="BA173" s="41" t="str">
        <f t="shared" ref="BA173" ca="1" si="169">IF(COUNTIF(AT150:AT173,"&gt;0")&gt;12,"Outside Policy Limits","")</f>
        <v/>
      </c>
      <c r="BB173" s="41" t="e">
        <f t="shared" ca="1" si="146"/>
        <v>#VALUE!</v>
      </c>
      <c r="BC173" s="41" t="e">
        <f t="shared" ca="1" si="140"/>
        <v>#VALUE!</v>
      </c>
      <c r="BD173" s="41" t="e">
        <f t="shared" ca="1" si="117"/>
        <v>#VALUE!</v>
      </c>
      <c r="BF173" s="275"/>
      <c r="BG173" s="40">
        <v>162.95833333333175</v>
      </c>
      <c r="BH173" s="42" t="e">
        <f ca="1">'Queuing Calcs'!R61</f>
        <v>#VALUE!</v>
      </c>
      <c r="BI173" s="13">
        <f>'Work Information'!R66</f>
        <v>99999999</v>
      </c>
      <c r="BJ173" s="41" t="str">
        <f t="shared" si="128"/>
        <v/>
      </c>
      <c r="BK173" s="142"/>
      <c r="BL173" s="41" t="str">
        <f t="shared" si="129"/>
        <v/>
      </c>
      <c r="BM173" s="41" t="e">
        <f ca="1">IF(AND(BH173&gt;=BH172,BH173&gt;=BH6,BH173&lt;&gt;0),IF(BH173=MAX(BH$6:BH$173),"Max Queue: "&amp;ROUND(BH173,2)&amp;" mi","Queue: "&amp;ROUND(BH173,2)&amp;" mi"),"")</f>
        <v>#VALUE!</v>
      </c>
      <c r="BN173" s="41" t="e">
        <f t="shared" ca="1" si="153"/>
        <v>#VALUE!</v>
      </c>
      <c r="BO173" s="41" t="str">
        <f t="shared" ref="BO173" ca="1" si="170">IF(COUNTIF(BH150:BH173,"&gt;0")&gt;12,"Outside Policy Limits","")</f>
        <v/>
      </c>
      <c r="BP173" s="41" t="e">
        <f t="shared" ca="1" si="147"/>
        <v>#VALUE!</v>
      </c>
      <c r="BQ173" s="41" t="e">
        <f t="shared" ca="1" si="141"/>
        <v>#VALUE!</v>
      </c>
      <c r="BR173" s="41" t="e">
        <f t="shared" ca="1" si="118"/>
        <v>#VALUE!</v>
      </c>
      <c r="BT173" s="275"/>
      <c r="BU173" s="40">
        <v>162.95833333333175</v>
      </c>
      <c r="BV173" s="42" t="e">
        <f ca="1">'Queuing Calcs'!R88</f>
        <v>#VALUE!</v>
      </c>
      <c r="BW173" s="13">
        <f>'Work Information'!R93</f>
        <v>99999999</v>
      </c>
      <c r="BX173" s="41" t="str">
        <f t="shared" si="130"/>
        <v/>
      </c>
      <c r="BY173" s="142"/>
      <c r="BZ173" s="41" t="str">
        <f t="shared" si="131"/>
        <v/>
      </c>
      <c r="CA173" s="41" t="e">
        <f ca="1">IF(AND(BV173&gt;=BV172,BV173&gt;=BV6,BV173&lt;&gt;0),IF(BV173=MAX(BV$6:BV$173),"Max Queue: "&amp;ROUND(BV173,2)&amp;" mi","Queue: "&amp;ROUND(BV173,2)&amp;" mi"),"")</f>
        <v>#VALUE!</v>
      </c>
      <c r="CB173" s="41" t="e">
        <f t="shared" ca="1" si="154"/>
        <v>#VALUE!</v>
      </c>
      <c r="CC173" s="41" t="str">
        <f t="shared" ref="CC173" ca="1" si="171">IF(COUNTIF(BV150:BV173,"&gt;0")&gt;12,"Outside Policy Limits","")</f>
        <v/>
      </c>
      <c r="CD173" s="41" t="e">
        <f t="shared" ca="1" si="148"/>
        <v>#VALUE!</v>
      </c>
      <c r="CE173" s="41" t="e">
        <f t="shared" ca="1" si="142"/>
        <v>#VALUE!</v>
      </c>
      <c r="CF173" s="41" t="e">
        <f t="shared" ca="1" si="119"/>
        <v>#VALUE!</v>
      </c>
    </row>
    <row r="174" spans="2:84" s="9" customFormat="1" x14ac:dyDescent="0.25">
      <c r="D174" s="53"/>
      <c r="E174" s="53"/>
      <c r="K174" s="5" t="str">
        <f ca="1">IF(COUNTIF(J6:K173,"Outside Policy Limits")&gt;0,"Fails Criteria i","Meets Criteria i")</f>
        <v>Meets Criteria i</v>
      </c>
      <c r="L174" s="5" t="str">
        <f ca="1">IF(COUNTIF(L6:L173,"Outside Policy Limits")&gt;0,"Fails Criteria ii","Meets Criteria ii")</f>
        <v>Meets Criteria ii</v>
      </c>
      <c r="M174" s="5" t="str">
        <f ca="1">IF(COUNTIF(M6:M173,"Outside Policy Limits")&gt;0,"Fails Criteria iii","Meets Criteria iii")</f>
        <v>Meets Criteria iii</v>
      </c>
      <c r="N174" s="5" t="str">
        <f ca="1">IF(COUNTIF(N6:N173,"Outside Policy Limits")&gt;0,"Fails Criteria iv","Meets Criteria iv")</f>
        <v>Meets Criteria iv</v>
      </c>
      <c r="R174" s="53"/>
      <c r="S174" s="53"/>
      <c r="Y174" s="5" t="str">
        <f ca="1">IF(COUNTIF(X6:Y173,"Outside Policy Limits")&gt;0,"Fails Criteria i","Meets Criteria i")</f>
        <v>Meets Criteria i</v>
      </c>
      <c r="Z174" s="5" t="str">
        <f ca="1">IF(COUNTIF(Z6:Z173,"Outside Policy Limits")&gt;0,"Fails Criteria ii","Meets Criteria ii")</f>
        <v>Meets Criteria ii</v>
      </c>
      <c r="AA174" s="5" t="str">
        <f ca="1">IF(COUNTIF(AA6:AA173,"Outside Policy Limits")&gt;0,"Fails Criteria iii","Meets Criteria iii")</f>
        <v>Meets Criteria iii</v>
      </c>
      <c r="AB174" s="5" t="str">
        <f ca="1">IF(COUNTIF(AB6:AB173,"Outside Policy Limits")&gt;0,"Fails Criteria iv","Meets Criteria iv")</f>
        <v>Meets Criteria iv</v>
      </c>
      <c r="AF174" s="53"/>
      <c r="AG174" s="53"/>
      <c r="AM174" s="5" t="str">
        <f ca="1">IF(COUNTIF(AL6:AM173,"Outside Policy Limits")&gt;0,"Fails Criteria i","Meets Criteria i")</f>
        <v>Meets Criteria i</v>
      </c>
      <c r="AN174" s="5" t="str">
        <f ca="1">IF(COUNTIF(AN6:AN173,"Outside Policy Limits")&gt;0,"Fails Criteria ii","Meets Criteria ii")</f>
        <v>Meets Criteria ii</v>
      </c>
      <c r="AO174" s="5" t="str">
        <f ca="1">IF(COUNTIF(AO6:AO173,"Outside Policy Limits")&gt;0,"Fails Criteria iii","Meets Criteria iii")</f>
        <v>Meets Criteria iii</v>
      </c>
      <c r="AP174" s="5" t="str">
        <f ca="1">IF(COUNTIF(AP6:AP173,"Outside Policy Limits")&gt;0,"Fails Criteria iv","Meets Criteria iv")</f>
        <v>Meets Criteria iv</v>
      </c>
      <c r="AT174" s="53"/>
      <c r="AU174" s="53"/>
      <c r="BA174" s="5" t="str">
        <f ca="1">IF(COUNTIF(AZ6:BA173,"Outside Policy Limits")&gt;0,"Fails Criteria i","Meets Criteria i")</f>
        <v>Meets Criteria i</v>
      </c>
      <c r="BB174" s="5" t="str">
        <f ca="1">IF(COUNTIF(BB6:BB173,"Outside Policy Limits")&gt;0,"Fails Criteria ii","Meets Criteria ii")</f>
        <v>Meets Criteria ii</v>
      </c>
      <c r="BC174" s="5" t="str">
        <f ca="1">IF(COUNTIF(BC6:BC173,"Outside Policy Limits")&gt;0,"Fails Criteria iii","Meets Criteria iii")</f>
        <v>Meets Criteria iii</v>
      </c>
      <c r="BD174" s="5" t="str">
        <f ca="1">IF(COUNTIF(BD6:BD173,"Outside Policy Limits")&gt;0,"Fails Criteria iv","Meets Criteria iv")</f>
        <v>Meets Criteria iv</v>
      </c>
      <c r="BH174" s="53"/>
      <c r="BI174" s="53"/>
      <c r="BO174" s="5" t="str">
        <f ca="1">IF(COUNTIF(BN6:BO173,"Outside Policy Limits")&gt;0,"Fails Criteria i","Meets Criteria i")</f>
        <v>Meets Criteria i</v>
      </c>
      <c r="BP174" s="5" t="str">
        <f ca="1">IF(COUNTIF(BP6:BP173,"Outside Policy Limits")&gt;0,"Fails Criteria ii","Meets Criteria ii")</f>
        <v>Meets Criteria ii</v>
      </c>
      <c r="BQ174" s="5" t="str">
        <f ca="1">IF(COUNTIF(BQ6:BQ173,"Outside Policy Limits")&gt;0,"Fails Criteria iii","Meets Criteria iii")</f>
        <v>Meets Criteria iii</v>
      </c>
      <c r="BR174" s="5" t="str">
        <f ca="1">IF(COUNTIF(BR6:BR173,"Outside Policy Limits")&gt;0,"Fails Criteria iv","Meets Criteria iv")</f>
        <v>Meets Criteria iv</v>
      </c>
      <c r="BV174" s="53"/>
      <c r="BW174" s="53"/>
      <c r="CC174" s="5" t="str">
        <f ca="1">IF(COUNTIF(CB6:CC173,"Outside Policy Limits")&gt;0,"Fails Criteria i","Meets Criteria i")</f>
        <v>Meets Criteria i</v>
      </c>
      <c r="CD174" s="5" t="str">
        <f ca="1">IF(COUNTIF(CD6:CD173,"Outside Policy Limits")&gt;0,"Fails Criteria ii","Meets Criteria ii")</f>
        <v>Meets Criteria ii</v>
      </c>
      <c r="CE174" s="5" t="str">
        <f ca="1">IF(COUNTIF(CE6:CE173,"Outside Policy Limits")&gt;0,"Fails Criteria iii","Meets Criteria iii")</f>
        <v>Meets Criteria iii</v>
      </c>
      <c r="CF174" s="5" t="str">
        <f ca="1">IF(COUNTIF(CF6:CF173,"Outside Policy Limits")&gt;0,"Fails Criteria iv","Meets Criteria iv")</f>
        <v>Meets Criteria iv</v>
      </c>
    </row>
    <row r="175" spans="2:84" x14ac:dyDescent="0.25">
      <c r="K175" s="5" t="str">
        <f ca="1">IF(LEFT(K174,1)="F",IF(AND(L175="",M175="",N175=""),"i","i, "),"")</f>
        <v/>
      </c>
      <c r="L175" s="5" t="str">
        <f ca="1">IF(LEFT(L174,1)="F",IF(AND(M175="",N175=""),"ii","ii, "),"")</f>
        <v/>
      </c>
      <c r="M175" s="5" t="str">
        <f ca="1">IF(LEFT(M174,1)="F",IF(N175="","iii","iii, "),"")</f>
        <v/>
      </c>
      <c r="N175" s="5" t="str">
        <f ca="1">IF(LEFT(N174,1)="F","iv","")</f>
        <v/>
      </c>
      <c r="Y175" s="5" t="str">
        <f ca="1">IF(LEFT(Y174,1)="F",IF(AND(Z175="",AA175="",AB175=""),"i","i, "),"")</f>
        <v/>
      </c>
      <c r="Z175" s="5" t="str">
        <f ca="1">IF(LEFT(Z174,1)="F",IF(AND(AA175="",AB175=""),"ii","ii, "),"")</f>
        <v/>
      </c>
      <c r="AA175" s="5" t="str">
        <f ca="1">IF(LEFT(AA174,1)="F",IF(AB175="","iii","iii, "),"")</f>
        <v/>
      </c>
      <c r="AB175" s="5" t="str">
        <f ca="1">IF(LEFT(AB174,1)="F","iv","")</f>
        <v/>
      </c>
      <c r="AM175" s="5" t="str">
        <f ca="1">IF(LEFT(AM174,1)="F",IF(AND(AN175="",AO175="",AP175=""),"i","i, "),"")</f>
        <v/>
      </c>
      <c r="AN175" s="5" t="str">
        <f ca="1">IF(LEFT(AN174,1)="F",IF(AND(AO175="",AP175=""),"ii","ii, "),"")</f>
        <v/>
      </c>
      <c r="AO175" s="5" t="str">
        <f ca="1">IF(LEFT(AO174,1)="F",IF(AP175="","iii","iii, "),"")</f>
        <v/>
      </c>
      <c r="AP175" s="5" t="str">
        <f ca="1">IF(LEFT(AP174,1)="F","iv","")</f>
        <v/>
      </c>
      <c r="BA175" s="5" t="str">
        <f ca="1">IF(LEFT(BA174,1)="F",IF(AND(BB175="",BC175="",BD175=""),"i","i, "),"")</f>
        <v/>
      </c>
      <c r="BB175" s="5" t="str">
        <f ca="1">IF(LEFT(BB174,1)="F",IF(AND(BC175="",BD175=""),"ii","ii, "),"")</f>
        <v/>
      </c>
      <c r="BC175" s="5" t="str">
        <f ca="1">IF(LEFT(BC174,1)="F",IF(BD175="","iii","iii, "),"")</f>
        <v/>
      </c>
      <c r="BD175" s="5" t="str">
        <f ca="1">IF(LEFT(BD174,1)="F","iv","")</f>
        <v/>
      </c>
      <c r="BO175" s="5" t="str">
        <f ca="1">IF(LEFT(BO174,1)="F",IF(AND(BP175="",BQ175="",BR175=""),"i","i, "),"")</f>
        <v/>
      </c>
      <c r="BP175" s="5" t="str">
        <f ca="1">IF(LEFT(BP174,1)="F",IF(AND(BQ175="",BR175=""),"ii","ii, "),"")</f>
        <v/>
      </c>
      <c r="BQ175" s="5" t="str">
        <f ca="1">IF(LEFT(BQ174,1)="F",IF(BR175="","iii","iii, "),"")</f>
        <v/>
      </c>
      <c r="BR175" s="5" t="str">
        <f ca="1">IF(LEFT(BR174,1)="F","iv","")</f>
        <v/>
      </c>
      <c r="CC175" s="5" t="str">
        <f ca="1">IF(LEFT(CC174,1)="F",IF(AND(CD175="",CE175="",CF175=""),"i","i, "),"")</f>
        <v/>
      </c>
      <c r="CD175" s="5" t="str">
        <f ca="1">IF(LEFT(CD174,1)="F",IF(AND(CE175="",CF175=""),"ii","ii, "),"")</f>
        <v/>
      </c>
      <c r="CE175" s="5" t="str">
        <f ca="1">IF(LEFT(CE174,1)="F",IF(CF175="","iii","iii, "),"")</f>
        <v/>
      </c>
      <c r="CF175" s="5" t="str">
        <f ca="1">IF(LEFT(CF174,1)="F","iv","")</f>
        <v/>
      </c>
    </row>
    <row r="176" spans="2:84" x14ac:dyDescent="0.25">
      <c r="N176" s="55" t="str">
        <f ca="1">IF(AND(K175="",L175="",M175="",N175=""),"Within Policy Limits","Fails Criteria "&amp;K175&amp;L175&amp;M175&amp;N175)</f>
        <v>Within Policy Limits</v>
      </c>
      <c r="AB176" s="55" t="str">
        <f ca="1">IF(AND(Y175="",Z175="",AA175="",AB175=""),"Within Policy Limits","Fails Criteria "&amp;Y175&amp;Z175&amp;AA175&amp;AB175)</f>
        <v>Within Policy Limits</v>
      </c>
      <c r="AP176" s="55" t="str">
        <f ca="1">IF(AND(AM175="",AN175="",AO175="",AP175=""),"Within Policy Limits","Fails Criteria "&amp;AM175&amp;AN175&amp;AO175&amp;AP175)</f>
        <v>Within Policy Limits</v>
      </c>
      <c r="BD176" s="55" t="str">
        <f ca="1">IF(AND(BA175="",BB175="",BC175="",BD175=""),"Within Policy Limits","Fails Criteria "&amp;BA175&amp;BB175&amp;BC175&amp;BD175)</f>
        <v>Within Policy Limits</v>
      </c>
      <c r="BR176" s="55" t="str">
        <f ca="1">IF(AND(BO175="",BP175="",BQ175="",BR175=""),"Within Policy Limits","Fails Criteria "&amp;BO175&amp;BP175&amp;BQ175&amp;BR175)</f>
        <v>Within Policy Limits</v>
      </c>
      <c r="CF176" s="55" t="str">
        <f ca="1">IF(AND(CC175="",CD175="",CE175="",CF175=""),"Within Policy Limits","Fails Criteria "&amp;CC175&amp;CD175&amp;CE175&amp;CF175)</f>
        <v>Within Policy Limits</v>
      </c>
    </row>
  </sheetData>
  <sheetProtection sheet="1" objects="1" scenarios="1"/>
  <mergeCells count="61">
    <mergeCell ref="CB4:CF4"/>
    <mergeCell ref="J4:N4"/>
    <mergeCell ref="X4:AB4"/>
    <mergeCell ref="AL4:AP4"/>
    <mergeCell ref="AZ4:BD4"/>
    <mergeCell ref="BF150:BF173"/>
    <mergeCell ref="BT5:BU5"/>
    <mergeCell ref="BT6:BT29"/>
    <mergeCell ref="BT30:BT53"/>
    <mergeCell ref="BT54:BT77"/>
    <mergeCell ref="BT78:BT101"/>
    <mergeCell ref="BT102:BT125"/>
    <mergeCell ref="BT126:BT149"/>
    <mergeCell ref="BT150:BT173"/>
    <mergeCell ref="BF5:BG5"/>
    <mergeCell ref="BF6:BF29"/>
    <mergeCell ref="AD102:AD125"/>
    <mergeCell ref="AD126:AD149"/>
    <mergeCell ref="BT4:CA4"/>
    <mergeCell ref="BF78:BF101"/>
    <mergeCell ref="BF102:BF125"/>
    <mergeCell ref="BF126:BF149"/>
    <mergeCell ref="BF4:BM4"/>
    <mergeCell ref="AD30:AD53"/>
    <mergeCell ref="AD54:AD77"/>
    <mergeCell ref="BF30:BF53"/>
    <mergeCell ref="BF54:BF77"/>
    <mergeCell ref="AD78:AD101"/>
    <mergeCell ref="BN4:BR4"/>
    <mergeCell ref="P102:P125"/>
    <mergeCell ref="P126:P149"/>
    <mergeCell ref="P150:P173"/>
    <mergeCell ref="AD150:AD173"/>
    <mergeCell ref="AR4:AY4"/>
    <mergeCell ref="AR5:AS5"/>
    <mergeCell ref="AR6:AR29"/>
    <mergeCell ref="AR30:AR53"/>
    <mergeCell ref="AR54:AR77"/>
    <mergeCell ref="AR78:AR101"/>
    <mergeCell ref="AR102:AR125"/>
    <mergeCell ref="AR126:AR149"/>
    <mergeCell ref="AR150:AR173"/>
    <mergeCell ref="AD4:AK4"/>
    <mergeCell ref="AD5:AE5"/>
    <mergeCell ref="AD6:AD29"/>
    <mergeCell ref="B3:S3"/>
    <mergeCell ref="B150:B173"/>
    <mergeCell ref="B5:C5"/>
    <mergeCell ref="B6:B29"/>
    <mergeCell ref="B30:B53"/>
    <mergeCell ref="B54:B77"/>
    <mergeCell ref="B78:B101"/>
    <mergeCell ref="B102:B125"/>
    <mergeCell ref="B126:B149"/>
    <mergeCell ref="B4:I4"/>
    <mergeCell ref="P5:Q5"/>
    <mergeCell ref="P6:P29"/>
    <mergeCell ref="P30:P53"/>
    <mergeCell ref="P4:W4"/>
    <mergeCell ref="P54:P77"/>
    <mergeCell ref="P78:P101"/>
  </mergeCells>
  <pageMargins left="0.7" right="0.7" top="0.75" bottom="0.75" header="0.3" footer="0.3"/>
  <ignoredErrors>
    <ignoredError sqref="D6:CF176"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9"/>
  <sheetViews>
    <sheetView showGridLines="0" showRuler="0" zoomScaleNormal="100" workbookViewId="0"/>
  </sheetViews>
  <sheetFormatPr defaultRowHeight="15" x14ac:dyDescent="0.25"/>
  <cols>
    <col min="1" max="21" width="4.85546875" customWidth="1"/>
  </cols>
  <sheetData>
    <row r="1" spans="1:20" ht="58.5" customHeight="1" x14ac:dyDescent="0.45">
      <c r="A1" s="48" t="s">
        <v>119</v>
      </c>
    </row>
    <row r="2" spans="1:20" ht="15" customHeight="1" x14ac:dyDescent="0.25">
      <c r="B2" s="73" t="s">
        <v>120</v>
      </c>
      <c r="C2" s="52"/>
      <c r="E2" s="9" t="str">
        <f>'User Input'!G9</f>
        <v>Person Preparing this Analysis</v>
      </c>
      <c r="L2" s="73" t="s">
        <v>228</v>
      </c>
      <c r="M2" s="52"/>
      <c r="N2" s="9" t="str">
        <f>'User Input'!G10</f>
        <v>Analyst's position</v>
      </c>
    </row>
    <row r="3" spans="1:20" ht="15" customHeight="1" x14ac:dyDescent="0.25">
      <c r="B3" s="73" t="s">
        <v>121</v>
      </c>
      <c r="C3" s="52"/>
      <c r="E3" s="9" t="str">
        <f>'User Input'!G7</f>
        <v>Who requested the exception</v>
      </c>
      <c r="L3" s="73" t="s">
        <v>228</v>
      </c>
      <c r="M3" s="52"/>
      <c r="N3" s="9" t="str">
        <f>'User Input'!G8</f>
        <v>Requestor's position</v>
      </c>
    </row>
    <row r="4" spans="1:20" ht="15" customHeight="1" x14ac:dyDescent="0.25"/>
    <row r="5" spans="1:20" ht="15" customHeight="1" x14ac:dyDescent="0.25">
      <c r="B5" s="132" t="s">
        <v>125</v>
      </c>
      <c r="C5" s="71"/>
      <c r="D5" s="71"/>
      <c r="E5" s="71"/>
      <c r="F5" s="71"/>
      <c r="G5" s="71"/>
      <c r="H5" s="71"/>
      <c r="I5" s="71"/>
      <c r="J5" s="71"/>
      <c r="K5" s="71"/>
      <c r="L5" s="71"/>
      <c r="M5" s="71"/>
      <c r="N5" s="71"/>
      <c r="O5" s="71"/>
      <c r="P5" s="71"/>
      <c r="Q5" s="71"/>
      <c r="R5" s="71"/>
      <c r="S5" s="71"/>
      <c r="T5" s="71"/>
    </row>
    <row r="6" spans="1:20" ht="15" customHeight="1" x14ac:dyDescent="0.25">
      <c r="B6" s="9"/>
    </row>
    <row r="7" spans="1:20" ht="15" customHeight="1" x14ac:dyDescent="0.25">
      <c r="C7" s="73" t="s">
        <v>71</v>
      </c>
      <c r="H7" s="5" t="str">
        <f>'User Input'!G13</f>
        <v>I-XX</v>
      </c>
    </row>
    <row r="8" spans="1:20" ht="15" customHeight="1" x14ac:dyDescent="0.25">
      <c r="C8" s="73" t="s">
        <v>122</v>
      </c>
      <c r="H8" s="5" t="str">
        <f>'User Input'!G14</f>
        <v>MM XXX.XX</v>
      </c>
      <c r="J8" s="46"/>
    </row>
    <row r="9" spans="1:20" ht="15" customHeight="1" x14ac:dyDescent="0.25">
      <c r="C9" s="73" t="s">
        <v>109</v>
      </c>
      <c r="H9" s="60">
        <f>'User Input'!G16</f>
        <v>0</v>
      </c>
      <c r="I9" s="67"/>
      <c r="J9" s="5"/>
      <c r="K9" s="67"/>
      <c r="L9" s="67"/>
      <c r="M9" s="67"/>
      <c r="N9" s="67"/>
      <c r="O9" s="67"/>
      <c r="P9" s="67"/>
      <c r="Q9" s="67"/>
      <c r="R9" s="67"/>
      <c r="S9" s="67"/>
      <c r="T9" s="5"/>
    </row>
    <row r="10" spans="1:20" ht="15" customHeight="1" x14ac:dyDescent="0.25">
      <c r="E10" s="46"/>
      <c r="J10" s="46"/>
      <c r="P10" s="46"/>
    </row>
    <row r="11" spans="1:20" ht="15" customHeight="1" x14ac:dyDescent="0.25">
      <c r="C11" s="73" t="s">
        <v>229</v>
      </c>
      <c r="H11" s="277" t="str">
        <f>'User Input'!G26</f>
        <v>X-XXXXX</v>
      </c>
      <c r="I11" s="277"/>
      <c r="J11" s="46"/>
      <c r="P11" s="46"/>
    </row>
    <row r="12" spans="1:20" ht="15" customHeight="1" x14ac:dyDescent="0.25">
      <c r="C12" s="73" t="s">
        <v>127</v>
      </c>
      <c r="H12" s="277">
        <f>'User Input'!G31</f>
        <v>999999</v>
      </c>
      <c r="I12" s="277"/>
      <c r="J12" s="5"/>
      <c r="K12" s="5"/>
      <c r="L12" s="5"/>
      <c r="M12" s="5"/>
      <c r="N12" s="5"/>
      <c r="O12" s="5"/>
      <c r="P12" s="89"/>
      <c r="Q12" s="5"/>
      <c r="R12" s="5"/>
      <c r="S12" s="5"/>
      <c r="T12" s="5"/>
    </row>
    <row r="13" spans="1:20" ht="15" customHeight="1" x14ac:dyDescent="0.25">
      <c r="C13" s="73" t="s">
        <v>128</v>
      </c>
      <c r="H13" s="277">
        <f>'User Input'!G30</f>
        <v>0</v>
      </c>
      <c r="I13" s="277"/>
      <c r="J13" s="5"/>
      <c r="K13" s="5"/>
      <c r="L13" s="5"/>
      <c r="M13" s="5"/>
      <c r="N13" s="5"/>
      <c r="O13" s="5"/>
      <c r="P13" s="89"/>
      <c r="Q13" s="5"/>
      <c r="R13" s="5"/>
      <c r="S13" s="5"/>
      <c r="T13" s="5"/>
    </row>
    <row r="14" spans="1:20" ht="15" customHeight="1" x14ac:dyDescent="0.25">
      <c r="C14" s="73" t="s">
        <v>73</v>
      </c>
      <c r="H14" s="5">
        <f>'User Input'!G25</f>
        <v>0</v>
      </c>
      <c r="I14" s="5"/>
      <c r="J14" s="5"/>
      <c r="K14" s="5"/>
      <c r="L14" s="5"/>
      <c r="M14" s="5"/>
      <c r="N14" s="5"/>
      <c r="O14" s="5"/>
      <c r="P14" s="89"/>
      <c r="Q14" s="5"/>
      <c r="R14" s="5"/>
      <c r="S14" s="5"/>
      <c r="T14" s="5"/>
    </row>
    <row r="15" spans="1:20" ht="15" customHeight="1" x14ac:dyDescent="0.25">
      <c r="C15" s="73" t="s">
        <v>74</v>
      </c>
      <c r="H15" s="296" t="str">
        <f>'User Input'!G27</f>
        <v>Work Description</v>
      </c>
      <c r="I15" s="296"/>
      <c r="J15" s="296"/>
      <c r="K15" s="296"/>
      <c r="L15" s="296"/>
      <c r="M15" s="296"/>
      <c r="N15" s="296"/>
      <c r="O15" s="296"/>
      <c r="P15" s="296"/>
      <c r="Q15" s="296"/>
      <c r="R15" s="296"/>
      <c r="S15" s="296"/>
      <c r="T15" s="296"/>
    </row>
    <row r="16" spans="1:20" ht="15" customHeight="1" x14ac:dyDescent="0.25">
      <c r="G16" s="90"/>
      <c r="H16" s="296"/>
      <c r="I16" s="296"/>
      <c r="J16" s="296"/>
      <c r="K16" s="296"/>
      <c r="L16" s="296"/>
      <c r="M16" s="296"/>
      <c r="N16" s="296"/>
      <c r="O16" s="296"/>
      <c r="P16" s="296"/>
      <c r="Q16" s="296"/>
      <c r="R16" s="296"/>
      <c r="S16" s="296"/>
      <c r="T16" s="296"/>
    </row>
    <row r="17" spans="2:20" ht="15" customHeight="1" x14ac:dyDescent="0.25">
      <c r="G17" s="90"/>
      <c r="H17" s="296"/>
      <c r="I17" s="296"/>
      <c r="J17" s="296"/>
      <c r="K17" s="296"/>
      <c r="L17" s="296"/>
      <c r="M17" s="296"/>
      <c r="N17" s="296"/>
      <c r="O17" s="296"/>
      <c r="P17" s="296"/>
      <c r="Q17" s="296"/>
      <c r="R17" s="296"/>
      <c r="S17" s="296"/>
      <c r="T17" s="296"/>
    </row>
    <row r="18" spans="2:20" ht="15" customHeight="1" x14ac:dyDescent="0.25">
      <c r="G18" s="90"/>
      <c r="H18" s="90"/>
      <c r="I18" s="90"/>
      <c r="J18" s="90"/>
      <c r="K18" s="90"/>
      <c r="L18" s="90"/>
      <c r="M18" s="90"/>
      <c r="N18" s="90"/>
      <c r="O18" s="90"/>
      <c r="P18" s="90"/>
      <c r="Q18" s="90"/>
      <c r="R18" s="90"/>
      <c r="S18" s="90"/>
      <c r="T18" s="90"/>
    </row>
    <row r="19" spans="2:20" ht="15" customHeight="1" x14ac:dyDescent="0.25">
      <c r="C19" s="73" t="s">
        <v>123</v>
      </c>
      <c r="H19" s="297">
        <f>'User Input'!G36</f>
        <v>70</v>
      </c>
      <c r="I19" s="297"/>
      <c r="J19" s="5"/>
      <c r="K19" s="5"/>
      <c r="L19" s="5"/>
      <c r="M19" s="5"/>
      <c r="N19" s="5"/>
      <c r="O19" s="5"/>
      <c r="P19" s="5"/>
      <c r="Q19" s="5"/>
      <c r="R19" s="5"/>
      <c r="S19" s="5"/>
      <c r="T19" s="5"/>
    </row>
    <row r="20" spans="2:20" ht="15" customHeight="1" x14ac:dyDescent="0.25">
      <c r="C20" s="60" t="s">
        <v>124</v>
      </c>
      <c r="H20" s="297">
        <f>'User Input'!G37</f>
        <v>45</v>
      </c>
      <c r="I20" s="297"/>
      <c r="J20" s="5"/>
      <c r="K20" s="89"/>
      <c r="L20" s="5"/>
      <c r="M20" s="5"/>
      <c r="N20" s="5"/>
      <c r="O20" s="5"/>
      <c r="P20" s="5"/>
      <c r="Q20" s="69"/>
      <c r="R20" s="69"/>
      <c r="S20" s="5"/>
      <c r="T20" s="5"/>
    </row>
    <row r="21" spans="2:20" ht="15" customHeight="1" x14ac:dyDescent="0.25">
      <c r="C21" s="73" t="s">
        <v>134</v>
      </c>
      <c r="H21" s="298">
        <f>'User Input'!G40</f>
        <v>12</v>
      </c>
      <c r="I21" s="298"/>
      <c r="J21" s="5"/>
      <c r="K21" s="5"/>
      <c r="L21" s="5"/>
      <c r="M21" s="5"/>
      <c r="N21" s="5"/>
      <c r="O21" s="5"/>
      <c r="P21" s="5"/>
      <c r="Q21" s="5"/>
      <c r="R21" s="5"/>
      <c r="S21" s="5"/>
      <c r="T21" s="5"/>
    </row>
    <row r="22" spans="2:20" ht="15" customHeight="1" x14ac:dyDescent="0.25">
      <c r="C22" s="73"/>
      <c r="H22" s="91"/>
      <c r="I22" s="91"/>
      <c r="J22" s="5"/>
      <c r="K22" s="5"/>
      <c r="L22" s="5"/>
      <c r="M22" s="5"/>
      <c r="N22" s="5"/>
      <c r="O22" s="5"/>
      <c r="P22" s="5"/>
      <c r="Q22" s="5"/>
      <c r="R22" s="5"/>
      <c r="S22" s="5"/>
      <c r="T22" s="5"/>
    </row>
    <row r="23" spans="2:20" ht="15" customHeight="1" x14ac:dyDescent="0.25">
      <c r="C23" s="60" t="s">
        <v>188</v>
      </c>
      <c r="H23" s="297" t="str">
        <f>'User Input'!G42</f>
        <v>Typically Construction Drums, Cones or Barrier Wall.</v>
      </c>
      <c r="I23" s="297"/>
      <c r="J23" s="297"/>
      <c r="K23" s="297"/>
      <c r="L23" s="297"/>
      <c r="M23" s="297"/>
      <c r="N23" s="297"/>
      <c r="O23" s="297"/>
      <c r="P23" s="297"/>
      <c r="Q23" s="297"/>
      <c r="R23" s="297"/>
      <c r="S23" s="297"/>
      <c r="T23" s="297"/>
    </row>
    <row r="24" spans="2:20" ht="15" customHeight="1" x14ac:dyDescent="0.25">
      <c r="C24" s="60"/>
      <c r="H24" s="92"/>
      <c r="I24" s="92"/>
      <c r="J24" s="92"/>
      <c r="K24" s="92"/>
      <c r="L24" s="92"/>
      <c r="M24" s="92"/>
      <c r="N24" s="92"/>
      <c r="O24" s="92"/>
      <c r="P24" s="92"/>
      <c r="Q24" s="92"/>
      <c r="R24" s="92"/>
      <c r="S24" s="92"/>
      <c r="T24" s="92"/>
    </row>
    <row r="25" spans="2:20" ht="15" customHeight="1" x14ac:dyDescent="0.25">
      <c r="C25" s="73" t="s">
        <v>75</v>
      </c>
      <c r="H25" s="315" t="str">
        <f>IF('User Input'!G45=0,"",'User Input'!G45)</f>
        <v>Enter a description</v>
      </c>
      <c r="I25" s="315"/>
      <c r="J25" s="315"/>
      <c r="K25" s="315"/>
      <c r="L25" s="315"/>
      <c r="M25" s="315"/>
      <c r="N25" s="315"/>
      <c r="O25" s="315"/>
      <c r="P25" s="315"/>
      <c r="Q25" s="315"/>
      <c r="R25" s="315"/>
      <c r="S25" s="315"/>
      <c r="T25" s="315"/>
    </row>
    <row r="26" spans="2:20" ht="15" customHeight="1" x14ac:dyDescent="0.25">
      <c r="G26" s="67"/>
      <c r="H26" s="315"/>
      <c r="I26" s="315"/>
      <c r="J26" s="315"/>
      <c r="K26" s="315"/>
      <c r="L26" s="315"/>
      <c r="M26" s="315"/>
      <c r="N26" s="315"/>
      <c r="O26" s="315"/>
      <c r="P26" s="315"/>
      <c r="Q26" s="315"/>
      <c r="R26" s="315"/>
      <c r="S26" s="315"/>
      <c r="T26" s="315"/>
    </row>
    <row r="27" spans="2:20" ht="15" customHeight="1" x14ac:dyDescent="0.25">
      <c r="G27" s="67"/>
      <c r="H27" s="315"/>
      <c r="I27" s="315"/>
      <c r="J27" s="315"/>
      <c r="K27" s="315"/>
      <c r="L27" s="315"/>
      <c r="M27" s="315"/>
      <c r="N27" s="315"/>
      <c r="O27" s="315"/>
      <c r="P27" s="315"/>
      <c r="Q27" s="315"/>
      <c r="R27" s="315"/>
      <c r="S27" s="315"/>
      <c r="T27" s="315"/>
    </row>
    <row r="28" spans="2:20" ht="15" customHeight="1" x14ac:dyDescent="0.25"/>
    <row r="29" spans="2:20" ht="15" customHeight="1" x14ac:dyDescent="0.25">
      <c r="B29" s="133" t="s">
        <v>136</v>
      </c>
      <c r="C29" s="93"/>
      <c r="D29" s="93"/>
      <c r="E29" s="93"/>
      <c r="F29" s="93"/>
      <c r="G29" s="93"/>
      <c r="H29" s="93"/>
      <c r="I29" s="93"/>
      <c r="J29" s="93"/>
      <c r="K29" s="93"/>
      <c r="L29" s="93"/>
      <c r="M29" s="93"/>
      <c r="N29" s="93"/>
      <c r="O29" s="93"/>
      <c r="P29" s="93"/>
      <c r="Q29" s="93"/>
      <c r="R29" s="93"/>
      <c r="S29" s="93"/>
      <c r="T29" s="93"/>
    </row>
    <row r="30" spans="2:20" ht="15" customHeight="1" x14ac:dyDescent="0.25">
      <c r="B30" s="49"/>
      <c r="C30" s="94"/>
      <c r="D30" s="94"/>
      <c r="E30" s="94"/>
      <c r="F30" s="94"/>
      <c r="G30" s="94"/>
      <c r="H30" s="94"/>
      <c r="I30" s="94"/>
      <c r="J30" s="94"/>
      <c r="K30" s="94"/>
      <c r="L30" s="94"/>
      <c r="M30" s="94"/>
      <c r="N30" s="94"/>
      <c r="O30" s="94"/>
      <c r="P30" s="94"/>
      <c r="Q30" s="94"/>
      <c r="R30" s="94"/>
      <c r="S30" s="94"/>
      <c r="T30" s="94"/>
    </row>
    <row r="31" spans="2:20" ht="15" customHeight="1" x14ac:dyDescent="0.25">
      <c r="B31" s="49"/>
      <c r="C31" s="94"/>
      <c r="D31" s="94"/>
      <c r="E31" s="94"/>
      <c r="F31" s="94"/>
      <c r="G31" s="94"/>
      <c r="H31" s="94"/>
      <c r="I31" s="76" t="s">
        <v>78</v>
      </c>
      <c r="J31" s="94"/>
      <c r="K31" s="94"/>
      <c r="L31" s="94"/>
      <c r="M31" s="94"/>
      <c r="N31" s="94"/>
      <c r="O31" s="94"/>
      <c r="P31" s="94"/>
      <c r="Q31" s="94"/>
      <c r="R31" s="94"/>
      <c r="S31" s="94"/>
      <c r="T31" s="94"/>
    </row>
    <row r="32" spans="2:20" ht="15" customHeight="1" x14ac:dyDescent="0.25">
      <c r="B32" s="49"/>
      <c r="C32" s="94"/>
      <c r="D32" s="94"/>
      <c r="E32" s="94"/>
      <c r="F32" s="94"/>
      <c r="G32" s="94"/>
      <c r="H32" s="94"/>
      <c r="I32" s="28" t="s">
        <v>79</v>
      </c>
      <c r="J32" t="s">
        <v>87</v>
      </c>
      <c r="K32" s="94"/>
      <c r="L32" s="94"/>
      <c r="M32" s="94"/>
      <c r="N32" s="94"/>
      <c r="O32" s="94"/>
      <c r="P32" s="94"/>
      <c r="Q32" s="94"/>
      <c r="R32" s="94"/>
      <c r="S32" s="94"/>
      <c r="T32" s="94"/>
    </row>
    <row r="33" spans="1:21" ht="15" customHeight="1" x14ac:dyDescent="0.35">
      <c r="B33" s="49"/>
      <c r="C33" s="94"/>
      <c r="D33" s="94"/>
      <c r="E33" s="94"/>
      <c r="F33" s="94"/>
      <c r="G33" s="94"/>
      <c r="H33" s="94"/>
      <c r="I33" s="28" t="s">
        <v>80</v>
      </c>
      <c r="J33" t="s">
        <v>88</v>
      </c>
      <c r="K33" s="94"/>
      <c r="L33" s="94"/>
      <c r="M33" s="94"/>
      <c r="N33" s="94"/>
      <c r="O33" s="94"/>
      <c r="P33" s="94"/>
      <c r="Q33" s="94"/>
      <c r="R33" s="94"/>
      <c r="S33" s="94"/>
      <c r="T33" s="94"/>
    </row>
    <row r="34" spans="1:21" ht="15" customHeight="1" x14ac:dyDescent="0.25">
      <c r="B34" s="49"/>
      <c r="C34" s="94"/>
      <c r="D34" s="94"/>
      <c r="E34" s="94"/>
      <c r="F34" s="94"/>
      <c r="G34" s="94"/>
      <c r="H34" s="94"/>
      <c r="I34" s="28" t="s">
        <v>81</v>
      </c>
      <c r="J34" t="s">
        <v>85</v>
      </c>
      <c r="K34" s="94"/>
      <c r="L34" s="94"/>
      <c r="M34" s="94"/>
      <c r="N34" s="94"/>
      <c r="O34" s="94"/>
      <c r="P34" s="94"/>
      <c r="Q34" s="94"/>
      <c r="R34" s="94"/>
      <c r="S34" s="94"/>
      <c r="T34" s="94"/>
    </row>
    <row r="35" spans="1:21" ht="15" customHeight="1" x14ac:dyDescent="0.25">
      <c r="I35" s="28" t="s">
        <v>82</v>
      </c>
      <c r="J35" t="s">
        <v>86</v>
      </c>
    </row>
    <row r="36" spans="1:21" ht="15" customHeight="1" x14ac:dyDescent="0.25">
      <c r="I36" s="28" t="s">
        <v>83</v>
      </c>
      <c r="J36" t="s">
        <v>114</v>
      </c>
    </row>
    <row r="37" spans="1:21" ht="15" customHeight="1" x14ac:dyDescent="0.25">
      <c r="I37" s="28" t="s">
        <v>84</v>
      </c>
      <c r="J37" t="s">
        <v>115</v>
      </c>
    </row>
    <row r="38" spans="1:21" ht="15" customHeight="1" x14ac:dyDescent="0.25"/>
    <row r="39" spans="1:21" ht="15" customHeight="1" x14ac:dyDescent="0.25">
      <c r="I39" s="73" t="s">
        <v>137</v>
      </c>
      <c r="M39" s="316">
        <f>'Queuing Calcs'!H5</f>
        <v>190</v>
      </c>
      <c r="N39" s="316"/>
      <c r="O39" s="316"/>
    </row>
    <row r="40" spans="1:21" ht="15" customHeight="1" x14ac:dyDescent="0.25">
      <c r="I40" s="73" t="str">
        <f>"N for "&amp;LEFT(IF('Raw Weekday Hourly Traffic Vols'!$H$5="2-Way",'User Input'!G17,'User Input'!G16),1)&amp;"B="</f>
        <v>N for B=</v>
      </c>
      <c r="M40" s="317" t="str">
        <f>'Queuing Calcs'!H6</f>
        <v>X</v>
      </c>
      <c r="N40" s="317"/>
      <c r="O40" s="317"/>
    </row>
    <row r="41" spans="1:21" ht="15" customHeight="1" x14ac:dyDescent="0.25">
      <c r="I41" s="73" t="str">
        <f>IF('Raw Weekday Hourly Traffic Vols'!$H$5="2-Way","N for "&amp;LEFT('User Input'!G16,1)&amp;"B=","")</f>
        <v/>
      </c>
      <c r="M41" s="317" t="str">
        <f>IF('Raw Weekday Hourly Traffic Vols'!$H$5="2-Way",'Queuing Calcs'!H7,"")</f>
        <v/>
      </c>
      <c r="N41" s="317"/>
      <c r="O41" s="317"/>
    </row>
    <row r="42" spans="1:21" ht="15" customHeight="1" x14ac:dyDescent="0.25">
      <c r="I42" s="46"/>
      <c r="M42" s="70"/>
      <c r="N42" s="70"/>
      <c r="O42" s="70"/>
    </row>
    <row r="43" spans="1:21" ht="15" customHeight="1" x14ac:dyDescent="0.25">
      <c r="I43" s="46"/>
      <c r="M43" s="70"/>
      <c r="N43" s="70"/>
      <c r="O43" s="70"/>
    </row>
    <row r="44" spans="1:21" ht="58.5" customHeight="1" x14ac:dyDescent="0.45">
      <c r="A44" s="48" t="s">
        <v>126</v>
      </c>
    </row>
    <row r="45" spans="1:21" ht="15" customHeight="1" x14ac:dyDescent="0.25">
      <c r="B45" s="96"/>
      <c r="C45" s="51"/>
      <c r="D45" s="51"/>
      <c r="E45" s="51"/>
      <c r="F45" s="51"/>
      <c r="G45" s="51"/>
      <c r="H45" s="51"/>
      <c r="I45" s="51"/>
      <c r="J45" s="51"/>
      <c r="K45" s="51"/>
      <c r="L45" s="51"/>
      <c r="M45" s="51"/>
      <c r="N45" s="51"/>
      <c r="O45" s="51"/>
      <c r="P45" s="51"/>
      <c r="Q45" s="51"/>
      <c r="R45" s="51"/>
      <c r="S45" s="51"/>
      <c r="T45" s="51"/>
    </row>
    <row r="46" spans="1:21" ht="15" customHeight="1" x14ac:dyDescent="0.25">
      <c r="C46" s="134" t="s">
        <v>129</v>
      </c>
      <c r="D46" s="60"/>
      <c r="E46" s="60"/>
      <c r="F46" s="60"/>
      <c r="H46" s="60"/>
      <c r="J46" s="60" t="s">
        <v>61</v>
      </c>
      <c r="L46" s="60"/>
      <c r="O46" s="60"/>
      <c r="P46" s="318" t="str">
        <f>'Hourly Volumes'!D5</f>
        <v/>
      </c>
      <c r="Q46" s="318"/>
      <c r="R46" s="60"/>
      <c r="S46" s="60"/>
      <c r="T46" s="60"/>
    </row>
    <row r="47" spans="1:21" ht="15" customHeight="1" x14ac:dyDescent="0.25">
      <c r="C47" s="60"/>
      <c r="H47" s="60"/>
      <c r="I47" s="67"/>
      <c r="J47" s="60" t="s">
        <v>132</v>
      </c>
      <c r="K47" s="67"/>
      <c r="L47" s="67"/>
      <c r="O47" s="60"/>
      <c r="P47" s="60" t="str">
        <f>'Hourly Volumes'!D8&amp;", "&amp;'Hourly Volumes'!D7</f>
        <v>Invalid Date, Invalid Date</v>
      </c>
      <c r="Q47" s="60"/>
      <c r="T47" s="60"/>
      <c r="U47" s="60"/>
    </row>
    <row r="48" spans="1:21" ht="15" customHeight="1" x14ac:dyDescent="0.25">
      <c r="C48" s="60"/>
      <c r="J48" s="60" t="s">
        <v>62</v>
      </c>
      <c r="O48" s="67"/>
      <c r="P48" s="318">
        <f>'User Input'!G15</f>
        <v>0</v>
      </c>
      <c r="Q48" s="318"/>
      <c r="R48" s="60"/>
      <c r="S48" s="60"/>
      <c r="T48" s="60"/>
      <c r="U48" s="60"/>
    </row>
    <row r="49" spans="1:21" ht="15" customHeight="1" x14ac:dyDescent="0.25">
      <c r="C49" s="60"/>
      <c r="J49" s="60"/>
      <c r="O49" s="67"/>
      <c r="P49" s="97"/>
      <c r="Q49" s="97"/>
      <c r="R49" s="60"/>
      <c r="S49" s="60"/>
      <c r="T49" s="60"/>
      <c r="U49" s="60"/>
    </row>
    <row r="50" spans="1:21" ht="15" customHeight="1" x14ac:dyDescent="0.45">
      <c r="A50" s="48"/>
      <c r="C50" s="206" t="s">
        <v>58</v>
      </c>
      <c r="J50" s="332" t="str">
        <f>IF(COUNTIF('Weekend Adjustment Factors'!C14:H37,1)=24*6,"Weekend Counts Provided",'Weekend Adjustment Factors'!C9)</f>
        <v>Weekend Counts Provided</v>
      </c>
      <c r="K50" s="332"/>
      <c r="L50" s="332"/>
      <c r="M50" s="332"/>
      <c r="N50" s="332"/>
      <c r="O50" s="332"/>
      <c r="P50" s="332"/>
      <c r="Q50" s="332"/>
      <c r="R50" s="332"/>
      <c r="S50" s="332"/>
      <c r="T50" s="332"/>
      <c r="U50" s="332"/>
    </row>
    <row r="51" spans="1:21" ht="15" customHeight="1" x14ac:dyDescent="0.45">
      <c r="A51" s="48"/>
      <c r="J51" s="332"/>
      <c r="K51" s="332"/>
      <c r="L51" s="332"/>
      <c r="M51" s="332"/>
      <c r="N51" s="332"/>
      <c r="O51" s="332"/>
      <c r="P51" s="332"/>
      <c r="Q51" s="332"/>
      <c r="R51" s="332"/>
      <c r="S51" s="332"/>
      <c r="T51" s="332"/>
      <c r="U51" s="332"/>
    </row>
    <row r="52" spans="1:21" ht="15" customHeight="1" x14ac:dyDescent="0.45">
      <c r="A52" s="48"/>
      <c r="J52" s="332"/>
      <c r="K52" s="332"/>
      <c r="L52" s="332"/>
      <c r="M52" s="332"/>
      <c r="N52" s="332"/>
      <c r="O52" s="332"/>
      <c r="P52" s="332"/>
      <c r="Q52" s="332"/>
      <c r="R52" s="332"/>
      <c r="S52" s="332"/>
      <c r="T52" s="332"/>
      <c r="U52" s="332"/>
    </row>
    <row r="53" spans="1:21" ht="15" customHeight="1" x14ac:dyDescent="0.45">
      <c r="A53" s="48"/>
    </row>
    <row r="54" spans="1:21" ht="15" customHeight="1" x14ac:dyDescent="0.25">
      <c r="C54" s="134" t="s">
        <v>130</v>
      </c>
      <c r="D54" s="60"/>
      <c r="E54" s="67"/>
      <c r="F54" s="67"/>
      <c r="H54" s="67"/>
      <c r="I54" s="67"/>
      <c r="J54" s="67"/>
      <c r="K54" s="67"/>
      <c r="L54" s="67"/>
      <c r="O54" s="67"/>
      <c r="P54" s="90"/>
      <c r="Q54" s="90"/>
      <c r="R54" s="60"/>
      <c r="S54" s="60"/>
      <c r="T54" s="60"/>
      <c r="U54" s="60"/>
    </row>
    <row r="55" spans="1:21" ht="15" customHeight="1" x14ac:dyDescent="0.25">
      <c r="C55" s="60"/>
      <c r="D55" s="60"/>
      <c r="H55" s="60"/>
      <c r="I55" s="60"/>
      <c r="J55" s="60" t="s">
        <v>99</v>
      </c>
      <c r="K55" s="60"/>
      <c r="L55" s="60"/>
      <c r="P55" s="318" t="str">
        <f ca="1">'Hourly Volumes'!D9</f>
        <v/>
      </c>
      <c r="Q55" s="318"/>
      <c r="T55" s="60"/>
      <c r="U55" s="60"/>
    </row>
    <row r="56" spans="1:21" ht="15" customHeight="1" x14ac:dyDescent="0.25">
      <c r="C56" s="60"/>
      <c r="D56" s="60"/>
      <c r="E56" s="67"/>
      <c r="F56" s="67"/>
      <c r="J56" s="60" t="s">
        <v>100</v>
      </c>
      <c r="K56" s="60"/>
      <c r="L56" s="60"/>
      <c r="O56" s="67"/>
      <c r="P56" s="318" t="str">
        <f>'Hourly Volumes'!D10</f>
        <v/>
      </c>
      <c r="Q56" s="318"/>
      <c r="R56" s="60"/>
      <c r="S56" s="60"/>
      <c r="T56" s="60"/>
      <c r="U56" s="60"/>
    </row>
    <row r="57" spans="1:21" ht="15" customHeight="1" x14ac:dyDescent="0.25">
      <c r="C57" s="60"/>
      <c r="D57" s="60"/>
      <c r="E57" s="67"/>
      <c r="F57" s="67"/>
      <c r="J57" s="60"/>
      <c r="K57" s="60"/>
      <c r="L57" s="60"/>
      <c r="O57" s="67"/>
      <c r="P57" s="97"/>
      <c r="Q57" s="97"/>
      <c r="R57" s="60"/>
      <c r="S57" s="60"/>
      <c r="T57" s="60"/>
      <c r="U57" s="60"/>
    </row>
    <row r="58" spans="1:21" ht="15" customHeight="1" x14ac:dyDescent="0.25">
      <c r="C58" s="134" t="s">
        <v>131</v>
      </c>
      <c r="D58" s="60"/>
      <c r="E58" s="67"/>
      <c r="F58" s="67"/>
      <c r="H58" s="67"/>
      <c r="I58" s="67"/>
      <c r="J58" s="67"/>
      <c r="K58" s="67"/>
      <c r="L58" s="67"/>
      <c r="O58" s="67"/>
      <c r="P58" s="90"/>
      <c r="Q58" s="90"/>
      <c r="R58" s="60"/>
      <c r="S58" s="60"/>
      <c r="T58" s="60"/>
      <c r="U58" s="60"/>
    </row>
    <row r="59" spans="1:21" ht="15" customHeight="1" x14ac:dyDescent="0.25">
      <c r="C59" s="60"/>
      <c r="D59" s="60"/>
      <c r="H59" s="60"/>
      <c r="I59" s="60"/>
      <c r="J59" s="60" t="s">
        <v>99</v>
      </c>
      <c r="K59" s="60"/>
      <c r="L59" s="60"/>
      <c r="P59" s="319" t="str">
        <f ca="1">'Hourly Volumes'!$I$7</f>
        <v/>
      </c>
      <c r="Q59" s="319"/>
      <c r="R59" s="60"/>
      <c r="S59" s="60"/>
      <c r="T59" s="60"/>
      <c r="U59" s="60"/>
    </row>
    <row r="60" spans="1:21" ht="15" customHeight="1" x14ac:dyDescent="0.25">
      <c r="C60" s="60"/>
      <c r="D60" s="60"/>
      <c r="E60" s="67"/>
      <c r="F60" s="67"/>
      <c r="H60" s="67"/>
      <c r="I60" s="67"/>
      <c r="J60" s="60" t="s">
        <v>100</v>
      </c>
      <c r="K60" s="67"/>
      <c r="L60" s="67"/>
      <c r="O60" s="67"/>
      <c r="P60" s="318" t="str">
        <f>'Hourly Volumes'!$I$8</f>
        <v/>
      </c>
      <c r="Q60" s="318"/>
      <c r="R60" s="60"/>
      <c r="S60" s="60"/>
      <c r="T60" s="60"/>
      <c r="U60" s="60"/>
    </row>
    <row r="61" spans="1:21" ht="15" customHeight="1" x14ac:dyDescent="0.25">
      <c r="C61" s="60"/>
      <c r="D61" s="60"/>
      <c r="E61" s="67"/>
      <c r="F61" s="67"/>
      <c r="H61" s="67"/>
      <c r="I61" s="67"/>
      <c r="J61" s="60"/>
      <c r="K61" s="67"/>
      <c r="L61" s="67"/>
      <c r="O61" s="67"/>
      <c r="P61" s="97"/>
      <c r="Q61" s="97"/>
      <c r="R61" s="60"/>
      <c r="S61" s="60"/>
      <c r="T61" s="60"/>
      <c r="U61" s="60"/>
    </row>
    <row r="62" spans="1:21" ht="15" customHeight="1" x14ac:dyDescent="0.25">
      <c r="C62" s="134" t="s">
        <v>133</v>
      </c>
      <c r="D62" s="60"/>
      <c r="E62" s="60"/>
      <c r="F62" s="60"/>
      <c r="G62" s="60"/>
      <c r="H62" s="60"/>
      <c r="I62" s="60"/>
      <c r="J62" s="60"/>
      <c r="K62" s="60"/>
      <c r="L62" s="60"/>
      <c r="M62" s="60"/>
      <c r="N62" s="60"/>
      <c r="O62" s="60"/>
      <c r="P62" s="60"/>
      <c r="Q62" s="60"/>
      <c r="R62" s="60"/>
      <c r="S62" s="60"/>
      <c r="T62" s="60"/>
      <c r="U62" s="60"/>
    </row>
    <row r="63" spans="1:21" ht="15" customHeight="1" x14ac:dyDescent="0.25">
      <c r="B63" s="5"/>
      <c r="C63" s="73"/>
      <c r="D63" s="73"/>
      <c r="E63" s="73"/>
      <c r="F63" s="73"/>
      <c r="J63" s="98" t="str">
        <f>IF('Raw Weekday Hourly Traffic Vols'!$H$5="2-Way",'User Input'!G17&amp;"bound",'User Input'!G16&amp;"bound")</f>
        <v>bound</v>
      </c>
      <c r="M63" s="99"/>
      <c r="P63" s="67"/>
      <c r="T63" s="73"/>
      <c r="U63" s="73"/>
    </row>
    <row r="64" spans="1:21" ht="15" customHeight="1" x14ac:dyDescent="0.25">
      <c r="B64" s="5"/>
      <c r="C64" s="73"/>
      <c r="D64" s="73"/>
      <c r="E64" s="73"/>
      <c r="F64" s="73"/>
      <c r="M64" s="73"/>
      <c r="N64" s="103" t="s">
        <v>191</v>
      </c>
      <c r="P64" s="100">
        <f>'User Input'!G55</f>
        <v>0</v>
      </c>
      <c r="T64" s="73"/>
      <c r="U64" s="73"/>
    </row>
    <row r="65" spans="1:21" ht="15" customHeight="1" x14ac:dyDescent="0.25">
      <c r="B65" s="5"/>
      <c r="C65" s="73"/>
      <c r="D65" s="73"/>
      <c r="E65" s="73"/>
      <c r="F65" s="73"/>
      <c r="M65" s="73"/>
      <c r="N65" s="103" t="s">
        <v>192</v>
      </c>
      <c r="P65" s="100">
        <f>'User Input'!G56</f>
        <v>0</v>
      </c>
      <c r="T65" s="73"/>
      <c r="U65" s="73"/>
    </row>
    <row r="66" spans="1:21" ht="15" customHeight="1" x14ac:dyDescent="0.25">
      <c r="B66" s="5"/>
      <c r="C66" s="73"/>
      <c r="D66" s="73"/>
      <c r="E66" s="73"/>
      <c r="F66" s="73"/>
      <c r="M66" s="73"/>
      <c r="N66" s="103" t="s">
        <v>193</v>
      </c>
      <c r="P66" s="100">
        <f>'User Input'!G57</f>
        <v>0</v>
      </c>
      <c r="T66" s="73"/>
      <c r="U66" s="73"/>
    </row>
    <row r="67" spans="1:21" ht="15" customHeight="1" x14ac:dyDescent="0.25">
      <c r="B67" s="5"/>
      <c r="C67" s="73"/>
      <c r="D67" s="73"/>
      <c r="E67" s="73"/>
      <c r="F67" s="73"/>
      <c r="K67" s="73"/>
      <c r="M67" s="73"/>
      <c r="P67" s="100"/>
      <c r="R67" s="73"/>
      <c r="S67" s="101"/>
      <c r="T67" s="73"/>
      <c r="U67" s="73"/>
    </row>
    <row r="68" spans="1:21" ht="15" customHeight="1" x14ac:dyDescent="0.25">
      <c r="B68" s="5"/>
      <c r="C68" s="73"/>
      <c r="D68" s="73"/>
      <c r="E68" s="73"/>
      <c r="F68" s="73"/>
      <c r="J68" s="68" t="str">
        <f>IF('Raw Weekday Hourly Traffic Vols'!$H$5="2-Way",'User Input'!G16&amp;"bound","")</f>
        <v/>
      </c>
      <c r="M68" s="99"/>
      <c r="P68" s="67"/>
      <c r="R68" s="73"/>
      <c r="S68" s="101"/>
      <c r="T68" s="73"/>
      <c r="U68" s="73"/>
    </row>
    <row r="69" spans="1:21" ht="15" customHeight="1" x14ac:dyDescent="0.25">
      <c r="B69" s="5"/>
      <c r="C69" s="73"/>
      <c r="D69" s="73"/>
      <c r="E69" s="73"/>
      <c r="F69" s="73"/>
      <c r="K69" s="73"/>
      <c r="M69" s="73"/>
      <c r="N69" s="103" t="s">
        <v>191</v>
      </c>
      <c r="P69" s="100">
        <f>'User Input'!G59</f>
        <v>0</v>
      </c>
      <c r="R69" s="73"/>
      <c r="S69" s="101"/>
      <c r="T69" s="73"/>
      <c r="U69" s="73"/>
    </row>
    <row r="70" spans="1:21" ht="15" customHeight="1" x14ac:dyDescent="0.25">
      <c r="B70" s="5"/>
      <c r="C70" s="73"/>
      <c r="D70" s="73"/>
      <c r="E70" s="73"/>
      <c r="F70" s="73"/>
      <c r="K70" s="73"/>
      <c r="M70" s="73"/>
      <c r="N70" s="103" t="s">
        <v>192</v>
      </c>
      <c r="P70" s="100">
        <f>'User Input'!G60</f>
        <v>0</v>
      </c>
      <c r="R70" s="73"/>
      <c r="S70" s="101"/>
      <c r="T70" s="73"/>
      <c r="U70" s="73"/>
    </row>
    <row r="71" spans="1:21" ht="15" customHeight="1" x14ac:dyDescent="0.25">
      <c r="B71" s="5"/>
      <c r="C71" s="73"/>
      <c r="D71" s="73"/>
      <c r="E71" s="73"/>
      <c r="F71" s="73"/>
      <c r="K71" s="73"/>
      <c r="M71" s="73"/>
      <c r="N71" s="103" t="s">
        <v>193</v>
      </c>
      <c r="P71" s="100">
        <f>'User Input'!G61</f>
        <v>0</v>
      </c>
      <c r="R71" s="73"/>
      <c r="S71" s="101"/>
      <c r="T71" s="73"/>
      <c r="U71" s="73"/>
    </row>
    <row r="72" spans="1:21" ht="15" customHeight="1" x14ac:dyDescent="0.25">
      <c r="B72" s="5"/>
      <c r="C72" s="73"/>
      <c r="D72" s="73"/>
      <c r="E72" s="73"/>
      <c r="F72" s="73"/>
      <c r="J72" s="73"/>
      <c r="K72" s="101"/>
      <c r="P72" s="73"/>
      <c r="R72" s="73"/>
      <c r="S72" s="101"/>
      <c r="T72" s="73"/>
      <c r="U72" s="73"/>
    </row>
    <row r="73" spans="1:21" ht="58.5" customHeight="1" x14ac:dyDescent="0.45">
      <c r="A73" s="48" t="s">
        <v>138</v>
      </c>
    </row>
    <row r="74" spans="1:21" ht="15" customHeight="1" thickBot="1" x14ac:dyDescent="0.3">
      <c r="B74" s="5"/>
      <c r="C74" s="5"/>
      <c r="D74" s="5"/>
      <c r="E74" s="5"/>
      <c r="F74" s="5"/>
      <c r="G74" s="5"/>
      <c r="H74" s="5"/>
      <c r="I74" s="5"/>
      <c r="J74" s="5"/>
      <c r="K74" s="5"/>
      <c r="L74" s="5"/>
      <c r="M74" s="5"/>
      <c r="N74" s="5"/>
      <c r="O74" s="5"/>
      <c r="P74" s="5"/>
      <c r="Q74" s="5"/>
      <c r="R74" s="5"/>
      <c r="S74" s="5"/>
      <c r="T74" s="5"/>
      <c r="U74" s="5"/>
    </row>
    <row r="75" spans="1:21" ht="15" customHeight="1" x14ac:dyDescent="0.25">
      <c r="B75" s="320" t="s">
        <v>0</v>
      </c>
      <c r="C75" s="321"/>
      <c r="D75" s="321"/>
      <c r="E75" s="322"/>
      <c r="F75" s="326" t="str">
        <f>'Hourly Volumes'!B12&amp;" (PCE/hr)"</f>
        <v>bound  Volumes (PCE/hr)</v>
      </c>
      <c r="G75" s="327"/>
      <c r="H75" s="327"/>
      <c r="I75" s="327"/>
      <c r="J75" s="327"/>
      <c r="K75" s="327"/>
      <c r="L75" s="327"/>
      <c r="M75" s="328"/>
      <c r="N75" s="326" t="str">
        <f>IF('Hourly Volumes'!B40="","",'Hourly Volumes'!B40&amp;" (PCE/hr)")</f>
        <v/>
      </c>
      <c r="O75" s="327"/>
      <c r="P75" s="327"/>
      <c r="Q75" s="327"/>
      <c r="R75" s="327"/>
      <c r="S75" s="327"/>
      <c r="T75" s="327"/>
      <c r="U75" s="328"/>
    </row>
    <row r="76" spans="1:21" ht="15" customHeight="1" thickBot="1" x14ac:dyDescent="0.3">
      <c r="B76" s="323"/>
      <c r="C76" s="324"/>
      <c r="D76" s="324"/>
      <c r="E76" s="325"/>
      <c r="F76" s="329" t="s">
        <v>48</v>
      </c>
      <c r="G76" s="330"/>
      <c r="H76" s="330" t="s">
        <v>21</v>
      </c>
      <c r="I76" s="330"/>
      <c r="J76" s="330" t="s">
        <v>22</v>
      </c>
      <c r="K76" s="330"/>
      <c r="L76" s="330" t="s">
        <v>23</v>
      </c>
      <c r="M76" s="331"/>
      <c r="N76" s="329" t="s">
        <v>48</v>
      </c>
      <c r="O76" s="330"/>
      <c r="P76" s="330" t="s">
        <v>21</v>
      </c>
      <c r="Q76" s="330"/>
      <c r="R76" s="330" t="s">
        <v>22</v>
      </c>
      <c r="S76" s="330"/>
      <c r="T76" s="330" t="s">
        <v>23</v>
      </c>
      <c r="U76" s="331"/>
    </row>
    <row r="77" spans="1:21" ht="15" customHeight="1" x14ac:dyDescent="0.25">
      <c r="B77" s="333" t="s">
        <v>24</v>
      </c>
      <c r="C77" s="334"/>
      <c r="D77" s="334"/>
      <c r="E77" s="335"/>
      <c r="F77" s="336" t="str">
        <f ca="1">'Hourly Volumes'!E15</f>
        <v/>
      </c>
      <c r="G77" s="337"/>
      <c r="H77" s="337" t="str">
        <f ca="1">'Hourly Volumes'!H15</f>
        <v/>
      </c>
      <c r="I77" s="337"/>
      <c r="J77" s="337" t="str">
        <f ca="1">'Hourly Volumes'!K15</f>
        <v/>
      </c>
      <c r="K77" s="337"/>
      <c r="L77" s="337" t="str">
        <f ca="1">'Hourly Volumes'!N15</f>
        <v/>
      </c>
      <c r="M77" s="338"/>
      <c r="N77" s="336" t="str">
        <f ca="1">'Hourly Volumes'!E43</f>
        <v/>
      </c>
      <c r="O77" s="337"/>
      <c r="P77" s="337" t="str">
        <f ca="1">'Hourly Volumes'!H43</f>
        <v/>
      </c>
      <c r="Q77" s="337"/>
      <c r="R77" s="337" t="str">
        <f ca="1">'Hourly Volumes'!K43</f>
        <v/>
      </c>
      <c r="S77" s="337"/>
      <c r="T77" s="337" t="str">
        <f ca="1">'Hourly Volumes'!N43</f>
        <v/>
      </c>
      <c r="U77" s="338"/>
    </row>
    <row r="78" spans="1:21" ht="15" customHeight="1" x14ac:dyDescent="0.25">
      <c r="B78" s="339" t="s">
        <v>25</v>
      </c>
      <c r="C78" s="340"/>
      <c r="D78" s="340"/>
      <c r="E78" s="341"/>
      <c r="F78" s="342" t="str">
        <f ca="1">'Hourly Volumes'!E16</f>
        <v/>
      </c>
      <c r="G78" s="343"/>
      <c r="H78" s="343" t="str">
        <f ca="1">'Hourly Volumes'!H16</f>
        <v/>
      </c>
      <c r="I78" s="343"/>
      <c r="J78" s="343" t="str">
        <f ca="1">'Hourly Volumes'!K16</f>
        <v/>
      </c>
      <c r="K78" s="343"/>
      <c r="L78" s="343" t="str">
        <f ca="1">'Hourly Volumes'!N16</f>
        <v/>
      </c>
      <c r="M78" s="344"/>
      <c r="N78" s="342" t="str">
        <f ca="1">'Hourly Volumes'!E44</f>
        <v/>
      </c>
      <c r="O78" s="343"/>
      <c r="P78" s="343" t="str">
        <f ca="1">'Hourly Volumes'!H44</f>
        <v/>
      </c>
      <c r="Q78" s="343"/>
      <c r="R78" s="343" t="str">
        <f ca="1">'Hourly Volumes'!K44</f>
        <v/>
      </c>
      <c r="S78" s="343"/>
      <c r="T78" s="343" t="str">
        <f ca="1">'Hourly Volumes'!N44</f>
        <v/>
      </c>
      <c r="U78" s="344"/>
    </row>
    <row r="79" spans="1:21" ht="15" customHeight="1" x14ac:dyDescent="0.25">
      <c r="B79" s="339" t="s">
        <v>26</v>
      </c>
      <c r="C79" s="340"/>
      <c r="D79" s="340"/>
      <c r="E79" s="341"/>
      <c r="F79" s="342" t="str">
        <f ca="1">'Hourly Volumes'!E17</f>
        <v/>
      </c>
      <c r="G79" s="343"/>
      <c r="H79" s="343" t="str">
        <f ca="1">'Hourly Volumes'!H17</f>
        <v/>
      </c>
      <c r="I79" s="343"/>
      <c r="J79" s="343" t="str">
        <f ca="1">'Hourly Volumes'!K17</f>
        <v/>
      </c>
      <c r="K79" s="343"/>
      <c r="L79" s="343" t="str">
        <f ca="1">'Hourly Volumes'!N17</f>
        <v/>
      </c>
      <c r="M79" s="344"/>
      <c r="N79" s="342" t="str">
        <f ca="1">'Hourly Volumes'!E45</f>
        <v/>
      </c>
      <c r="O79" s="343"/>
      <c r="P79" s="343" t="str">
        <f ca="1">'Hourly Volumes'!H45</f>
        <v/>
      </c>
      <c r="Q79" s="343"/>
      <c r="R79" s="343" t="str">
        <f ca="1">'Hourly Volumes'!K45</f>
        <v/>
      </c>
      <c r="S79" s="343"/>
      <c r="T79" s="343" t="str">
        <f ca="1">'Hourly Volumes'!N45</f>
        <v/>
      </c>
      <c r="U79" s="344"/>
    </row>
    <row r="80" spans="1:21" ht="15" customHeight="1" x14ac:dyDescent="0.25">
      <c r="B80" s="339" t="s">
        <v>27</v>
      </c>
      <c r="C80" s="340"/>
      <c r="D80" s="340"/>
      <c r="E80" s="341"/>
      <c r="F80" s="342" t="str">
        <f ca="1">'Hourly Volumes'!E18</f>
        <v/>
      </c>
      <c r="G80" s="343"/>
      <c r="H80" s="343" t="str">
        <f ca="1">'Hourly Volumes'!H18</f>
        <v/>
      </c>
      <c r="I80" s="343"/>
      <c r="J80" s="343" t="str">
        <f ca="1">'Hourly Volumes'!K18</f>
        <v/>
      </c>
      <c r="K80" s="343"/>
      <c r="L80" s="343" t="str">
        <f ca="1">'Hourly Volumes'!N18</f>
        <v/>
      </c>
      <c r="M80" s="344"/>
      <c r="N80" s="342" t="str">
        <f ca="1">'Hourly Volumes'!E46</f>
        <v/>
      </c>
      <c r="O80" s="343"/>
      <c r="P80" s="343" t="str">
        <f ca="1">'Hourly Volumes'!H46</f>
        <v/>
      </c>
      <c r="Q80" s="343"/>
      <c r="R80" s="343" t="str">
        <f ca="1">'Hourly Volumes'!K46</f>
        <v/>
      </c>
      <c r="S80" s="343"/>
      <c r="T80" s="343" t="str">
        <f ca="1">'Hourly Volumes'!N46</f>
        <v/>
      </c>
      <c r="U80" s="344"/>
    </row>
    <row r="81" spans="2:21" ht="15" customHeight="1" x14ac:dyDescent="0.25">
      <c r="B81" s="339" t="s">
        <v>28</v>
      </c>
      <c r="C81" s="340"/>
      <c r="D81" s="340"/>
      <c r="E81" s="341"/>
      <c r="F81" s="342" t="str">
        <f ca="1">'Hourly Volumes'!E19</f>
        <v/>
      </c>
      <c r="G81" s="343"/>
      <c r="H81" s="343" t="str">
        <f ca="1">'Hourly Volumes'!H19</f>
        <v/>
      </c>
      <c r="I81" s="343"/>
      <c r="J81" s="343" t="str">
        <f ca="1">'Hourly Volumes'!K19</f>
        <v/>
      </c>
      <c r="K81" s="343"/>
      <c r="L81" s="343" t="str">
        <f ca="1">'Hourly Volumes'!N19</f>
        <v/>
      </c>
      <c r="M81" s="344"/>
      <c r="N81" s="342" t="str">
        <f ca="1">'Hourly Volumes'!E47</f>
        <v/>
      </c>
      <c r="O81" s="343"/>
      <c r="P81" s="343" t="str">
        <f ca="1">'Hourly Volumes'!H47</f>
        <v/>
      </c>
      <c r="Q81" s="343"/>
      <c r="R81" s="343" t="str">
        <f ca="1">'Hourly Volumes'!K47</f>
        <v/>
      </c>
      <c r="S81" s="343"/>
      <c r="T81" s="343" t="str">
        <f ca="1">'Hourly Volumes'!N47</f>
        <v/>
      </c>
      <c r="U81" s="344"/>
    </row>
    <row r="82" spans="2:21" ht="15" customHeight="1" x14ac:dyDescent="0.25">
      <c r="B82" s="339" t="s">
        <v>29</v>
      </c>
      <c r="C82" s="340"/>
      <c r="D82" s="340"/>
      <c r="E82" s="341"/>
      <c r="F82" s="342" t="str">
        <f ca="1">'Hourly Volumes'!E20</f>
        <v/>
      </c>
      <c r="G82" s="343"/>
      <c r="H82" s="343" t="str">
        <f ca="1">'Hourly Volumes'!H20</f>
        <v/>
      </c>
      <c r="I82" s="343"/>
      <c r="J82" s="343" t="str">
        <f ca="1">'Hourly Volumes'!K20</f>
        <v/>
      </c>
      <c r="K82" s="343"/>
      <c r="L82" s="343" t="str">
        <f ca="1">'Hourly Volumes'!N20</f>
        <v/>
      </c>
      <c r="M82" s="344"/>
      <c r="N82" s="342" t="str">
        <f ca="1">'Hourly Volumes'!E48</f>
        <v/>
      </c>
      <c r="O82" s="343"/>
      <c r="P82" s="343" t="str">
        <f ca="1">'Hourly Volumes'!H48</f>
        <v/>
      </c>
      <c r="Q82" s="343"/>
      <c r="R82" s="343" t="str">
        <f ca="1">'Hourly Volumes'!K48</f>
        <v/>
      </c>
      <c r="S82" s="343"/>
      <c r="T82" s="343" t="str">
        <f ca="1">'Hourly Volumes'!N48</f>
        <v/>
      </c>
      <c r="U82" s="344"/>
    </row>
    <row r="83" spans="2:21" ht="15" customHeight="1" x14ac:dyDescent="0.25">
      <c r="B83" s="339" t="s">
        <v>30</v>
      </c>
      <c r="C83" s="340"/>
      <c r="D83" s="340"/>
      <c r="E83" s="341"/>
      <c r="F83" s="342" t="str">
        <f ca="1">'Hourly Volumes'!E21</f>
        <v/>
      </c>
      <c r="G83" s="343"/>
      <c r="H83" s="343" t="str">
        <f ca="1">'Hourly Volumes'!H21</f>
        <v/>
      </c>
      <c r="I83" s="343"/>
      <c r="J83" s="343" t="str">
        <f ca="1">'Hourly Volumes'!K21</f>
        <v/>
      </c>
      <c r="K83" s="343"/>
      <c r="L83" s="343" t="str">
        <f ca="1">'Hourly Volumes'!N21</f>
        <v/>
      </c>
      <c r="M83" s="344"/>
      <c r="N83" s="342" t="str">
        <f ca="1">'Hourly Volumes'!E49</f>
        <v/>
      </c>
      <c r="O83" s="343"/>
      <c r="P83" s="343" t="str">
        <f ca="1">'Hourly Volumes'!H49</f>
        <v/>
      </c>
      <c r="Q83" s="343"/>
      <c r="R83" s="343" t="str">
        <f ca="1">'Hourly Volumes'!K49</f>
        <v/>
      </c>
      <c r="S83" s="343"/>
      <c r="T83" s="343" t="str">
        <f ca="1">'Hourly Volumes'!N49</f>
        <v/>
      </c>
      <c r="U83" s="344"/>
    </row>
    <row r="84" spans="2:21" ht="15" customHeight="1" x14ac:dyDescent="0.25">
      <c r="B84" s="339" t="s">
        <v>31</v>
      </c>
      <c r="C84" s="340"/>
      <c r="D84" s="340"/>
      <c r="E84" s="341"/>
      <c r="F84" s="342" t="str">
        <f ca="1">'Hourly Volumes'!E22</f>
        <v/>
      </c>
      <c r="G84" s="343"/>
      <c r="H84" s="343" t="str">
        <f ca="1">'Hourly Volumes'!H22</f>
        <v/>
      </c>
      <c r="I84" s="343"/>
      <c r="J84" s="343" t="str">
        <f ca="1">'Hourly Volumes'!K22</f>
        <v/>
      </c>
      <c r="K84" s="343"/>
      <c r="L84" s="343" t="str">
        <f ca="1">'Hourly Volumes'!N22</f>
        <v/>
      </c>
      <c r="M84" s="344"/>
      <c r="N84" s="342" t="str">
        <f ca="1">'Hourly Volumes'!E50</f>
        <v/>
      </c>
      <c r="O84" s="343"/>
      <c r="P84" s="343" t="str">
        <f ca="1">'Hourly Volumes'!H50</f>
        <v/>
      </c>
      <c r="Q84" s="343"/>
      <c r="R84" s="343" t="str">
        <f ca="1">'Hourly Volumes'!K50</f>
        <v/>
      </c>
      <c r="S84" s="343"/>
      <c r="T84" s="343" t="str">
        <f ca="1">'Hourly Volumes'!N50</f>
        <v/>
      </c>
      <c r="U84" s="344"/>
    </row>
    <row r="85" spans="2:21" ht="15" customHeight="1" x14ac:dyDescent="0.25">
      <c r="B85" s="339" t="s">
        <v>32</v>
      </c>
      <c r="C85" s="340"/>
      <c r="D85" s="340"/>
      <c r="E85" s="341"/>
      <c r="F85" s="342" t="str">
        <f ca="1">'Hourly Volumes'!E23</f>
        <v/>
      </c>
      <c r="G85" s="343"/>
      <c r="H85" s="343" t="str">
        <f ca="1">'Hourly Volumes'!H23</f>
        <v/>
      </c>
      <c r="I85" s="343"/>
      <c r="J85" s="343" t="str">
        <f ca="1">'Hourly Volumes'!K23</f>
        <v/>
      </c>
      <c r="K85" s="343"/>
      <c r="L85" s="343" t="str">
        <f ca="1">'Hourly Volumes'!N23</f>
        <v/>
      </c>
      <c r="M85" s="344"/>
      <c r="N85" s="342" t="str">
        <f ca="1">'Hourly Volumes'!E51</f>
        <v/>
      </c>
      <c r="O85" s="343"/>
      <c r="P85" s="343" t="str">
        <f ca="1">'Hourly Volumes'!H51</f>
        <v/>
      </c>
      <c r="Q85" s="343"/>
      <c r="R85" s="343" t="str">
        <f ca="1">'Hourly Volumes'!K51</f>
        <v/>
      </c>
      <c r="S85" s="343"/>
      <c r="T85" s="343" t="str">
        <f ca="1">'Hourly Volumes'!N51</f>
        <v/>
      </c>
      <c r="U85" s="344"/>
    </row>
    <row r="86" spans="2:21" ht="15" customHeight="1" x14ac:dyDescent="0.25">
      <c r="B86" s="339" t="s">
        <v>33</v>
      </c>
      <c r="C86" s="340"/>
      <c r="D86" s="340"/>
      <c r="E86" s="341"/>
      <c r="F86" s="342" t="str">
        <f ca="1">'Hourly Volumes'!E24</f>
        <v/>
      </c>
      <c r="G86" s="343"/>
      <c r="H86" s="343" t="str">
        <f ca="1">'Hourly Volumes'!H24</f>
        <v/>
      </c>
      <c r="I86" s="343"/>
      <c r="J86" s="343" t="str">
        <f ca="1">'Hourly Volumes'!K24</f>
        <v/>
      </c>
      <c r="K86" s="343"/>
      <c r="L86" s="343" t="str">
        <f ca="1">'Hourly Volumes'!N24</f>
        <v/>
      </c>
      <c r="M86" s="344"/>
      <c r="N86" s="342" t="str">
        <f ca="1">'Hourly Volumes'!E52</f>
        <v/>
      </c>
      <c r="O86" s="343"/>
      <c r="P86" s="343" t="str">
        <f ca="1">'Hourly Volumes'!H52</f>
        <v/>
      </c>
      <c r="Q86" s="343"/>
      <c r="R86" s="343" t="str">
        <f ca="1">'Hourly Volumes'!K52</f>
        <v/>
      </c>
      <c r="S86" s="343"/>
      <c r="T86" s="343" t="str">
        <f ca="1">'Hourly Volumes'!N52</f>
        <v/>
      </c>
      <c r="U86" s="344"/>
    </row>
    <row r="87" spans="2:21" ht="15" customHeight="1" x14ac:dyDescent="0.25">
      <c r="B87" s="339" t="s">
        <v>34</v>
      </c>
      <c r="C87" s="340"/>
      <c r="D87" s="340"/>
      <c r="E87" s="341"/>
      <c r="F87" s="342" t="str">
        <f ca="1">'Hourly Volumes'!E25</f>
        <v/>
      </c>
      <c r="G87" s="343"/>
      <c r="H87" s="343" t="str">
        <f ca="1">'Hourly Volumes'!H25</f>
        <v/>
      </c>
      <c r="I87" s="343"/>
      <c r="J87" s="343" t="str">
        <f ca="1">'Hourly Volumes'!K25</f>
        <v/>
      </c>
      <c r="K87" s="343"/>
      <c r="L87" s="343" t="str">
        <f ca="1">'Hourly Volumes'!N25</f>
        <v/>
      </c>
      <c r="M87" s="344"/>
      <c r="N87" s="342" t="str">
        <f ca="1">'Hourly Volumes'!E53</f>
        <v/>
      </c>
      <c r="O87" s="343"/>
      <c r="P87" s="343" t="str">
        <f ca="1">'Hourly Volumes'!H53</f>
        <v/>
      </c>
      <c r="Q87" s="343"/>
      <c r="R87" s="343" t="str">
        <f ca="1">'Hourly Volumes'!K53</f>
        <v/>
      </c>
      <c r="S87" s="343"/>
      <c r="T87" s="343" t="str">
        <f ca="1">'Hourly Volumes'!N53</f>
        <v/>
      </c>
      <c r="U87" s="344"/>
    </row>
    <row r="88" spans="2:21" ht="15" customHeight="1" x14ac:dyDescent="0.25">
      <c r="B88" s="339" t="s">
        <v>45</v>
      </c>
      <c r="C88" s="340"/>
      <c r="D88" s="340"/>
      <c r="E88" s="341"/>
      <c r="F88" s="342" t="str">
        <f ca="1">'Hourly Volumes'!E26</f>
        <v/>
      </c>
      <c r="G88" s="343"/>
      <c r="H88" s="343" t="str">
        <f ca="1">'Hourly Volumes'!H26</f>
        <v/>
      </c>
      <c r="I88" s="343"/>
      <c r="J88" s="343" t="str">
        <f ca="1">'Hourly Volumes'!K26</f>
        <v/>
      </c>
      <c r="K88" s="343"/>
      <c r="L88" s="343" t="str">
        <f ca="1">'Hourly Volumes'!N26</f>
        <v/>
      </c>
      <c r="M88" s="344"/>
      <c r="N88" s="342" t="str">
        <f ca="1">'Hourly Volumes'!E54</f>
        <v/>
      </c>
      <c r="O88" s="343"/>
      <c r="P88" s="343" t="str">
        <f ca="1">'Hourly Volumes'!H54</f>
        <v/>
      </c>
      <c r="Q88" s="343"/>
      <c r="R88" s="343" t="str">
        <f ca="1">'Hourly Volumes'!K54</f>
        <v/>
      </c>
      <c r="S88" s="343"/>
      <c r="T88" s="343" t="str">
        <f ca="1">'Hourly Volumes'!N54</f>
        <v/>
      </c>
      <c r="U88" s="344"/>
    </row>
    <row r="89" spans="2:21" ht="15" customHeight="1" x14ac:dyDescent="0.25">
      <c r="B89" s="339" t="s">
        <v>46</v>
      </c>
      <c r="C89" s="340"/>
      <c r="D89" s="340"/>
      <c r="E89" s="341"/>
      <c r="F89" s="342" t="str">
        <f ca="1">'Hourly Volumes'!E27</f>
        <v/>
      </c>
      <c r="G89" s="343"/>
      <c r="H89" s="343" t="str">
        <f ca="1">'Hourly Volumes'!H27</f>
        <v/>
      </c>
      <c r="I89" s="343"/>
      <c r="J89" s="343" t="str">
        <f ca="1">'Hourly Volumes'!K27</f>
        <v/>
      </c>
      <c r="K89" s="343"/>
      <c r="L89" s="343" t="str">
        <f ca="1">'Hourly Volumes'!N27</f>
        <v/>
      </c>
      <c r="M89" s="344"/>
      <c r="N89" s="342" t="str">
        <f ca="1">'Hourly Volumes'!E55</f>
        <v/>
      </c>
      <c r="O89" s="343"/>
      <c r="P89" s="343" t="str">
        <f ca="1">'Hourly Volumes'!H55</f>
        <v/>
      </c>
      <c r="Q89" s="343"/>
      <c r="R89" s="343" t="str">
        <f ca="1">'Hourly Volumes'!K55</f>
        <v/>
      </c>
      <c r="S89" s="343"/>
      <c r="T89" s="343" t="str">
        <f ca="1">'Hourly Volumes'!N55</f>
        <v/>
      </c>
      <c r="U89" s="344"/>
    </row>
    <row r="90" spans="2:21" ht="15" customHeight="1" x14ac:dyDescent="0.25">
      <c r="B90" s="339" t="s">
        <v>35</v>
      </c>
      <c r="C90" s="340"/>
      <c r="D90" s="340"/>
      <c r="E90" s="341"/>
      <c r="F90" s="342" t="str">
        <f ca="1">'Hourly Volumes'!E28</f>
        <v/>
      </c>
      <c r="G90" s="343"/>
      <c r="H90" s="343" t="str">
        <f ca="1">'Hourly Volumes'!H28</f>
        <v/>
      </c>
      <c r="I90" s="343"/>
      <c r="J90" s="343" t="str">
        <f ca="1">'Hourly Volumes'!K28</f>
        <v/>
      </c>
      <c r="K90" s="343"/>
      <c r="L90" s="343" t="str">
        <f ca="1">'Hourly Volumes'!N28</f>
        <v/>
      </c>
      <c r="M90" s="344"/>
      <c r="N90" s="342" t="str">
        <f ca="1">'Hourly Volumes'!E56</f>
        <v/>
      </c>
      <c r="O90" s="343"/>
      <c r="P90" s="343" t="str">
        <f ca="1">'Hourly Volumes'!H56</f>
        <v/>
      </c>
      <c r="Q90" s="343"/>
      <c r="R90" s="343" t="str">
        <f ca="1">'Hourly Volumes'!K56</f>
        <v/>
      </c>
      <c r="S90" s="343"/>
      <c r="T90" s="343" t="str">
        <f ca="1">'Hourly Volumes'!N56</f>
        <v/>
      </c>
      <c r="U90" s="344"/>
    </row>
    <row r="91" spans="2:21" ht="15" customHeight="1" x14ac:dyDescent="0.25">
      <c r="B91" s="339" t="s">
        <v>36</v>
      </c>
      <c r="C91" s="340"/>
      <c r="D91" s="340"/>
      <c r="E91" s="341"/>
      <c r="F91" s="342" t="str">
        <f ca="1">'Hourly Volumes'!E29</f>
        <v/>
      </c>
      <c r="G91" s="343"/>
      <c r="H91" s="343" t="str">
        <f ca="1">'Hourly Volumes'!H29</f>
        <v/>
      </c>
      <c r="I91" s="343"/>
      <c r="J91" s="343" t="str">
        <f ca="1">'Hourly Volumes'!K29</f>
        <v/>
      </c>
      <c r="K91" s="343"/>
      <c r="L91" s="343" t="str">
        <f ca="1">'Hourly Volumes'!N29</f>
        <v/>
      </c>
      <c r="M91" s="344"/>
      <c r="N91" s="342" t="str">
        <f ca="1">'Hourly Volumes'!E57</f>
        <v/>
      </c>
      <c r="O91" s="343"/>
      <c r="P91" s="343" t="str">
        <f ca="1">'Hourly Volumes'!H57</f>
        <v/>
      </c>
      <c r="Q91" s="343"/>
      <c r="R91" s="343" t="str">
        <f ca="1">'Hourly Volumes'!K57</f>
        <v/>
      </c>
      <c r="S91" s="343"/>
      <c r="T91" s="343" t="str">
        <f ca="1">'Hourly Volumes'!N57</f>
        <v/>
      </c>
      <c r="U91" s="344"/>
    </row>
    <row r="92" spans="2:21" ht="15" customHeight="1" x14ac:dyDescent="0.25">
      <c r="B92" s="339" t="s">
        <v>37</v>
      </c>
      <c r="C92" s="340"/>
      <c r="D92" s="340"/>
      <c r="E92" s="341"/>
      <c r="F92" s="342" t="str">
        <f ca="1">'Hourly Volumes'!E30</f>
        <v/>
      </c>
      <c r="G92" s="343"/>
      <c r="H92" s="343" t="str">
        <f ca="1">'Hourly Volumes'!H30</f>
        <v/>
      </c>
      <c r="I92" s="343"/>
      <c r="J92" s="343" t="str">
        <f ca="1">'Hourly Volumes'!K30</f>
        <v/>
      </c>
      <c r="K92" s="343"/>
      <c r="L92" s="343" t="str">
        <f ca="1">'Hourly Volumes'!N30</f>
        <v/>
      </c>
      <c r="M92" s="344"/>
      <c r="N92" s="342" t="str">
        <f ca="1">'Hourly Volumes'!E58</f>
        <v/>
      </c>
      <c r="O92" s="343"/>
      <c r="P92" s="343" t="str">
        <f ca="1">'Hourly Volumes'!H58</f>
        <v/>
      </c>
      <c r="Q92" s="343"/>
      <c r="R92" s="343" t="str">
        <f ca="1">'Hourly Volumes'!K58</f>
        <v/>
      </c>
      <c r="S92" s="343"/>
      <c r="T92" s="343" t="str">
        <f ca="1">'Hourly Volumes'!N58</f>
        <v/>
      </c>
      <c r="U92" s="344"/>
    </row>
    <row r="93" spans="2:21" ht="15" customHeight="1" x14ac:dyDescent="0.25">
      <c r="B93" s="339" t="s">
        <v>38</v>
      </c>
      <c r="C93" s="340"/>
      <c r="D93" s="340"/>
      <c r="E93" s="341"/>
      <c r="F93" s="342" t="str">
        <f ca="1">'Hourly Volumes'!E31</f>
        <v/>
      </c>
      <c r="G93" s="343"/>
      <c r="H93" s="343" t="str">
        <f ca="1">'Hourly Volumes'!H31</f>
        <v/>
      </c>
      <c r="I93" s="343"/>
      <c r="J93" s="343" t="str">
        <f ca="1">'Hourly Volumes'!K31</f>
        <v/>
      </c>
      <c r="K93" s="343"/>
      <c r="L93" s="343" t="str">
        <f ca="1">'Hourly Volumes'!N31</f>
        <v/>
      </c>
      <c r="M93" s="344"/>
      <c r="N93" s="342" t="str">
        <f ca="1">'Hourly Volumes'!E59</f>
        <v/>
      </c>
      <c r="O93" s="343"/>
      <c r="P93" s="343" t="str">
        <f ca="1">'Hourly Volumes'!H59</f>
        <v/>
      </c>
      <c r="Q93" s="343"/>
      <c r="R93" s="343" t="str">
        <f ca="1">'Hourly Volumes'!K59</f>
        <v/>
      </c>
      <c r="S93" s="343"/>
      <c r="T93" s="343" t="str">
        <f ca="1">'Hourly Volumes'!N59</f>
        <v/>
      </c>
      <c r="U93" s="344"/>
    </row>
    <row r="94" spans="2:21" ht="15" customHeight="1" x14ac:dyDescent="0.25">
      <c r="B94" s="339" t="s">
        <v>39</v>
      </c>
      <c r="C94" s="340"/>
      <c r="D94" s="340"/>
      <c r="E94" s="341"/>
      <c r="F94" s="342" t="str">
        <f ca="1">'Hourly Volumes'!E32</f>
        <v/>
      </c>
      <c r="G94" s="343"/>
      <c r="H94" s="343" t="str">
        <f ca="1">'Hourly Volumes'!H32</f>
        <v/>
      </c>
      <c r="I94" s="343"/>
      <c r="J94" s="343" t="str">
        <f ca="1">'Hourly Volumes'!K32</f>
        <v/>
      </c>
      <c r="K94" s="343"/>
      <c r="L94" s="343" t="str">
        <f ca="1">'Hourly Volumes'!N32</f>
        <v/>
      </c>
      <c r="M94" s="344"/>
      <c r="N94" s="342" t="str">
        <f ca="1">'Hourly Volumes'!E60</f>
        <v/>
      </c>
      <c r="O94" s="343"/>
      <c r="P94" s="343" t="str">
        <f ca="1">'Hourly Volumes'!H60</f>
        <v/>
      </c>
      <c r="Q94" s="343"/>
      <c r="R94" s="343" t="str">
        <f ca="1">'Hourly Volumes'!K60</f>
        <v/>
      </c>
      <c r="S94" s="343"/>
      <c r="T94" s="343" t="str">
        <f ca="1">'Hourly Volumes'!N60</f>
        <v/>
      </c>
      <c r="U94" s="344"/>
    </row>
    <row r="95" spans="2:21" ht="15" customHeight="1" x14ac:dyDescent="0.25">
      <c r="B95" s="339" t="s">
        <v>40</v>
      </c>
      <c r="C95" s="340"/>
      <c r="D95" s="340"/>
      <c r="E95" s="341"/>
      <c r="F95" s="342" t="str">
        <f ca="1">'Hourly Volumes'!E33</f>
        <v/>
      </c>
      <c r="G95" s="343"/>
      <c r="H95" s="343" t="str">
        <f ca="1">'Hourly Volumes'!H33</f>
        <v/>
      </c>
      <c r="I95" s="343"/>
      <c r="J95" s="343" t="str">
        <f ca="1">'Hourly Volumes'!K33</f>
        <v/>
      </c>
      <c r="K95" s="343"/>
      <c r="L95" s="343" t="str">
        <f ca="1">'Hourly Volumes'!N33</f>
        <v/>
      </c>
      <c r="M95" s="344"/>
      <c r="N95" s="342" t="str">
        <f ca="1">'Hourly Volumes'!E61</f>
        <v/>
      </c>
      <c r="O95" s="343"/>
      <c r="P95" s="343" t="str">
        <f ca="1">'Hourly Volumes'!H61</f>
        <v/>
      </c>
      <c r="Q95" s="343"/>
      <c r="R95" s="343" t="str">
        <f ca="1">'Hourly Volumes'!K61</f>
        <v/>
      </c>
      <c r="S95" s="343"/>
      <c r="T95" s="343" t="str">
        <f ca="1">'Hourly Volumes'!N61</f>
        <v/>
      </c>
      <c r="U95" s="344"/>
    </row>
    <row r="96" spans="2:21" ht="15" customHeight="1" x14ac:dyDescent="0.25">
      <c r="B96" s="339" t="s">
        <v>41</v>
      </c>
      <c r="C96" s="340"/>
      <c r="D96" s="340"/>
      <c r="E96" s="341"/>
      <c r="F96" s="342" t="str">
        <f ca="1">'Hourly Volumes'!E34</f>
        <v/>
      </c>
      <c r="G96" s="343"/>
      <c r="H96" s="343" t="str">
        <f ca="1">'Hourly Volumes'!H34</f>
        <v/>
      </c>
      <c r="I96" s="343"/>
      <c r="J96" s="343" t="str">
        <f ca="1">'Hourly Volumes'!K34</f>
        <v/>
      </c>
      <c r="K96" s="343"/>
      <c r="L96" s="343" t="str">
        <f ca="1">'Hourly Volumes'!N34</f>
        <v/>
      </c>
      <c r="M96" s="344"/>
      <c r="N96" s="342" t="str">
        <f ca="1">'Hourly Volumes'!E62</f>
        <v/>
      </c>
      <c r="O96" s="343"/>
      <c r="P96" s="343" t="str">
        <f ca="1">'Hourly Volumes'!H62</f>
        <v/>
      </c>
      <c r="Q96" s="343"/>
      <c r="R96" s="343" t="str">
        <f ca="1">'Hourly Volumes'!K62</f>
        <v/>
      </c>
      <c r="S96" s="343"/>
      <c r="T96" s="343" t="str">
        <f ca="1">'Hourly Volumes'!N62</f>
        <v/>
      </c>
      <c r="U96" s="344"/>
    </row>
    <row r="97" spans="1:21" ht="15" customHeight="1" x14ac:dyDescent="0.25">
      <c r="B97" s="339" t="s">
        <v>42</v>
      </c>
      <c r="C97" s="340"/>
      <c r="D97" s="340"/>
      <c r="E97" s="341"/>
      <c r="F97" s="342" t="str">
        <f ca="1">'Hourly Volumes'!E35</f>
        <v/>
      </c>
      <c r="G97" s="343"/>
      <c r="H97" s="343" t="str">
        <f ca="1">'Hourly Volumes'!H35</f>
        <v/>
      </c>
      <c r="I97" s="343"/>
      <c r="J97" s="343" t="str">
        <f ca="1">'Hourly Volumes'!K35</f>
        <v/>
      </c>
      <c r="K97" s="343"/>
      <c r="L97" s="343" t="str">
        <f ca="1">'Hourly Volumes'!N35</f>
        <v/>
      </c>
      <c r="M97" s="344"/>
      <c r="N97" s="342" t="str">
        <f ca="1">'Hourly Volumes'!E63</f>
        <v/>
      </c>
      <c r="O97" s="343"/>
      <c r="P97" s="343" t="str">
        <f ca="1">'Hourly Volumes'!H63</f>
        <v/>
      </c>
      <c r="Q97" s="343"/>
      <c r="R97" s="343" t="str">
        <f ca="1">'Hourly Volumes'!K63</f>
        <v/>
      </c>
      <c r="S97" s="343"/>
      <c r="T97" s="343" t="str">
        <f ca="1">'Hourly Volumes'!N63</f>
        <v/>
      </c>
      <c r="U97" s="344"/>
    </row>
    <row r="98" spans="1:21" ht="15" customHeight="1" x14ac:dyDescent="0.25">
      <c r="B98" s="339" t="s">
        <v>43</v>
      </c>
      <c r="C98" s="340"/>
      <c r="D98" s="340"/>
      <c r="E98" s="341"/>
      <c r="F98" s="342" t="str">
        <f ca="1">'Hourly Volumes'!E36</f>
        <v/>
      </c>
      <c r="G98" s="343"/>
      <c r="H98" s="343" t="str">
        <f ca="1">'Hourly Volumes'!H36</f>
        <v/>
      </c>
      <c r="I98" s="343"/>
      <c r="J98" s="343" t="str">
        <f ca="1">'Hourly Volumes'!K36</f>
        <v/>
      </c>
      <c r="K98" s="343"/>
      <c r="L98" s="343" t="str">
        <f ca="1">'Hourly Volumes'!N36</f>
        <v/>
      </c>
      <c r="M98" s="344"/>
      <c r="N98" s="342" t="str">
        <f ca="1">'Hourly Volumes'!E64</f>
        <v/>
      </c>
      <c r="O98" s="343"/>
      <c r="P98" s="343" t="str">
        <f ca="1">'Hourly Volumes'!H64</f>
        <v/>
      </c>
      <c r="Q98" s="343"/>
      <c r="R98" s="343" t="str">
        <f ca="1">'Hourly Volumes'!K64</f>
        <v/>
      </c>
      <c r="S98" s="343"/>
      <c r="T98" s="343" t="str">
        <f ca="1">'Hourly Volumes'!N64</f>
        <v/>
      </c>
      <c r="U98" s="344"/>
    </row>
    <row r="99" spans="1:21" ht="15" customHeight="1" x14ac:dyDescent="0.25">
      <c r="B99" s="339" t="s">
        <v>44</v>
      </c>
      <c r="C99" s="340"/>
      <c r="D99" s="340"/>
      <c r="E99" s="341"/>
      <c r="F99" s="342" t="str">
        <f ca="1">'Hourly Volumes'!E37</f>
        <v/>
      </c>
      <c r="G99" s="343"/>
      <c r="H99" s="343" t="str">
        <f ca="1">'Hourly Volumes'!H37</f>
        <v/>
      </c>
      <c r="I99" s="343"/>
      <c r="J99" s="343" t="str">
        <f ca="1">'Hourly Volumes'!K37</f>
        <v/>
      </c>
      <c r="K99" s="343"/>
      <c r="L99" s="343" t="str">
        <f ca="1">'Hourly Volumes'!N37</f>
        <v/>
      </c>
      <c r="M99" s="344"/>
      <c r="N99" s="342" t="str">
        <f ca="1">'Hourly Volumes'!E65</f>
        <v/>
      </c>
      <c r="O99" s="343"/>
      <c r="P99" s="343" t="str">
        <f ca="1">'Hourly Volumes'!H65</f>
        <v/>
      </c>
      <c r="Q99" s="343"/>
      <c r="R99" s="343" t="str">
        <f ca="1">'Hourly Volumes'!K65</f>
        <v/>
      </c>
      <c r="S99" s="343"/>
      <c r="T99" s="343" t="str">
        <f ca="1">'Hourly Volumes'!N65</f>
        <v/>
      </c>
      <c r="U99" s="344"/>
    </row>
    <row r="100" spans="1:21" ht="15" customHeight="1" thickBot="1" x14ac:dyDescent="0.3">
      <c r="B100" s="351" t="s">
        <v>47</v>
      </c>
      <c r="C100" s="352"/>
      <c r="D100" s="352"/>
      <c r="E100" s="353"/>
      <c r="F100" s="354" t="str">
        <f ca="1">'Hourly Volumes'!E38</f>
        <v/>
      </c>
      <c r="G100" s="345"/>
      <c r="H100" s="345" t="str">
        <f ca="1">'Hourly Volumes'!H38</f>
        <v/>
      </c>
      <c r="I100" s="345"/>
      <c r="J100" s="345" t="str">
        <f ca="1">'Hourly Volumes'!K38</f>
        <v/>
      </c>
      <c r="K100" s="345"/>
      <c r="L100" s="345" t="str">
        <f ca="1">'Hourly Volumes'!N38</f>
        <v/>
      </c>
      <c r="M100" s="346"/>
      <c r="N100" s="354" t="str">
        <f ca="1">'Hourly Volumes'!E66</f>
        <v/>
      </c>
      <c r="O100" s="345"/>
      <c r="P100" s="345" t="str">
        <f ca="1">'Hourly Volumes'!H66</f>
        <v/>
      </c>
      <c r="Q100" s="345"/>
      <c r="R100" s="345" t="str">
        <f ca="1">'Hourly Volumes'!K66</f>
        <v/>
      </c>
      <c r="S100" s="345"/>
      <c r="T100" s="345" t="str">
        <f ca="1">'Hourly Volumes'!N66</f>
        <v/>
      </c>
      <c r="U100" s="346"/>
    </row>
    <row r="101" spans="1:21" ht="15" customHeight="1" x14ac:dyDescent="0.25">
      <c r="B101" s="5"/>
      <c r="C101" s="5"/>
      <c r="D101" s="5"/>
      <c r="E101" s="5"/>
      <c r="F101" s="5"/>
      <c r="G101" s="5"/>
      <c r="H101" s="5"/>
      <c r="I101" s="5"/>
      <c r="J101" s="5"/>
      <c r="K101" s="5"/>
      <c r="L101" s="5"/>
      <c r="M101" s="5"/>
      <c r="N101" s="5"/>
      <c r="O101" s="5"/>
      <c r="P101" s="5"/>
      <c r="Q101" s="5"/>
      <c r="R101" s="5"/>
      <c r="S101" s="5"/>
      <c r="T101" s="5"/>
      <c r="U101" s="5"/>
    </row>
    <row r="102" spans="1:21" ht="15" customHeight="1" x14ac:dyDescent="0.25">
      <c r="B102" s="5" t="s">
        <v>249</v>
      </c>
      <c r="C102" s="5"/>
      <c r="D102" s="5"/>
      <c r="E102" s="5"/>
      <c r="F102" s="5"/>
      <c r="G102" s="5"/>
      <c r="H102" s="5"/>
      <c r="I102" s="5"/>
      <c r="J102" s="5"/>
      <c r="K102" s="5"/>
      <c r="L102" s="5"/>
      <c r="M102" s="5"/>
      <c r="N102" s="5"/>
      <c r="O102" s="5"/>
      <c r="P102" s="5"/>
      <c r="Q102" s="5"/>
      <c r="R102" s="5"/>
      <c r="S102" s="5"/>
      <c r="T102" s="5"/>
      <c r="U102" s="5"/>
    </row>
    <row r="103" spans="1:21" ht="15" customHeight="1" x14ac:dyDescent="0.25">
      <c r="B103" s="5"/>
      <c r="C103" s="5"/>
      <c r="D103" s="5"/>
      <c r="E103" s="5"/>
      <c r="F103" s="5"/>
      <c r="G103" s="5"/>
      <c r="H103" s="5"/>
      <c r="I103" s="5"/>
      <c r="J103" s="5"/>
      <c r="K103" s="5"/>
      <c r="L103" s="5"/>
      <c r="M103" s="5"/>
      <c r="N103" s="5"/>
      <c r="O103" s="5"/>
      <c r="P103" s="5"/>
      <c r="Q103" s="5"/>
      <c r="R103" s="5"/>
      <c r="S103" s="5"/>
      <c r="T103" s="5"/>
      <c r="U103" s="5"/>
    </row>
    <row r="104" spans="1:21" ht="58.5" customHeight="1" x14ac:dyDescent="0.45">
      <c r="A104" s="48" t="s">
        <v>138</v>
      </c>
    </row>
    <row r="105" spans="1:21" ht="15" customHeight="1" x14ac:dyDescent="0.25">
      <c r="B105" s="9" t="str">
        <f>'Hourly Volumes'!B12</f>
        <v>bound  Volumes</v>
      </c>
      <c r="C105" s="5"/>
      <c r="D105" s="5"/>
      <c r="E105" s="5"/>
      <c r="F105" s="5"/>
      <c r="G105" s="5"/>
      <c r="H105" s="5"/>
      <c r="I105" s="5"/>
      <c r="J105" s="5"/>
      <c r="K105" s="5"/>
      <c r="L105" s="5"/>
      <c r="M105" s="5"/>
      <c r="N105" s="5"/>
      <c r="O105" s="5"/>
      <c r="P105" s="5"/>
      <c r="Q105" s="5"/>
      <c r="R105" s="5"/>
      <c r="S105" s="5"/>
      <c r="T105" s="5"/>
      <c r="U105" s="5"/>
    </row>
    <row r="106" spans="1:21" ht="15" customHeight="1" x14ac:dyDescent="0.25"/>
    <row r="107" spans="1:21" ht="15" customHeight="1" x14ac:dyDescent="0.25"/>
    <row r="108" spans="1:21" ht="15" customHeight="1" x14ac:dyDescent="0.25"/>
    <row r="109" spans="1:21" ht="15" customHeight="1" x14ac:dyDescent="0.25"/>
    <row r="110" spans="1:21" ht="15" customHeight="1" x14ac:dyDescent="0.25"/>
    <row r="111" spans="1:21" ht="15" customHeight="1" x14ac:dyDescent="0.25"/>
    <row r="112" spans="1:21"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spans="1:21" ht="15" customHeight="1" x14ac:dyDescent="0.25"/>
    <row r="130" spans="1:21" ht="15" customHeight="1" x14ac:dyDescent="0.25"/>
    <row r="131" spans="1:21" ht="15" customHeight="1" x14ac:dyDescent="0.25"/>
    <row r="132" spans="1:21" ht="15" customHeight="1" x14ac:dyDescent="0.25">
      <c r="B132" s="5"/>
      <c r="C132" s="5"/>
      <c r="D132" s="5"/>
      <c r="E132" s="5"/>
      <c r="F132" s="5"/>
      <c r="G132" s="5"/>
      <c r="H132" s="5"/>
      <c r="I132" s="5"/>
      <c r="J132" s="5"/>
      <c r="K132" s="5"/>
      <c r="L132" s="5"/>
      <c r="M132" s="5"/>
      <c r="N132" s="5"/>
      <c r="O132" s="5"/>
      <c r="P132" s="5"/>
      <c r="Q132" s="5"/>
      <c r="R132" s="5"/>
      <c r="S132" s="5"/>
      <c r="T132" s="5"/>
      <c r="U132" s="5"/>
    </row>
    <row r="133" spans="1:21" ht="15" customHeight="1" x14ac:dyDescent="0.25">
      <c r="B133" s="5"/>
      <c r="C133" s="5"/>
      <c r="D133" s="5"/>
      <c r="E133" s="5"/>
      <c r="F133" s="5"/>
      <c r="G133" s="5"/>
      <c r="H133" s="5"/>
      <c r="I133" s="5"/>
      <c r="J133" s="5"/>
      <c r="K133" s="5"/>
      <c r="L133" s="5"/>
      <c r="M133" s="5"/>
      <c r="N133" s="5"/>
      <c r="O133" s="5"/>
      <c r="P133" s="5"/>
      <c r="Q133" s="5"/>
      <c r="R133" s="5"/>
      <c r="S133" s="5"/>
      <c r="T133" s="5"/>
      <c r="U133" s="5"/>
    </row>
    <row r="134" spans="1:21" ht="15" customHeight="1" x14ac:dyDescent="0.25">
      <c r="B134" s="5"/>
      <c r="C134" s="5"/>
      <c r="D134" s="5"/>
      <c r="E134" s="5"/>
      <c r="F134" s="5"/>
      <c r="G134" s="5"/>
      <c r="H134" s="5"/>
      <c r="I134" s="5"/>
      <c r="J134" s="5"/>
      <c r="K134" s="5"/>
      <c r="L134" s="5"/>
      <c r="M134" s="5"/>
      <c r="N134" s="5"/>
      <c r="O134" s="5"/>
      <c r="P134" s="5"/>
      <c r="Q134" s="5"/>
      <c r="R134" s="5"/>
      <c r="S134" s="5"/>
      <c r="T134" s="5"/>
      <c r="U134" s="5"/>
    </row>
    <row r="135" spans="1:21" ht="58.5" customHeight="1" x14ac:dyDescent="0.45">
      <c r="A135" s="48" t="s">
        <v>138</v>
      </c>
    </row>
    <row r="136" spans="1:21" ht="15" customHeight="1" x14ac:dyDescent="0.25">
      <c r="B136" s="9" t="str">
        <f>'Hourly Volumes'!B40</f>
        <v/>
      </c>
      <c r="C136" s="5"/>
      <c r="D136" s="5"/>
      <c r="E136" s="5"/>
      <c r="F136" s="5"/>
      <c r="G136" s="5"/>
      <c r="H136" s="5"/>
      <c r="I136" s="5"/>
      <c r="J136" s="5"/>
      <c r="K136" s="5"/>
      <c r="L136" s="5"/>
      <c r="M136" s="5"/>
      <c r="N136" s="5"/>
      <c r="O136" s="5"/>
      <c r="P136" s="5"/>
      <c r="Q136" s="5"/>
      <c r="R136" s="5"/>
      <c r="S136" s="5"/>
      <c r="T136" s="5"/>
      <c r="U136" s="5"/>
    </row>
    <row r="137" spans="1:21" ht="15" customHeight="1" x14ac:dyDescent="0.25"/>
    <row r="138" spans="1:21" ht="15" customHeight="1" x14ac:dyDescent="0.25"/>
    <row r="139" spans="1:21" ht="15" customHeight="1" x14ac:dyDescent="0.25"/>
    <row r="140" spans="1:21" ht="15" customHeight="1" x14ac:dyDescent="0.25"/>
    <row r="141" spans="1:21" ht="15" customHeight="1" x14ac:dyDescent="0.25"/>
    <row r="142" spans="1:21" ht="15" customHeight="1" x14ac:dyDescent="0.25"/>
    <row r="143" spans="1:21" ht="15" customHeight="1" x14ac:dyDescent="0.25"/>
    <row r="144" spans="1:21"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spans="1:21" ht="15" customHeight="1" x14ac:dyDescent="0.25"/>
    <row r="162" spans="1:21" ht="15" customHeight="1" x14ac:dyDescent="0.25"/>
    <row r="163" spans="1:21" ht="15" customHeight="1" x14ac:dyDescent="0.25">
      <c r="B163" s="5"/>
      <c r="C163" s="5"/>
      <c r="D163" s="5"/>
      <c r="E163" s="5"/>
      <c r="F163" s="5"/>
      <c r="G163" s="5"/>
      <c r="H163" s="5"/>
      <c r="I163" s="5"/>
      <c r="J163" s="5"/>
      <c r="K163" s="5"/>
      <c r="L163" s="5"/>
      <c r="M163" s="5"/>
      <c r="N163" s="5"/>
      <c r="O163" s="5"/>
      <c r="P163" s="5"/>
      <c r="Q163" s="5"/>
      <c r="R163" s="5"/>
      <c r="S163" s="5"/>
      <c r="T163" s="5"/>
      <c r="U163" s="5"/>
    </row>
    <row r="164" spans="1:21" ht="15" customHeight="1" x14ac:dyDescent="0.25">
      <c r="B164" s="5"/>
      <c r="C164" s="5"/>
      <c r="D164" s="5"/>
      <c r="E164" s="5"/>
      <c r="F164" s="5"/>
      <c r="G164" s="5"/>
      <c r="H164" s="5"/>
      <c r="I164" s="5"/>
      <c r="J164" s="5"/>
      <c r="K164" s="5"/>
      <c r="L164" s="5"/>
      <c r="M164" s="5"/>
      <c r="N164" s="5"/>
      <c r="O164" s="5"/>
      <c r="P164" s="5"/>
      <c r="Q164" s="5"/>
      <c r="R164" s="5"/>
      <c r="S164" s="5"/>
      <c r="T164" s="5"/>
      <c r="U164" s="5"/>
    </row>
    <row r="165" spans="1:21" ht="15" customHeight="1" x14ac:dyDescent="0.25">
      <c r="B165" s="5"/>
      <c r="C165" s="5"/>
      <c r="D165" s="5"/>
      <c r="E165" s="5"/>
      <c r="F165" s="5"/>
      <c r="G165" s="5"/>
      <c r="H165" s="5"/>
      <c r="I165" s="5"/>
      <c r="J165" s="5"/>
      <c r="K165" s="5"/>
      <c r="L165" s="5"/>
      <c r="M165" s="5"/>
      <c r="N165" s="5"/>
      <c r="O165" s="5"/>
      <c r="P165" s="5"/>
      <c r="Q165" s="5"/>
      <c r="R165" s="5"/>
      <c r="S165" s="5"/>
      <c r="T165" s="5"/>
      <c r="U165" s="5"/>
    </row>
    <row r="166" spans="1:21" ht="58.5" customHeight="1" x14ac:dyDescent="0.45">
      <c r="A166" s="48" t="s">
        <v>139</v>
      </c>
    </row>
    <row r="167" spans="1:21" ht="15" customHeight="1" x14ac:dyDescent="0.3">
      <c r="A167" s="47"/>
      <c r="B167" s="5"/>
      <c r="C167" s="5"/>
      <c r="D167" s="5"/>
      <c r="E167" s="5"/>
      <c r="F167" s="5"/>
      <c r="G167" s="5"/>
      <c r="H167" s="5"/>
      <c r="I167" s="5"/>
      <c r="J167" s="5"/>
      <c r="K167" s="5"/>
      <c r="L167" s="5"/>
      <c r="M167" s="5"/>
      <c r="N167" s="5"/>
      <c r="O167" s="5"/>
      <c r="P167" s="5"/>
      <c r="Q167" s="5"/>
      <c r="R167" s="5"/>
      <c r="S167" s="5"/>
      <c r="T167" s="5"/>
      <c r="U167" s="5"/>
    </row>
    <row r="168" spans="1:21" ht="15" customHeight="1" x14ac:dyDescent="0.25">
      <c r="A168" s="52"/>
      <c r="B168" s="5" t="str">
        <f>IF('Raw Weekday Hourly Traffic Vols'!$H$5="2-Way",'User Input'!$G$17,'User Input'!$G$16)&amp;"bound"</f>
        <v>bound</v>
      </c>
      <c r="C168" s="73"/>
      <c r="D168" s="73"/>
      <c r="E168" s="73"/>
      <c r="F168" s="73"/>
      <c r="G168" s="73"/>
      <c r="H168" s="73"/>
      <c r="I168" s="73"/>
      <c r="J168" s="73"/>
      <c r="K168" s="73"/>
      <c r="L168" s="5"/>
      <c r="M168" s="73"/>
      <c r="N168" s="73"/>
      <c r="O168" s="73"/>
      <c r="P168" s="73"/>
      <c r="Q168" s="73"/>
      <c r="R168" s="73"/>
      <c r="S168" s="73"/>
      <c r="T168" s="73"/>
      <c r="U168" s="73"/>
    </row>
    <row r="169" spans="1:21" ht="15" customHeight="1" x14ac:dyDescent="0.25">
      <c r="A169" s="52"/>
      <c r="B169" s="73"/>
      <c r="C169" s="95" t="str">
        <f>"Alternative 1 ("&amp;'User Input'!$G$75&amp;"):"</f>
        <v>Alternative 1 (Enter a brief, distinguishing description.):</v>
      </c>
      <c r="D169" s="73"/>
      <c r="E169" s="73"/>
      <c r="F169" s="5"/>
      <c r="G169" s="5"/>
      <c r="H169" s="5"/>
      <c r="I169" s="5"/>
      <c r="J169" s="5"/>
      <c r="K169" s="73"/>
      <c r="L169" s="73"/>
      <c r="M169" s="5"/>
      <c r="N169" s="73"/>
      <c r="O169" s="73"/>
      <c r="P169" s="5"/>
      <c r="Q169" s="5" t="str">
        <f ca="1">'Chart Info (Advanced)'!N176</f>
        <v>Within Policy Limits</v>
      </c>
      <c r="R169" s="73"/>
      <c r="S169" s="73"/>
      <c r="T169" s="73"/>
      <c r="U169" s="73"/>
    </row>
    <row r="170" spans="1:21" ht="15" customHeight="1" x14ac:dyDescent="0.25">
      <c r="A170" s="52"/>
      <c r="B170" s="73"/>
      <c r="C170" s="95" t="str">
        <f>IF('User Input'!$G$71&lt;2,"","Alternative 2 ("&amp;'User Input'!$G$78&amp;"):")</f>
        <v/>
      </c>
      <c r="D170" s="73"/>
      <c r="E170" s="73"/>
      <c r="F170" s="5"/>
      <c r="G170" s="5"/>
      <c r="H170" s="5"/>
      <c r="I170" s="5"/>
      <c r="J170" s="5"/>
      <c r="K170" s="73"/>
      <c r="L170" s="73"/>
      <c r="M170" s="5"/>
      <c r="N170" s="73"/>
      <c r="O170" s="73"/>
      <c r="P170" s="5"/>
      <c r="Q170" s="5" t="str">
        <f>IF(C170="","",'Chart Info (Advanced)'!AB176)</f>
        <v/>
      </c>
      <c r="R170" s="73"/>
      <c r="S170" s="73"/>
      <c r="T170" s="102"/>
      <c r="U170" s="73"/>
    </row>
    <row r="171" spans="1:21" ht="15" customHeight="1" x14ac:dyDescent="0.25">
      <c r="A171" s="52"/>
      <c r="B171" s="73"/>
      <c r="C171" s="95" t="str">
        <f>IF('User Input'!$G$71&lt;3,"","Alternative 3 ("&amp;'User Input'!$G$81&amp;"):")</f>
        <v/>
      </c>
      <c r="D171" s="73"/>
      <c r="E171" s="73"/>
      <c r="F171" s="5"/>
      <c r="G171" s="5"/>
      <c r="H171" s="5"/>
      <c r="I171" s="5"/>
      <c r="J171" s="5"/>
      <c r="K171" s="73"/>
      <c r="L171" s="73"/>
      <c r="M171" s="5"/>
      <c r="N171" s="73"/>
      <c r="O171" s="73"/>
      <c r="P171" s="5"/>
      <c r="Q171" s="5" t="str">
        <f>IF(C171="","",'Chart Info (Advanced)'!AP176)</f>
        <v/>
      </c>
      <c r="R171" s="73"/>
      <c r="S171" s="73"/>
      <c r="T171" s="73"/>
      <c r="U171" s="73"/>
    </row>
    <row r="172" spans="1:21" ht="15" customHeight="1" x14ac:dyDescent="0.25">
      <c r="A172" s="52"/>
      <c r="B172" s="73"/>
      <c r="C172" s="73"/>
      <c r="D172" s="73"/>
      <c r="E172" s="73"/>
      <c r="F172" s="73"/>
      <c r="G172" s="73"/>
      <c r="H172" s="102"/>
      <c r="I172" s="102"/>
      <c r="J172" s="73"/>
      <c r="K172" s="73"/>
      <c r="L172" s="73"/>
      <c r="M172" s="73"/>
      <c r="N172" s="73"/>
      <c r="O172" s="73"/>
      <c r="P172" s="73"/>
      <c r="Q172" s="102"/>
      <c r="R172" s="102"/>
      <c r="S172" s="73"/>
      <c r="T172" s="73"/>
      <c r="U172" s="73"/>
    </row>
    <row r="173" spans="1:21" ht="15" customHeight="1" x14ac:dyDescent="0.25">
      <c r="A173" s="52"/>
      <c r="B173" s="5" t="str">
        <f>IF('Raw Weekday Hourly Traffic Vols'!$H$5="2-Way",'User Input'!$G$16&amp;"bound","")</f>
        <v/>
      </c>
      <c r="C173" s="73"/>
      <c r="D173" s="73"/>
      <c r="E173" s="73"/>
      <c r="F173" s="73"/>
      <c r="G173" s="73"/>
      <c r="H173" s="102"/>
      <c r="I173" s="102"/>
      <c r="J173" s="73"/>
      <c r="K173" s="73"/>
      <c r="L173" s="73"/>
      <c r="M173" s="73"/>
      <c r="N173" s="73"/>
      <c r="O173" s="73"/>
      <c r="P173" s="73"/>
      <c r="Q173" s="102"/>
      <c r="R173" s="102"/>
      <c r="S173" s="73"/>
      <c r="T173" s="73"/>
      <c r="U173" s="73"/>
    </row>
    <row r="174" spans="1:21" ht="15" customHeight="1" x14ac:dyDescent="0.25">
      <c r="A174" s="52"/>
      <c r="B174" s="73"/>
      <c r="C174" s="95" t="str">
        <f>IF('Raw Weekday Hourly Traffic Vols'!$H$5&lt;&gt;"2-Way","","Alternative 1 ("&amp;'User Input'!$G$76&amp;"):")</f>
        <v/>
      </c>
      <c r="D174" s="73"/>
      <c r="E174" s="73"/>
      <c r="F174" s="5"/>
      <c r="G174" s="5"/>
      <c r="H174" s="5"/>
      <c r="I174" s="5"/>
      <c r="J174" s="5"/>
      <c r="K174" s="73"/>
      <c r="L174" s="73"/>
      <c r="M174" s="73"/>
      <c r="N174" s="73"/>
      <c r="O174" s="73"/>
      <c r="P174" s="73"/>
      <c r="Q174" s="5" t="str">
        <f>IF(C174="","",'Chart Info (Advanced)'!BD176)</f>
        <v/>
      </c>
      <c r="R174" s="73"/>
      <c r="S174" s="73"/>
      <c r="T174" s="73"/>
      <c r="U174" s="73"/>
    </row>
    <row r="175" spans="1:21" ht="15" customHeight="1" x14ac:dyDescent="0.25">
      <c r="A175" s="52"/>
      <c r="B175" s="73"/>
      <c r="C175" s="95" t="str">
        <f>IF(OR('User Input'!$G$71&lt;2,'Raw Weekday Hourly Traffic Vols'!$H$5&lt;&gt;"2-Way"),"","Alternative 2 ("&amp;'User Input'!$G$79&amp;"):")</f>
        <v/>
      </c>
      <c r="D175" s="73"/>
      <c r="E175" s="73"/>
      <c r="F175" s="5"/>
      <c r="G175" s="5"/>
      <c r="H175" s="5"/>
      <c r="I175" s="5"/>
      <c r="J175" s="5"/>
      <c r="K175" s="73"/>
      <c r="L175" s="73"/>
      <c r="M175" s="73"/>
      <c r="N175" s="73"/>
      <c r="O175" s="73"/>
      <c r="P175" s="73"/>
      <c r="Q175" s="5" t="str">
        <f>IF(C175="","",'Chart Info (Advanced)'!BR176)</f>
        <v/>
      </c>
      <c r="R175" s="73"/>
      <c r="S175" s="73"/>
      <c r="T175" s="73"/>
      <c r="U175" s="73"/>
    </row>
    <row r="176" spans="1:21" ht="15" customHeight="1" x14ac:dyDescent="0.25">
      <c r="A176" s="52"/>
      <c r="B176" s="73"/>
      <c r="C176" s="95" t="str">
        <f>IF(OR('User Input'!$G$71&lt;3,'Raw Weekday Hourly Traffic Vols'!$H$5&lt;&gt;"2-Way"),"","Alternative 3 ("&amp;'User Input'!$G$82&amp;"):")</f>
        <v/>
      </c>
      <c r="D176" s="73"/>
      <c r="E176" s="73"/>
      <c r="F176" s="5"/>
      <c r="G176" s="5"/>
      <c r="H176" s="5"/>
      <c r="I176" s="5"/>
      <c r="J176" s="5"/>
      <c r="K176" s="73"/>
      <c r="L176" s="73"/>
      <c r="M176" s="73"/>
      <c r="N176" s="73"/>
      <c r="O176" s="73"/>
      <c r="P176" s="73"/>
      <c r="Q176" s="5" t="str">
        <f>IF(C176="","",'Chart Info (Advanced)'!CF176)</f>
        <v/>
      </c>
      <c r="R176" s="73"/>
      <c r="S176" s="73"/>
      <c r="T176" s="73"/>
      <c r="U176" s="73"/>
    </row>
    <row r="177" spans="1:21" ht="15" customHeight="1" x14ac:dyDescent="0.25">
      <c r="A177" s="52"/>
      <c r="B177" s="73"/>
      <c r="C177" s="73"/>
      <c r="D177" s="73"/>
      <c r="E177" s="73"/>
      <c r="F177" s="73"/>
      <c r="G177" s="73"/>
      <c r="H177" s="54"/>
      <c r="I177" s="54"/>
      <c r="J177" s="73"/>
      <c r="K177" s="73"/>
      <c r="L177" s="73"/>
      <c r="M177" s="73"/>
      <c r="N177" s="73"/>
      <c r="O177" s="73"/>
      <c r="P177" s="73"/>
      <c r="Q177" s="54"/>
      <c r="R177" s="54"/>
      <c r="S177" s="73"/>
      <c r="T177" s="73"/>
      <c r="U177" s="73"/>
    </row>
    <row r="178" spans="1:21" ht="15" customHeight="1" x14ac:dyDescent="0.25">
      <c r="A178" s="52"/>
      <c r="B178" s="73" t="s">
        <v>149</v>
      </c>
      <c r="C178" s="73"/>
      <c r="D178" s="73"/>
      <c r="E178" s="73"/>
      <c r="F178" s="73"/>
      <c r="G178" s="73"/>
      <c r="H178" s="54"/>
      <c r="I178" s="54"/>
      <c r="J178" s="73"/>
      <c r="K178" s="73"/>
      <c r="L178" s="73"/>
      <c r="M178" s="73"/>
      <c r="N178" s="73"/>
      <c r="O178" s="73"/>
      <c r="P178" s="73"/>
      <c r="Q178" s="54"/>
      <c r="R178" s="54"/>
      <c r="S178" s="73"/>
      <c r="T178" s="73"/>
      <c r="U178" s="73"/>
    </row>
    <row r="179" spans="1:21" ht="15" customHeight="1" x14ac:dyDescent="0.25">
      <c r="B179" s="5"/>
      <c r="C179" s="5" t="s">
        <v>189</v>
      </c>
      <c r="D179" s="5"/>
      <c r="E179" s="5"/>
      <c r="F179" s="5"/>
      <c r="G179" s="5"/>
      <c r="H179" s="5"/>
      <c r="I179" s="5"/>
      <c r="J179" s="5"/>
      <c r="K179" s="5"/>
      <c r="L179" s="5"/>
      <c r="M179" s="5"/>
      <c r="N179" s="5"/>
      <c r="O179" s="5"/>
      <c r="P179" s="5"/>
      <c r="Q179" s="5"/>
      <c r="R179" s="5"/>
      <c r="S179" s="5"/>
      <c r="T179" s="5"/>
      <c r="U179" s="5"/>
    </row>
    <row r="180" spans="1:21" ht="15" customHeight="1" x14ac:dyDescent="0.25">
      <c r="B180" s="5"/>
      <c r="C180" s="5" t="s">
        <v>190</v>
      </c>
      <c r="D180" s="5"/>
      <c r="E180" s="5"/>
      <c r="F180" s="5"/>
      <c r="G180" s="5"/>
      <c r="H180" s="54"/>
      <c r="I180" s="54"/>
      <c r="J180" s="5"/>
      <c r="K180" s="5"/>
      <c r="L180" s="5"/>
      <c r="M180" s="5"/>
      <c r="N180" s="5"/>
      <c r="O180" s="5"/>
      <c r="P180" s="5"/>
      <c r="Q180" s="54"/>
      <c r="R180" s="54"/>
      <c r="S180" s="5"/>
      <c r="T180" s="5"/>
      <c r="U180" s="5"/>
    </row>
    <row r="181" spans="1:21" ht="15" customHeight="1" x14ac:dyDescent="0.25">
      <c r="B181" s="5"/>
      <c r="C181" s="5" t="s">
        <v>214</v>
      </c>
      <c r="D181" s="5"/>
      <c r="E181" s="5"/>
      <c r="F181" s="5"/>
      <c r="G181" s="5"/>
      <c r="H181" s="5"/>
      <c r="I181" s="5"/>
      <c r="J181" s="5"/>
      <c r="K181" s="5"/>
      <c r="L181" s="5"/>
      <c r="M181" s="5"/>
      <c r="N181" s="5"/>
      <c r="O181" s="5"/>
      <c r="P181" s="5"/>
      <c r="Q181" s="5"/>
      <c r="R181" s="5"/>
      <c r="S181" s="5"/>
      <c r="T181" s="5"/>
      <c r="U181" s="5"/>
    </row>
    <row r="182" spans="1:21" ht="15" customHeight="1" x14ac:dyDescent="0.25">
      <c r="B182" s="5"/>
      <c r="C182" s="5" t="s">
        <v>215</v>
      </c>
      <c r="D182" s="5"/>
      <c r="E182" s="5"/>
      <c r="F182" s="5"/>
      <c r="G182" s="5"/>
      <c r="H182" s="5"/>
      <c r="I182" s="5"/>
      <c r="J182" s="5"/>
      <c r="K182" s="5"/>
      <c r="L182" s="5"/>
      <c r="M182" s="5"/>
      <c r="N182" s="5"/>
      <c r="O182" s="5"/>
      <c r="P182" s="5"/>
      <c r="Q182" s="5"/>
      <c r="R182" s="5"/>
      <c r="S182" s="5"/>
      <c r="T182" s="5"/>
      <c r="U182" s="5"/>
    </row>
    <row r="183" spans="1:21" ht="15" customHeight="1" x14ac:dyDescent="0.5">
      <c r="A183" s="45"/>
    </row>
    <row r="184" spans="1:21" ht="15" customHeight="1" x14ac:dyDescent="0.25"/>
    <row r="185" spans="1:21" ht="58.5" customHeight="1" x14ac:dyDescent="0.45">
      <c r="A185" s="48" t="str">
        <f>"Alternative 1"</f>
        <v>Alternative 1</v>
      </c>
    </row>
    <row r="186" spans="1:21" ht="15" customHeight="1" x14ac:dyDescent="0.45">
      <c r="A186" s="48"/>
      <c r="B186" t="str">
        <f>'User Input'!G75</f>
        <v>Enter a brief, distinguishing description.</v>
      </c>
    </row>
    <row r="187" spans="1:21" ht="15" customHeight="1" x14ac:dyDescent="0.25">
      <c r="B187" s="132" t="str">
        <f>"Capacities for "&amp;IF('Raw Weekday Hourly Traffic Vols'!$H$5="2-Way",'User Input'!$G$17,'User Input'!$G$16)&amp;"bound Traffic  (PCE/hr)"</f>
        <v>Capacities for bound Traffic  (PCE/hr)</v>
      </c>
      <c r="C187" s="71"/>
      <c r="D187" s="71"/>
      <c r="E187" s="71"/>
      <c r="F187" s="71"/>
      <c r="G187" s="71"/>
      <c r="H187" s="71"/>
      <c r="I187" s="71"/>
      <c r="J187" s="71"/>
      <c r="K187" s="71"/>
      <c r="L187" s="71"/>
      <c r="M187" s="71"/>
      <c r="N187" s="71"/>
      <c r="O187" s="71"/>
      <c r="P187" s="71"/>
      <c r="Q187" s="71"/>
      <c r="R187" s="71"/>
      <c r="S187" s="71"/>
      <c r="T187" s="71"/>
    </row>
    <row r="188" spans="1:21" ht="15" customHeight="1" thickBot="1" x14ac:dyDescent="0.3"/>
    <row r="189" spans="1:21" ht="15" customHeight="1" thickBot="1" x14ac:dyDescent="0.3">
      <c r="B189" s="292" t="s">
        <v>0</v>
      </c>
      <c r="C189" s="293"/>
      <c r="D189" s="293"/>
      <c r="E189" s="294"/>
      <c r="F189" s="295" t="s">
        <v>49</v>
      </c>
      <c r="G189" s="284"/>
      <c r="H189" s="284" t="s">
        <v>50</v>
      </c>
      <c r="I189" s="284"/>
      <c r="J189" s="284" t="s">
        <v>51</v>
      </c>
      <c r="K189" s="284"/>
      <c r="L189" s="284" t="s">
        <v>52</v>
      </c>
      <c r="M189" s="284"/>
      <c r="N189" s="284" t="s">
        <v>21</v>
      </c>
      <c r="O189" s="284"/>
      <c r="P189" s="284" t="s">
        <v>22</v>
      </c>
      <c r="Q189" s="284"/>
      <c r="R189" s="284" t="s">
        <v>23</v>
      </c>
      <c r="S189" s="285"/>
      <c r="T189" s="49"/>
      <c r="U189" s="49"/>
    </row>
    <row r="190" spans="1:21" ht="15" customHeight="1" x14ac:dyDescent="0.25">
      <c r="B190" s="286" t="s">
        <v>24</v>
      </c>
      <c r="C190" s="287"/>
      <c r="D190" s="287"/>
      <c r="E190" s="288"/>
      <c r="F190" s="289">
        <f>'Work Information'!C16</f>
        <v>99999999</v>
      </c>
      <c r="G190" s="290"/>
      <c r="H190" s="290">
        <f>'Work Information'!D16</f>
        <v>99999999</v>
      </c>
      <c r="I190" s="290"/>
      <c r="J190" s="290">
        <f>'Work Information'!E16</f>
        <v>99999999</v>
      </c>
      <c r="K190" s="290"/>
      <c r="L190" s="290">
        <f>'Work Information'!F16</f>
        <v>99999999</v>
      </c>
      <c r="M190" s="290"/>
      <c r="N190" s="290">
        <f>'Work Information'!G16</f>
        <v>99999999</v>
      </c>
      <c r="O190" s="290"/>
      <c r="P190" s="290">
        <f>'Work Information'!H16</f>
        <v>99999999</v>
      </c>
      <c r="Q190" s="290"/>
      <c r="R190" s="290">
        <f>'Work Information'!I16</f>
        <v>99999999</v>
      </c>
      <c r="S190" s="291"/>
      <c r="T190" s="50"/>
      <c r="U190" s="50"/>
    </row>
    <row r="191" spans="1:21" ht="15" customHeight="1" x14ac:dyDescent="0.25">
      <c r="B191" s="278" t="s">
        <v>25</v>
      </c>
      <c r="C191" s="279"/>
      <c r="D191" s="279"/>
      <c r="E191" s="280"/>
      <c r="F191" s="281">
        <f>'Work Information'!C17</f>
        <v>99999999</v>
      </c>
      <c r="G191" s="282"/>
      <c r="H191" s="282">
        <f>'Work Information'!D17</f>
        <v>99999999</v>
      </c>
      <c r="I191" s="282"/>
      <c r="J191" s="282">
        <f>'Work Information'!E17</f>
        <v>99999999</v>
      </c>
      <c r="K191" s="282"/>
      <c r="L191" s="282">
        <f>'Work Information'!F17</f>
        <v>99999999</v>
      </c>
      <c r="M191" s="282"/>
      <c r="N191" s="282">
        <f>'Work Information'!G17</f>
        <v>99999999</v>
      </c>
      <c r="O191" s="282"/>
      <c r="P191" s="282">
        <f>'Work Information'!H17</f>
        <v>99999999</v>
      </c>
      <c r="Q191" s="282"/>
      <c r="R191" s="282">
        <f>'Work Information'!I17</f>
        <v>99999999</v>
      </c>
      <c r="S191" s="283"/>
      <c r="T191" s="50"/>
      <c r="U191" s="50"/>
    </row>
    <row r="192" spans="1:21" ht="15" customHeight="1" x14ac:dyDescent="0.25">
      <c r="B192" s="278" t="s">
        <v>26</v>
      </c>
      <c r="C192" s="279"/>
      <c r="D192" s="279"/>
      <c r="E192" s="280"/>
      <c r="F192" s="281">
        <f>'Work Information'!C18</f>
        <v>99999999</v>
      </c>
      <c r="G192" s="282"/>
      <c r="H192" s="282">
        <f>'Work Information'!D18</f>
        <v>99999999</v>
      </c>
      <c r="I192" s="282"/>
      <c r="J192" s="282">
        <f>'Work Information'!E18</f>
        <v>99999999</v>
      </c>
      <c r="K192" s="282"/>
      <c r="L192" s="282">
        <f>'Work Information'!F18</f>
        <v>99999999</v>
      </c>
      <c r="M192" s="282"/>
      <c r="N192" s="282">
        <f>'Work Information'!G18</f>
        <v>99999999</v>
      </c>
      <c r="O192" s="282"/>
      <c r="P192" s="282">
        <f>'Work Information'!H18</f>
        <v>99999999</v>
      </c>
      <c r="Q192" s="282"/>
      <c r="R192" s="282">
        <f>'Work Information'!I18</f>
        <v>99999999</v>
      </c>
      <c r="S192" s="283"/>
      <c r="T192" s="50"/>
      <c r="U192" s="50"/>
    </row>
    <row r="193" spans="2:21" ht="15" customHeight="1" x14ac:dyDescent="0.25">
      <c r="B193" s="278" t="s">
        <v>27</v>
      </c>
      <c r="C193" s="279"/>
      <c r="D193" s="279"/>
      <c r="E193" s="280"/>
      <c r="F193" s="281">
        <f>'Work Information'!C19</f>
        <v>99999999</v>
      </c>
      <c r="G193" s="282"/>
      <c r="H193" s="282">
        <f>'Work Information'!D19</f>
        <v>99999999</v>
      </c>
      <c r="I193" s="282"/>
      <c r="J193" s="282">
        <f>'Work Information'!E19</f>
        <v>99999999</v>
      </c>
      <c r="K193" s="282"/>
      <c r="L193" s="282">
        <f>'Work Information'!F19</f>
        <v>99999999</v>
      </c>
      <c r="M193" s="282"/>
      <c r="N193" s="282">
        <f>'Work Information'!G19</f>
        <v>99999999</v>
      </c>
      <c r="O193" s="282"/>
      <c r="P193" s="282">
        <f>'Work Information'!H19</f>
        <v>99999999</v>
      </c>
      <c r="Q193" s="282"/>
      <c r="R193" s="282">
        <f>'Work Information'!I19</f>
        <v>99999999</v>
      </c>
      <c r="S193" s="283"/>
      <c r="T193" s="50"/>
      <c r="U193" s="50"/>
    </row>
    <row r="194" spans="2:21" ht="15" customHeight="1" x14ac:dyDescent="0.25">
      <c r="B194" s="278" t="s">
        <v>28</v>
      </c>
      <c r="C194" s="279"/>
      <c r="D194" s="279"/>
      <c r="E194" s="280"/>
      <c r="F194" s="281">
        <f>'Work Information'!C20</f>
        <v>99999999</v>
      </c>
      <c r="G194" s="282"/>
      <c r="H194" s="282">
        <f>'Work Information'!D20</f>
        <v>99999999</v>
      </c>
      <c r="I194" s="282"/>
      <c r="J194" s="282">
        <f>'Work Information'!E20</f>
        <v>99999999</v>
      </c>
      <c r="K194" s="282"/>
      <c r="L194" s="282">
        <f>'Work Information'!F20</f>
        <v>99999999</v>
      </c>
      <c r="M194" s="282"/>
      <c r="N194" s="282">
        <f>'Work Information'!G20</f>
        <v>99999999</v>
      </c>
      <c r="O194" s="282"/>
      <c r="P194" s="282">
        <f>'Work Information'!H20</f>
        <v>99999999</v>
      </c>
      <c r="Q194" s="282"/>
      <c r="R194" s="282">
        <f>'Work Information'!I20</f>
        <v>99999999</v>
      </c>
      <c r="S194" s="283"/>
      <c r="T194" s="50"/>
      <c r="U194" s="50"/>
    </row>
    <row r="195" spans="2:21" ht="15" customHeight="1" x14ac:dyDescent="0.25">
      <c r="B195" s="278" t="s">
        <v>29</v>
      </c>
      <c r="C195" s="279"/>
      <c r="D195" s="279"/>
      <c r="E195" s="280"/>
      <c r="F195" s="281">
        <f>'Work Information'!C21</f>
        <v>99999999</v>
      </c>
      <c r="G195" s="282"/>
      <c r="H195" s="282">
        <f>'Work Information'!D21</f>
        <v>99999999</v>
      </c>
      <c r="I195" s="282"/>
      <c r="J195" s="282">
        <f>'Work Information'!E21</f>
        <v>99999999</v>
      </c>
      <c r="K195" s="282"/>
      <c r="L195" s="282">
        <f>'Work Information'!F21</f>
        <v>99999999</v>
      </c>
      <c r="M195" s="282"/>
      <c r="N195" s="282">
        <f>'Work Information'!G21</f>
        <v>99999999</v>
      </c>
      <c r="O195" s="282"/>
      <c r="P195" s="282">
        <f>'Work Information'!H21</f>
        <v>99999999</v>
      </c>
      <c r="Q195" s="282"/>
      <c r="R195" s="282">
        <f>'Work Information'!I21</f>
        <v>99999999</v>
      </c>
      <c r="S195" s="283"/>
      <c r="T195" s="50"/>
      <c r="U195" s="50"/>
    </row>
    <row r="196" spans="2:21" ht="15" customHeight="1" x14ac:dyDescent="0.25">
      <c r="B196" s="278" t="s">
        <v>30</v>
      </c>
      <c r="C196" s="279"/>
      <c r="D196" s="279"/>
      <c r="E196" s="280"/>
      <c r="F196" s="281">
        <f>'Work Information'!C22</f>
        <v>99999999</v>
      </c>
      <c r="G196" s="282"/>
      <c r="H196" s="282">
        <f>'Work Information'!D22</f>
        <v>99999999</v>
      </c>
      <c r="I196" s="282"/>
      <c r="J196" s="282">
        <f>'Work Information'!E22</f>
        <v>99999999</v>
      </c>
      <c r="K196" s="282"/>
      <c r="L196" s="282">
        <f>'Work Information'!F22</f>
        <v>99999999</v>
      </c>
      <c r="M196" s="282"/>
      <c r="N196" s="282">
        <f>'Work Information'!G22</f>
        <v>99999999</v>
      </c>
      <c r="O196" s="282"/>
      <c r="P196" s="282">
        <f>'Work Information'!H22</f>
        <v>99999999</v>
      </c>
      <c r="Q196" s="282"/>
      <c r="R196" s="282">
        <f>'Work Information'!I22</f>
        <v>99999999</v>
      </c>
      <c r="S196" s="283"/>
      <c r="T196" s="50"/>
      <c r="U196" s="50"/>
    </row>
    <row r="197" spans="2:21" ht="15" customHeight="1" x14ac:dyDescent="0.25">
      <c r="B197" s="278" t="s">
        <v>31</v>
      </c>
      <c r="C197" s="279"/>
      <c r="D197" s="279"/>
      <c r="E197" s="280"/>
      <c r="F197" s="281">
        <f>'Work Information'!C23</f>
        <v>99999999</v>
      </c>
      <c r="G197" s="282"/>
      <c r="H197" s="282">
        <f>'Work Information'!D23</f>
        <v>99999999</v>
      </c>
      <c r="I197" s="282"/>
      <c r="J197" s="282">
        <f>'Work Information'!E23</f>
        <v>99999999</v>
      </c>
      <c r="K197" s="282"/>
      <c r="L197" s="282">
        <f>'Work Information'!F23</f>
        <v>99999999</v>
      </c>
      <c r="M197" s="282"/>
      <c r="N197" s="282">
        <f>'Work Information'!G23</f>
        <v>99999999</v>
      </c>
      <c r="O197" s="282"/>
      <c r="P197" s="282">
        <f>'Work Information'!H23</f>
        <v>99999999</v>
      </c>
      <c r="Q197" s="282"/>
      <c r="R197" s="282">
        <f>'Work Information'!I23</f>
        <v>99999999</v>
      </c>
      <c r="S197" s="283"/>
      <c r="T197" s="50"/>
      <c r="U197" s="50"/>
    </row>
    <row r="198" spans="2:21" ht="15" customHeight="1" x14ac:dyDescent="0.25">
      <c r="B198" s="278" t="s">
        <v>32</v>
      </c>
      <c r="C198" s="279"/>
      <c r="D198" s="279"/>
      <c r="E198" s="280"/>
      <c r="F198" s="281">
        <f>'Work Information'!C24</f>
        <v>99999999</v>
      </c>
      <c r="G198" s="282"/>
      <c r="H198" s="282">
        <f>'Work Information'!D24</f>
        <v>99999999</v>
      </c>
      <c r="I198" s="282"/>
      <c r="J198" s="282">
        <f>'Work Information'!E24</f>
        <v>99999999</v>
      </c>
      <c r="K198" s="282"/>
      <c r="L198" s="282">
        <f>'Work Information'!F24</f>
        <v>99999999</v>
      </c>
      <c r="M198" s="282"/>
      <c r="N198" s="282">
        <f>'Work Information'!G24</f>
        <v>99999999</v>
      </c>
      <c r="O198" s="282"/>
      <c r="P198" s="282">
        <f>'Work Information'!H24</f>
        <v>99999999</v>
      </c>
      <c r="Q198" s="282"/>
      <c r="R198" s="282">
        <f>'Work Information'!I24</f>
        <v>99999999</v>
      </c>
      <c r="S198" s="283"/>
      <c r="T198" s="50"/>
      <c r="U198" s="50"/>
    </row>
    <row r="199" spans="2:21" ht="15" customHeight="1" x14ac:dyDescent="0.25">
      <c r="B199" s="278" t="s">
        <v>33</v>
      </c>
      <c r="C199" s="279"/>
      <c r="D199" s="279"/>
      <c r="E199" s="280"/>
      <c r="F199" s="281">
        <f>'Work Information'!C25</f>
        <v>99999999</v>
      </c>
      <c r="G199" s="282"/>
      <c r="H199" s="282">
        <f>'Work Information'!D25</f>
        <v>99999999</v>
      </c>
      <c r="I199" s="282"/>
      <c r="J199" s="282">
        <f>'Work Information'!E25</f>
        <v>99999999</v>
      </c>
      <c r="K199" s="282"/>
      <c r="L199" s="282">
        <f>'Work Information'!F25</f>
        <v>99999999</v>
      </c>
      <c r="M199" s="282"/>
      <c r="N199" s="282">
        <f>'Work Information'!G25</f>
        <v>99999999</v>
      </c>
      <c r="O199" s="282"/>
      <c r="P199" s="282">
        <f>'Work Information'!H25</f>
        <v>99999999</v>
      </c>
      <c r="Q199" s="282"/>
      <c r="R199" s="282">
        <f>'Work Information'!I25</f>
        <v>99999999</v>
      </c>
      <c r="S199" s="283"/>
      <c r="T199" s="50"/>
      <c r="U199" s="50"/>
    </row>
    <row r="200" spans="2:21" ht="15" customHeight="1" x14ac:dyDescent="0.25">
      <c r="B200" s="278" t="s">
        <v>34</v>
      </c>
      <c r="C200" s="279"/>
      <c r="D200" s="279"/>
      <c r="E200" s="280"/>
      <c r="F200" s="281">
        <f>'Work Information'!C26</f>
        <v>99999999</v>
      </c>
      <c r="G200" s="282"/>
      <c r="H200" s="282">
        <f>'Work Information'!D26</f>
        <v>99999999</v>
      </c>
      <c r="I200" s="282"/>
      <c r="J200" s="282">
        <f>'Work Information'!E26</f>
        <v>99999999</v>
      </c>
      <c r="K200" s="282"/>
      <c r="L200" s="282">
        <f>'Work Information'!F26</f>
        <v>99999999</v>
      </c>
      <c r="M200" s="282"/>
      <c r="N200" s="282">
        <f>'Work Information'!G26</f>
        <v>99999999</v>
      </c>
      <c r="O200" s="282"/>
      <c r="P200" s="282">
        <f>'Work Information'!H26</f>
        <v>99999999</v>
      </c>
      <c r="Q200" s="282"/>
      <c r="R200" s="282">
        <f>'Work Information'!I26</f>
        <v>99999999</v>
      </c>
      <c r="S200" s="283"/>
      <c r="T200" s="50"/>
      <c r="U200" s="50"/>
    </row>
    <row r="201" spans="2:21" ht="15" customHeight="1" x14ac:dyDescent="0.25">
      <c r="B201" s="278" t="s">
        <v>45</v>
      </c>
      <c r="C201" s="279"/>
      <c r="D201" s="279"/>
      <c r="E201" s="280"/>
      <c r="F201" s="281">
        <f>'Work Information'!C27</f>
        <v>99999999</v>
      </c>
      <c r="G201" s="282"/>
      <c r="H201" s="282">
        <f>'Work Information'!D27</f>
        <v>99999999</v>
      </c>
      <c r="I201" s="282"/>
      <c r="J201" s="282">
        <f>'Work Information'!E27</f>
        <v>99999999</v>
      </c>
      <c r="K201" s="282"/>
      <c r="L201" s="282">
        <f>'Work Information'!F27</f>
        <v>99999999</v>
      </c>
      <c r="M201" s="282"/>
      <c r="N201" s="282">
        <f>'Work Information'!G27</f>
        <v>99999999</v>
      </c>
      <c r="O201" s="282"/>
      <c r="P201" s="282">
        <f>'Work Information'!H27</f>
        <v>99999999</v>
      </c>
      <c r="Q201" s="282"/>
      <c r="R201" s="282">
        <f>'Work Information'!I27</f>
        <v>99999999</v>
      </c>
      <c r="S201" s="283"/>
      <c r="T201" s="50"/>
      <c r="U201" s="50"/>
    </row>
    <row r="202" spans="2:21" ht="15" customHeight="1" x14ac:dyDescent="0.25">
      <c r="B202" s="278" t="s">
        <v>46</v>
      </c>
      <c r="C202" s="279"/>
      <c r="D202" s="279"/>
      <c r="E202" s="280"/>
      <c r="F202" s="281">
        <f>'Work Information'!C28</f>
        <v>99999999</v>
      </c>
      <c r="G202" s="282"/>
      <c r="H202" s="282">
        <f>'Work Information'!D28</f>
        <v>99999999</v>
      </c>
      <c r="I202" s="282"/>
      <c r="J202" s="282">
        <f>'Work Information'!E28</f>
        <v>99999999</v>
      </c>
      <c r="K202" s="282"/>
      <c r="L202" s="282">
        <f>'Work Information'!F28</f>
        <v>99999999</v>
      </c>
      <c r="M202" s="282"/>
      <c r="N202" s="282">
        <f>'Work Information'!G28</f>
        <v>99999999</v>
      </c>
      <c r="O202" s="282"/>
      <c r="P202" s="282">
        <f>'Work Information'!H28</f>
        <v>99999999</v>
      </c>
      <c r="Q202" s="282"/>
      <c r="R202" s="282">
        <f>'Work Information'!I28</f>
        <v>99999999</v>
      </c>
      <c r="S202" s="283"/>
      <c r="T202" s="50"/>
      <c r="U202" s="50"/>
    </row>
    <row r="203" spans="2:21" ht="15" customHeight="1" x14ac:dyDescent="0.25">
      <c r="B203" s="278" t="s">
        <v>35</v>
      </c>
      <c r="C203" s="279"/>
      <c r="D203" s="279"/>
      <c r="E203" s="280"/>
      <c r="F203" s="281">
        <f>'Work Information'!C29</f>
        <v>99999999</v>
      </c>
      <c r="G203" s="282"/>
      <c r="H203" s="282">
        <f>'Work Information'!D29</f>
        <v>99999999</v>
      </c>
      <c r="I203" s="282"/>
      <c r="J203" s="282">
        <f>'Work Information'!E29</f>
        <v>99999999</v>
      </c>
      <c r="K203" s="282"/>
      <c r="L203" s="282">
        <f>'Work Information'!F29</f>
        <v>99999999</v>
      </c>
      <c r="M203" s="282"/>
      <c r="N203" s="282">
        <f>'Work Information'!G29</f>
        <v>99999999</v>
      </c>
      <c r="O203" s="282"/>
      <c r="P203" s="282">
        <f>'Work Information'!H29</f>
        <v>99999999</v>
      </c>
      <c r="Q203" s="282"/>
      <c r="R203" s="282">
        <f>'Work Information'!I29</f>
        <v>99999999</v>
      </c>
      <c r="S203" s="283"/>
      <c r="T203" s="50"/>
      <c r="U203" s="50"/>
    </row>
    <row r="204" spans="2:21" ht="15" customHeight="1" x14ac:dyDescent="0.25">
      <c r="B204" s="278" t="s">
        <v>36</v>
      </c>
      <c r="C204" s="279"/>
      <c r="D204" s="279"/>
      <c r="E204" s="280"/>
      <c r="F204" s="281">
        <f>'Work Information'!C30</f>
        <v>99999999</v>
      </c>
      <c r="G204" s="282"/>
      <c r="H204" s="282">
        <f>'Work Information'!D30</f>
        <v>99999999</v>
      </c>
      <c r="I204" s="282"/>
      <c r="J204" s="282">
        <f>'Work Information'!E30</f>
        <v>99999999</v>
      </c>
      <c r="K204" s="282"/>
      <c r="L204" s="282">
        <f>'Work Information'!F30</f>
        <v>99999999</v>
      </c>
      <c r="M204" s="282"/>
      <c r="N204" s="282">
        <f>'Work Information'!G30</f>
        <v>99999999</v>
      </c>
      <c r="O204" s="282"/>
      <c r="P204" s="282">
        <f>'Work Information'!H30</f>
        <v>99999999</v>
      </c>
      <c r="Q204" s="282"/>
      <c r="R204" s="282">
        <f>'Work Information'!I30</f>
        <v>99999999</v>
      </c>
      <c r="S204" s="283"/>
      <c r="T204" s="50"/>
      <c r="U204" s="50"/>
    </row>
    <row r="205" spans="2:21" ht="15" customHeight="1" x14ac:dyDescent="0.25">
      <c r="B205" s="278" t="s">
        <v>37</v>
      </c>
      <c r="C205" s="279"/>
      <c r="D205" s="279"/>
      <c r="E205" s="280"/>
      <c r="F205" s="281">
        <f>'Work Information'!C31</f>
        <v>99999999</v>
      </c>
      <c r="G205" s="282"/>
      <c r="H205" s="282">
        <f>'Work Information'!D31</f>
        <v>99999999</v>
      </c>
      <c r="I205" s="282"/>
      <c r="J205" s="282">
        <f>'Work Information'!E31</f>
        <v>99999999</v>
      </c>
      <c r="K205" s="282"/>
      <c r="L205" s="282">
        <f>'Work Information'!F31</f>
        <v>99999999</v>
      </c>
      <c r="M205" s="282"/>
      <c r="N205" s="282">
        <f>'Work Information'!G31</f>
        <v>99999999</v>
      </c>
      <c r="O205" s="282"/>
      <c r="P205" s="282">
        <f>'Work Information'!H31</f>
        <v>99999999</v>
      </c>
      <c r="Q205" s="282"/>
      <c r="R205" s="282">
        <f>'Work Information'!I31</f>
        <v>99999999</v>
      </c>
      <c r="S205" s="283"/>
      <c r="T205" s="50"/>
      <c r="U205" s="50"/>
    </row>
    <row r="206" spans="2:21" ht="15" customHeight="1" x14ac:dyDescent="0.25">
      <c r="B206" s="278" t="s">
        <v>38</v>
      </c>
      <c r="C206" s="279"/>
      <c r="D206" s="279"/>
      <c r="E206" s="280"/>
      <c r="F206" s="281">
        <f>'Work Information'!C32</f>
        <v>99999999</v>
      </c>
      <c r="G206" s="282"/>
      <c r="H206" s="282">
        <f>'Work Information'!D32</f>
        <v>99999999</v>
      </c>
      <c r="I206" s="282"/>
      <c r="J206" s="282">
        <f>'Work Information'!E32</f>
        <v>99999999</v>
      </c>
      <c r="K206" s="282"/>
      <c r="L206" s="282">
        <f>'Work Information'!F32</f>
        <v>99999999</v>
      </c>
      <c r="M206" s="282"/>
      <c r="N206" s="282">
        <f>'Work Information'!G32</f>
        <v>99999999</v>
      </c>
      <c r="O206" s="282"/>
      <c r="P206" s="282">
        <f>'Work Information'!H32</f>
        <v>99999999</v>
      </c>
      <c r="Q206" s="282"/>
      <c r="R206" s="282">
        <f>'Work Information'!I32</f>
        <v>99999999</v>
      </c>
      <c r="S206" s="283"/>
      <c r="T206" s="50"/>
      <c r="U206" s="50"/>
    </row>
    <row r="207" spans="2:21" ht="15" customHeight="1" x14ac:dyDescent="0.25">
      <c r="B207" s="278" t="s">
        <v>39</v>
      </c>
      <c r="C207" s="279"/>
      <c r="D207" s="279"/>
      <c r="E207" s="280"/>
      <c r="F207" s="281">
        <f>'Work Information'!C33</f>
        <v>99999999</v>
      </c>
      <c r="G207" s="282"/>
      <c r="H207" s="282">
        <f>'Work Information'!D33</f>
        <v>99999999</v>
      </c>
      <c r="I207" s="282"/>
      <c r="J207" s="282">
        <f>'Work Information'!E33</f>
        <v>99999999</v>
      </c>
      <c r="K207" s="282"/>
      <c r="L207" s="282">
        <f>'Work Information'!F33</f>
        <v>99999999</v>
      </c>
      <c r="M207" s="282"/>
      <c r="N207" s="282">
        <f>'Work Information'!G33</f>
        <v>99999999</v>
      </c>
      <c r="O207" s="282"/>
      <c r="P207" s="282">
        <f>'Work Information'!H33</f>
        <v>99999999</v>
      </c>
      <c r="Q207" s="282"/>
      <c r="R207" s="282">
        <f>'Work Information'!I33</f>
        <v>99999999</v>
      </c>
      <c r="S207" s="283"/>
      <c r="T207" s="50"/>
      <c r="U207" s="50"/>
    </row>
    <row r="208" spans="2:21" ht="15" customHeight="1" x14ac:dyDescent="0.25">
      <c r="B208" s="278" t="s">
        <v>40</v>
      </c>
      <c r="C208" s="279"/>
      <c r="D208" s="279"/>
      <c r="E208" s="280"/>
      <c r="F208" s="281">
        <f>'Work Information'!C34</f>
        <v>99999999</v>
      </c>
      <c r="G208" s="282"/>
      <c r="H208" s="282">
        <f>'Work Information'!D34</f>
        <v>99999999</v>
      </c>
      <c r="I208" s="282"/>
      <c r="J208" s="282">
        <f>'Work Information'!E34</f>
        <v>99999999</v>
      </c>
      <c r="K208" s="282"/>
      <c r="L208" s="282">
        <f>'Work Information'!F34</f>
        <v>99999999</v>
      </c>
      <c r="M208" s="282"/>
      <c r="N208" s="282">
        <f>'Work Information'!G34</f>
        <v>99999999</v>
      </c>
      <c r="O208" s="282"/>
      <c r="P208" s="282">
        <f>'Work Information'!H34</f>
        <v>99999999</v>
      </c>
      <c r="Q208" s="282"/>
      <c r="R208" s="282">
        <f>'Work Information'!I34</f>
        <v>99999999</v>
      </c>
      <c r="S208" s="283"/>
      <c r="T208" s="50"/>
      <c r="U208" s="50"/>
    </row>
    <row r="209" spans="1:21" ht="15" customHeight="1" x14ac:dyDescent="0.25">
      <c r="B209" s="278" t="s">
        <v>41</v>
      </c>
      <c r="C209" s="279"/>
      <c r="D209" s="279"/>
      <c r="E209" s="280"/>
      <c r="F209" s="281">
        <f>'Work Information'!C35</f>
        <v>99999999</v>
      </c>
      <c r="G209" s="282"/>
      <c r="H209" s="282">
        <f>'Work Information'!D35</f>
        <v>99999999</v>
      </c>
      <c r="I209" s="282"/>
      <c r="J209" s="282">
        <f>'Work Information'!E35</f>
        <v>99999999</v>
      </c>
      <c r="K209" s="282"/>
      <c r="L209" s="282">
        <f>'Work Information'!F35</f>
        <v>99999999</v>
      </c>
      <c r="M209" s="282"/>
      <c r="N209" s="282">
        <f>'Work Information'!G35</f>
        <v>99999999</v>
      </c>
      <c r="O209" s="282"/>
      <c r="P209" s="282">
        <f>'Work Information'!H35</f>
        <v>99999999</v>
      </c>
      <c r="Q209" s="282"/>
      <c r="R209" s="282">
        <f>'Work Information'!I35</f>
        <v>99999999</v>
      </c>
      <c r="S209" s="283"/>
      <c r="T209" s="50"/>
      <c r="U209" s="50"/>
    </row>
    <row r="210" spans="1:21" ht="15" customHeight="1" x14ac:dyDescent="0.25">
      <c r="B210" s="278" t="s">
        <v>42</v>
      </c>
      <c r="C210" s="279"/>
      <c r="D210" s="279"/>
      <c r="E210" s="280"/>
      <c r="F210" s="281">
        <f>'Work Information'!C36</f>
        <v>99999999</v>
      </c>
      <c r="G210" s="282"/>
      <c r="H210" s="282">
        <f>'Work Information'!D36</f>
        <v>99999999</v>
      </c>
      <c r="I210" s="282"/>
      <c r="J210" s="282">
        <f>'Work Information'!E36</f>
        <v>99999999</v>
      </c>
      <c r="K210" s="282"/>
      <c r="L210" s="282">
        <f>'Work Information'!F36</f>
        <v>99999999</v>
      </c>
      <c r="M210" s="282"/>
      <c r="N210" s="282">
        <f>'Work Information'!G36</f>
        <v>99999999</v>
      </c>
      <c r="O210" s="282"/>
      <c r="P210" s="282">
        <f>'Work Information'!H36</f>
        <v>99999999</v>
      </c>
      <c r="Q210" s="282"/>
      <c r="R210" s="282">
        <f>'Work Information'!I36</f>
        <v>99999999</v>
      </c>
      <c r="S210" s="283"/>
      <c r="T210" s="50"/>
      <c r="U210" s="50"/>
    </row>
    <row r="211" spans="1:21" ht="15" customHeight="1" x14ac:dyDescent="0.25">
      <c r="B211" s="278" t="s">
        <v>43</v>
      </c>
      <c r="C211" s="279"/>
      <c r="D211" s="279"/>
      <c r="E211" s="280"/>
      <c r="F211" s="281">
        <f>'Work Information'!C37</f>
        <v>99999999</v>
      </c>
      <c r="G211" s="282"/>
      <c r="H211" s="282">
        <f>'Work Information'!D37</f>
        <v>99999999</v>
      </c>
      <c r="I211" s="282"/>
      <c r="J211" s="282">
        <f>'Work Information'!E37</f>
        <v>99999999</v>
      </c>
      <c r="K211" s="282"/>
      <c r="L211" s="282">
        <f>'Work Information'!F37</f>
        <v>99999999</v>
      </c>
      <c r="M211" s="282"/>
      <c r="N211" s="282">
        <f>'Work Information'!G37</f>
        <v>99999999</v>
      </c>
      <c r="O211" s="282"/>
      <c r="P211" s="282">
        <f>'Work Information'!H37</f>
        <v>99999999</v>
      </c>
      <c r="Q211" s="282"/>
      <c r="R211" s="282">
        <f>'Work Information'!I37</f>
        <v>99999999</v>
      </c>
      <c r="S211" s="283"/>
      <c r="T211" s="50"/>
      <c r="U211" s="50"/>
    </row>
    <row r="212" spans="1:21" ht="15" customHeight="1" x14ac:dyDescent="0.25">
      <c r="B212" s="278" t="s">
        <v>44</v>
      </c>
      <c r="C212" s="279"/>
      <c r="D212" s="279"/>
      <c r="E212" s="280"/>
      <c r="F212" s="281">
        <f>'Work Information'!C38</f>
        <v>99999999</v>
      </c>
      <c r="G212" s="282"/>
      <c r="H212" s="282">
        <f>'Work Information'!D38</f>
        <v>99999999</v>
      </c>
      <c r="I212" s="282"/>
      <c r="J212" s="282">
        <f>'Work Information'!E38</f>
        <v>99999999</v>
      </c>
      <c r="K212" s="282"/>
      <c r="L212" s="282">
        <f>'Work Information'!F38</f>
        <v>99999999</v>
      </c>
      <c r="M212" s="282"/>
      <c r="N212" s="282">
        <f>'Work Information'!G38</f>
        <v>99999999</v>
      </c>
      <c r="O212" s="282"/>
      <c r="P212" s="282">
        <f>'Work Information'!H38</f>
        <v>99999999</v>
      </c>
      <c r="Q212" s="282"/>
      <c r="R212" s="282">
        <f>'Work Information'!I38</f>
        <v>99999999</v>
      </c>
      <c r="S212" s="283"/>
      <c r="T212" s="50"/>
      <c r="U212" s="50"/>
    </row>
    <row r="213" spans="1:21" ht="15" customHeight="1" thickBot="1" x14ac:dyDescent="0.3">
      <c r="B213" s="299" t="s">
        <v>47</v>
      </c>
      <c r="C213" s="300"/>
      <c r="D213" s="300"/>
      <c r="E213" s="301"/>
      <c r="F213" s="302">
        <f>'Work Information'!C39</f>
        <v>99999999</v>
      </c>
      <c r="G213" s="303"/>
      <c r="H213" s="303">
        <f>'Work Information'!D39</f>
        <v>99999999</v>
      </c>
      <c r="I213" s="303"/>
      <c r="J213" s="303">
        <f>'Work Information'!E39</f>
        <v>99999999</v>
      </c>
      <c r="K213" s="303"/>
      <c r="L213" s="303">
        <f>'Work Information'!F39</f>
        <v>99999999</v>
      </c>
      <c r="M213" s="303"/>
      <c r="N213" s="303">
        <f>'Work Information'!G39</f>
        <v>99999999</v>
      </c>
      <c r="O213" s="303"/>
      <c r="P213" s="303">
        <f>'Work Information'!H39</f>
        <v>99999999</v>
      </c>
      <c r="Q213" s="303"/>
      <c r="R213" s="303">
        <f>'Work Information'!I39</f>
        <v>99999999</v>
      </c>
      <c r="S213" s="310"/>
      <c r="T213" s="50"/>
      <c r="U213" s="50"/>
    </row>
    <row r="214" spans="1:21" ht="15" customHeight="1" x14ac:dyDescent="0.25">
      <c r="T214" s="51"/>
      <c r="U214" s="51"/>
    </row>
    <row r="215" spans="1:21" ht="15" customHeight="1" x14ac:dyDescent="0.25">
      <c r="B215" t="s">
        <v>210</v>
      </c>
      <c r="T215" s="51"/>
      <c r="U215" s="51"/>
    </row>
    <row r="216" spans="1:21" ht="15" customHeight="1" x14ac:dyDescent="0.25">
      <c r="C216" s="135"/>
      <c r="D216" s="135"/>
      <c r="F216" t="s">
        <v>211</v>
      </c>
      <c r="T216" s="51"/>
      <c r="U216" s="51"/>
    </row>
    <row r="217" spans="1:21" ht="15" customHeight="1" x14ac:dyDescent="0.25">
      <c r="T217" s="51"/>
      <c r="U217" s="51"/>
    </row>
    <row r="218" spans="1:21" ht="15" customHeight="1" x14ac:dyDescent="0.25">
      <c r="B218" s="5" t="s">
        <v>140</v>
      </c>
      <c r="T218" s="51"/>
      <c r="U218" s="51"/>
    </row>
    <row r="219" spans="1:21" ht="15" customHeight="1" x14ac:dyDescent="0.25">
      <c r="B219" s="5"/>
      <c r="J219" s="28" t="s">
        <v>195</v>
      </c>
      <c r="K219" s="350" t="e">
        <f>'Work Information'!$G$10</f>
        <v>#VALUE!</v>
      </c>
      <c r="L219" s="350"/>
      <c r="M219" s="350"/>
      <c r="T219" s="51"/>
      <c r="U219" s="51"/>
    </row>
    <row r="220" spans="1:21" ht="15" customHeight="1" x14ac:dyDescent="0.25">
      <c r="J220" s="28" t="s">
        <v>141</v>
      </c>
      <c r="K220" s="314">
        <f>COUNTIF(F190:S213,"&lt;"&amp;'Work Information'!$G$10)</f>
        <v>0</v>
      </c>
      <c r="L220" s="314"/>
      <c r="M220" s="314"/>
      <c r="T220" s="51"/>
      <c r="U220" s="51"/>
    </row>
    <row r="221" spans="1:21" ht="15" customHeight="1" x14ac:dyDescent="0.25"/>
    <row r="222" spans="1:21" ht="58.5" customHeight="1" x14ac:dyDescent="0.45">
      <c r="A222" s="48" t="str">
        <f>"Alternative 1"</f>
        <v>Alternative 1</v>
      </c>
    </row>
    <row r="223" spans="1:21" ht="15" customHeight="1" x14ac:dyDescent="0.45">
      <c r="A223" s="48"/>
      <c r="B223" t="str">
        <f>'User Input'!G75</f>
        <v>Enter a brief, distinguishing description.</v>
      </c>
    </row>
    <row r="224" spans="1:21" ht="15" customHeight="1" x14ac:dyDescent="0.25">
      <c r="B224" s="132" t="str">
        <f>"Queuing for "&amp;IF('Raw Weekday Hourly Traffic Vols'!$H$5="2-Way",'User Input'!$G$17,'User Input'!$G$16)&amp;"bound Traffic (mi)"</f>
        <v>Queuing for bound Traffic (mi)</v>
      </c>
      <c r="C224" s="71"/>
      <c r="D224" s="71"/>
      <c r="E224" s="71"/>
      <c r="F224" s="71"/>
      <c r="G224" s="71"/>
      <c r="H224" s="71"/>
      <c r="I224" s="71"/>
      <c r="J224" s="71"/>
      <c r="K224" s="71"/>
      <c r="L224" s="71"/>
      <c r="M224" s="71"/>
      <c r="N224" s="71"/>
      <c r="O224" s="71"/>
      <c r="P224" s="71"/>
      <c r="Q224" s="71"/>
      <c r="R224" s="71"/>
      <c r="S224" s="71"/>
      <c r="T224" s="71"/>
    </row>
    <row r="225" spans="2:19" ht="15" customHeight="1" thickBot="1" x14ac:dyDescent="0.3"/>
    <row r="226" spans="2:19" ht="15" customHeight="1" thickBot="1" x14ac:dyDescent="0.3">
      <c r="B226" s="292" t="s">
        <v>0</v>
      </c>
      <c r="C226" s="293"/>
      <c r="D226" s="293"/>
      <c r="E226" s="294"/>
      <c r="F226" s="295" t="s">
        <v>49</v>
      </c>
      <c r="G226" s="284"/>
      <c r="H226" s="284" t="s">
        <v>50</v>
      </c>
      <c r="I226" s="284"/>
      <c r="J226" s="284" t="s">
        <v>51</v>
      </c>
      <c r="K226" s="284"/>
      <c r="L226" s="284" t="s">
        <v>52</v>
      </c>
      <c r="M226" s="284"/>
      <c r="N226" s="284" t="s">
        <v>21</v>
      </c>
      <c r="O226" s="284"/>
      <c r="P226" s="284" t="s">
        <v>22</v>
      </c>
      <c r="Q226" s="284"/>
      <c r="R226" s="284" t="s">
        <v>23</v>
      </c>
      <c r="S226" s="285"/>
    </row>
    <row r="227" spans="2:19" ht="15" customHeight="1" x14ac:dyDescent="0.25">
      <c r="B227" s="286" t="s">
        <v>24</v>
      </c>
      <c r="C227" s="287"/>
      <c r="D227" s="287"/>
      <c r="E227" s="288"/>
      <c r="F227" s="309" t="e">
        <f ca="1">'Queuing Calcs'!C11</f>
        <v>#VALUE!</v>
      </c>
      <c r="G227" s="304"/>
      <c r="H227" s="304" t="e">
        <f ca="1">'Queuing Calcs'!D11</f>
        <v>#VALUE!</v>
      </c>
      <c r="I227" s="304"/>
      <c r="J227" s="304" t="e">
        <f ca="1">'Queuing Calcs'!E11</f>
        <v>#VALUE!</v>
      </c>
      <c r="K227" s="304"/>
      <c r="L227" s="304" t="e">
        <f ca="1">'Queuing Calcs'!F11</f>
        <v>#VALUE!</v>
      </c>
      <c r="M227" s="304"/>
      <c r="N227" s="304" t="e">
        <f ca="1">'Queuing Calcs'!G11</f>
        <v>#VALUE!</v>
      </c>
      <c r="O227" s="304"/>
      <c r="P227" s="304" t="e">
        <f ca="1">'Queuing Calcs'!H11</f>
        <v>#VALUE!</v>
      </c>
      <c r="Q227" s="304"/>
      <c r="R227" s="304" t="e">
        <f ca="1">'Queuing Calcs'!I11</f>
        <v>#VALUE!</v>
      </c>
      <c r="S227" s="305"/>
    </row>
    <row r="228" spans="2:19" ht="15" customHeight="1" x14ac:dyDescent="0.25">
      <c r="B228" s="278" t="s">
        <v>25</v>
      </c>
      <c r="C228" s="279"/>
      <c r="D228" s="279"/>
      <c r="E228" s="280"/>
      <c r="F228" s="306" t="e">
        <f ca="1">'Queuing Calcs'!C12</f>
        <v>#VALUE!</v>
      </c>
      <c r="G228" s="307"/>
      <c r="H228" s="307" t="e">
        <f ca="1">'Queuing Calcs'!D12</f>
        <v>#VALUE!</v>
      </c>
      <c r="I228" s="307"/>
      <c r="J228" s="307" t="e">
        <f ca="1">'Queuing Calcs'!E12</f>
        <v>#VALUE!</v>
      </c>
      <c r="K228" s="307"/>
      <c r="L228" s="307" t="e">
        <f ca="1">'Queuing Calcs'!F12</f>
        <v>#VALUE!</v>
      </c>
      <c r="M228" s="307"/>
      <c r="N228" s="307" t="e">
        <f ca="1">'Queuing Calcs'!G12</f>
        <v>#VALUE!</v>
      </c>
      <c r="O228" s="307"/>
      <c r="P228" s="307" t="e">
        <f ca="1">'Queuing Calcs'!H12</f>
        <v>#VALUE!</v>
      </c>
      <c r="Q228" s="307"/>
      <c r="R228" s="307" t="e">
        <f ca="1">'Queuing Calcs'!I12</f>
        <v>#VALUE!</v>
      </c>
      <c r="S228" s="308"/>
    </row>
    <row r="229" spans="2:19" ht="15" customHeight="1" x14ac:dyDescent="0.25">
      <c r="B229" s="278" t="s">
        <v>26</v>
      </c>
      <c r="C229" s="279"/>
      <c r="D229" s="279"/>
      <c r="E229" s="280"/>
      <c r="F229" s="306" t="e">
        <f ca="1">'Queuing Calcs'!C13</f>
        <v>#VALUE!</v>
      </c>
      <c r="G229" s="307"/>
      <c r="H229" s="307" t="e">
        <f ca="1">'Queuing Calcs'!D13</f>
        <v>#VALUE!</v>
      </c>
      <c r="I229" s="307"/>
      <c r="J229" s="307" t="e">
        <f ca="1">'Queuing Calcs'!E13</f>
        <v>#VALUE!</v>
      </c>
      <c r="K229" s="307"/>
      <c r="L229" s="307" t="e">
        <f ca="1">'Queuing Calcs'!F13</f>
        <v>#VALUE!</v>
      </c>
      <c r="M229" s="307"/>
      <c r="N229" s="307" t="e">
        <f ca="1">'Queuing Calcs'!G13</f>
        <v>#VALUE!</v>
      </c>
      <c r="O229" s="307"/>
      <c r="P229" s="307" t="e">
        <f ca="1">'Queuing Calcs'!H13</f>
        <v>#VALUE!</v>
      </c>
      <c r="Q229" s="307"/>
      <c r="R229" s="307" t="e">
        <f ca="1">'Queuing Calcs'!I13</f>
        <v>#VALUE!</v>
      </c>
      <c r="S229" s="308"/>
    </row>
    <row r="230" spans="2:19" ht="15" customHeight="1" x14ac:dyDescent="0.25">
      <c r="B230" s="278" t="s">
        <v>27</v>
      </c>
      <c r="C230" s="279"/>
      <c r="D230" s="279"/>
      <c r="E230" s="280"/>
      <c r="F230" s="306" t="e">
        <f ca="1">'Queuing Calcs'!C14</f>
        <v>#VALUE!</v>
      </c>
      <c r="G230" s="307"/>
      <c r="H230" s="307" t="e">
        <f ca="1">'Queuing Calcs'!D14</f>
        <v>#VALUE!</v>
      </c>
      <c r="I230" s="307"/>
      <c r="J230" s="307" t="e">
        <f ca="1">'Queuing Calcs'!E14</f>
        <v>#VALUE!</v>
      </c>
      <c r="K230" s="307"/>
      <c r="L230" s="307" t="e">
        <f ca="1">'Queuing Calcs'!F14</f>
        <v>#VALUE!</v>
      </c>
      <c r="M230" s="307"/>
      <c r="N230" s="307" t="e">
        <f ca="1">'Queuing Calcs'!G14</f>
        <v>#VALUE!</v>
      </c>
      <c r="O230" s="307"/>
      <c r="P230" s="307" t="e">
        <f ca="1">'Queuing Calcs'!H14</f>
        <v>#VALUE!</v>
      </c>
      <c r="Q230" s="307"/>
      <c r="R230" s="307" t="e">
        <f ca="1">'Queuing Calcs'!I14</f>
        <v>#VALUE!</v>
      </c>
      <c r="S230" s="308"/>
    </row>
    <row r="231" spans="2:19" ht="15" customHeight="1" x14ac:dyDescent="0.25">
      <c r="B231" s="278" t="s">
        <v>28</v>
      </c>
      <c r="C231" s="279"/>
      <c r="D231" s="279"/>
      <c r="E231" s="280"/>
      <c r="F231" s="306" t="e">
        <f ca="1">'Queuing Calcs'!C15</f>
        <v>#VALUE!</v>
      </c>
      <c r="G231" s="307"/>
      <c r="H231" s="307" t="e">
        <f ca="1">'Queuing Calcs'!D15</f>
        <v>#VALUE!</v>
      </c>
      <c r="I231" s="307"/>
      <c r="J231" s="307" t="e">
        <f ca="1">'Queuing Calcs'!E15</f>
        <v>#VALUE!</v>
      </c>
      <c r="K231" s="307"/>
      <c r="L231" s="307" t="e">
        <f ca="1">'Queuing Calcs'!F15</f>
        <v>#VALUE!</v>
      </c>
      <c r="M231" s="307"/>
      <c r="N231" s="307" t="e">
        <f ca="1">'Queuing Calcs'!G15</f>
        <v>#VALUE!</v>
      </c>
      <c r="O231" s="307"/>
      <c r="P231" s="307" t="e">
        <f ca="1">'Queuing Calcs'!H15</f>
        <v>#VALUE!</v>
      </c>
      <c r="Q231" s="307"/>
      <c r="R231" s="307" t="e">
        <f ca="1">'Queuing Calcs'!I15</f>
        <v>#VALUE!</v>
      </c>
      <c r="S231" s="308"/>
    </row>
    <row r="232" spans="2:19" ht="15" customHeight="1" x14ac:dyDescent="0.25">
      <c r="B232" s="278" t="s">
        <v>29</v>
      </c>
      <c r="C232" s="279"/>
      <c r="D232" s="279"/>
      <c r="E232" s="280"/>
      <c r="F232" s="306" t="e">
        <f ca="1">'Queuing Calcs'!C16</f>
        <v>#VALUE!</v>
      </c>
      <c r="G232" s="307"/>
      <c r="H232" s="307" t="e">
        <f ca="1">'Queuing Calcs'!D16</f>
        <v>#VALUE!</v>
      </c>
      <c r="I232" s="307"/>
      <c r="J232" s="307" t="e">
        <f ca="1">'Queuing Calcs'!E16</f>
        <v>#VALUE!</v>
      </c>
      <c r="K232" s="307"/>
      <c r="L232" s="307" t="e">
        <f ca="1">'Queuing Calcs'!F16</f>
        <v>#VALUE!</v>
      </c>
      <c r="M232" s="307"/>
      <c r="N232" s="307" t="e">
        <f ca="1">'Queuing Calcs'!G16</f>
        <v>#VALUE!</v>
      </c>
      <c r="O232" s="307"/>
      <c r="P232" s="307" t="e">
        <f ca="1">'Queuing Calcs'!H16</f>
        <v>#VALUE!</v>
      </c>
      <c r="Q232" s="307"/>
      <c r="R232" s="307" t="e">
        <f ca="1">'Queuing Calcs'!I16</f>
        <v>#VALUE!</v>
      </c>
      <c r="S232" s="308"/>
    </row>
    <row r="233" spans="2:19" ht="15" customHeight="1" x14ac:dyDescent="0.25">
      <c r="B233" s="278" t="s">
        <v>30</v>
      </c>
      <c r="C233" s="279"/>
      <c r="D233" s="279"/>
      <c r="E233" s="280"/>
      <c r="F233" s="306" t="e">
        <f ca="1">'Queuing Calcs'!C17</f>
        <v>#VALUE!</v>
      </c>
      <c r="G233" s="307"/>
      <c r="H233" s="307" t="e">
        <f ca="1">'Queuing Calcs'!D17</f>
        <v>#VALUE!</v>
      </c>
      <c r="I233" s="307"/>
      <c r="J233" s="307" t="e">
        <f ca="1">'Queuing Calcs'!E17</f>
        <v>#VALUE!</v>
      </c>
      <c r="K233" s="307"/>
      <c r="L233" s="307" t="e">
        <f ca="1">'Queuing Calcs'!F17</f>
        <v>#VALUE!</v>
      </c>
      <c r="M233" s="307"/>
      <c r="N233" s="307" t="e">
        <f ca="1">'Queuing Calcs'!G17</f>
        <v>#VALUE!</v>
      </c>
      <c r="O233" s="307"/>
      <c r="P233" s="307" t="e">
        <f ca="1">'Queuing Calcs'!H17</f>
        <v>#VALUE!</v>
      </c>
      <c r="Q233" s="307"/>
      <c r="R233" s="307" t="e">
        <f ca="1">'Queuing Calcs'!I17</f>
        <v>#VALUE!</v>
      </c>
      <c r="S233" s="308"/>
    </row>
    <row r="234" spans="2:19" ht="15" customHeight="1" x14ac:dyDescent="0.25">
      <c r="B234" s="278" t="s">
        <v>31</v>
      </c>
      <c r="C234" s="279"/>
      <c r="D234" s="279"/>
      <c r="E234" s="280"/>
      <c r="F234" s="306" t="e">
        <f ca="1">'Queuing Calcs'!C18</f>
        <v>#VALUE!</v>
      </c>
      <c r="G234" s="307"/>
      <c r="H234" s="307" t="e">
        <f ca="1">'Queuing Calcs'!D18</f>
        <v>#VALUE!</v>
      </c>
      <c r="I234" s="307"/>
      <c r="J234" s="307" t="e">
        <f ca="1">'Queuing Calcs'!E18</f>
        <v>#VALUE!</v>
      </c>
      <c r="K234" s="307"/>
      <c r="L234" s="307" t="e">
        <f ca="1">'Queuing Calcs'!F18</f>
        <v>#VALUE!</v>
      </c>
      <c r="M234" s="307"/>
      <c r="N234" s="307" t="e">
        <f ca="1">'Queuing Calcs'!G18</f>
        <v>#VALUE!</v>
      </c>
      <c r="O234" s="307"/>
      <c r="P234" s="307" t="e">
        <f ca="1">'Queuing Calcs'!H18</f>
        <v>#VALUE!</v>
      </c>
      <c r="Q234" s="307"/>
      <c r="R234" s="307" t="e">
        <f ca="1">'Queuing Calcs'!I18</f>
        <v>#VALUE!</v>
      </c>
      <c r="S234" s="308"/>
    </row>
    <row r="235" spans="2:19" ht="15" customHeight="1" x14ac:dyDescent="0.25">
      <c r="B235" s="278" t="s">
        <v>32</v>
      </c>
      <c r="C235" s="279"/>
      <c r="D235" s="279"/>
      <c r="E235" s="280"/>
      <c r="F235" s="306" t="e">
        <f ca="1">'Queuing Calcs'!C19</f>
        <v>#VALUE!</v>
      </c>
      <c r="G235" s="307"/>
      <c r="H235" s="307" t="e">
        <f ca="1">'Queuing Calcs'!D19</f>
        <v>#VALUE!</v>
      </c>
      <c r="I235" s="307"/>
      <c r="J235" s="307" t="e">
        <f ca="1">'Queuing Calcs'!E19</f>
        <v>#VALUE!</v>
      </c>
      <c r="K235" s="307"/>
      <c r="L235" s="307" t="e">
        <f ca="1">'Queuing Calcs'!F19</f>
        <v>#VALUE!</v>
      </c>
      <c r="M235" s="307"/>
      <c r="N235" s="307" t="e">
        <f ca="1">'Queuing Calcs'!G19</f>
        <v>#VALUE!</v>
      </c>
      <c r="O235" s="307"/>
      <c r="P235" s="307" t="e">
        <f ca="1">'Queuing Calcs'!H19</f>
        <v>#VALUE!</v>
      </c>
      <c r="Q235" s="307"/>
      <c r="R235" s="307" t="e">
        <f ca="1">'Queuing Calcs'!I19</f>
        <v>#VALUE!</v>
      </c>
      <c r="S235" s="308"/>
    </row>
    <row r="236" spans="2:19" ht="15" customHeight="1" x14ac:dyDescent="0.25">
      <c r="B236" s="278" t="s">
        <v>33</v>
      </c>
      <c r="C236" s="279"/>
      <c r="D236" s="279"/>
      <c r="E236" s="280"/>
      <c r="F236" s="306" t="e">
        <f ca="1">'Queuing Calcs'!C20</f>
        <v>#VALUE!</v>
      </c>
      <c r="G236" s="307"/>
      <c r="H236" s="307" t="e">
        <f ca="1">'Queuing Calcs'!D20</f>
        <v>#VALUE!</v>
      </c>
      <c r="I236" s="307"/>
      <c r="J236" s="307" t="e">
        <f ca="1">'Queuing Calcs'!E20</f>
        <v>#VALUE!</v>
      </c>
      <c r="K236" s="307"/>
      <c r="L236" s="307" t="e">
        <f ca="1">'Queuing Calcs'!F20</f>
        <v>#VALUE!</v>
      </c>
      <c r="M236" s="307"/>
      <c r="N236" s="307" t="e">
        <f ca="1">'Queuing Calcs'!G20</f>
        <v>#VALUE!</v>
      </c>
      <c r="O236" s="307"/>
      <c r="P236" s="307" t="e">
        <f ca="1">'Queuing Calcs'!H20</f>
        <v>#VALUE!</v>
      </c>
      <c r="Q236" s="307"/>
      <c r="R236" s="307" t="e">
        <f ca="1">'Queuing Calcs'!I20</f>
        <v>#VALUE!</v>
      </c>
      <c r="S236" s="308"/>
    </row>
    <row r="237" spans="2:19" ht="15" customHeight="1" x14ac:dyDescent="0.25">
      <c r="B237" s="278" t="s">
        <v>34</v>
      </c>
      <c r="C237" s="279"/>
      <c r="D237" s="279"/>
      <c r="E237" s="280"/>
      <c r="F237" s="306" t="e">
        <f ca="1">'Queuing Calcs'!C21</f>
        <v>#VALUE!</v>
      </c>
      <c r="G237" s="307"/>
      <c r="H237" s="307" t="e">
        <f ca="1">'Queuing Calcs'!D21</f>
        <v>#VALUE!</v>
      </c>
      <c r="I237" s="307"/>
      <c r="J237" s="307" t="e">
        <f ca="1">'Queuing Calcs'!E21</f>
        <v>#VALUE!</v>
      </c>
      <c r="K237" s="307"/>
      <c r="L237" s="307" t="e">
        <f ca="1">'Queuing Calcs'!F21</f>
        <v>#VALUE!</v>
      </c>
      <c r="M237" s="307"/>
      <c r="N237" s="307" t="e">
        <f ca="1">'Queuing Calcs'!G21</f>
        <v>#VALUE!</v>
      </c>
      <c r="O237" s="307"/>
      <c r="P237" s="307" t="e">
        <f ca="1">'Queuing Calcs'!H21</f>
        <v>#VALUE!</v>
      </c>
      <c r="Q237" s="307"/>
      <c r="R237" s="307" t="e">
        <f ca="1">'Queuing Calcs'!I21</f>
        <v>#VALUE!</v>
      </c>
      <c r="S237" s="308"/>
    </row>
    <row r="238" spans="2:19" ht="15" customHeight="1" x14ac:dyDescent="0.25">
      <c r="B238" s="278" t="s">
        <v>45</v>
      </c>
      <c r="C238" s="279"/>
      <c r="D238" s="279"/>
      <c r="E238" s="280"/>
      <c r="F238" s="306" t="e">
        <f ca="1">'Queuing Calcs'!C22</f>
        <v>#VALUE!</v>
      </c>
      <c r="G238" s="307"/>
      <c r="H238" s="307" t="e">
        <f ca="1">'Queuing Calcs'!D22</f>
        <v>#VALUE!</v>
      </c>
      <c r="I238" s="307"/>
      <c r="J238" s="307" t="e">
        <f ca="1">'Queuing Calcs'!E22</f>
        <v>#VALUE!</v>
      </c>
      <c r="K238" s="307"/>
      <c r="L238" s="307" t="e">
        <f ca="1">'Queuing Calcs'!F22</f>
        <v>#VALUE!</v>
      </c>
      <c r="M238" s="307"/>
      <c r="N238" s="307" t="e">
        <f ca="1">'Queuing Calcs'!G22</f>
        <v>#VALUE!</v>
      </c>
      <c r="O238" s="307"/>
      <c r="P238" s="307" t="e">
        <f ca="1">'Queuing Calcs'!H22</f>
        <v>#VALUE!</v>
      </c>
      <c r="Q238" s="307"/>
      <c r="R238" s="307" t="e">
        <f ca="1">'Queuing Calcs'!I22</f>
        <v>#VALUE!</v>
      </c>
      <c r="S238" s="308"/>
    </row>
    <row r="239" spans="2:19" ht="15" customHeight="1" x14ac:dyDescent="0.25">
      <c r="B239" s="278" t="s">
        <v>46</v>
      </c>
      <c r="C239" s="279"/>
      <c r="D239" s="279"/>
      <c r="E239" s="280"/>
      <c r="F239" s="306" t="e">
        <f ca="1">'Queuing Calcs'!C23</f>
        <v>#VALUE!</v>
      </c>
      <c r="G239" s="307"/>
      <c r="H239" s="307" t="e">
        <f ca="1">'Queuing Calcs'!D23</f>
        <v>#VALUE!</v>
      </c>
      <c r="I239" s="307"/>
      <c r="J239" s="307" t="e">
        <f ca="1">'Queuing Calcs'!E23</f>
        <v>#VALUE!</v>
      </c>
      <c r="K239" s="307"/>
      <c r="L239" s="307" t="e">
        <f ca="1">'Queuing Calcs'!F23</f>
        <v>#VALUE!</v>
      </c>
      <c r="M239" s="307"/>
      <c r="N239" s="307" t="e">
        <f ca="1">'Queuing Calcs'!G23</f>
        <v>#VALUE!</v>
      </c>
      <c r="O239" s="307"/>
      <c r="P239" s="307" t="e">
        <f ca="1">'Queuing Calcs'!H23</f>
        <v>#VALUE!</v>
      </c>
      <c r="Q239" s="307"/>
      <c r="R239" s="307" t="e">
        <f ca="1">'Queuing Calcs'!I23</f>
        <v>#VALUE!</v>
      </c>
      <c r="S239" s="308"/>
    </row>
    <row r="240" spans="2:19" ht="15" customHeight="1" x14ac:dyDescent="0.25">
      <c r="B240" s="278" t="s">
        <v>35</v>
      </c>
      <c r="C240" s="279"/>
      <c r="D240" s="279"/>
      <c r="E240" s="280"/>
      <c r="F240" s="306" t="e">
        <f ca="1">'Queuing Calcs'!C24</f>
        <v>#VALUE!</v>
      </c>
      <c r="G240" s="307"/>
      <c r="H240" s="307" t="e">
        <f ca="1">'Queuing Calcs'!D24</f>
        <v>#VALUE!</v>
      </c>
      <c r="I240" s="307"/>
      <c r="J240" s="307" t="e">
        <f ca="1">'Queuing Calcs'!E24</f>
        <v>#VALUE!</v>
      </c>
      <c r="K240" s="307"/>
      <c r="L240" s="307" t="e">
        <f ca="1">'Queuing Calcs'!F24</f>
        <v>#VALUE!</v>
      </c>
      <c r="M240" s="307"/>
      <c r="N240" s="307" t="e">
        <f ca="1">'Queuing Calcs'!G24</f>
        <v>#VALUE!</v>
      </c>
      <c r="O240" s="307"/>
      <c r="P240" s="307" t="e">
        <f ca="1">'Queuing Calcs'!H24</f>
        <v>#VALUE!</v>
      </c>
      <c r="Q240" s="307"/>
      <c r="R240" s="307" t="e">
        <f ca="1">'Queuing Calcs'!I24</f>
        <v>#VALUE!</v>
      </c>
      <c r="S240" s="308"/>
    </row>
    <row r="241" spans="2:19" ht="15" customHeight="1" x14ac:dyDescent="0.25">
      <c r="B241" s="278" t="s">
        <v>36</v>
      </c>
      <c r="C241" s="279"/>
      <c r="D241" s="279"/>
      <c r="E241" s="280"/>
      <c r="F241" s="306" t="e">
        <f ca="1">'Queuing Calcs'!C25</f>
        <v>#VALUE!</v>
      </c>
      <c r="G241" s="307"/>
      <c r="H241" s="307" t="e">
        <f ca="1">'Queuing Calcs'!D25</f>
        <v>#VALUE!</v>
      </c>
      <c r="I241" s="307"/>
      <c r="J241" s="307" t="e">
        <f ca="1">'Queuing Calcs'!E25</f>
        <v>#VALUE!</v>
      </c>
      <c r="K241" s="307"/>
      <c r="L241" s="307" t="e">
        <f ca="1">'Queuing Calcs'!F25</f>
        <v>#VALUE!</v>
      </c>
      <c r="M241" s="307"/>
      <c r="N241" s="307" t="e">
        <f ca="1">'Queuing Calcs'!G25</f>
        <v>#VALUE!</v>
      </c>
      <c r="O241" s="307"/>
      <c r="P241" s="307" t="e">
        <f ca="1">'Queuing Calcs'!H25</f>
        <v>#VALUE!</v>
      </c>
      <c r="Q241" s="307"/>
      <c r="R241" s="307" t="e">
        <f ca="1">'Queuing Calcs'!I25</f>
        <v>#VALUE!</v>
      </c>
      <c r="S241" s="308"/>
    </row>
    <row r="242" spans="2:19" ht="15" customHeight="1" x14ac:dyDescent="0.25">
      <c r="B242" s="278" t="s">
        <v>37</v>
      </c>
      <c r="C242" s="279"/>
      <c r="D242" s="279"/>
      <c r="E242" s="280"/>
      <c r="F242" s="306" t="e">
        <f ca="1">'Queuing Calcs'!C26</f>
        <v>#VALUE!</v>
      </c>
      <c r="G242" s="307"/>
      <c r="H242" s="307" t="e">
        <f ca="1">'Queuing Calcs'!D26</f>
        <v>#VALUE!</v>
      </c>
      <c r="I242" s="307"/>
      <c r="J242" s="307" t="e">
        <f ca="1">'Queuing Calcs'!E26</f>
        <v>#VALUE!</v>
      </c>
      <c r="K242" s="307"/>
      <c r="L242" s="307" t="e">
        <f ca="1">'Queuing Calcs'!F26</f>
        <v>#VALUE!</v>
      </c>
      <c r="M242" s="307"/>
      <c r="N242" s="307" t="e">
        <f ca="1">'Queuing Calcs'!G26</f>
        <v>#VALUE!</v>
      </c>
      <c r="O242" s="307"/>
      <c r="P242" s="307" t="e">
        <f ca="1">'Queuing Calcs'!H26</f>
        <v>#VALUE!</v>
      </c>
      <c r="Q242" s="307"/>
      <c r="R242" s="307" t="e">
        <f ca="1">'Queuing Calcs'!I26</f>
        <v>#VALUE!</v>
      </c>
      <c r="S242" s="308"/>
    </row>
    <row r="243" spans="2:19" ht="15" customHeight="1" x14ac:dyDescent="0.25">
      <c r="B243" s="278" t="s">
        <v>38</v>
      </c>
      <c r="C243" s="279"/>
      <c r="D243" s="279"/>
      <c r="E243" s="280"/>
      <c r="F243" s="306" t="e">
        <f ca="1">'Queuing Calcs'!C27</f>
        <v>#VALUE!</v>
      </c>
      <c r="G243" s="307"/>
      <c r="H243" s="307" t="e">
        <f ca="1">'Queuing Calcs'!D27</f>
        <v>#VALUE!</v>
      </c>
      <c r="I243" s="307"/>
      <c r="J243" s="307" t="e">
        <f ca="1">'Queuing Calcs'!E27</f>
        <v>#VALUE!</v>
      </c>
      <c r="K243" s="307"/>
      <c r="L243" s="307" t="e">
        <f ca="1">'Queuing Calcs'!F27</f>
        <v>#VALUE!</v>
      </c>
      <c r="M243" s="307"/>
      <c r="N243" s="307" t="e">
        <f ca="1">'Queuing Calcs'!G27</f>
        <v>#VALUE!</v>
      </c>
      <c r="O243" s="307"/>
      <c r="P243" s="307" t="e">
        <f ca="1">'Queuing Calcs'!H27</f>
        <v>#VALUE!</v>
      </c>
      <c r="Q243" s="307"/>
      <c r="R243" s="307" t="e">
        <f ca="1">'Queuing Calcs'!I27</f>
        <v>#VALUE!</v>
      </c>
      <c r="S243" s="308"/>
    </row>
    <row r="244" spans="2:19" ht="15" customHeight="1" x14ac:dyDescent="0.25">
      <c r="B244" s="278" t="s">
        <v>39</v>
      </c>
      <c r="C244" s="279"/>
      <c r="D244" s="279"/>
      <c r="E244" s="280"/>
      <c r="F244" s="306" t="e">
        <f ca="1">'Queuing Calcs'!C28</f>
        <v>#VALUE!</v>
      </c>
      <c r="G244" s="307"/>
      <c r="H244" s="307" t="e">
        <f ca="1">'Queuing Calcs'!D28</f>
        <v>#VALUE!</v>
      </c>
      <c r="I244" s="307"/>
      <c r="J244" s="307" t="e">
        <f ca="1">'Queuing Calcs'!E28</f>
        <v>#VALUE!</v>
      </c>
      <c r="K244" s="307"/>
      <c r="L244" s="307" t="e">
        <f ca="1">'Queuing Calcs'!F28</f>
        <v>#VALUE!</v>
      </c>
      <c r="M244" s="307"/>
      <c r="N244" s="307" t="e">
        <f ca="1">'Queuing Calcs'!G28</f>
        <v>#VALUE!</v>
      </c>
      <c r="O244" s="307"/>
      <c r="P244" s="307" t="e">
        <f ca="1">'Queuing Calcs'!H28</f>
        <v>#VALUE!</v>
      </c>
      <c r="Q244" s="307"/>
      <c r="R244" s="307" t="e">
        <f ca="1">'Queuing Calcs'!I28</f>
        <v>#VALUE!</v>
      </c>
      <c r="S244" s="308"/>
    </row>
    <row r="245" spans="2:19" ht="15" customHeight="1" x14ac:dyDescent="0.25">
      <c r="B245" s="278" t="s">
        <v>40</v>
      </c>
      <c r="C245" s="279"/>
      <c r="D245" s="279"/>
      <c r="E245" s="280"/>
      <c r="F245" s="306" t="e">
        <f ca="1">'Queuing Calcs'!C29</f>
        <v>#VALUE!</v>
      </c>
      <c r="G245" s="307"/>
      <c r="H245" s="307" t="e">
        <f ca="1">'Queuing Calcs'!D29</f>
        <v>#VALUE!</v>
      </c>
      <c r="I245" s="307"/>
      <c r="J245" s="307" t="e">
        <f ca="1">'Queuing Calcs'!E29</f>
        <v>#VALUE!</v>
      </c>
      <c r="K245" s="307"/>
      <c r="L245" s="307" t="e">
        <f ca="1">'Queuing Calcs'!F29</f>
        <v>#VALUE!</v>
      </c>
      <c r="M245" s="307"/>
      <c r="N245" s="307" t="e">
        <f ca="1">'Queuing Calcs'!G29</f>
        <v>#VALUE!</v>
      </c>
      <c r="O245" s="307"/>
      <c r="P245" s="307" t="e">
        <f ca="1">'Queuing Calcs'!H29</f>
        <v>#VALUE!</v>
      </c>
      <c r="Q245" s="307"/>
      <c r="R245" s="307" t="e">
        <f ca="1">'Queuing Calcs'!I29</f>
        <v>#VALUE!</v>
      </c>
      <c r="S245" s="308"/>
    </row>
    <row r="246" spans="2:19" ht="15" customHeight="1" x14ac:dyDescent="0.25">
      <c r="B246" s="278" t="s">
        <v>41</v>
      </c>
      <c r="C246" s="279"/>
      <c r="D246" s="279"/>
      <c r="E246" s="280"/>
      <c r="F246" s="306" t="e">
        <f ca="1">'Queuing Calcs'!C30</f>
        <v>#VALUE!</v>
      </c>
      <c r="G246" s="307"/>
      <c r="H246" s="307" t="e">
        <f ca="1">'Queuing Calcs'!D30</f>
        <v>#VALUE!</v>
      </c>
      <c r="I246" s="307"/>
      <c r="J246" s="307" t="e">
        <f ca="1">'Queuing Calcs'!E30</f>
        <v>#VALUE!</v>
      </c>
      <c r="K246" s="307"/>
      <c r="L246" s="307" t="e">
        <f ca="1">'Queuing Calcs'!F30</f>
        <v>#VALUE!</v>
      </c>
      <c r="M246" s="307"/>
      <c r="N246" s="307" t="e">
        <f ca="1">'Queuing Calcs'!G30</f>
        <v>#VALUE!</v>
      </c>
      <c r="O246" s="307"/>
      <c r="P246" s="307" t="e">
        <f ca="1">'Queuing Calcs'!H30</f>
        <v>#VALUE!</v>
      </c>
      <c r="Q246" s="307"/>
      <c r="R246" s="307" t="e">
        <f ca="1">'Queuing Calcs'!I30</f>
        <v>#VALUE!</v>
      </c>
      <c r="S246" s="308"/>
    </row>
    <row r="247" spans="2:19" ht="15" customHeight="1" x14ac:dyDescent="0.25">
      <c r="B247" s="278" t="s">
        <v>42</v>
      </c>
      <c r="C247" s="279"/>
      <c r="D247" s="279"/>
      <c r="E247" s="280"/>
      <c r="F247" s="306" t="e">
        <f ca="1">'Queuing Calcs'!C31</f>
        <v>#VALUE!</v>
      </c>
      <c r="G247" s="307"/>
      <c r="H247" s="307" t="e">
        <f ca="1">'Queuing Calcs'!D31</f>
        <v>#VALUE!</v>
      </c>
      <c r="I247" s="307"/>
      <c r="J247" s="307" t="e">
        <f ca="1">'Queuing Calcs'!E31</f>
        <v>#VALUE!</v>
      </c>
      <c r="K247" s="307"/>
      <c r="L247" s="307" t="e">
        <f ca="1">'Queuing Calcs'!F31</f>
        <v>#VALUE!</v>
      </c>
      <c r="M247" s="307"/>
      <c r="N247" s="307" t="e">
        <f ca="1">'Queuing Calcs'!G31</f>
        <v>#VALUE!</v>
      </c>
      <c r="O247" s="307"/>
      <c r="P247" s="307" t="e">
        <f ca="1">'Queuing Calcs'!H31</f>
        <v>#VALUE!</v>
      </c>
      <c r="Q247" s="307"/>
      <c r="R247" s="307" t="e">
        <f ca="1">'Queuing Calcs'!I31</f>
        <v>#VALUE!</v>
      </c>
      <c r="S247" s="308"/>
    </row>
    <row r="248" spans="2:19" ht="15" customHeight="1" x14ac:dyDescent="0.25">
      <c r="B248" s="278" t="s">
        <v>43</v>
      </c>
      <c r="C248" s="279"/>
      <c r="D248" s="279"/>
      <c r="E248" s="280"/>
      <c r="F248" s="306" t="e">
        <f ca="1">'Queuing Calcs'!C32</f>
        <v>#VALUE!</v>
      </c>
      <c r="G248" s="307"/>
      <c r="H248" s="307" t="e">
        <f ca="1">'Queuing Calcs'!D32</f>
        <v>#VALUE!</v>
      </c>
      <c r="I248" s="307"/>
      <c r="J248" s="307" t="e">
        <f ca="1">'Queuing Calcs'!E32</f>
        <v>#VALUE!</v>
      </c>
      <c r="K248" s="307"/>
      <c r="L248" s="307" t="e">
        <f ca="1">'Queuing Calcs'!F32</f>
        <v>#VALUE!</v>
      </c>
      <c r="M248" s="307"/>
      <c r="N248" s="307" t="e">
        <f ca="1">'Queuing Calcs'!G32</f>
        <v>#VALUE!</v>
      </c>
      <c r="O248" s="307"/>
      <c r="P248" s="307" t="e">
        <f ca="1">'Queuing Calcs'!H32</f>
        <v>#VALUE!</v>
      </c>
      <c r="Q248" s="307"/>
      <c r="R248" s="307" t="e">
        <f ca="1">'Queuing Calcs'!I32</f>
        <v>#VALUE!</v>
      </c>
      <c r="S248" s="308"/>
    </row>
    <row r="249" spans="2:19" ht="15" customHeight="1" x14ac:dyDescent="0.25">
      <c r="B249" s="278" t="s">
        <v>44</v>
      </c>
      <c r="C249" s="279"/>
      <c r="D249" s="279"/>
      <c r="E249" s="280"/>
      <c r="F249" s="306" t="e">
        <f ca="1">'Queuing Calcs'!C33</f>
        <v>#VALUE!</v>
      </c>
      <c r="G249" s="307"/>
      <c r="H249" s="307" t="e">
        <f ca="1">'Queuing Calcs'!D33</f>
        <v>#VALUE!</v>
      </c>
      <c r="I249" s="307"/>
      <c r="J249" s="307" t="e">
        <f ca="1">'Queuing Calcs'!E33</f>
        <v>#VALUE!</v>
      </c>
      <c r="K249" s="307"/>
      <c r="L249" s="307" t="e">
        <f ca="1">'Queuing Calcs'!F33</f>
        <v>#VALUE!</v>
      </c>
      <c r="M249" s="307"/>
      <c r="N249" s="307" t="e">
        <f ca="1">'Queuing Calcs'!G33</f>
        <v>#VALUE!</v>
      </c>
      <c r="O249" s="307"/>
      <c r="P249" s="307" t="e">
        <f ca="1">'Queuing Calcs'!H33</f>
        <v>#VALUE!</v>
      </c>
      <c r="Q249" s="307"/>
      <c r="R249" s="307" t="e">
        <f ca="1">'Queuing Calcs'!I33</f>
        <v>#VALUE!</v>
      </c>
      <c r="S249" s="308"/>
    </row>
    <row r="250" spans="2:19" ht="15" customHeight="1" thickBot="1" x14ac:dyDescent="0.3">
      <c r="B250" s="299" t="s">
        <v>47</v>
      </c>
      <c r="C250" s="300"/>
      <c r="D250" s="300"/>
      <c r="E250" s="301"/>
      <c r="F250" s="311" t="e">
        <f ca="1">'Queuing Calcs'!C34</f>
        <v>#VALUE!</v>
      </c>
      <c r="G250" s="312"/>
      <c r="H250" s="312" t="e">
        <f ca="1">'Queuing Calcs'!D34</f>
        <v>#VALUE!</v>
      </c>
      <c r="I250" s="312"/>
      <c r="J250" s="312" t="e">
        <f ca="1">'Queuing Calcs'!E34</f>
        <v>#VALUE!</v>
      </c>
      <c r="K250" s="312"/>
      <c r="L250" s="312" t="e">
        <f ca="1">'Queuing Calcs'!F34</f>
        <v>#VALUE!</v>
      </c>
      <c r="M250" s="312"/>
      <c r="N250" s="312" t="e">
        <f ca="1">'Queuing Calcs'!G34</f>
        <v>#VALUE!</v>
      </c>
      <c r="O250" s="312"/>
      <c r="P250" s="312" t="e">
        <f ca="1">'Queuing Calcs'!H34</f>
        <v>#VALUE!</v>
      </c>
      <c r="Q250" s="312"/>
      <c r="R250" s="312" t="e">
        <f ca="1">'Queuing Calcs'!I34</f>
        <v>#VALUE!</v>
      </c>
      <c r="S250" s="313"/>
    </row>
    <row r="251" spans="2:19" ht="15" customHeight="1" x14ac:dyDescent="0.25"/>
    <row r="252" spans="2:19" ht="15" customHeight="1" x14ac:dyDescent="0.25">
      <c r="B252" t="s">
        <v>210</v>
      </c>
    </row>
    <row r="253" spans="2:19" ht="15" customHeight="1" x14ac:dyDescent="0.25">
      <c r="C253" s="136"/>
      <c r="D253" s="136"/>
      <c r="F253" t="s">
        <v>212</v>
      </c>
    </row>
    <row r="254" spans="2:19" ht="15" customHeight="1" x14ac:dyDescent="0.25">
      <c r="C254" s="137"/>
      <c r="D254" s="137"/>
      <c r="F254" t="s">
        <v>213</v>
      </c>
    </row>
    <row r="255" spans="2:19" ht="15" customHeight="1" x14ac:dyDescent="0.25"/>
    <row r="256" spans="2:19" ht="15" customHeight="1" x14ac:dyDescent="0.25">
      <c r="B256" s="5" t="s">
        <v>140</v>
      </c>
    </row>
    <row r="257" spans="1:21" ht="15" customHeight="1" x14ac:dyDescent="0.25">
      <c r="J257" s="28" t="s">
        <v>142</v>
      </c>
      <c r="K257" s="347" t="e">
        <f ca="1">MAX(F227:S250)</f>
        <v>#VALUE!</v>
      </c>
      <c r="L257" s="347"/>
      <c r="M257" s="347"/>
      <c r="N257" s="347"/>
    </row>
    <row r="258" spans="1:21" ht="15" customHeight="1" x14ac:dyDescent="0.25">
      <c r="F258" s="52"/>
      <c r="G258" s="52"/>
      <c r="H258" s="52"/>
      <c r="I258" s="52"/>
      <c r="J258" s="28" t="s">
        <v>157</v>
      </c>
      <c r="K258" s="348" t="e">
        <f ca="1">SUM(F227:S250)</f>
        <v>#VALUE!</v>
      </c>
      <c r="L258" s="348"/>
      <c r="M258" s="348"/>
      <c r="N258" s="348"/>
      <c r="O258" s="52"/>
      <c r="P258" s="52"/>
      <c r="Q258" s="52"/>
      <c r="R258" s="52"/>
      <c r="S258" s="52"/>
    </row>
    <row r="259" spans="1:21" ht="15" customHeight="1" x14ac:dyDescent="0.25">
      <c r="J259" s="28" t="s">
        <v>194</v>
      </c>
      <c r="K259" s="349">
        <f ca="1">COUNTIF(F227:S250,"&gt;0")</f>
        <v>0</v>
      </c>
      <c r="L259" s="349"/>
      <c r="M259" s="349"/>
      <c r="N259" s="349"/>
    </row>
    <row r="260" spans="1:21" ht="15" customHeight="1" x14ac:dyDescent="0.25">
      <c r="J260" s="28"/>
      <c r="K260" s="104"/>
      <c r="L260" s="104"/>
      <c r="M260" s="104"/>
      <c r="N260" s="104"/>
    </row>
    <row r="261" spans="1:21" ht="58.5" customHeight="1" x14ac:dyDescent="0.45">
      <c r="A261" s="48" t="str">
        <f>"Alternative 1"</f>
        <v>Alternative 1</v>
      </c>
    </row>
    <row r="262" spans="1:21" ht="15" customHeight="1" x14ac:dyDescent="0.45">
      <c r="A262" s="48"/>
      <c r="B262" t="str">
        <f>'User Input'!G76</f>
        <v>Enter a brief, distinguishing description.</v>
      </c>
    </row>
    <row r="263" spans="1:21" ht="15" customHeight="1" x14ac:dyDescent="0.25">
      <c r="B263" s="132" t="b">
        <f>IF('Raw Weekday Hourly Traffic Vols'!$H$5="2-Way","Capacities for "&amp;'User Input'!$G$16&amp;"bound Traffic  (PCE/hr)")</f>
        <v>0</v>
      </c>
      <c r="C263" s="71"/>
      <c r="D263" s="71"/>
      <c r="E263" s="71"/>
      <c r="F263" s="71"/>
      <c r="G263" s="71"/>
      <c r="H263" s="71"/>
      <c r="I263" s="71"/>
      <c r="J263" s="71"/>
      <c r="K263" s="71"/>
      <c r="L263" s="71"/>
      <c r="M263" s="71"/>
      <c r="N263" s="71"/>
      <c r="O263" s="71"/>
      <c r="P263" s="71"/>
      <c r="Q263" s="71"/>
      <c r="R263" s="71"/>
      <c r="S263" s="71"/>
      <c r="T263" s="71"/>
    </row>
    <row r="264" spans="1:21" ht="15" customHeight="1" thickBot="1" x14ac:dyDescent="0.3"/>
    <row r="265" spans="1:21" ht="15" customHeight="1" thickBot="1" x14ac:dyDescent="0.3">
      <c r="B265" s="292" t="s">
        <v>0</v>
      </c>
      <c r="C265" s="293"/>
      <c r="D265" s="293"/>
      <c r="E265" s="294"/>
      <c r="F265" s="295" t="s">
        <v>49</v>
      </c>
      <c r="G265" s="284"/>
      <c r="H265" s="284" t="s">
        <v>50</v>
      </c>
      <c r="I265" s="284"/>
      <c r="J265" s="284" t="s">
        <v>51</v>
      </c>
      <c r="K265" s="284"/>
      <c r="L265" s="284" t="s">
        <v>52</v>
      </c>
      <c r="M265" s="284"/>
      <c r="N265" s="284" t="s">
        <v>21</v>
      </c>
      <c r="O265" s="284"/>
      <c r="P265" s="284" t="s">
        <v>22</v>
      </c>
      <c r="Q265" s="284"/>
      <c r="R265" s="284" t="s">
        <v>23</v>
      </c>
      <c r="S265" s="285"/>
      <c r="T265" s="49"/>
      <c r="U265" s="49"/>
    </row>
    <row r="266" spans="1:21" ht="15" customHeight="1" x14ac:dyDescent="0.25">
      <c r="B266" s="286" t="s">
        <v>24</v>
      </c>
      <c r="C266" s="287"/>
      <c r="D266" s="287"/>
      <c r="E266" s="288"/>
      <c r="F266" s="289">
        <f>'Work Information'!L16</f>
        <v>99999999</v>
      </c>
      <c r="G266" s="290"/>
      <c r="H266" s="290">
        <f>'Work Information'!M16</f>
        <v>99999999</v>
      </c>
      <c r="I266" s="290"/>
      <c r="J266" s="290">
        <f>'Work Information'!N16</f>
        <v>99999999</v>
      </c>
      <c r="K266" s="290"/>
      <c r="L266" s="290">
        <f>'Work Information'!O16</f>
        <v>99999999</v>
      </c>
      <c r="M266" s="290"/>
      <c r="N266" s="290">
        <f>'Work Information'!P16</f>
        <v>99999999</v>
      </c>
      <c r="O266" s="290"/>
      <c r="P266" s="290">
        <f>'Work Information'!Q16</f>
        <v>99999999</v>
      </c>
      <c r="Q266" s="290"/>
      <c r="R266" s="290">
        <f>'Work Information'!R16</f>
        <v>99999999</v>
      </c>
      <c r="S266" s="291"/>
      <c r="T266" s="50"/>
      <c r="U266" s="50"/>
    </row>
    <row r="267" spans="1:21" ht="15" customHeight="1" x14ac:dyDescent="0.25">
      <c r="B267" s="278" t="s">
        <v>25</v>
      </c>
      <c r="C267" s="279"/>
      <c r="D267" s="279"/>
      <c r="E267" s="280"/>
      <c r="F267" s="281">
        <f>'Work Information'!L17</f>
        <v>99999999</v>
      </c>
      <c r="G267" s="282"/>
      <c r="H267" s="282">
        <f>'Work Information'!M17</f>
        <v>99999999</v>
      </c>
      <c r="I267" s="282"/>
      <c r="J267" s="282">
        <f>'Work Information'!N17</f>
        <v>99999999</v>
      </c>
      <c r="K267" s="282"/>
      <c r="L267" s="282">
        <f>'Work Information'!O17</f>
        <v>99999999</v>
      </c>
      <c r="M267" s="282"/>
      <c r="N267" s="282">
        <f>'Work Information'!P17</f>
        <v>99999999</v>
      </c>
      <c r="O267" s="282"/>
      <c r="P267" s="282">
        <f>'Work Information'!Q17</f>
        <v>99999999</v>
      </c>
      <c r="Q267" s="282"/>
      <c r="R267" s="282">
        <f>'Work Information'!R17</f>
        <v>99999999</v>
      </c>
      <c r="S267" s="283"/>
      <c r="T267" s="50"/>
      <c r="U267" s="50"/>
    </row>
    <row r="268" spans="1:21" ht="15" customHeight="1" x14ac:dyDescent="0.25">
      <c r="B268" s="278" t="s">
        <v>26</v>
      </c>
      <c r="C268" s="279"/>
      <c r="D268" s="279"/>
      <c r="E268" s="280"/>
      <c r="F268" s="281">
        <f>'Work Information'!L18</f>
        <v>99999999</v>
      </c>
      <c r="G268" s="282"/>
      <c r="H268" s="282">
        <f>'Work Information'!M18</f>
        <v>99999999</v>
      </c>
      <c r="I268" s="282"/>
      <c r="J268" s="282">
        <f>'Work Information'!N18</f>
        <v>99999999</v>
      </c>
      <c r="K268" s="282"/>
      <c r="L268" s="282">
        <f>'Work Information'!O18</f>
        <v>99999999</v>
      </c>
      <c r="M268" s="282"/>
      <c r="N268" s="282">
        <f>'Work Information'!P18</f>
        <v>99999999</v>
      </c>
      <c r="O268" s="282"/>
      <c r="P268" s="282">
        <f>'Work Information'!Q18</f>
        <v>99999999</v>
      </c>
      <c r="Q268" s="282"/>
      <c r="R268" s="282">
        <f>'Work Information'!R18</f>
        <v>99999999</v>
      </c>
      <c r="S268" s="283"/>
      <c r="T268" s="50"/>
      <c r="U268" s="50"/>
    </row>
    <row r="269" spans="1:21" ht="15" customHeight="1" x14ac:dyDescent="0.25">
      <c r="B269" s="278" t="s">
        <v>27</v>
      </c>
      <c r="C269" s="279"/>
      <c r="D269" s="279"/>
      <c r="E269" s="280"/>
      <c r="F269" s="281">
        <f>'Work Information'!L19</f>
        <v>99999999</v>
      </c>
      <c r="G269" s="282"/>
      <c r="H269" s="282">
        <f>'Work Information'!M19</f>
        <v>99999999</v>
      </c>
      <c r="I269" s="282"/>
      <c r="J269" s="282">
        <f>'Work Information'!N19</f>
        <v>99999999</v>
      </c>
      <c r="K269" s="282"/>
      <c r="L269" s="282">
        <f>'Work Information'!O19</f>
        <v>99999999</v>
      </c>
      <c r="M269" s="282"/>
      <c r="N269" s="282">
        <f>'Work Information'!P19</f>
        <v>99999999</v>
      </c>
      <c r="O269" s="282"/>
      <c r="P269" s="282">
        <f>'Work Information'!Q19</f>
        <v>99999999</v>
      </c>
      <c r="Q269" s="282"/>
      <c r="R269" s="282">
        <f>'Work Information'!R19</f>
        <v>99999999</v>
      </c>
      <c r="S269" s="283"/>
      <c r="T269" s="50"/>
      <c r="U269" s="50"/>
    </row>
    <row r="270" spans="1:21" ht="15" customHeight="1" x14ac:dyDescent="0.25">
      <c r="B270" s="278" t="s">
        <v>28</v>
      </c>
      <c r="C270" s="279"/>
      <c r="D270" s="279"/>
      <c r="E270" s="280"/>
      <c r="F270" s="281">
        <f>'Work Information'!L20</f>
        <v>99999999</v>
      </c>
      <c r="G270" s="282"/>
      <c r="H270" s="282">
        <f>'Work Information'!M20</f>
        <v>99999999</v>
      </c>
      <c r="I270" s="282"/>
      <c r="J270" s="282">
        <f>'Work Information'!N20</f>
        <v>99999999</v>
      </c>
      <c r="K270" s="282"/>
      <c r="L270" s="282">
        <f>'Work Information'!O20</f>
        <v>99999999</v>
      </c>
      <c r="M270" s="282"/>
      <c r="N270" s="282">
        <f>'Work Information'!P20</f>
        <v>99999999</v>
      </c>
      <c r="O270" s="282"/>
      <c r="P270" s="282">
        <f>'Work Information'!Q20</f>
        <v>99999999</v>
      </c>
      <c r="Q270" s="282"/>
      <c r="R270" s="282">
        <f>'Work Information'!R20</f>
        <v>99999999</v>
      </c>
      <c r="S270" s="283"/>
      <c r="T270" s="50"/>
      <c r="U270" s="50"/>
    </row>
    <row r="271" spans="1:21" ht="15" customHeight="1" x14ac:dyDescent="0.25">
      <c r="B271" s="278" t="s">
        <v>29</v>
      </c>
      <c r="C271" s="279"/>
      <c r="D271" s="279"/>
      <c r="E271" s="280"/>
      <c r="F271" s="281">
        <f>'Work Information'!L21</f>
        <v>99999999</v>
      </c>
      <c r="G271" s="282"/>
      <c r="H271" s="282">
        <f>'Work Information'!M21</f>
        <v>99999999</v>
      </c>
      <c r="I271" s="282"/>
      <c r="J271" s="282">
        <f>'Work Information'!N21</f>
        <v>99999999</v>
      </c>
      <c r="K271" s="282"/>
      <c r="L271" s="282">
        <f>'Work Information'!O21</f>
        <v>99999999</v>
      </c>
      <c r="M271" s="282"/>
      <c r="N271" s="282">
        <f>'Work Information'!P21</f>
        <v>99999999</v>
      </c>
      <c r="O271" s="282"/>
      <c r="P271" s="282">
        <f>'Work Information'!Q21</f>
        <v>99999999</v>
      </c>
      <c r="Q271" s="282"/>
      <c r="R271" s="282">
        <f>'Work Information'!R21</f>
        <v>99999999</v>
      </c>
      <c r="S271" s="283"/>
      <c r="T271" s="50"/>
      <c r="U271" s="50"/>
    </row>
    <row r="272" spans="1:21" ht="15" customHeight="1" x14ac:dyDescent="0.25">
      <c r="B272" s="278" t="s">
        <v>30</v>
      </c>
      <c r="C272" s="279"/>
      <c r="D272" s="279"/>
      <c r="E272" s="280"/>
      <c r="F272" s="281">
        <f>'Work Information'!L22</f>
        <v>99999999</v>
      </c>
      <c r="G272" s="282"/>
      <c r="H272" s="282">
        <f>'Work Information'!M22</f>
        <v>99999999</v>
      </c>
      <c r="I272" s="282"/>
      <c r="J272" s="282">
        <f>'Work Information'!N22</f>
        <v>99999999</v>
      </c>
      <c r="K272" s="282"/>
      <c r="L272" s="282">
        <f>'Work Information'!O22</f>
        <v>99999999</v>
      </c>
      <c r="M272" s="282"/>
      <c r="N272" s="282">
        <f>'Work Information'!P22</f>
        <v>99999999</v>
      </c>
      <c r="O272" s="282"/>
      <c r="P272" s="282">
        <f>'Work Information'!Q22</f>
        <v>99999999</v>
      </c>
      <c r="Q272" s="282"/>
      <c r="R272" s="282">
        <f>'Work Information'!R22</f>
        <v>99999999</v>
      </c>
      <c r="S272" s="283"/>
      <c r="T272" s="50"/>
      <c r="U272" s="50"/>
    </row>
    <row r="273" spans="2:21" ht="15" customHeight="1" x14ac:dyDescent="0.25">
      <c r="B273" s="278" t="s">
        <v>31</v>
      </c>
      <c r="C273" s="279"/>
      <c r="D273" s="279"/>
      <c r="E273" s="280"/>
      <c r="F273" s="281">
        <f>'Work Information'!L23</f>
        <v>99999999</v>
      </c>
      <c r="G273" s="282"/>
      <c r="H273" s="282">
        <f>'Work Information'!M23</f>
        <v>99999999</v>
      </c>
      <c r="I273" s="282"/>
      <c r="J273" s="282">
        <f>'Work Information'!N23</f>
        <v>99999999</v>
      </c>
      <c r="K273" s="282"/>
      <c r="L273" s="282">
        <f>'Work Information'!O23</f>
        <v>99999999</v>
      </c>
      <c r="M273" s="282"/>
      <c r="N273" s="282">
        <f>'Work Information'!P23</f>
        <v>99999999</v>
      </c>
      <c r="O273" s="282"/>
      <c r="P273" s="282">
        <f>'Work Information'!Q23</f>
        <v>99999999</v>
      </c>
      <c r="Q273" s="282"/>
      <c r="R273" s="282">
        <f>'Work Information'!R23</f>
        <v>99999999</v>
      </c>
      <c r="S273" s="283"/>
      <c r="T273" s="50"/>
      <c r="U273" s="50"/>
    </row>
    <row r="274" spans="2:21" ht="15" customHeight="1" x14ac:dyDescent="0.25">
      <c r="B274" s="278" t="s">
        <v>32</v>
      </c>
      <c r="C274" s="279"/>
      <c r="D274" s="279"/>
      <c r="E274" s="280"/>
      <c r="F274" s="281">
        <f>'Work Information'!L24</f>
        <v>99999999</v>
      </c>
      <c r="G274" s="282"/>
      <c r="H274" s="282">
        <f>'Work Information'!M24</f>
        <v>99999999</v>
      </c>
      <c r="I274" s="282"/>
      <c r="J274" s="282">
        <f>'Work Information'!N24</f>
        <v>99999999</v>
      </c>
      <c r="K274" s="282"/>
      <c r="L274" s="282">
        <f>'Work Information'!O24</f>
        <v>99999999</v>
      </c>
      <c r="M274" s="282"/>
      <c r="N274" s="282">
        <f>'Work Information'!P24</f>
        <v>99999999</v>
      </c>
      <c r="O274" s="282"/>
      <c r="P274" s="282">
        <f>'Work Information'!Q24</f>
        <v>99999999</v>
      </c>
      <c r="Q274" s="282"/>
      <c r="R274" s="282">
        <f>'Work Information'!R24</f>
        <v>99999999</v>
      </c>
      <c r="S274" s="283"/>
      <c r="T274" s="50"/>
      <c r="U274" s="50"/>
    </row>
    <row r="275" spans="2:21" ht="15" customHeight="1" x14ac:dyDescent="0.25">
      <c r="B275" s="278" t="s">
        <v>33</v>
      </c>
      <c r="C275" s="279"/>
      <c r="D275" s="279"/>
      <c r="E275" s="280"/>
      <c r="F275" s="281">
        <f>'Work Information'!L25</f>
        <v>99999999</v>
      </c>
      <c r="G275" s="282"/>
      <c r="H275" s="282">
        <f>'Work Information'!M25</f>
        <v>99999999</v>
      </c>
      <c r="I275" s="282"/>
      <c r="J275" s="282">
        <f>'Work Information'!N25</f>
        <v>99999999</v>
      </c>
      <c r="K275" s="282"/>
      <c r="L275" s="282">
        <f>'Work Information'!O25</f>
        <v>99999999</v>
      </c>
      <c r="M275" s="282"/>
      <c r="N275" s="282">
        <f>'Work Information'!P25</f>
        <v>99999999</v>
      </c>
      <c r="O275" s="282"/>
      <c r="P275" s="282">
        <f>'Work Information'!Q25</f>
        <v>99999999</v>
      </c>
      <c r="Q275" s="282"/>
      <c r="R275" s="282">
        <f>'Work Information'!R25</f>
        <v>99999999</v>
      </c>
      <c r="S275" s="283"/>
      <c r="T275" s="50"/>
      <c r="U275" s="50"/>
    </row>
    <row r="276" spans="2:21" ht="15" customHeight="1" x14ac:dyDescent="0.25">
      <c r="B276" s="278" t="s">
        <v>34</v>
      </c>
      <c r="C276" s="279"/>
      <c r="D276" s="279"/>
      <c r="E276" s="280"/>
      <c r="F276" s="281">
        <f>'Work Information'!L26</f>
        <v>99999999</v>
      </c>
      <c r="G276" s="282"/>
      <c r="H276" s="282">
        <f>'Work Information'!M26</f>
        <v>99999999</v>
      </c>
      <c r="I276" s="282"/>
      <c r="J276" s="282">
        <f>'Work Information'!N26</f>
        <v>99999999</v>
      </c>
      <c r="K276" s="282"/>
      <c r="L276" s="282">
        <f>'Work Information'!O26</f>
        <v>99999999</v>
      </c>
      <c r="M276" s="282"/>
      <c r="N276" s="282">
        <f>'Work Information'!P26</f>
        <v>99999999</v>
      </c>
      <c r="O276" s="282"/>
      <c r="P276" s="282">
        <f>'Work Information'!Q26</f>
        <v>99999999</v>
      </c>
      <c r="Q276" s="282"/>
      <c r="R276" s="282">
        <f>'Work Information'!R26</f>
        <v>99999999</v>
      </c>
      <c r="S276" s="283"/>
      <c r="T276" s="50"/>
      <c r="U276" s="50"/>
    </row>
    <row r="277" spans="2:21" ht="15" customHeight="1" x14ac:dyDescent="0.25">
      <c r="B277" s="278" t="s">
        <v>45</v>
      </c>
      <c r="C277" s="279"/>
      <c r="D277" s="279"/>
      <c r="E277" s="280"/>
      <c r="F277" s="281">
        <f>'Work Information'!L27</f>
        <v>99999999</v>
      </c>
      <c r="G277" s="282"/>
      <c r="H277" s="282">
        <f>'Work Information'!M27</f>
        <v>99999999</v>
      </c>
      <c r="I277" s="282"/>
      <c r="J277" s="282">
        <f>'Work Information'!N27</f>
        <v>99999999</v>
      </c>
      <c r="K277" s="282"/>
      <c r="L277" s="282">
        <f>'Work Information'!O27</f>
        <v>99999999</v>
      </c>
      <c r="M277" s="282"/>
      <c r="N277" s="282">
        <f>'Work Information'!P27</f>
        <v>99999999</v>
      </c>
      <c r="O277" s="282"/>
      <c r="P277" s="282">
        <f>'Work Information'!Q27</f>
        <v>99999999</v>
      </c>
      <c r="Q277" s="282"/>
      <c r="R277" s="282">
        <f>'Work Information'!R27</f>
        <v>99999999</v>
      </c>
      <c r="S277" s="283"/>
      <c r="T277" s="50"/>
      <c r="U277" s="50"/>
    </row>
    <row r="278" spans="2:21" ht="15" customHeight="1" x14ac:dyDescent="0.25">
      <c r="B278" s="278" t="s">
        <v>46</v>
      </c>
      <c r="C278" s="279"/>
      <c r="D278" s="279"/>
      <c r="E278" s="280"/>
      <c r="F278" s="281">
        <f>'Work Information'!L28</f>
        <v>99999999</v>
      </c>
      <c r="G278" s="282"/>
      <c r="H278" s="282">
        <f>'Work Information'!M28</f>
        <v>99999999</v>
      </c>
      <c r="I278" s="282"/>
      <c r="J278" s="282">
        <f>'Work Information'!N28</f>
        <v>99999999</v>
      </c>
      <c r="K278" s="282"/>
      <c r="L278" s="282">
        <f>'Work Information'!O28</f>
        <v>99999999</v>
      </c>
      <c r="M278" s="282"/>
      <c r="N278" s="282">
        <f>'Work Information'!P28</f>
        <v>99999999</v>
      </c>
      <c r="O278" s="282"/>
      <c r="P278" s="282">
        <f>'Work Information'!Q28</f>
        <v>99999999</v>
      </c>
      <c r="Q278" s="282"/>
      <c r="R278" s="282">
        <f>'Work Information'!R28</f>
        <v>99999999</v>
      </c>
      <c r="S278" s="283"/>
      <c r="T278" s="50"/>
      <c r="U278" s="50"/>
    </row>
    <row r="279" spans="2:21" ht="15" customHeight="1" x14ac:dyDescent="0.25">
      <c r="B279" s="278" t="s">
        <v>35</v>
      </c>
      <c r="C279" s="279"/>
      <c r="D279" s="279"/>
      <c r="E279" s="280"/>
      <c r="F279" s="281">
        <f>'Work Information'!L29</f>
        <v>99999999</v>
      </c>
      <c r="G279" s="282"/>
      <c r="H279" s="282">
        <f>'Work Information'!M29</f>
        <v>99999999</v>
      </c>
      <c r="I279" s="282"/>
      <c r="J279" s="282">
        <f>'Work Information'!N29</f>
        <v>99999999</v>
      </c>
      <c r="K279" s="282"/>
      <c r="L279" s="282">
        <f>'Work Information'!O29</f>
        <v>99999999</v>
      </c>
      <c r="M279" s="282"/>
      <c r="N279" s="282">
        <f>'Work Information'!P29</f>
        <v>99999999</v>
      </c>
      <c r="O279" s="282"/>
      <c r="P279" s="282">
        <f>'Work Information'!Q29</f>
        <v>99999999</v>
      </c>
      <c r="Q279" s="282"/>
      <c r="R279" s="282">
        <f>'Work Information'!R29</f>
        <v>99999999</v>
      </c>
      <c r="S279" s="283"/>
      <c r="T279" s="50"/>
      <c r="U279" s="50"/>
    </row>
    <row r="280" spans="2:21" ht="15" customHeight="1" x14ac:dyDescent="0.25">
      <c r="B280" s="278" t="s">
        <v>36</v>
      </c>
      <c r="C280" s="279"/>
      <c r="D280" s="279"/>
      <c r="E280" s="280"/>
      <c r="F280" s="281">
        <f>'Work Information'!L30</f>
        <v>99999999</v>
      </c>
      <c r="G280" s="282"/>
      <c r="H280" s="282">
        <f>'Work Information'!M30</f>
        <v>99999999</v>
      </c>
      <c r="I280" s="282"/>
      <c r="J280" s="282">
        <f>'Work Information'!N30</f>
        <v>99999999</v>
      </c>
      <c r="K280" s="282"/>
      <c r="L280" s="282">
        <f>'Work Information'!O30</f>
        <v>99999999</v>
      </c>
      <c r="M280" s="282"/>
      <c r="N280" s="282">
        <f>'Work Information'!P30</f>
        <v>99999999</v>
      </c>
      <c r="O280" s="282"/>
      <c r="P280" s="282">
        <f>'Work Information'!Q30</f>
        <v>99999999</v>
      </c>
      <c r="Q280" s="282"/>
      <c r="R280" s="282">
        <f>'Work Information'!R30</f>
        <v>99999999</v>
      </c>
      <c r="S280" s="283"/>
      <c r="T280" s="50"/>
      <c r="U280" s="50"/>
    </row>
    <row r="281" spans="2:21" ht="15" customHeight="1" x14ac:dyDescent="0.25">
      <c r="B281" s="278" t="s">
        <v>37</v>
      </c>
      <c r="C281" s="279"/>
      <c r="D281" s="279"/>
      <c r="E281" s="280"/>
      <c r="F281" s="281">
        <f>'Work Information'!L31</f>
        <v>99999999</v>
      </c>
      <c r="G281" s="282"/>
      <c r="H281" s="282">
        <f>'Work Information'!M31</f>
        <v>99999999</v>
      </c>
      <c r="I281" s="282"/>
      <c r="J281" s="282">
        <f>'Work Information'!N31</f>
        <v>99999999</v>
      </c>
      <c r="K281" s="282"/>
      <c r="L281" s="282">
        <f>'Work Information'!O31</f>
        <v>99999999</v>
      </c>
      <c r="M281" s="282"/>
      <c r="N281" s="282">
        <f>'Work Information'!P31</f>
        <v>99999999</v>
      </c>
      <c r="O281" s="282"/>
      <c r="P281" s="282">
        <f>'Work Information'!Q31</f>
        <v>99999999</v>
      </c>
      <c r="Q281" s="282"/>
      <c r="R281" s="282">
        <f>'Work Information'!R31</f>
        <v>99999999</v>
      </c>
      <c r="S281" s="283"/>
      <c r="T281" s="50"/>
      <c r="U281" s="50"/>
    </row>
    <row r="282" spans="2:21" ht="15" customHeight="1" x14ac:dyDescent="0.25">
      <c r="B282" s="278" t="s">
        <v>38</v>
      </c>
      <c r="C282" s="279"/>
      <c r="D282" s="279"/>
      <c r="E282" s="280"/>
      <c r="F282" s="281">
        <f>'Work Information'!L32</f>
        <v>99999999</v>
      </c>
      <c r="G282" s="282"/>
      <c r="H282" s="282">
        <f>'Work Information'!M32</f>
        <v>99999999</v>
      </c>
      <c r="I282" s="282"/>
      <c r="J282" s="282">
        <f>'Work Information'!N32</f>
        <v>99999999</v>
      </c>
      <c r="K282" s="282"/>
      <c r="L282" s="282">
        <f>'Work Information'!O32</f>
        <v>99999999</v>
      </c>
      <c r="M282" s="282"/>
      <c r="N282" s="282">
        <f>'Work Information'!P32</f>
        <v>99999999</v>
      </c>
      <c r="O282" s="282"/>
      <c r="P282" s="282">
        <f>'Work Information'!Q32</f>
        <v>99999999</v>
      </c>
      <c r="Q282" s="282"/>
      <c r="R282" s="282">
        <f>'Work Information'!R32</f>
        <v>99999999</v>
      </c>
      <c r="S282" s="283"/>
      <c r="T282" s="50"/>
      <c r="U282" s="50"/>
    </row>
    <row r="283" spans="2:21" ht="15" customHeight="1" x14ac:dyDescent="0.25">
      <c r="B283" s="278" t="s">
        <v>39</v>
      </c>
      <c r="C283" s="279"/>
      <c r="D283" s="279"/>
      <c r="E283" s="280"/>
      <c r="F283" s="281">
        <f>'Work Information'!L33</f>
        <v>99999999</v>
      </c>
      <c r="G283" s="282"/>
      <c r="H283" s="282">
        <f>'Work Information'!M33</f>
        <v>99999999</v>
      </c>
      <c r="I283" s="282"/>
      <c r="J283" s="282">
        <f>'Work Information'!N33</f>
        <v>99999999</v>
      </c>
      <c r="K283" s="282"/>
      <c r="L283" s="282">
        <f>'Work Information'!O33</f>
        <v>99999999</v>
      </c>
      <c r="M283" s="282"/>
      <c r="N283" s="282">
        <f>'Work Information'!P33</f>
        <v>99999999</v>
      </c>
      <c r="O283" s="282"/>
      <c r="P283" s="282">
        <f>'Work Information'!Q33</f>
        <v>99999999</v>
      </c>
      <c r="Q283" s="282"/>
      <c r="R283" s="282">
        <f>'Work Information'!R33</f>
        <v>99999999</v>
      </c>
      <c r="S283" s="283"/>
      <c r="T283" s="50"/>
      <c r="U283" s="50"/>
    </row>
    <row r="284" spans="2:21" ht="15" customHeight="1" x14ac:dyDescent="0.25">
      <c r="B284" s="278" t="s">
        <v>40</v>
      </c>
      <c r="C284" s="279"/>
      <c r="D284" s="279"/>
      <c r="E284" s="280"/>
      <c r="F284" s="281">
        <f>'Work Information'!L34</f>
        <v>99999999</v>
      </c>
      <c r="G284" s="282"/>
      <c r="H284" s="282">
        <f>'Work Information'!M34</f>
        <v>99999999</v>
      </c>
      <c r="I284" s="282"/>
      <c r="J284" s="282">
        <f>'Work Information'!N34</f>
        <v>99999999</v>
      </c>
      <c r="K284" s="282"/>
      <c r="L284" s="282">
        <f>'Work Information'!O34</f>
        <v>99999999</v>
      </c>
      <c r="M284" s="282"/>
      <c r="N284" s="282">
        <f>'Work Information'!P34</f>
        <v>99999999</v>
      </c>
      <c r="O284" s="282"/>
      <c r="P284" s="282">
        <f>'Work Information'!Q34</f>
        <v>99999999</v>
      </c>
      <c r="Q284" s="282"/>
      <c r="R284" s="282">
        <f>'Work Information'!R34</f>
        <v>99999999</v>
      </c>
      <c r="S284" s="283"/>
      <c r="T284" s="50"/>
      <c r="U284" s="50"/>
    </row>
    <row r="285" spans="2:21" ht="15" customHeight="1" x14ac:dyDescent="0.25">
      <c r="B285" s="278" t="s">
        <v>41</v>
      </c>
      <c r="C285" s="279"/>
      <c r="D285" s="279"/>
      <c r="E285" s="280"/>
      <c r="F285" s="281">
        <f>'Work Information'!L35</f>
        <v>99999999</v>
      </c>
      <c r="G285" s="282"/>
      <c r="H285" s="282">
        <f>'Work Information'!M35</f>
        <v>99999999</v>
      </c>
      <c r="I285" s="282"/>
      <c r="J285" s="282">
        <f>'Work Information'!N35</f>
        <v>99999999</v>
      </c>
      <c r="K285" s="282"/>
      <c r="L285" s="282">
        <f>'Work Information'!O35</f>
        <v>99999999</v>
      </c>
      <c r="M285" s="282"/>
      <c r="N285" s="282">
        <f>'Work Information'!P35</f>
        <v>99999999</v>
      </c>
      <c r="O285" s="282"/>
      <c r="P285" s="282">
        <f>'Work Information'!Q35</f>
        <v>99999999</v>
      </c>
      <c r="Q285" s="282"/>
      <c r="R285" s="282">
        <f>'Work Information'!R35</f>
        <v>99999999</v>
      </c>
      <c r="S285" s="283"/>
      <c r="T285" s="50"/>
      <c r="U285" s="50"/>
    </row>
    <row r="286" spans="2:21" ht="15" customHeight="1" x14ac:dyDescent="0.25">
      <c r="B286" s="278" t="s">
        <v>42</v>
      </c>
      <c r="C286" s="279"/>
      <c r="D286" s="279"/>
      <c r="E286" s="280"/>
      <c r="F286" s="281">
        <f>'Work Information'!L36</f>
        <v>99999999</v>
      </c>
      <c r="G286" s="282"/>
      <c r="H286" s="282">
        <f>'Work Information'!M36</f>
        <v>99999999</v>
      </c>
      <c r="I286" s="282"/>
      <c r="J286" s="282">
        <f>'Work Information'!N36</f>
        <v>99999999</v>
      </c>
      <c r="K286" s="282"/>
      <c r="L286" s="282">
        <f>'Work Information'!O36</f>
        <v>99999999</v>
      </c>
      <c r="M286" s="282"/>
      <c r="N286" s="282">
        <f>'Work Information'!P36</f>
        <v>99999999</v>
      </c>
      <c r="O286" s="282"/>
      <c r="P286" s="282">
        <f>'Work Information'!Q36</f>
        <v>99999999</v>
      </c>
      <c r="Q286" s="282"/>
      <c r="R286" s="282">
        <f>'Work Information'!R36</f>
        <v>99999999</v>
      </c>
      <c r="S286" s="283"/>
      <c r="T286" s="50"/>
      <c r="U286" s="50"/>
    </row>
    <row r="287" spans="2:21" ht="15" customHeight="1" x14ac:dyDescent="0.25">
      <c r="B287" s="278" t="s">
        <v>43</v>
      </c>
      <c r="C287" s="279"/>
      <c r="D287" s="279"/>
      <c r="E287" s="280"/>
      <c r="F287" s="281">
        <f>'Work Information'!L37</f>
        <v>99999999</v>
      </c>
      <c r="G287" s="282"/>
      <c r="H287" s="282">
        <f>'Work Information'!M37</f>
        <v>99999999</v>
      </c>
      <c r="I287" s="282"/>
      <c r="J287" s="282">
        <f>'Work Information'!N37</f>
        <v>99999999</v>
      </c>
      <c r="K287" s="282"/>
      <c r="L287" s="282">
        <f>'Work Information'!O37</f>
        <v>99999999</v>
      </c>
      <c r="M287" s="282"/>
      <c r="N287" s="282">
        <f>'Work Information'!P37</f>
        <v>99999999</v>
      </c>
      <c r="O287" s="282"/>
      <c r="P287" s="282">
        <f>'Work Information'!Q37</f>
        <v>99999999</v>
      </c>
      <c r="Q287" s="282"/>
      <c r="R287" s="282">
        <f>'Work Information'!R37</f>
        <v>99999999</v>
      </c>
      <c r="S287" s="283"/>
      <c r="T287" s="50"/>
      <c r="U287" s="50"/>
    </row>
    <row r="288" spans="2:21" ht="15" customHeight="1" x14ac:dyDescent="0.25">
      <c r="B288" s="278" t="s">
        <v>44</v>
      </c>
      <c r="C288" s="279"/>
      <c r="D288" s="279"/>
      <c r="E288" s="280"/>
      <c r="F288" s="281">
        <f>'Work Information'!L38</f>
        <v>99999999</v>
      </c>
      <c r="G288" s="282"/>
      <c r="H288" s="282">
        <f>'Work Information'!M38</f>
        <v>99999999</v>
      </c>
      <c r="I288" s="282"/>
      <c r="J288" s="282">
        <f>'Work Information'!N38</f>
        <v>99999999</v>
      </c>
      <c r="K288" s="282"/>
      <c r="L288" s="282">
        <f>'Work Information'!O38</f>
        <v>99999999</v>
      </c>
      <c r="M288" s="282"/>
      <c r="N288" s="282">
        <f>'Work Information'!P38</f>
        <v>99999999</v>
      </c>
      <c r="O288" s="282"/>
      <c r="P288" s="282">
        <f>'Work Information'!Q38</f>
        <v>99999999</v>
      </c>
      <c r="Q288" s="282"/>
      <c r="R288" s="282">
        <f>'Work Information'!R38</f>
        <v>99999999</v>
      </c>
      <c r="S288" s="283"/>
      <c r="T288" s="50"/>
      <c r="U288" s="50"/>
    </row>
    <row r="289" spans="1:21" ht="15" customHeight="1" thickBot="1" x14ac:dyDescent="0.3">
      <c r="B289" s="299" t="s">
        <v>47</v>
      </c>
      <c r="C289" s="300"/>
      <c r="D289" s="300"/>
      <c r="E289" s="301"/>
      <c r="F289" s="302">
        <f>'Work Information'!L39</f>
        <v>99999999</v>
      </c>
      <c r="G289" s="303"/>
      <c r="H289" s="303">
        <f>'Work Information'!M39</f>
        <v>99999999</v>
      </c>
      <c r="I289" s="303"/>
      <c r="J289" s="303">
        <f>'Work Information'!N39</f>
        <v>99999999</v>
      </c>
      <c r="K289" s="303"/>
      <c r="L289" s="303">
        <f>'Work Information'!O39</f>
        <v>99999999</v>
      </c>
      <c r="M289" s="303"/>
      <c r="N289" s="303">
        <f>'Work Information'!P39</f>
        <v>99999999</v>
      </c>
      <c r="O289" s="303"/>
      <c r="P289" s="303">
        <f>'Work Information'!Q39</f>
        <v>99999999</v>
      </c>
      <c r="Q289" s="303"/>
      <c r="R289" s="303">
        <f>'Work Information'!R39</f>
        <v>99999999</v>
      </c>
      <c r="S289" s="310"/>
      <c r="T289" s="50"/>
      <c r="U289" s="50"/>
    </row>
    <row r="290" spans="1:21" ht="15" customHeight="1" x14ac:dyDescent="0.25">
      <c r="T290" s="51"/>
      <c r="U290" s="51"/>
    </row>
    <row r="291" spans="1:21" ht="15" customHeight="1" x14ac:dyDescent="0.25">
      <c r="B291" t="s">
        <v>210</v>
      </c>
      <c r="T291" s="51"/>
      <c r="U291" s="51"/>
    </row>
    <row r="292" spans="1:21" ht="15" customHeight="1" x14ac:dyDescent="0.25">
      <c r="C292" s="135"/>
      <c r="D292" s="135"/>
      <c r="F292" t="s">
        <v>211</v>
      </c>
      <c r="T292" s="51"/>
      <c r="U292" s="51"/>
    </row>
    <row r="293" spans="1:21" ht="15" customHeight="1" x14ac:dyDescent="0.25">
      <c r="T293" s="51"/>
      <c r="U293" s="51"/>
    </row>
    <row r="294" spans="1:21" ht="15" customHeight="1" x14ac:dyDescent="0.25">
      <c r="B294" s="5" t="s">
        <v>140</v>
      </c>
      <c r="T294" s="51"/>
      <c r="U294" s="51"/>
    </row>
    <row r="295" spans="1:21" ht="15" customHeight="1" x14ac:dyDescent="0.25">
      <c r="B295" s="5"/>
      <c r="J295" s="28" t="s">
        <v>195</v>
      </c>
      <c r="K295" s="350" t="str">
        <f>'Work Information'!$G$12</f>
        <v/>
      </c>
      <c r="L295" s="350"/>
      <c r="M295" s="350"/>
      <c r="T295" s="51"/>
      <c r="U295" s="51"/>
    </row>
    <row r="296" spans="1:21" ht="15" customHeight="1" x14ac:dyDescent="0.25">
      <c r="J296" s="28" t="s">
        <v>141</v>
      </c>
      <c r="K296" s="314">
        <f>COUNTIF(F266:S289,"&lt;"&amp;'Work Information'!$G$12)</f>
        <v>0</v>
      </c>
      <c r="L296" s="314"/>
      <c r="M296" s="314"/>
      <c r="T296" s="51"/>
      <c r="U296" s="51"/>
    </row>
    <row r="297" spans="1:21" ht="15" customHeight="1" x14ac:dyDescent="0.25"/>
    <row r="298" spans="1:21" ht="58.5" customHeight="1" x14ac:dyDescent="0.45">
      <c r="A298" s="48" t="str">
        <f>"Alternative 1"</f>
        <v>Alternative 1</v>
      </c>
    </row>
    <row r="299" spans="1:21" ht="15" customHeight="1" x14ac:dyDescent="0.45">
      <c r="A299" s="48"/>
      <c r="B299" s="207" t="str">
        <f>'User Input'!G76</f>
        <v>Enter a brief, distinguishing description.</v>
      </c>
    </row>
    <row r="300" spans="1:21" ht="15" customHeight="1" x14ac:dyDescent="0.25">
      <c r="B300" s="132" t="b">
        <f>IF('Raw Weekday Hourly Traffic Vols'!$H$5="2-Way","Queuing for "&amp;'User Input'!$G$16&amp;"bound Traffic (mi)")</f>
        <v>0</v>
      </c>
      <c r="C300" s="71"/>
      <c r="D300" s="71"/>
      <c r="E300" s="71"/>
      <c r="F300" s="71"/>
      <c r="G300" s="71"/>
      <c r="H300" s="71"/>
      <c r="I300" s="71"/>
      <c r="J300" s="71"/>
      <c r="K300" s="71"/>
      <c r="L300" s="71"/>
      <c r="M300" s="71"/>
      <c r="N300" s="71"/>
      <c r="O300" s="71"/>
      <c r="P300" s="71"/>
      <c r="Q300" s="71"/>
      <c r="R300" s="71"/>
      <c r="S300" s="71"/>
      <c r="T300" s="71"/>
    </row>
    <row r="301" spans="1:21" ht="15" customHeight="1" thickBot="1" x14ac:dyDescent="0.3"/>
    <row r="302" spans="1:21" ht="15" customHeight="1" thickBot="1" x14ac:dyDescent="0.3">
      <c r="B302" s="292" t="s">
        <v>0</v>
      </c>
      <c r="C302" s="293"/>
      <c r="D302" s="293"/>
      <c r="E302" s="294"/>
      <c r="F302" s="295" t="s">
        <v>49</v>
      </c>
      <c r="G302" s="284"/>
      <c r="H302" s="284" t="s">
        <v>50</v>
      </c>
      <c r="I302" s="284"/>
      <c r="J302" s="284" t="s">
        <v>51</v>
      </c>
      <c r="K302" s="284"/>
      <c r="L302" s="284" t="s">
        <v>52</v>
      </c>
      <c r="M302" s="284"/>
      <c r="N302" s="284" t="s">
        <v>21</v>
      </c>
      <c r="O302" s="284"/>
      <c r="P302" s="284" t="s">
        <v>22</v>
      </c>
      <c r="Q302" s="284"/>
      <c r="R302" s="284" t="s">
        <v>23</v>
      </c>
      <c r="S302" s="285"/>
    </row>
    <row r="303" spans="1:21" ht="15" customHeight="1" x14ac:dyDescent="0.25">
      <c r="B303" s="286" t="s">
        <v>24</v>
      </c>
      <c r="C303" s="287"/>
      <c r="D303" s="287"/>
      <c r="E303" s="288"/>
      <c r="F303" s="309" t="e">
        <f ca="1">'Queuing Calcs'!L11</f>
        <v>#VALUE!</v>
      </c>
      <c r="G303" s="304"/>
      <c r="H303" s="304" t="e">
        <f ca="1">'Queuing Calcs'!M11</f>
        <v>#VALUE!</v>
      </c>
      <c r="I303" s="304"/>
      <c r="J303" s="304" t="e">
        <f ca="1">'Queuing Calcs'!N11</f>
        <v>#VALUE!</v>
      </c>
      <c r="K303" s="304"/>
      <c r="L303" s="304" t="e">
        <f ca="1">'Queuing Calcs'!O11</f>
        <v>#VALUE!</v>
      </c>
      <c r="M303" s="304"/>
      <c r="N303" s="304" t="e">
        <f ca="1">'Queuing Calcs'!P11</f>
        <v>#VALUE!</v>
      </c>
      <c r="O303" s="304"/>
      <c r="P303" s="304" t="e">
        <f ca="1">'Queuing Calcs'!Q11</f>
        <v>#VALUE!</v>
      </c>
      <c r="Q303" s="304"/>
      <c r="R303" s="304" t="e">
        <f ca="1">'Queuing Calcs'!R11</f>
        <v>#VALUE!</v>
      </c>
      <c r="S303" s="305"/>
    </row>
    <row r="304" spans="1:21" ht="15" customHeight="1" x14ac:dyDescent="0.25">
      <c r="B304" s="278" t="s">
        <v>25</v>
      </c>
      <c r="C304" s="279"/>
      <c r="D304" s="279"/>
      <c r="E304" s="280"/>
      <c r="F304" s="306" t="e">
        <f ca="1">'Queuing Calcs'!L12</f>
        <v>#VALUE!</v>
      </c>
      <c r="G304" s="307"/>
      <c r="H304" s="307" t="e">
        <f ca="1">'Queuing Calcs'!M12</f>
        <v>#VALUE!</v>
      </c>
      <c r="I304" s="307"/>
      <c r="J304" s="307" t="e">
        <f ca="1">'Queuing Calcs'!N12</f>
        <v>#VALUE!</v>
      </c>
      <c r="K304" s="307"/>
      <c r="L304" s="307" t="e">
        <f ca="1">'Queuing Calcs'!O12</f>
        <v>#VALUE!</v>
      </c>
      <c r="M304" s="307"/>
      <c r="N304" s="307" t="e">
        <f ca="1">'Queuing Calcs'!P12</f>
        <v>#VALUE!</v>
      </c>
      <c r="O304" s="307"/>
      <c r="P304" s="307" t="e">
        <f ca="1">'Queuing Calcs'!Q12</f>
        <v>#VALUE!</v>
      </c>
      <c r="Q304" s="307"/>
      <c r="R304" s="307" t="e">
        <f ca="1">'Queuing Calcs'!R12</f>
        <v>#VALUE!</v>
      </c>
      <c r="S304" s="308"/>
    </row>
    <row r="305" spans="2:19" ht="15" customHeight="1" x14ac:dyDescent="0.25">
      <c r="B305" s="278" t="s">
        <v>26</v>
      </c>
      <c r="C305" s="279"/>
      <c r="D305" s="279"/>
      <c r="E305" s="280"/>
      <c r="F305" s="306" t="e">
        <f ca="1">'Queuing Calcs'!L13</f>
        <v>#VALUE!</v>
      </c>
      <c r="G305" s="307"/>
      <c r="H305" s="307" t="e">
        <f ca="1">'Queuing Calcs'!M13</f>
        <v>#VALUE!</v>
      </c>
      <c r="I305" s="307"/>
      <c r="J305" s="307" t="e">
        <f ca="1">'Queuing Calcs'!N13</f>
        <v>#VALUE!</v>
      </c>
      <c r="K305" s="307"/>
      <c r="L305" s="307" t="e">
        <f ca="1">'Queuing Calcs'!O13</f>
        <v>#VALUE!</v>
      </c>
      <c r="M305" s="307"/>
      <c r="N305" s="307" t="e">
        <f ca="1">'Queuing Calcs'!P13</f>
        <v>#VALUE!</v>
      </c>
      <c r="O305" s="307"/>
      <c r="P305" s="307" t="e">
        <f ca="1">'Queuing Calcs'!Q13</f>
        <v>#VALUE!</v>
      </c>
      <c r="Q305" s="307"/>
      <c r="R305" s="307" t="e">
        <f ca="1">'Queuing Calcs'!R13</f>
        <v>#VALUE!</v>
      </c>
      <c r="S305" s="308"/>
    </row>
    <row r="306" spans="2:19" ht="15" customHeight="1" x14ac:dyDescent="0.25">
      <c r="B306" s="278" t="s">
        <v>27</v>
      </c>
      <c r="C306" s="279"/>
      <c r="D306" s="279"/>
      <c r="E306" s="280"/>
      <c r="F306" s="306" t="e">
        <f ca="1">'Queuing Calcs'!L14</f>
        <v>#VALUE!</v>
      </c>
      <c r="G306" s="307"/>
      <c r="H306" s="307" t="e">
        <f ca="1">'Queuing Calcs'!M14</f>
        <v>#VALUE!</v>
      </c>
      <c r="I306" s="307"/>
      <c r="J306" s="307" t="e">
        <f ca="1">'Queuing Calcs'!N14</f>
        <v>#VALUE!</v>
      </c>
      <c r="K306" s="307"/>
      <c r="L306" s="307" t="e">
        <f ca="1">'Queuing Calcs'!O14</f>
        <v>#VALUE!</v>
      </c>
      <c r="M306" s="307"/>
      <c r="N306" s="307" t="e">
        <f ca="1">'Queuing Calcs'!P14</f>
        <v>#VALUE!</v>
      </c>
      <c r="O306" s="307"/>
      <c r="P306" s="307" t="e">
        <f ca="1">'Queuing Calcs'!Q14</f>
        <v>#VALUE!</v>
      </c>
      <c r="Q306" s="307"/>
      <c r="R306" s="307" t="e">
        <f ca="1">'Queuing Calcs'!R14</f>
        <v>#VALUE!</v>
      </c>
      <c r="S306" s="308"/>
    </row>
    <row r="307" spans="2:19" ht="15" customHeight="1" x14ac:dyDescent="0.25">
      <c r="B307" s="278" t="s">
        <v>28</v>
      </c>
      <c r="C307" s="279"/>
      <c r="D307" s="279"/>
      <c r="E307" s="280"/>
      <c r="F307" s="306" t="e">
        <f ca="1">'Queuing Calcs'!L15</f>
        <v>#VALUE!</v>
      </c>
      <c r="G307" s="307"/>
      <c r="H307" s="307" t="e">
        <f ca="1">'Queuing Calcs'!M15</f>
        <v>#VALUE!</v>
      </c>
      <c r="I307" s="307"/>
      <c r="J307" s="307" t="e">
        <f ca="1">'Queuing Calcs'!N15</f>
        <v>#VALUE!</v>
      </c>
      <c r="K307" s="307"/>
      <c r="L307" s="307" t="e">
        <f ca="1">'Queuing Calcs'!O15</f>
        <v>#VALUE!</v>
      </c>
      <c r="M307" s="307"/>
      <c r="N307" s="307" t="e">
        <f ca="1">'Queuing Calcs'!P15</f>
        <v>#VALUE!</v>
      </c>
      <c r="O307" s="307"/>
      <c r="P307" s="307" t="e">
        <f ca="1">'Queuing Calcs'!Q15</f>
        <v>#VALUE!</v>
      </c>
      <c r="Q307" s="307"/>
      <c r="R307" s="307" t="e">
        <f ca="1">'Queuing Calcs'!R15</f>
        <v>#VALUE!</v>
      </c>
      <c r="S307" s="308"/>
    </row>
    <row r="308" spans="2:19" ht="15" customHeight="1" x14ac:dyDescent="0.25">
      <c r="B308" s="278" t="s">
        <v>29</v>
      </c>
      <c r="C308" s="279"/>
      <c r="D308" s="279"/>
      <c r="E308" s="280"/>
      <c r="F308" s="306" t="e">
        <f ca="1">'Queuing Calcs'!L16</f>
        <v>#VALUE!</v>
      </c>
      <c r="G308" s="307"/>
      <c r="H308" s="307" t="e">
        <f ca="1">'Queuing Calcs'!M16</f>
        <v>#VALUE!</v>
      </c>
      <c r="I308" s="307"/>
      <c r="J308" s="307" t="e">
        <f ca="1">'Queuing Calcs'!N16</f>
        <v>#VALUE!</v>
      </c>
      <c r="K308" s="307"/>
      <c r="L308" s="307" t="e">
        <f ca="1">'Queuing Calcs'!O16</f>
        <v>#VALUE!</v>
      </c>
      <c r="M308" s="307"/>
      <c r="N308" s="307" t="e">
        <f ca="1">'Queuing Calcs'!P16</f>
        <v>#VALUE!</v>
      </c>
      <c r="O308" s="307"/>
      <c r="P308" s="307" t="e">
        <f ca="1">'Queuing Calcs'!Q16</f>
        <v>#VALUE!</v>
      </c>
      <c r="Q308" s="307"/>
      <c r="R308" s="307" t="e">
        <f ca="1">'Queuing Calcs'!R16</f>
        <v>#VALUE!</v>
      </c>
      <c r="S308" s="308"/>
    </row>
    <row r="309" spans="2:19" ht="15" customHeight="1" x14ac:dyDescent="0.25">
      <c r="B309" s="278" t="s">
        <v>30</v>
      </c>
      <c r="C309" s="279"/>
      <c r="D309" s="279"/>
      <c r="E309" s="280"/>
      <c r="F309" s="306" t="e">
        <f ca="1">'Queuing Calcs'!L17</f>
        <v>#VALUE!</v>
      </c>
      <c r="G309" s="307"/>
      <c r="H309" s="307" t="e">
        <f ca="1">'Queuing Calcs'!M17</f>
        <v>#VALUE!</v>
      </c>
      <c r="I309" s="307"/>
      <c r="J309" s="307" t="e">
        <f ca="1">'Queuing Calcs'!N17</f>
        <v>#VALUE!</v>
      </c>
      <c r="K309" s="307"/>
      <c r="L309" s="307" t="e">
        <f ca="1">'Queuing Calcs'!O17</f>
        <v>#VALUE!</v>
      </c>
      <c r="M309" s="307"/>
      <c r="N309" s="307" t="e">
        <f ca="1">'Queuing Calcs'!P17</f>
        <v>#VALUE!</v>
      </c>
      <c r="O309" s="307"/>
      <c r="P309" s="307" t="e">
        <f ca="1">'Queuing Calcs'!Q17</f>
        <v>#VALUE!</v>
      </c>
      <c r="Q309" s="307"/>
      <c r="R309" s="307" t="e">
        <f ca="1">'Queuing Calcs'!R17</f>
        <v>#VALUE!</v>
      </c>
      <c r="S309" s="308"/>
    </row>
    <row r="310" spans="2:19" ht="15" customHeight="1" x14ac:dyDescent="0.25">
      <c r="B310" s="278" t="s">
        <v>31</v>
      </c>
      <c r="C310" s="279"/>
      <c r="D310" s="279"/>
      <c r="E310" s="280"/>
      <c r="F310" s="306" t="e">
        <f ca="1">'Queuing Calcs'!L18</f>
        <v>#VALUE!</v>
      </c>
      <c r="G310" s="307"/>
      <c r="H310" s="307" t="e">
        <f ca="1">'Queuing Calcs'!M18</f>
        <v>#VALUE!</v>
      </c>
      <c r="I310" s="307"/>
      <c r="J310" s="307" t="e">
        <f ca="1">'Queuing Calcs'!N18</f>
        <v>#VALUE!</v>
      </c>
      <c r="K310" s="307"/>
      <c r="L310" s="307" t="e">
        <f ca="1">'Queuing Calcs'!O18</f>
        <v>#VALUE!</v>
      </c>
      <c r="M310" s="307"/>
      <c r="N310" s="307" t="e">
        <f ca="1">'Queuing Calcs'!P18</f>
        <v>#VALUE!</v>
      </c>
      <c r="O310" s="307"/>
      <c r="P310" s="307" t="e">
        <f ca="1">'Queuing Calcs'!Q18</f>
        <v>#VALUE!</v>
      </c>
      <c r="Q310" s="307"/>
      <c r="R310" s="307" t="e">
        <f ca="1">'Queuing Calcs'!R18</f>
        <v>#VALUE!</v>
      </c>
      <c r="S310" s="308"/>
    </row>
    <row r="311" spans="2:19" ht="15" customHeight="1" x14ac:dyDescent="0.25">
      <c r="B311" s="278" t="s">
        <v>32</v>
      </c>
      <c r="C311" s="279"/>
      <c r="D311" s="279"/>
      <c r="E311" s="280"/>
      <c r="F311" s="306" t="e">
        <f ca="1">'Queuing Calcs'!L19</f>
        <v>#VALUE!</v>
      </c>
      <c r="G311" s="307"/>
      <c r="H311" s="307" t="e">
        <f ca="1">'Queuing Calcs'!M19</f>
        <v>#VALUE!</v>
      </c>
      <c r="I311" s="307"/>
      <c r="J311" s="307" t="e">
        <f ca="1">'Queuing Calcs'!N19</f>
        <v>#VALUE!</v>
      </c>
      <c r="K311" s="307"/>
      <c r="L311" s="307" t="e">
        <f ca="1">'Queuing Calcs'!O19</f>
        <v>#VALUE!</v>
      </c>
      <c r="M311" s="307"/>
      <c r="N311" s="307" t="e">
        <f ca="1">'Queuing Calcs'!P19</f>
        <v>#VALUE!</v>
      </c>
      <c r="O311" s="307"/>
      <c r="P311" s="307" t="e">
        <f ca="1">'Queuing Calcs'!Q19</f>
        <v>#VALUE!</v>
      </c>
      <c r="Q311" s="307"/>
      <c r="R311" s="307" t="e">
        <f ca="1">'Queuing Calcs'!R19</f>
        <v>#VALUE!</v>
      </c>
      <c r="S311" s="308"/>
    </row>
    <row r="312" spans="2:19" ht="15" customHeight="1" x14ac:dyDescent="0.25">
      <c r="B312" s="278" t="s">
        <v>33</v>
      </c>
      <c r="C312" s="279"/>
      <c r="D312" s="279"/>
      <c r="E312" s="280"/>
      <c r="F312" s="306" t="e">
        <f ca="1">'Queuing Calcs'!L20</f>
        <v>#VALUE!</v>
      </c>
      <c r="G312" s="307"/>
      <c r="H312" s="307" t="e">
        <f ca="1">'Queuing Calcs'!M20</f>
        <v>#VALUE!</v>
      </c>
      <c r="I312" s="307"/>
      <c r="J312" s="307" t="e">
        <f ca="1">'Queuing Calcs'!N20</f>
        <v>#VALUE!</v>
      </c>
      <c r="K312" s="307"/>
      <c r="L312" s="307" t="e">
        <f ca="1">'Queuing Calcs'!O20</f>
        <v>#VALUE!</v>
      </c>
      <c r="M312" s="307"/>
      <c r="N312" s="307" t="e">
        <f ca="1">'Queuing Calcs'!P20</f>
        <v>#VALUE!</v>
      </c>
      <c r="O312" s="307"/>
      <c r="P312" s="307" t="e">
        <f ca="1">'Queuing Calcs'!Q20</f>
        <v>#VALUE!</v>
      </c>
      <c r="Q312" s="307"/>
      <c r="R312" s="307" t="e">
        <f ca="1">'Queuing Calcs'!R20</f>
        <v>#VALUE!</v>
      </c>
      <c r="S312" s="308"/>
    </row>
    <row r="313" spans="2:19" ht="15" customHeight="1" x14ac:dyDescent="0.25">
      <c r="B313" s="278" t="s">
        <v>34</v>
      </c>
      <c r="C313" s="279"/>
      <c r="D313" s="279"/>
      <c r="E313" s="280"/>
      <c r="F313" s="306" t="e">
        <f ca="1">'Queuing Calcs'!L21</f>
        <v>#VALUE!</v>
      </c>
      <c r="G313" s="307"/>
      <c r="H313" s="307" t="e">
        <f ca="1">'Queuing Calcs'!M21</f>
        <v>#VALUE!</v>
      </c>
      <c r="I313" s="307"/>
      <c r="J313" s="307" t="e">
        <f ca="1">'Queuing Calcs'!N21</f>
        <v>#VALUE!</v>
      </c>
      <c r="K313" s="307"/>
      <c r="L313" s="307" t="e">
        <f ca="1">'Queuing Calcs'!O21</f>
        <v>#VALUE!</v>
      </c>
      <c r="M313" s="307"/>
      <c r="N313" s="307" t="e">
        <f ca="1">'Queuing Calcs'!P21</f>
        <v>#VALUE!</v>
      </c>
      <c r="O313" s="307"/>
      <c r="P313" s="307" t="e">
        <f ca="1">'Queuing Calcs'!Q21</f>
        <v>#VALUE!</v>
      </c>
      <c r="Q313" s="307"/>
      <c r="R313" s="307" t="e">
        <f ca="1">'Queuing Calcs'!R21</f>
        <v>#VALUE!</v>
      </c>
      <c r="S313" s="308"/>
    </row>
    <row r="314" spans="2:19" ht="15" customHeight="1" x14ac:dyDescent="0.25">
      <c r="B314" s="278" t="s">
        <v>45</v>
      </c>
      <c r="C314" s="279"/>
      <c r="D314" s="279"/>
      <c r="E314" s="280"/>
      <c r="F314" s="306" t="e">
        <f ca="1">'Queuing Calcs'!L22</f>
        <v>#VALUE!</v>
      </c>
      <c r="G314" s="307"/>
      <c r="H314" s="307" t="e">
        <f ca="1">'Queuing Calcs'!M22</f>
        <v>#VALUE!</v>
      </c>
      <c r="I314" s="307"/>
      <c r="J314" s="307" t="e">
        <f ca="1">'Queuing Calcs'!N22</f>
        <v>#VALUE!</v>
      </c>
      <c r="K314" s="307"/>
      <c r="L314" s="307" t="e">
        <f ca="1">'Queuing Calcs'!O22</f>
        <v>#VALUE!</v>
      </c>
      <c r="M314" s="307"/>
      <c r="N314" s="307" t="e">
        <f ca="1">'Queuing Calcs'!P22</f>
        <v>#VALUE!</v>
      </c>
      <c r="O314" s="307"/>
      <c r="P314" s="307" t="e">
        <f ca="1">'Queuing Calcs'!Q22</f>
        <v>#VALUE!</v>
      </c>
      <c r="Q314" s="307"/>
      <c r="R314" s="307" t="e">
        <f ca="1">'Queuing Calcs'!R22</f>
        <v>#VALUE!</v>
      </c>
      <c r="S314" s="308"/>
    </row>
    <row r="315" spans="2:19" ht="15" customHeight="1" x14ac:dyDescent="0.25">
      <c r="B315" s="278" t="s">
        <v>46</v>
      </c>
      <c r="C315" s="279"/>
      <c r="D315" s="279"/>
      <c r="E315" s="280"/>
      <c r="F315" s="306" t="e">
        <f ca="1">'Queuing Calcs'!L23</f>
        <v>#VALUE!</v>
      </c>
      <c r="G315" s="307"/>
      <c r="H315" s="307" t="e">
        <f ca="1">'Queuing Calcs'!M23</f>
        <v>#VALUE!</v>
      </c>
      <c r="I315" s="307"/>
      <c r="J315" s="307" t="e">
        <f ca="1">'Queuing Calcs'!N23</f>
        <v>#VALUE!</v>
      </c>
      <c r="K315" s="307"/>
      <c r="L315" s="307" t="e">
        <f ca="1">'Queuing Calcs'!O23</f>
        <v>#VALUE!</v>
      </c>
      <c r="M315" s="307"/>
      <c r="N315" s="307" t="e">
        <f ca="1">'Queuing Calcs'!P23</f>
        <v>#VALUE!</v>
      </c>
      <c r="O315" s="307"/>
      <c r="P315" s="307" t="e">
        <f ca="1">'Queuing Calcs'!Q23</f>
        <v>#VALUE!</v>
      </c>
      <c r="Q315" s="307"/>
      <c r="R315" s="307" t="e">
        <f ca="1">'Queuing Calcs'!R23</f>
        <v>#VALUE!</v>
      </c>
      <c r="S315" s="308"/>
    </row>
    <row r="316" spans="2:19" ht="15" customHeight="1" x14ac:dyDescent="0.25">
      <c r="B316" s="278" t="s">
        <v>35</v>
      </c>
      <c r="C316" s="279"/>
      <c r="D316" s="279"/>
      <c r="E316" s="280"/>
      <c r="F316" s="306" t="e">
        <f ca="1">'Queuing Calcs'!L24</f>
        <v>#VALUE!</v>
      </c>
      <c r="G316" s="307"/>
      <c r="H316" s="307" t="e">
        <f ca="1">'Queuing Calcs'!M24</f>
        <v>#VALUE!</v>
      </c>
      <c r="I316" s="307"/>
      <c r="J316" s="307" t="e">
        <f ca="1">'Queuing Calcs'!N24</f>
        <v>#VALUE!</v>
      </c>
      <c r="K316" s="307"/>
      <c r="L316" s="307" t="e">
        <f ca="1">'Queuing Calcs'!O24</f>
        <v>#VALUE!</v>
      </c>
      <c r="M316" s="307"/>
      <c r="N316" s="307" t="e">
        <f ca="1">'Queuing Calcs'!P24</f>
        <v>#VALUE!</v>
      </c>
      <c r="O316" s="307"/>
      <c r="P316" s="307" t="e">
        <f ca="1">'Queuing Calcs'!Q24</f>
        <v>#VALUE!</v>
      </c>
      <c r="Q316" s="307"/>
      <c r="R316" s="307" t="e">
        <f ca="1">'Queuing Calcs'!R24</f>
        <v>#VALUE!</v>
      </c>
      <c r="S316" s="308"/>
    </row>
    <row r="317" spans="2:19" ht="15" customHeight="1" x14ac:dyDescent="0.25">
      <c r="B317" s="278" t="s">
        <v>36</v>
      </c>
      <c r="C317" s="279"/>
      <c r="D317" s="279"/>
      <c r="E317" s="280"/>
      <c r="F317" s="306" t="e">
        <f ca="1">'Queuing Calcs'!L25</f>
        <v>#VALUE!</v>
      </c>
      <c r="G317" s="307"/>
      <c r="H317" s="307" t="e">
        <f ca="1">'Queuing Calcs'!M25</f>
        <v>#VALUE!</v>
      </c>
      <c r="I317" s="307"/>
      <c r="J317" s="307" t="e">
        <f ca="1">'Queuing Calcs'!N25</f>
        <v>#VALUE!</v>
      </c>
      <c r="K317" s="307"/>
      <c r="L317" s="307" t="e">
        <f ca="1">'Queuing Calcs'!O25</f>
        <v>#VALUE!</v>
      </c>
      <c r="M317" s="307"/>
      <c r="N317" s="307" t="e">
        <f ca="1">'Queuing Calcs'!P25</f>
        <v>#VALUE!</v>
      </c>
      <c r="O317" s="307"/>
      <c r="P317" s="307" t="e">
        <f ca="1">'Queuing Calcs'!Q25</f>
        <v>#VALUE!</v>
      </c>
      <c r="Q317" s="307"/>
      <c r="R317" s="307" t="e">
        <f ca="1">'Queuing Calcs'!R25</f>
        <v>#VALUE!</v>
      </c>
      <c r="S317" s="308"/>
    </row>
    <row r="318" spans="2:19" ht="15" customHeight="1" x14ac:dyDescent="0.25">
      <c r="B318" s="278" t="s">
        <v>37</v>
      </c>
      <c r="C318" s="279"/>
      <c r="D318" s="279"/>
      <c r="E318" s="280"/>
      <c r="F318" s="306" t="e">
        <f ca="1">'Queuing Calcs'!L26</f>
        <v>#VALUE!</v>
      </c>
      <c r="G318" s="307"/>
      <c r="H318" s="307" t="e">
        <f ca="1">'Queuing Calcs'!M26</f>
        <v>#VALUE!</v>
      </c>
      <c r="I318" s="307"/>
      <c r="J318" s="307" t="e">
        <f ca="1">'Queuing Calcs'!N26</f>
        <v>#VALUE!</v>
      </c>
      <c r="K318" s="307"/>
      <c r="L318" s="307" t="e">
        <f ca="1">'Queuing Calcs'!O26</f>
        <v>#VALUE!</v>
      </c>
      <c r="M318" s="307"/>
      <c r="N318" s="307" t="e">
        <f ca="1">'Queuing Calcs'!P26</f>
        <v>#VALUE!</v>
      </c>
      <c r="O318" s="307"/>
      <c r="P318" s="307" t="e">
        <f ca="1">'Queuing Calcs'!Q26</f>
        <v>#VALUE!</v>
      </c>
      <c r="Q318" s="307"/>
      <c r="R318" s="307" t="e">
        <f ca="1">'Queuing Calcs'!R26</f>
        <v>#VALUE!</v>
      </c>
      <c r="S318" s="308"/>
    </row>
    <row r="319" spans="2:19" ht="15" customHeight="1" x14ac:dyDescent="0.25">
      <c r="B319" s="278" t="s">
        <v>38</v>
      </c>
      <c r="C319" s="279"/>
      <c r="D319" s="279"/>
      <c r="E319" s="280"/>
      <c r="F319" s="306" t="e">
        <f ca="1">'Queuing Calcs'!L27</f>
        <v>#VALUE!</v>
      </c>
      <c r="G319" s="307"/>
      <c r="H319" s="307" t="e">
        <f ca="1">'Queuing Calcs'!M27</f>
        <v>#VALUE!</v>
      </c>
      <c r="I319" s="307"/>
      <c r="J319" s="307" t="e">
        <f ca="1">'Queuing Calcs'!N27</f>
        <v>#VALUE!</v>
      </c>
      <c r="K319" s="307"/>
      <c r="L319" s="307" t="e">
        <f ca="1">'Queuing Calcs'!O27</f>
        <v>#VALUE!</v>
      </c>
      <c r="M319" s="307"/>
      <c r="N319" s="307" t="e">
        <f ca="1">'Queuing Calcs'!P27</f>
        <v>#VALUE!</v>
      </c>
      <c r="O319" s="307"/>
      <c r="P319" s="307" t="e">
        <f ca="1">'Queuing Calcs'!Q27</f>
        <v>#VALUE!</v>
      </c>
      <c r="Q319" s="307"/>
      <c r="R319" s="307" t="e">
        <f ca="1">'Queuing Calcs'!R27</f>
        <v>#VALUE!</v>
      </c>
      <c r="S319" s="308"/>
    </row>
    <row r="320" spans="2:19" ht="15" customHeight="1" x14ac:dyDescent="0.25">
      <c r="B320" s="278" t="s">
        <v>39</v>
      </c>
      <c r="C320" s="279"/>
      <c r="D320" s="279"/>
      <c r="E320" s="280"/>
      <c r="F320" s="306" t="e">
        <f ca="1">'Queuing Calcs'!L28</f>
        <v>#VALUE!</v>
      </c>
      <c r="G320" s="307"/>
      <c r="H320" s="307" t="e">
        <f ca="1">'Queuing Calcs'!M28</f>
        <v>#VALUE!</v>
      </c>
      <c r="I320" s="307"/>
      <c r="J320" s="307" t="e">
        <f ca="1">'Queuing Calcs'!N28</f>
        <v>#VALUE!</v>
      </c>
      <c r="K320" s="307"/>
      <c r="L320" s="307" t="e">
        <f ca="1">'Queuing Calcs'!O28</f>
        <v>#VALUE!</v>
      </c>
      <c r="M320" s="307"/>
      <c r="N320" s="307" t="e">
        <f ca="1">'Queuing Calcs'!P28</f>
        <v>#VALUE!</v>
      </c>
      <c r="O320" s="307"/>
      <c r="P320" s="307" t="e">
        <f ca="1">'Queuing Calcs'!Q28</f>
        <v>#VALUE!</v>
      </c>
      <c r="Q320" s="307"/>
      <c r="R320" s="307" t="e">
        <f ca="1">'Queuing Calcs'!R28</f>
        <v>#VALUE!</v>
      </c>
      <c r="S320" s="308"/>
    </row>
    <row r="321" spans="2:19" ht="15" customHeight="1" x14ac:dyDescent="0.25">
      <c r="B321" s="278" t="s">
        <v>40</v>
      </c>
      <c r="C321" s="279"/>
      <c r="D321" s="279"/>
      <c r="E321" s="280"/>
      <c r="F321" s="306" t="e">
        <f ca="1">'Queuing Calcs'!L29</f>
        <v>#VALUE!</v>
      </c>
      <c r="G321" s="307"/>
      <c r="H321" s="307" t="e">
        <f ca="1">'Queuing Calcs'!M29</f>
        <v>#VALUE!</v>
      </c>
      <c r="I321" s="307"/>
      <c r="J321" s="307" t="e">
        <f ca="1">'Queuing Calcs'!N29</f>
        <v>#VALUE!</v>
      </c>
      <c r="K321" s="307"/>
      <c r="L321" s="307" t="e">
        <f ca="1">'Queuing Calcs'!O29</f>
        <v>#VALUE!</v>
      </c>
      <c r="M321" s="307"/>
      <c r="N321" s="307" t="e">
        <f ca="1">'Queuing Calcs'!P29</f>
        <v>#VALUE!</v>
      </c>
      <c r="O321" s="307"/>
      <c r="P321" s="307" t="e">
        <f ca="1">'Queuing Calcs'!Q29</f>
        <v>#VALUE!</v>
      </c>
      <c r="Q321" s="307"/>
      <c r="R321" s="307" t="e">
        <f ca="1">'Queuing Calcs'!R29</f>
        <v>#VALUE!</v>
      </c>
      <c r="S321" s="308"/>
    </row>
    <row r="322" spans="2:19" ht="15" customHeight="1" x14ac:dyDescent="0.25">
      <c r="B322" s="278" t="s">
        <v>41</v>
      </c>
      <c r="C322" s="279"/>
      <c r="D322" s="279"/>
      <c r="E322" s="280"/>
      <c r="F322" s="306" t="e">
        <f ca="1">'Queuing Calcs'!L30</f>
        <v>#VALUE!</v>
      </c>
      <c r="G322" s="307"/>
      <c r="H322" s="307" t="e">
        <f ca="1">'Queuing Calcs'!M30</f>
        <v>#VALUE!</v>
      </c>
      <c r="I322" s="307"/>
      <c r="J322" s="307" t="e">
        <f ca="1">'Queuing Calcs'!N30</f>
        <v>#VALUE!</v>
      </c>
      <c r="K322" s="307"/>
      <c r="L322" s="307" t="e">
        <f ca="1">'Queuing Calcs'!O30</f>
        <v>#VALUE!</v>
      </c>
      <c r="M322" s="307"/>
      <c r="N322" s="307" t="e">
        <f ca="1">'Queuing Calcs'!P30</f>
        <v>#VALUE!</v>
      </c>
      <c r="O322" s="307"/>
      <c r="P322" s="307" t="e">
        <f ca="1">'Queuing Calcs'!Q30</f>
        <v>#VALUE!</v>
      </c>
      <c r="Q322" s="307"/>
      <c r="R322" s="307" t="e">
        <f ca="1">'Queuing Calcs'!R30</f>
        <v>#VALUE!</v>
      </c>
      <c r="S322" s="308"/>
    </row>
    <row r="323" spans="2:19" ht="15" customHeight="1" x14ac:dyDescent="0.25">
      <c r="B323" s="278" t="s">
        <v>42</v>
      </c>
      <c r="C323" s="279"/>
      <c r="D323" s="279"/>
      <c r="E323" s="280"/>
      <c r="F323" s="306" t="e">
        <f ca="1">'Queuing Calcs'!L31</f>
        <v>#VALUE!</v>
      </c>
      <c r="G323" s="307"/>
      <c r="H323" s="307" t="e">
        <f ca="1">'Queuing Calcs'!M31</f>
        <v>#VALUE!</v>
      </c>
      <c r="I323" s="307"/>
      <c r="J323" s="307" t="e">
        <f ca="1">'Queuing Calcs'!N31</f>
        <v>#VALUE!</v>
      </c>
      <c r="K323" s="307"/>
      <c r="L323" s="307" t="e">
        <f ca="1">'Queuing Calcs'!O31</f>
        <v>#VALUE!</v>
      </c>
      <c r="M323" s="307"/>
      <c r="N323" s="307" t="e">
        <f ca="1">'Queuing Calcs'!P31</f>
        <v>#VALUE!</v>
      </c>
      <c r="O323" s="307"/>
      <c r="P323" s="307" t="e">
        <f ca="1">'Queuing Calcs'!Q31</f>
        <v>#VALUE!</v>
      </c>
      <c r="Q323" s="307"/>
      <c r="R323" s="307" t="e">
        <f ca="1">'Queuing Calcs'!R31</f>
        <v>#VALUE!</v>
      </c>
      <c r="S323" s="308"/>
    </row>
    <row r="324" spans="2:19" ht="15" customHeight="1" x14ac:dyDescent="0.25">
      <c r="B324" s="278" t="s">
        <v>43</v>
      </c>
      <c r="C324" s="279"/>
      <c r="D324" s="279"/>
      <c r="E324" s="280"/>
      <c r="F324" s="306" t="e">
        <f ca="1">'Queuing Calcs'!L32</f>
        <v>#VALUE!</v>
      </c>
      <c r="G324" s="307"/>
      <c r="H324" s="307" t="e">
        <f ca="1">'Queuing Calcs'!M32</f>
        <v>#VALUE!</v>
      </c>
      <c r="I324" s="307"/>
      <c r="J324" s="307" t="e">
        <f ca="1">'Queuing Calcs'!N32</f>
        <v>#VALUE!</v>
      </c>
      <c r="K324" s="307"/>
      <c r="L324" s="307" t="e">
        <f ca="1">'Queuing Calcs'!O32</f>
        <v>#VALUE!</v>
      </c>
      <c r="M324" s="307"/>
      <c r="N324" s="307" t="e">
        <f ca="1">'Queuing Calcs'!P32</f>
        <v>#VALUE!</v>
      </c>
      <c r="O324" s="307"/>
      <c r="P324" s="307" t="e">
        <f ca="1">'Queuing Calcs'!Q32</f>
        <v>#VALUE!</v>
      </c>
      <c r="Q324" s="307"/>
      <c r="R324" s="307" t="e">
        <f ca="1">'Queuing Calcs'!R32</f>
        <v>#VALUE!</v>
      </c>
      <c r="S324" s="308"/>
    </row>
    <row r="325" spans="2:19" ht="15" customHeight="1" x14ac:dyDescent="0.25">
      <c r="B325" s="278" t="s">
        <v>44</v>
      </c>
      <c r="C325" s="279"/>
      <c r="D325" s="279"/>
      <c r="E325" s="280"/>
      <c r="F325" s="306" t="e">
        <f ca="1">'Queuing Calcs'!L33</f>
        <v>#VALUE!</v>
      </c>
      <c r="G325" s="307"/>
      <c r="H325" s="307" t="e">
        <f ca="1">'Queuing Calcs'!M33</f>
        <v>#VALUE!</v>
      </c>
      <c r="I325" s="307"/>
      <c r="J325" s="307" t="e">
        <f ca="1">'Queuing Calcs'!N33</f>
        <v>#VALUE!</v>
      </c>
      <c r="K325" s="307"/>
      <c r="L325" s="307" t="e">
        <f ca="1">'Queuing Calcs'!O33</f>
        <v>#VALUE!</v>
      </c>
      <c r="M325" s="307"/>
      <c r="N325" s="307" t="e">
        <f ca="1">'Queuing Calcs'!P33</f>
        <v>#VALUE!</v>
      </c>
      <c r="O325" s="307"/>
      <c r="P325" s="307" t="e">
        <f ca="1">'Queuing Calcs'!Q33</f>
        <v>#VALUE!</v>
      </c>
      <c r="Q325" s="307"/>
      <c r="R325" s="307" t="e">
        <f ca="1">'Queuing Calcs'!R33</f>
        <v>#VALUE!</v>
      </c>
      <c r="S325" s="308"/>
    </row>
    <row r="326" spans="2:19" ht="15" customHeight="1" thickBot="1" x14ac:dyDescent="0.3">
      <c r="B326" s="299" t="s">
        <v>47</v>
      </c>
      <c r="C326" s="300"/>
      <c r="D326" s="300"/>
      <c r="E326" s="301"/>
      <c r="F326" s="311" t="e">
        <f ca="1">'Queuing Calcs'!L34</f>
        <v>#VALUE!</v>
      </c>
      <c r="G326" s="312"/>
      <c r="H326" s="312" t="e">
        <f ca="1">'Queuing Calcs'!M34</f>
        <v>#VALUE!</v>
      </c>
      <c r="I326" s="312"/>
      <c r="J326" s="312" t="e">
        <f ca="1">'Queuing Calcs'!N34</f>
        <v>#VALUE!</v>
      </c>
      <c r="K326" s="312"/>
      <c r="L326" s="312" t="e">
        <f ca="1">'Queuing Calcs'!O34</f>
        <v>#VALUE!</v>
      </c>
      <c r="M326" s="312"/>
      <c r="N326" s="312" t="e">
        <f ca="1">'Queuing Calcs'!P34</f>
        <v>#VALUE!</v>
      </c>
      <c r="O326" s="312"/>
      <c r="P326" s="312" t="e">
        <f ca="1">'Queuing Calcs'!Q34</f>
        <v>#VALUE!</v>
      </c>
      <c r="Q326" s="312"/>
      <c r="R326" s="312" t="e">
        <f ca="1">'Queuing Calcs'!R34</f>
        <v>#VALUE!</v>
      </c>
      <c r="S326" s="313"/>
    </row>
    <row r="327" spans="2:19" ht="15" customHeight="1" x14ac:dyDescent="0.25"/>
    <row r="328" spans="2:19" ht="15" customHeight="1" x14ac:dyDescent="0.25">
      <c r="B328" t="s">
        <v>210</v>
      </c>
    </row>
    <row r="329" spans="2:19" ht="15" customHeight="1" x14ac:dyDescent="0.25">
      <c r="C329" s="136"/>
      <c r="D329" s="136"/>
      <c r="F329" t="s">
        <v>212</v>
      </c>
    </row>
    <row r="330" spans="2:19" ht="15" customHeight="1" x14ac:dyDescent="0.25">
      <c r="C330" s="137"/>
      <c r="D330" s="137"/>
      <c r="F330" t="s">
        <v>213</v>
      </c>
    </row>
    <row r="331" spans="2:19" ht="15" customHeight="1" x14ac:dyDescent="0.25"/>
    <row r="332" spans="2:19" ht="15" customHeight="1" x14ac:dyDescent="0.25">
      <c r="B332" s="5" t="s">
        <v>140</v>
      </c>
    </row>
    <row r="333" spans="2:19" ht="15" customHeight="1" x14ac:dyDescent="0.25">
      <c r="J333" s="28" t="s">
        <v>142</v>
      </c>
      <c r="K333" s="347" t="e">
        <f ca="1">MAX(F303:S326)</f>
        <v>#VALUE!</v>
      </c>
      <c r="L333" s="347"/>
      <c r="M333" s="347"/>
      <c r="N333" s="347"/>
    </row>
    <row r="334" spans="2:19" ht="15" customHeight="1" x14ac:dyDescent="0.25">
      <c r="F334" s="52"/>
      <c r="G334" s="52"/>
      <c r="H334" s="52"/>
      <c r="I334" s="52"/>
      <c r="J334" s="28" t="s">
        <v>157</v>
      </c>
      <c r="K334" s="348" t="e">
        <f ca="1">SUM(F303:S326)</f>
        <v>#VALUE!</v>
      </c>
      <c r="L334" s="348"/>
      <c r="M334" s="348"/>
      <c r="N334" s="348"/>
      <c r="O334" s="52"/>
      <c r="P334" s="52"/>
      <c r="Q334" s="52"/>
      <c r="R334" s="52"/>
      <c r="S334" s="52"/>
    </row>
    <row r="335" spans="2:19" ht="15" customHeight="1" x14ac:dyDescent="0.25">
      <c r="F335" s="52"/>
      <c r="G335" s="52"/>
      <c r="H335" s="52"/>
      <c r="I335" s="52"/>
      <c r="J335" s="28" t="s">
        <v>194</v>
      </c>
      <c r="K335" s="349">
        <f ca="1">COUNTIF(F303:S326,"&gt;0")</f>
        <v>0</v>
      </c>
      <c r="L335" s="349"/>
      <c r="M335" s="349"/>
      <c r="N335" s="349"/>
      <c r="O335" s="52"/>
      <c r="P335" s="52"/>
      <c r="Q335" s="52"/>
      <c r="R335" s="52"/>
      <c r="S335" s="52"/>
    </row>
    <row r="336" spans="2:19" ht="15" customHeight="1" x14ac:dyDescent="0.25"/>
    <row r="337" spans="1:21" ht="58.5" customHeight="1" x14ac:dyDescent="0.45">
      <c r="A337" s="48" t="str">
        <f>"Alternative 2"</f>
        <v>Alternative 2</v>
      </c>
    </row>
    <row r="338" spans="1:21" ht="15" customHeight="1" x14ac:dyDescent="0.45">
      <c r="A338" s="48"/>
      <c r="B338" s="207" t="str">
        <f>'User Input'!G78</f>
        <v>Enter a brief, distinguishing description.</v>
      </c>
    </row>
    <row r="339" spans="1:21" ht="15" customHeight="1" x14ac:dyDescent="0.25">
      <c r="B339" s="132" t="str">
        <f>"Capacities for "&amp;IF('Raw Weekday Hourly Traffic Vols'!$H$5="2-Way",'User Input'!$G$17,'User Input'!$G$16)&amp;"bound Traffic  (PCE/hr)"</f>
        <v>Capacities for bound Traffic  (PCE/hr)</v>
      </c>
      <c r="C339" s="71"/>
      <c r="D339" s="71"/>
      <c r="E339" s="71"/>
      <c r="F339" s="71"/>
      <c r="G339" s="71"/>
      <c r="H339" s="71"/>
      <c r="I339" s="71"/>
      <c r="J339" s="71"/>
      <c r="K339" s="71"/>
      <c r="L339" s="71"/>
      <c r="M339" s="71"/>
      <c r="N339" s="71"/>
      <c r="O339" s="71"/>
      <c r="P339" s="71"/>
      <c r="Q339" s="71"/>
      <c r="R339" s="71"/>
      <c r="S339" s="71"/>
      <c r="T339" s="71"/>
    </row>
    <row r="340" spans="1:21" ht="15" customHeight="1" thickBot="1" x14ac:dyDescent="0.3"/>
    <row r="341" spans="1:21" ht="15" customHeight="1" thickBot="1" x14ac:dyDescent="0.3">
      <c r="B341" s="292" t="s">
        <v>0</v>
      </c>
      <c r="C341" s="293"/>
      <c r="D341" s="293"/>
      <c r="E341" s="294"/>
      <c r="F341" s="295" t="s">
        <v>49</v>
      </c>
      <c r="G341" s="284"/>
      <c r="H341" s="284" t="s">
        <v>50</v>
      </c>
      <c r="I341" s="284"/>
      <c r="J341" s="284" t="s">
        <v>51</v>
      </c>
      <c r="K341" s="284"/>
      <c r="L341" s="284" t="s">
        <v>52</v>
      </c>
      <c r="M341" s="284"/>
      <c r="N341" s="284" t="s">
        <v>21</v>
      </c>
      <c r="O341" s="284"/>
      <c r="P341" s="284" t="s">
        <v>22</v>
      </c>
      <c r="Q341" s="284"/>
      <c r="R341" s="284" t="s">
        <v>23</v>
      </c>
      <c r="S341" s="285"/>
      <c r="T341" s="49"/>
      <c r="U341" s="49"/>
    </row>
    <row r="342" spans="1:21" ht="15" customHeight="1" x14ac:dyDescent="0.25">
      <c r="B342" s="286" t="s">
        <v>24</v>
      </c>
      <c r="C342" s="287"/>
      <c r="D342" s="287"/>
      <c r="E342" s="288"/>
      <c r="F342" s="289">
        <f>'Work Information'!C43</f>
        <v>99999999</v>
      </c>
      <c r="G342" s="290"/>
      <c r="H342" s="290">
        <f>'Work Information'!D43</f>
        <v>99999999</v>
      </c>
      <c r="I342" s="290"/>
      <c r="J342" s="290">
        <f>'Work Information'!E43</f>
        <v>99999999</v>
      </c>
      <c r="K342" s="290"/>
      <c r="L342" s="290">
        <f>'Work Information'!F43</f>
        <v>99999999</v>
      </c>
      <c r="M342" s="290"/>
      <c r="N342" s="290">
        <f>'Work Information'!G43</f>
        <v>99999999</v>
      </c>
      <c r="O342" s="290"/>
      <c r="P342" s="290">
        <f>'Work Information'!H43</f>
        <v>99999999</v>
      </c>
      <c r="Q342" s="290"/>
      <c r="R342" s="290">
        <f>'Work Information'!I43</f>
        <v>99999999</v>
      </c>
      <c r="S342" s="291"/>
      <c r="T342" s="50"/>
      <c r="U342" s="50"/>
    </row>
    <row r="343" spans="1:21" ht="15" customHeight="1" x14ac:dyDescent="0.25">
      <c r="B343" s="278" t="s">
        <v>25</v>
      </c>
      <c r="C343" s="279"/>
      <c r="D343" s="279"/>
      <c r="E343" s="280"/>
      <c r="F343" s="281">
        <f>'Work Information'!C44</f>
        <v>99999999</v>
      </c>
      <c r="G343" s="282"/>
      <c r="H343" s="282">
        <f>'Work Information'!D44</f>
        <v>99999999</v>
      </c>
      <c r="I343" s="282"/>
      <c r="J343" s="282">
        <f>'Work Information'!E44</f>
        <v>99999999</v>
      </c>
      <c r="K343" s="282"/>
      <c r="L343" s="282">
        <f>'Work Information'!F44</f>
        <v>99999999</v>
      </c>
      <c r="M343" s="282"/>
      <c r="N343" s="282">
        <f>'Work Information'!G44</f>
        <v>99999999</v>
      </c>
      <c r="O343" s="282"/>
      <c r="P343" s="282">
        <f>'Work Information'!H44</f>
        <v>99999999</v>
      </c>
      <c r="Q343" s="282"/>
      <c r="R343" s="282">
        <f>'Work Information'!I44</f>
        <v>99999999</v>
      </c>
      <c r="S343" s="283"/>
      <c r="T343" s="50"/>
      <c r="U343" s="50"/>
    </row>
    <row r="344" spans="1:21" ht="15" customHeight="1" x14ac:dyDescent="0.25">
      <c r="B344" s="278" t="s">
        <v>26</v>
      </c>
      <c r="C344" s="279"/>
      <c r="D344" s="279"/>
      <c r="E344" s="280"/>
      <c r="F344" s="281">
        <f>'Work Information'!C45</f>
        <v>99999999</v>
      </c>
      <c r="G344" s="282"/>
      <c r="H344" s="282">
        <f>'Work Information'!D45</f>
        <v>99999999</v>
      </c>
      <c r="I344" s="282"/>
      <c r="J344" s="282">
        <f>'Work Information'!E45</f>
        <v>99999999</v>
      </c>
      <c r="K344" s="282"/>
      <c r="L344" s="282">
        <f>'Work Information'!F45</f>
        <v>99999999</v>
      </c>
      <c r="M344" s="282"/>
      <c r="N344" s="282">
        <f>'Work Information'!G45</f>
        <v>99999999</v>
      </c>
      <c r="O344" s="282"/>
      <c r="P344" s="282">
        <f>'Work Information'!H45</f>
        <v>99999999</v>
      </c>
      <c r="Q344" s="282"/>
      <c r="R344" s="282">
        <f>'Work Information'!I45</f>
        <v>99999999</v>
      </c>
      <c r="S344" s="283"/>
      <c r="T344" s="50"/>
      <c r="U344" s="50"/>
    </row>
    <row r="345" spans="1:21" ht="15" customHeight="1" x14ac:dyDescent="0.25">
      <c r="B345" s="278" t="s">
        <v>27</v>
      </c>
      <c r="C345" s="279"/>
      <c r="D345" s="279"/>
      <c r="E345" s="280"/>
      <c r="F345" s="281">
        <f>'Work Information'!C46</f>
        <v>99999999</v>
      </c>
      <c r="G345" s="282"/>
      <c r="H345" s="282">
        <f>'Work Information'!D46</f>
        <v>99999999</v>
      </c>
      <c r="I345" s="282"/>
      <c r="J345" s="282">
        <f>'Work Information'!E46</f>
        <v>99999999</v>
      </c>
      <c r="K345" s="282"/>
      <c r="L345" s="282">
        <f>'Work Information'!F46</f>
        <v>99999999</v>
      </c>
      <c r="M345" s="282"/>
      <c r="N345" s="282">
        <f>'Work Information'!G46</f>
        <v>99999999</v>
      </c>
      <c r="O345" s="282"/>
      <c r="P345" s="282">
        <f>'Work Information'!H46</f>
        <v>99999999</v>
      </c>
      <c r="Q345" s="282"/>
      <c r="R345" s="282">
        <f>'Work Information'!I46</f>
        <v>99999999</v>
      </c>
      <c r="S345" s="283"/>
      <c r="T345" s="50"/>
      <c r="U345" s="50"/>
    </row>
    <row r="346" spans="1:21" ht="15" customHeight="1" x14ac:dyDescent="0.25">
      <c r="B346" s="278" t="s">
        <v>28</v>
      </c>
      <c r="C346" s="279"/>
      <c r="D346" s="279"/>
      <c r="E346" s="280"/>
      <c r="F346" s="281">
        <f>'Work Information'!C47</f>
        <v>99999999</v>
      </c>
      <c r="G346" s="282"/>
      <c r="H346" s="282">
        <f>'Work Information'!D47</f>
        <v>99999999</v>
      </c>
      <c r="I346" s="282"/>
      <c r="J346" s="282">
        <f>'Work Information'!E47</f>
        <v>99999999</v>
      </c>
      <c r="K346" s="282"/>
      <c r="L346" s="282">
        <f>'Work Information'!F47</f>
        <v>99999999</v>
      </c>
      <c r="M346" s="282"/>
      <c r="N346" s="282">
        <f>'Work Information'!G47</f>
        <v>99999999</v>
      </c>
      <c r="O346" s="282"/>
      <c r="P346" s="282">
        <f>'Work Information'!H47</f>
        <v>99999999</v>
      </c>
      <c r="Q346" s="282"/>
      <c r="R346" s="282">
        <f>'Work Information'!I47</f>
        <v>99999999</v>
      </c>
      <c r="S346" s="283"/>
      <c r="T346" s="50"/>
      <c r="U346" s="50"/>
    </row>
    <row r="347" spans="1:21" ht="15" customHeight="1" x14ac:dyDescent="0.25">
      <c r="B347" s="278" t="s">
        <v>29</v>
      </c>
      <c r="C347" s="279"/>
      <c r="D347" s="279"/>
      <c r="E347" s="280"/>
      <c r="F347" s="281">
        <f>'Work Information'!C48</f>
        <v>99999999</v>
      </c>
      <c r="G347" s="282"/>
      <c r="H347" s="282">
        <f>'Work Information'!D48</f>
        <v>99999999</v>
      </c>
      <c r="I347" s="282"/>
      <c r="J347" s="282">
        <f>'Work Information'!E48</f>
        <v>99999999</v>
      </c>
      <c r="K347" s="282"/>
      <c r="L347" s="282">
        <f>'Work Information'!F48</f>
        <v>99999999</v>
      </c>
      <c r="M347" s="282"/>
      <c r="N347" s="282">
        <f>'Work Information'!G48</f>
        <v>99999999</v>
      </c>
      <c r="O347" s="282"/>
      <c r="P347" s="282">
        <f>'Work Information'!H48</f>
        <v>99999999</v>
      </c>
      <c r="Q347" s="282"/>
      <c r="R347" s="282">
        <f>'Work Information'!I48</f>
        <v>99999999</v>
      </c>
      <c r="S347" s="283"/>
      <c r="T347" s="50"/>
      <c r="U347" s="50"/>
    </row>
    <row r="348" spans="1:21" ht="15" customHeight="1" x14ac:dyDescent="0.25">
      <c r="B348" s="278" t="s">
        <v>30</v>
      </c>
      <c r="C348" s="279"/>
      <c r="D348" s="279"/>
      <c r="E348" s="280"/>
      <c r="F348" s="281">
        <f>'Work Information'!C49</f>
        <v>99999999</v>
      </c>
      <c r="G348" s="282"/>
      <c r="H348" s="282">
        <f>'Work Information'!D49</f>
        <v>99999999</v>
      </c>
      <c r="I348" s="282"/>
      <c r="J348" s="282">
        <f>'Work Information'!E49</f>
        <v>99999999</v>
      </c>
      <c r="K348" s="282"/>
      <c r="L348" s="282">
        <f>'Work Information'!F49</f>
        <v>99999999</v>
      </c>
      <c r="M348" s="282"/>
      <c r="N348" s="282">
        <f>'Work Information'!G49</f>
        <v>99999999</v>
      </c>
      <c r="O348" s="282"/>
      <c r="P348" s="282">
        <f>'Work Information'!H49</f>
        <v>99999999</v>
      </c>
      <c r="Q348" s="282"/>
      <c r="R348" s="282">
        <f>'Work Information'!I49</f>
        <v>99999999</v>
      </c>
      <c r="S348" s="283"/>
      <c r="T348" s="50"/>
      <c r="U348" s="50"/>
    </row>
    <row r="349" spans="1:21" ht="15" customHeight="1" x14ac:dyDescent="0.25">
      <c r="B349" s="278" t="s">
        <v>31</v>
      </c>
      <c r="C349" s="279"/>
      <c r="D349" s="279"/>
      <c r="E349" s="280"/>
      <c r="F349" s="281">
        <f>'Work Information'!C50</f>
        <v>99999999</v>
      </c>
      <c r="G349" s="282"/>
      <c r="H349" s="282">
        <f>'Work Information'!D50</f>
        <v>99999999</v>
      </c>
      <c r="I349" s="282"/>
      <c r="J349" s="282">
        <f>'Work Information'!E50</f>
        <v>99999999</v>
      </c>
      <c r="K349" s="282"/>
      <c r="L349" s="282">
        <f>'Work Information'!F50</f>
        <v>99999999</v>
      </c>
      <c r="M349" s="282"/>
      <c r="N349" s="282">
        <f>'Work Information'!G50</f>
        <v>99999999</v>
      </c>
      <c r="O349" s="282"/>
      <c r="P349" s="282">
        <f>'Work Information'!H50</f>
        <v>99999999</v>
      </c>
      <c r="Q349" s="282"/>
      <c r="R349" s="282">
        <f>'Work Information'!I50</f>
        <v>99999999</v>
      </c>
      <c r="S349" s="283"/>
      <c r="T349" s="50"/>
      <c r="U349" s="50"/>
    </row>
    <row r="350" spans="1:21" ht="15" customHeight="1" x14ac:dyDescent="0.25">
      <c r="B350" s="278" t="s">
        <v>32</v>
      </c>
      <c r="C350" s="279"/>
      <c r="D350" s="279"/>
      <c r="E350" s="280"/>
      <c r="F350" s="281">
        <f>'Work Information'!C51</f>
        <v>99999999</v>
      </c>
      <c r="G350" s="282"/>
      <c r="H350" s="282">
        <f>'Work Information'!D51</f>
        <v>99999999</v>
      </c>
      <c r="I350" s="282"/>
      <c r="J350" s="282">
        <f>'Work Information'!E51</f>
        <v>99999999</v>
      </c>
      <c r="K350" s="282"/>
      <c r="L350" s="282">
        <f>'Work Information'!F51</f>
        <v>99999999</v>
      </c>
      <c r="M350" s="282"/>
      <c r="N350" s="282">
        <f>'Work Information'!G51</f>
        <v>99999999</v>
      </c>
      <c r="O350" s="282"/>
      <c r="P350" s="282">
        <f>'Work Information'!H51</f>
        <v>99999999</v>
      </c>
      <c r="Q350" s="282"/>
      <c r="R350" s="282">
        <f>'Work Information'!I51</f>
        <v>99999999</v>
      </c>
      <c r="S350" s="283"/>
      <c r="T350" s="50"/>
      <c r="U350" s="50"/>
    </row>
    <row r="351" spans="1:21" ht="15" customHeight="1" x14ac:dyDescent="0.25">
      <c r="B351" s="278" t="s">
        <v>33</v>
      </c>
      <c r="C351" s="279"/>
      <c r="D351" s="279"/>
      <c r="E351" s="280"/>
      <c r="F351" s="281">
        <f>'Work Information'!C52</f>
        <v>99999999</v>
      </c>
      <c r="G351" s="282"/>
      <c r="H351" s="282">
        <f>'Work Information'!D52</f>
        <v>99999999</v>
      </c>
      <c r="I351" s="282"/>
      <c r="J351" s="282">
        <f>'Work Information'!E52</f>
        <v>99999999</v>
      </c>
      <c r="K351" s="282"/>
      <c r="L351" s="282">
        <f>'Work Information'!F52</f>
        <v>99999999</v>
      </c>
      <c r="M351" s="282"/>
      <c r="N351" s="282">
        <f>'Work Information'!G52</f>
        <v>99999999</v>
      </c>
      <c r="O351" s="282"/>
      <c r="P351" s="282">
        <f>'Work Information'!H52</f>
        <v>99999999</v>
      </c>
      <c r="Q351" s="282"/>
      <c r="R351" s="282">
        <f>'Work Information'!I52</f>
        <v>99999999</v>
      </c>
      <c r="S351" s="283"/>
      <c r="T351" s="50"/>
      <c r="U351" s="50"/>
    </row>
    <row r="352" spans="1:21" ht="15" customHeight="1" x14ac:dyDescent="0.25">
      <c r="B352" s="278" t="s">
        <v>34</v>
      </c>
      <c r="C352" s="279"/>
      <c r="D352" s="279"/>
      <c r="E352" s="280"/>
      <c r="F352" s="281">
        <f>'Work Information'!C53</f>
        <v>99999999</v>
      </c>
      <c r="G352" s="282"/>
      <c r="H352" s="282">
        <f>'Work Information'!D53</f>
        <v>99999999</v>
      </c>
      <c r="I352" s="282"/>
      <c r="J352" s="282">
        <f>'Work Information'!E53</f>
        <v>99999999</v>
      </c>
      <c r="K352" s="282"/>
      <c r="L352" s="282">
        <f>'Work Information'!F53</f>
        <v>99999999</v>
      </c>
      <c r="M352" s="282"/>
      <c r="N352" s="282">
        <f>'Work Information'!G53</f>
        <v>99999999</v>
      </c>
      <c r="O352" s="282"/>
      <c r="P352" s="282">
        <f>'Work Information'!H53</f>
        <v>99999999</v>
      </c>
      <c r="Q352" s="282"/>
      <c r="R352" s="282">
        <f>'Work Information'!I53</f>
        <v>99999999</v>
      </c>
      <c r="S352" s="283"/>
      <c r="T352" s="50"/>
      <c r="U352" s="50"/>
    </row>
    <row r="353" spans="2:21" ht="15" customHeight="1" x14ac:dyDescent="0.25">
      <c r="B353" s="278" t="s">
        <v>45</v>
      </c>
      <c r="C353" s="279"/>
      <c r="D353" s="279"/>
      <c r="E353" s="280"/>
      <c r="F353" s="281">
        <f>'Work Information'!C54</f>
        <v>99999999</v>
      </c>
      <c r="G353" s="282"/>
      <c r="H353" s="282">
        <f>'Work Information'!D54</f>
        <v>99999999</v>
      </c>
      <c r="I353" s="282"/>
      <c r="J353" s="282">
        <f>'Work Information'!E54</f>
        <v>99999999</v>
      </c>
      <c r="K353" s="282"/>
      <c r="L353" s="282">
        <f>'Work Information'!F54</f>
        <v>99999999</v>
      </c>
      <c r="M353" s="282"/>
      <c r="N353" s="282">
        <f>'Work Information'!G54</f>
        <v>99999999</v>
      </c>
      <c r="O353" s="282"/>
      <c r="P353" s="282">
        <f>'Work Information'!H54</f>
        <v>99999999</v>
      </c>
      <c r="Q353" s="282"/>
      <c r="R353" s="282">
        <f>'Work Information'!I54</f>
        <v>99999999</v>
      </c>
      <c r="S353" s="283"/>
      <c r="T353" s="50"/>
      <c r="U353" s="50"/>
    </row>
    <row r="354" spans="2:21" ht="15" customHeight="1" x14ac:dyDescent="0.25">
      <c r="B354" s="278" t="s">
        <v>46</v>
      </c>
      <c r="C354" s="279"/>
      <c r="D354" s="279"/>
      <c r="E354" s="280"/>
      <c r="F354" s="281">
        <f>'Work Information'!C55</f>
        <v>99999999</v>
      </c>
      <c r="G354" s="282"/>
      <c r="H354" s="282">
        <f>'Work Information'!D55</f>
        <v>99999999</v>
      </c>
      <c r="I354" s="282"/>
      <c r="J354" s="282">
        <f>'Work Information'!E55</f>
        <v>99999999</v>
      </c>
      <c r="K354" s="282"/>
      <c r="L354" s="282">
        <f>'Work Information'!F55</f>
        <v>99999999</v>
      </c>
      <c r="M354" s="282"/>
      <c r="N354" s="282">
        <f>'Work Information'!G55</f>
        <v>99999999</v>
      </c>
      <c r="O354" s="282"/>
      <c r="P354" s="282">
        <f>'Work Information'!H55</f>
        <v>99999999</v>
      </c>
      <c r="Q354" s="282"/>
      <c r="R354" s="282">
        <f>'Work Information'!I55</f>
        <v>99999999</v>
      </c>
      <c r="S354" s="283"/>
      <c r="T354" s="50"/>
      <c r="U354" s="50"/>
    </row>
    <row r="355" spans="2:21" ht="15" customHeight="1" x14ac:dyDescent="0.25">
      <c r="B355" s="278" t="s">
        <v>35</v>
      </c>
      <c r="C355" s="279"/>
      <c r="D355" s="279"/>
      <c r="E355" s="280"/>
      <c r="F355" s="281">
        <f>'Work Information'!C56</f>
        <v>99999999</v>
      </c>
      <c r="G355" s="282"/>
      <c r="H355" s="282">
        <f>'Work Information'!D56</f>
        <v>99999999</v>
      </c>
      <c r="I355" s="282"/>
      <c r="J355" s="282">
        <f>'Work Information'!E56</f>
        <v>99999999</v>
      </c>
      <c r="K355" s="282"/>
      <c r="L355" s="282">
        <f>'Work Information'!F56</f>
        <v>99999999</v>
      </c>
      <c r="M355" s="282"/>
      <c r="N355" s="282">
        <f>'Work Information'!G56</f>
        <v>99999999</v>
      </c>
      <c r="O355" s="282"/>
      <c r="P355" s="282">
        <f>'Work Information'!H56</f>
        <v>99999999</v>
      </c>
      <c r="Q355" s="282"/>
      <c r="R355" s="282">
        <f>'Work Information'!I56</f>
        <v>99999999</v>
      </c>
      <c r="S355" s="283"/>
      <c r="T355" s="50"/>
      <c r="U355" s="50"/>
    </row>
    <row r="356" spans="2:21" ht="15" customHeight="1" x14ac:dyDescent="0.25">
      <c r="B356" s="278" t="s">
        <v>36</v>
      </c>
      <c r="C356" s="279"/>
      <c r="D356" s="279"/>
      <c r="E356" s="280"/>
      <c r="F356" s="281">
        <f>'Work Information'!C57</f>
        <v>99999999</v>
      </c>
      <c r="G356" s="282"/>
      <c r="H356" s="282">
        <f>'Work Information'!D57</f>
        <v>99999999</v>
      </c>
      <c r="I356" s="282"/>
      <c r="J356" s="282">
        <f>'Work Information'!E57</f>
        <v>99999999</v>
      </c>
      <c r="K356" s="282"/>
      <c r="L356" s="282">
        <f>'Work Information'!F57</f>
        <v>99999999</v>
      </c>
      <c r="M356" s="282"/>
      <c r="N356" s="282">
        <f>'Work Information'!G57</f>
        <v>99999999</v>
      </c>
      <c r="O356" s="282"/>
      <c r="P356" s="282">
        <f>'Work Information'!H57</f>
        <v>99999999</v>
      </c>
      <c r="Q356" s="282"/>
      <c r="R356" s="282">
        <f>'Work Information'!I57</f>
        <v>99999999</v>
      </c>
      <c r="S356" s="283"/>
      <c r="T356" s="50"/>
      <c r="U356" s="50"/>
    </row>
    <row r="357" spans="2:21" ht="15" customHeight="1" x14ac:dyDescent="0.25">
      <c r="B357" s="278" t="s">
        <v>37</v>
      </c>
      <c r="C357" s="279"/>
      <c r="D357" s="279"/>
      <c r="E357" s="280"/>
      <c r="F357" s="281">
        <f>'Work Information'!C58</f>
        <v>99999999</v>
      </c>
      <c r="G357" s="282"/>
      <c r="H357" s="282">
        <f>'Work Information'!D58</f>
        <v>99999999</v>
      </c>
      <c r="I357" s="282"/>
      <c r="J357" s="282">
        <f>'Work Information'!E58</f>
        <v>99999999</v>
      </c>
      <c r="K357" s="282"/>
      <c r="L357" s="282">
        <f>'Work Information'!F58</f>
        <v>99999999</v>
      </c>
      <c r="M357" s="282"/>
      <c r="N357" s="282">
        <f>'Work Information'!G58</f>
        <v>99999999</v>
      </c>
      <c r="O357" s="282"/>
      <c r="P357" s="282">
        <f>'Work Information'!H58</f>
        <v>99999999</v>
      </c>
      <c r="Q357" s="282"/>
      <c r="R357" s="282">
        <f>'Work Information'!I58</f>
        <v>99999999</v>
      </c>
      <c r="S357" s="283"/>
      <c r="T357" s="50"/>
      <c r="U357" s="50"/>
    </row>
    <row r="358" spans="2:21" ht="15" customHeight="1" x14ac:dyDescent="0.25">
      <c r="B358" s="278" t="s">
        <v>38</v>
      </c>
      <c r="C358" s="279"/>
      <c r="D358" s="279"/>
      <c r="E358" s="280"/>
      <c r="F358" s="281">
        <f>'Work Information'!C59</f>
        <v>99999999</v>
      </c>
      <c r="G358" s="282"/>
      <c r="H358" s="282">
        <f>'Work Information'!D59</f>
        <v>99999999</v>
      </c>
      <c r="I358" s="282"/>
      <c r="J358" s="282">
        <f>'Work Information'!E59</f>
        <v>99999999</v>
      </c>
      <c r="K358" s="282"/>
      <c r="L358" s="282">
        <f>'Work Information'!F59</f>
        <v>99999999</v>
      </c>
      <c r="M358" s="282"/>
      <c r="N358" s="282">
        <f>'Work Information'!G59</f>
        <v>99999999</v>
      </c>
      <c r="O358" s="282"/>
      <c r="P358" s="282">
        <f>'Work Information'!H59</f>
        <v>99999999</v>
      </c>
      <c r="Q358" s="282"/>
      <c r="R358" s="282">
        <f>'Work Information'!I59</f>
        <v>99999999</v>
      </c>
      <c r="S358" s="283"/>
      <c r="T358" s="50"/>
      <c r="U358" s="50"/>
    </row>
    <row r="359" spans="2:21" ht="15" customHeight="1" x14ac:dyDescent="0.25">
      <c r="B359" s="278" t="s">
        <v>39</v>
      </c>
      <c r="C359" s="279"/>
      <c r="D359" s="279"/>
      <c r="E359" s="280"/>
      <c r="F359" s="281">
        <f>'Work Information'!C60</f>
        <v>99999999</v>
      </c>
      <c r="G359" s="282"/>
      <c r="H359" s="282">
        <f>'Work Information'!D60</f>
        <v>99999999</v>
      </c>
      <c r="I359" s="282"/>
      <c r="J359" s="282">
        <f>'Work Information'!E60</f>
        <v>99999999</v>
      </c>
      <c r="K359" s="282"/>
      <c r="L359" s="282">
        <f>'Work Information'!F60</f>
        <v>99999999</v>
      </c>
      <c r="M359" s="282"/>
      <c r="N359" s="282">
        <f>'Work Information'!G60</f>
        <v>99999999</v>
      </c>
      <c r="O359" s="282"/>
      <c r="P359" s="282">
        <f>'Work Information'!H60</f>
        <v>99999999</v>
      </c>
      <c r="Q359" s="282"/>
      <c r="R359" s="282">
        <f>'Work Information'!I60</f>
        <v>99999999</v>
      </c>
      <c r="S359" s="283"/>
      <c r="T359" s="50"/>
      <c r="U359" s="50"/>
    </row>
    <row r="360" spans="2:21" ht="15" customHeight="1" x14ac:dyDescent="0.25">
      <c r="B360" s="278" t="s">
        <v>40</v>
      </c>
      <c r="C360" s="279"/>
      <c r="D360" s="279"/>
      <c r="E360" s="280"/>
      <c r="F360" s="281">
        <f>'Work Information'!C61</f>
        <v>99999999</v>
      </c>
      <c r="G360" s="282"/>
      <c r="H360" s="282">
        <f>'Work Information'!D61</f>
        <v>99999999</v>
      </c>
      <c r="I360" s="282"/>
      <c r="J360" s="282">
        <f>'Work Information'!E61</f>
        <v>99999999</v>
      </c>
      <c r="K360" s="282"/>
      <c r="L360" s="282">
        <f>'Work Information'!F61</f>
        <v>99999999</v>
      </c>
      <c r="M360" s="282"/>
      <c r="N360" s="282">
        <f>'Work Information'!G61</f>
        <v>99999999</v>
      </c>
      <c r="O360" s="282"/>
      <c r="P360" s="282">
        <f>'Work Information'!H61</f>
        <v>99999999</v>
      </c>
      <c r="Q360" s="282"/>
      <c r="R360" s="282">
        <f>'Work Information'!I61</f>
        <v>99999999</v>
      </c>
      <c r="S360" s="283"/>
      <c r="T360" s="50"/>
      <c r="U360" s="50"/>
    </row>
    <row r="361" spans="2:21" ht="15" customHeight="1" x14ac:dyDescent="0.25">
      <c r="B361" s="278" t="s">
        <v>41</v>
      </c>
      <c r="C361" s="279"/>
      <c r="D361" s="279"/>
      <c r="E361" s="280"/>
      <c r="F361" s="281">
        <f>'Work Information'!C62</f>
        <v>99999999</v>
      </c>
      <c r="G361" s="282"/>
      <c r="H361" s="282">
        <f>'Work Information'!D62</f>
        <v>99999999</v>
      </c>
      <c r="I361" s="282"/>
      <c r="J361" s="282">
        <f>'Work Information'!E62</f>
        <v>99999999</v>
      </c>
      <c r="K361" s="282"/>
      <c r="L361" s="282">
        <f>'Work Information'!F62</f>
        <v>99999999</v>
      </c>
      <c r="M361" s="282"/>
      <c r="N361" s="282">
        <f>'Work Information'!G62</f>
        <v>99999999</v>
      </c>
      <c r="O361" s="282"/>
      <c r="P361" s="282">
        <f>'Work Information'!H62</f>
        <v>99999999</v>
      </c>
      <c r="Q361" s="282"/>
      <c r="R361" s="282">
        <f>'Work Information'!I62</f>
        <v>99999999</v>
      </c>
      <c r="S361" s="283"/>
      <c r="T361" s="50"/>
      <c r="U361" s="50"/>
    </row>
    <row r="362" spans="2:21" ht="15" customHeight="1" x14ac:dyDescent="0.25">
      <c r="B362" s="278" t="s">
        <v>42</v>
      </c>
      <c r="C362" s="279"/>
      <c r="D362" s="279"/>
      <c r="E362" s="280"/>
      <c r="F362" s="281">
        <f>'Work Information'!C63</f>
        <v>99999999</v>
      </c>
      <c r="G362" s="282"/>
      <c r="H362" s="282">
        <f>'Work Information'!D63</f>
        <v>99999999</v>
      </c>
      <c r="I362" s="282"/>
      <c r="J362" s="282">
        <f>'Work Information'!E63</f>
        <v>99999999</v>
      </c>
      <c r="K362" s="282"/>
      <c r="L362" s="282">
        <f>'Work Information'!F63</f>
        <v>99999999</v>
      </c>
      <c r="M362" s="282"/>
      <c r="N362" s="282">
        <f>'Work Information'!G63</f>
        <v>99999999</v>
      </c>
      <c r="O362" s="282"/>
      <c r="P362" s="282">
        <f>'Work Information'!H63</f>
        <v>99999999</v>
      </c>
      <c r="Q362" s="282"/>
      <c r="R362" s="282">
        <f>'Work Information'!I63</f>
        <v>99999999</v>
      </c>
      <c r="S362" s="283"/>
      <c r="T362" s="50"/>
      <c r="U362" s="50"/>
    </row>
    <row r="363" spans="2:21" ht="15" customHeight="1" x14ac:dyDescent="0.25">
      <c r="B363" s="278" t="s">
        <v>43</v>
      </c>
      <c r="C363" s="279"/>
      <c r="D363" s="279"/>
      <c r="E363" s="280"/>
      <c r="F363" s="281">
        <f>'Work Information'!C64</f>
        <v>99999999</v>
      </c>
      <c r="G363" s="282"/>
      <c r="H363" s="282">
        <f>'Work Information'!D64</f>
        <v>99999999</v>
      </c>
      <c r="I363" s="282"/>
      <c r="J363" s="282">
        <f>'Work Information'!E64</f>
        <v>99999999</v>
      </c>
      <c r="K363" s="282"/>
      <c r="L363" s="282">
        <f>'Work Information'!F64</f>
        <v>99999999</v>
      </c>
      <c r="M363" s="282"/>
      <c r="N363" s="282">
        <f>'Work Information'!G64</f>
        <v>99999999</v>
      </c>
      <c r="O363" s="282"/>
      <c r="P363" s="282">
        <f>'Work Information'!H64</f>
        <v>99999999</v>
      </c>
      <c r="Q363" s="282"/>
      <c r="R363" s="282">
        <f>'Work Information'!I64</f>
        <v>99999999</v>
      </c>
      <c r="S363" s="283"/>
      <c r="T363" s="50"/>
      <c r="U363" s="50"/>
    </row>
    <row r="364" spans="2:21" ht="15" customHeight="1" x14ac:dyDescent="0.25">
      <c r="B364" s="278" t="s">
        <v>44</v>
      </c>
      <c r="C364" s="279"/>
      <c r="D364" s="279"/>
      <c r="E364" s="280"/>
      <c r="F364" s="281">
        <f>'Work Information'!C65</f>
        <v>99999999</v>
      </c>
      <c r="G364" s="282"/>
      <c r="H364" s="282">
        <f>'Work Information'!D65</f>
        <v>99999999</v>
      </c>
      <c r="I364" s="282"/>
      <c r="J364" s="282">
        <f>'Work Information'!E65</f>
        <v>99999999</v>
      </c>
      <c r="K364" s="282"/>
      <c r="L364" s="282">
        <f>'Work Information'!F65</f>
        <v>99999999</v>
      </c>
      <c r="M364" s="282"/>
      <c r="N364" s="282">
        <f>'Work Information'!G65</f>
        <v>99999999</v>
      </c>
      <c r="O364" s="282"/>
      <c r="P364" s="282">
        <f>'Work Information'!H65</f>
        <v>99999999</v>
      </c>
      <c r="Q364" s="282"/>
      <c r="R364" s="282">
        <f>'Work Information'!I65</f>
        <v>99999999</v>
      </c>
      <c r="S364" s="283"/>
      <c r="T364" s="50"/>
      <c r="U364" s="50"/>
    </row>
    <row r="365" spans="2:21" ht="15" customHeight="1" thickBot="1" x14ac:dyDescent="0.3">
      <c r="B365" s="299" t="s">
        <v>47</v>
      </c>
      <c r="C365" s="300"/>
      <c r="D365" s="300"/>
      <c r="E365" s="301"/>
      <c r="F365" s="302">
        <f>'Work Information'!C66</f>
        <v>99999999</v>
      </c>
      <c r="G365" s="303"/>
      <c r="H365" s="303">
        <f>'Work Information'!D66</f>
        <v>99999999</v>
      </c>
      <c r="I365" s="303"/>
      <c r="J365" s="303">
        <f>'Work Information'!E66</f>
        <v>99999999</v>
      </c>
      <c r="K365" s="303"/>
      <c r="L365" s="303">
        <f>'Work Information'!F66</f>
        <v>99999999</v>
      </c>
      <c r="M365" s="303"/>
      <c r="N365" s="303">
        <f>'Work Information'!G66</f>
        <v>99999999</v>
      </c>
      <c r="O365" s="303"/>
      <c r="P365" s="303">
        <f>'Work Information'!H66</f>
        <v>99999999</v>
      </c>
      <c r="Q365" s="303"/>
      <c r="R365" s="303">
        <f>'Work Information'!I66</f>
        <v>99999999</v>
      </c>
      <c r="S365" s="310"/>
      <c r="T365" s="50"/>
      <c r="U365" s="50"/>
    </row>
    <row r="366" spans="2:21" ht="15" customHeight="1" x14ac:dyDescent="0.25">
      <c r="T366" s="51"/>
      <c r="U366" s="51"/>
    </row>
    <row r="367" spans="2:21" ht="15" customHeight="1" x14ac:dyDescent="0.25">
      <c r="B367" t="s">
        <v>210</v>
      </c>
      <c r="T367" s="51"/>
      <c r="U367" s="51"/>
    </row>
    <row r="368" spans="2:21" ht="15" customHeight="1" x14ac:dyDescent="0.25">
      <c r="C368" s="135"/>
      <c r="D368" s="135"/>
      <c r="F368" t="s">
        <v>211</v>
      </c>
      <c r="T368" s="51"/>
      <c r="U368" s="51"/>
    </row>
    <row r="369" spans="1:21" ht="15" customHeight="1" x14ac:dyDescent="0.25">
      <c r="T369" s="51"/>
      <c r="U369" s="51"/>
    </row>
    <row r="370" spans="1:21" ht="15" customHeight="1" x14ac:dyDescent="0.25">
      <c r="B370" s="5" t="s">
        <v>140</v>
      </c>
      <c r="T370" s="51"/>
      <c r="U370" s="51"/>
    </row>
    <row r="371" spans="1:21" ht="15" customHeight="1" x14ac:dyDescent="0.25">
      <c r="B371" s="5"/>
      <c r="J371" s="28" t="s">
        <v>195</v>
      </c>
      <c r="K371" s="350" t="e">
        <f>'Work Information'!$G$10</f>
        <v>#VALUE!</v>
      </c>
      <c r="L371" s="350"/>
      <c r="M371" s="350"/>
      <c r="T371" s="51"/>
      <c r="U371" s="51"/>
    </row>
    <row r="372" spans="1:21" ht="15" customHeight="1" x14ac:dyDescent="0.25">
      <c r="J372" s="28" t="s">
        <v>141</v>
      </c>
      <c r="K372" s="314">
        <f>COUNTIF(F342:S365,"&lt;"&amp;'Work Information'!$G$10)</f>
        <v>0</v>
      </c>
      <c r="L372" s="314"/>
      <c r="M372" s="314"/>
      <c r="T372" s="51"/>
      <c r="U372" s="51"/>
    </row>
    <row r="373" spans="1:21" ht="15" customHeight="1" x14ac:dyDescent="0.25"/>
    <row r="374" spans="1:21" ht="58.5" customHeight="1" x14ac:dyDescent="0.45">
      <c r="A374" s="48" t="str">
        <f>"Alternative 2"</f>
        <v>Alternative 2</v>
      </c>
    </row>
    <row r="375" spans="1:21" ht="15" customHeight="1" x14ac:dyDescent="0.45">
      <c r="A375" s="48"/>
      <c r="B375" s="207" t="str">
        <f>'User Input'!G78</f>
        <v>Enter a brief, distinguishing description.</v>
      </c>
    </row>
    <row r="376" spans="1:21" ht="15" customHeight="1" x14ac:dyDescent="0.25">
      <c r="B376" s="132" t="str">
        <f>"Queuing for "&amp;IF('Raw Weekday Hourly Traffic Vols'!$H$5="2-Way",'User Input'!$G$17,'User Input'!$G$16)&amp;"bound Traffic (mi)"</f>
        <v>Queuing for bound Traffic (mi)</v>
      </c>
      <c r="C376" s="71"/>
      <c r="D376" s="71"/>
      <c r="E376" s="71"/>
      <c r="F376" s="71"/>
      <c r="G376" s="71"/>
      <c r="H376" s="71"/>
      <c r="I376" s="71"/>
      <c r="J376" s="71"/>
      <c r="K376" s="71"/>
      <c r="L376" s="71"/>
      <c r="M376" s="71"/>
      <c r="N376" s="71"/>
      <c r="O376" s="71"/>
      <c r="P376" s="71"/>
      <c r="Q376" s="71"/>
      <c r="R376" s="71"/>
      <c r="S376" s="71"/>
      <c r="T376" s="71"/>
    </row>
    <row r="377" spans="1:21" ht="15" customHeight="1" thickBot="1" x14ac:dyDescent="0.3"/>
    <row r="378" spans="1:21" ht="15" customHeight="1" thickBot="1" x14ac:dyDescent="0.3">
      <c r="B378" s="292" t="s">
        <v>0</v>
      </c>
      <c r="C378" s="293"/>
      <c r="D378" s="293"/>
      <c r="E378" s="294"/>
      <c r="F378" s="295" t="s">
        <v>49</v>
      </c>
      <c r="G378" s="284"/>
      <c r="H378" s="284" t="s">
        <v>50</v>
      </c>
      <c r="I378" s="284"/>
      <c r="J378" s="284" t="s">
        <v>51</v>
      </c>
      <c r="K378" s="284"/>
      <c r="L378" s="284" t="s">
        <v>52</v>
      </c>
      <c r="M378" s="284"/>
      <c r="N378" s="284" t="s">
        <v>21</v>
      </c>
      <c r="O378" s="284"/>
      <c r="P378" s="284" t="s">
        <v>22</v>
      </c>
      <c r="Q378" s="284"/>
      <c r="R378" s="284" t="s">
        <v>23</v>
      </c>
      <c r="S378" s="285"/>
    </row>
    <row r="379" spans="1:21" ht="15" customHeight="1" x14ac:dyDescent="0.25">
      <c r="B379" s="286" t="s">
        <v>24</v>
      </c>
      <c r="C379" s="287"/>
      <c r="D379" s="287"/>
      <c r="E379" s="288"/>
      <c r="F379" s="309" t="e">
        <f ca="1">'Queuing Calcs'!C38</f>
        <v>#VALUE!</v>
      </c>
      <c r="G379" s="304"/>
      <c r="H379" s="304" t="e">
        <f ca="1">'Queuing Calcs'!D38</f>
        <v>#VALUE!</v>
      </c>
      <c r="I379" s="304"/>
      <c r="J379" s="304" t="e">
        <f ca="1">'Queuing Calcs'!E38</f>
        <v>#VALUE!</v>
      </c>
      <c r="K379" s="304"/>
      <c r="L379" s="304" t="e">
        <f ca="1">'Queuing Calcs'!F38</f>
        <v>#VALUE!</v>
      </c>
      <c r="M379" s="304"/>
      <c r="N379" s="304" t="e">
        <f ca="1">'Queuing Calcs'!G38</f>
        <v>#VALUE!</v>
      </c>
      <c r="O379" s="304"/>
      <c r="P379" s="304" t="e">
        <f ca="1">'Queuing Calcs'!H38</f>
        <v>#VALUE!</v>
      </c>
      <c r="Q379" s="304"/>
      <c r="R379" s="304" t="e">
        <f ca="1">'Queuing Calcs'!I38</f>
        <v>#VALUE!</v>
      </c>
      <c r="S379" s="305"/>
    </row>
    <row r="380" spans="1:21" ht="15" customHeight="1" x14ac:dyDescent="0.25">
      <c r="B380" s="278" t="s">
        <v>25</v>
      </c>
      <c r="C380" s="279"/>
      <c r="D380" s="279"/>
      <c r="E380" s="280"/>
      <c r="F380" s="306" t="e">
        <f ca="1">'Queuing Calcs'!C39</f>
        <v>#VALUE!</v>
      </c>
      <c r="G380" s="307"/>
      <c r="H380" s="307" t="e">
        <f ca="1">'Queuing Calcs'!D39</f>
        <v>#VALUE!</v>
      </c>
      <c r="I380" s="307"/>
      <c r="J380" s="307" t="e">
        <f ca="1">'Queuing Calcs'!E39</f>
        <v>#VALUE!</v>
      </c>
      <c r="K380" s="307"/>
      <c r="L380" s="307" t="e">
        <f ca="1">'Queuing Calcs'!F39</f>
        <v>#VALUE!</v>
      </c>
      <c r="M380" s="307"/>
      <c r="N380" s="307" t="e">
        <f ca="1">'Queuing Calcs'!G39</f>
        <v>#VALUE!</v>
      </c>
      <c r="O380" s="307"/>
      <c r="P380" s="307" t="e">
        <f ca="1">'Queuing Calcs'!H39</f>
        <v>#VALUE!</v>
      </c>
      <c r="Q380" s="307"/>
      <c r="R380" s="307" t="e">
        <f ca="1">'Queuing Calcs'!I39</f>
        <v>#VALUE!</v>
      </c>
      <c r="S380" s="308"/>
    </row>
    <row r="381" spans="1:21" ht="15" customHeight="1" x14ac:dyDescent="0.25">
      <c r="B381" s="278" t="s">
        <v>26</v>
      </c>
      <c r="C381" s="279"/>
      <c r="D381" s="279"/>
      <c r="E381" s="280"/>
      <c r="F381" s="306" t="e">
        <f ca="1">'Queuing Calcs'!C40</f>
        <v>#VALUE!</v>
      </c>
      <c r="G381" s="307"/>
      <c r="H381" s="307" t="e">
        <f ca="1">'Queuing Calcs'!D40</f>
        <v>#VALUE!</v>
      </c>
      <c r="I381" s="307"/>
      <c r="J381" s="307" t="e">
        <f ca="1">'Queuing Calcs'!E40</f>
        <v>#VALUE!</v>
      </c>
      <c r="K381" s="307"/>
      <c r="L381" s="307" t="e">
        <f ca="1">'Queuing Calcs'!F40</f>
        <v>#VALUE!</v>
      </c>
      <c r="M381" s="307"/>
      <c r="N381" s="307" t="e">
        <f ca="1">'Queuing Calcs'!G40</f>
        <v>#VALUE!</v>
      </c>
      <c r="O381" s="307"/>
      <c r="P381" s="307" t="e">
        <f ca="1">'Queuing Calcs'!H40</f>
        <v>#VALUE!</v>
      </c>
      <c r="Q381" s="307"/>
      <c r="R381" s="307" t="e">
        <f ca="1">'Queuing Calcs'!I40</f>
        <v>#VALUE!</v>
      </c>
      <c r="S381" s="308"/>
    </row>
    <row r="382" spans="1:21" ht="15" customHeight="1" x14ac:dyDescent="0.25">
      <c r="B382" s="278" t="s">
        <v>27</v>
      </c>
      <c r="C382" s="279"/>
      <c r="D382" s="279"/>
      <c r="E382" s="280"/>
      <c r="F382" s="306" t="e">
        <f ca="1">'Queuing Calcs'!C41</f>
        <v>#VALUE!</v>
      </c>
      <c r="G382" s="307"/>
      <c r="H382" s="307" t="e">
        <f ca="1">'Queuing Calcs'!D41</f>
        <v>#VALUE!</v>
      </c>
      <c r="I382" s="307"/>
      <c r="J382" s="307" t="e">
        <f ca="1">'Queuing Calcs'!E41</f>
        <v>#VALUE!</v>
      </c>
      <c r="K382" s="307"/>
      <c r="L382" s="307" t="e">
        <f ca="1">'Queuing Calcs'!F41</f>
        <v>#VALUE!</v>
      </c>
      <c r="M382" s="307"/>
      <c r="N382" s="307" t="e">
        <f ca="1">'Queuing Calcs'!G41</f>
        <v>#VALUE!</v>
      </c>
      <c r="O382" s="307"/>
      <c r="P382" s="307" t="e">
        <f ca="1">'Queuing Calcs'!H41</f>
        <v>#VALUE!</v>
      </c>
      <c r="Q382" s="307"/>
      <c r="R382" s="307" t="e">
        <f ca="1">'Queuing Calcs'!I41</f>
        <v>#VALUE!</v>
      </c>
      <c r="S382" s="308"/>
    </row>
    <row r="383" spans="1:21" ht="15" customHeight="1" x14ac:dyDescent="0.25">
      <c r="B383" s="278" t="s">
        <v>28</v>
      </c>
      <c r="C383" s="279"/>
      <c r="D383" s="279"/>
      <c r="E383" s="280"/>
      <c r="F383" s="306" t="e">
        <f ca="1">'Queuing Calcs'!C42</f>
        <v>#VALUE!</v>
      </c>
      <c r="G383" s="307"/>
      <c r="H383" s="307" t="e">
        <f ca="1">'Queuing Calcs'!D42</f>
        <v>#VALUE!</v>
      </c>
      <c r="I383" s="307"/>
      <c r="J383" s="307" t="e">
        <f ca="1">'Queuing Calcs'!E42</f>
        <v>#VALUE!</v>
      </c>
      <c r="K383" s="307"/>
      <c r="L383" s="307" t="e">
        <f ca="1">'Queuing Calcs'!F42</f>
        <v>#VALUE!</v>
      </c>
      <c r="M383" s="307"/>
      <c r="N383" s="307" t="e">
        <f ca="1">'Queuing Calcs'!G42</f>
        <v>#VALUE!</v>
      </c>
      <c r="O383" s="307"/>
      <c r="P383" s="307" t="e">
        <f ca="1">'Queuing Calcs'!H42</f>
        <v>#VALUE!</v>
      </c>
      <c r="Q383" s="307"/>
      <c r="R383" s="307" t="e">
        <f ca="1">'Queuing Calcs'!I42</f>
        <v>#VALUE!</v>
      </c>
      <c r="S383" s="308"/>
    </row>
    <row r="384" spans="1:21" ht="15" customHeight="1" x14ac:dyDescent="0.25">
      <c r="B384" s="278" t="s">
        <v>29</v>
      </c>
      <c r="C384" s="279"/>
      <c r="D384" s="279"/>
      <c r="E384" s="280"/>
      <c r="F384" s="306" t="e">
        <f ca="1">'Queuing Calcs'!C43</f>
        <v>#VALUE!</v>
      </c>
      <c r="G384" s="307"/>
      <c r="H384" s="307" t="e">
        <f ca="1">'Queuing Calcs'!D43</f>
        <v>#VALUE!</v>
      </c>
      <c r="I384" s="307"/>
      <c r="J384" s="307" t="e">
        <f ca="1">'Queuing Calcs'!E43</f>
        <v>#VALUE!</v>
      </c>
      <c r="K384" s="307"/>
      <c r="L384" s="307" t="e">
        <f ca="1">'Queuing Calcs'!F43</f>
        <v>#VALUE!</v>
      </c>
      <c r="M384" s="307"/>
      <c r="N384" s="307" t="e">
        <f ca="1">'Queuing Calcs'!G43</f>
        <v>#VALUE!</v>
      </c>
      <c r="O384" s="307"/>
      <c r="P384" s="307" t="e">
        <f ca="1">'Queuing Calcs'!H43</f>
        <v>#VALUE!</v>
      </c>
      <c r="Q384" s="307"/>
      <c r="R384" s="307" t="e">
        <f ca="1">'Queuing Calcs'!I43</f>
        <v>#VALUE!</v>
      </c>
      <c r="S384" s="308"/>
    </row>
    <row r="385" spans="2:19" ht="15" customHeight="1" x14ac:dyDescent="0.25">
      <c r="B385" s="278" t="s">
        <v>30</v>
      </c>
      <c r="C385" s="279"/>
      <c r="D385" s="279"/>
      <c r="E385" s="280"/>
      <c r="F385" s="306" t="e">
        <f ca="1">'Queuing Calcs'!C44</f>
        <v>#VALUE!</v>
      </c>
      <c r="G385" s="307"/>
      <c r="H385" s="307" t="e">
        <f ca="1">'Queuing Calcs'!D44</f>
        <v>#VALUE!</v>
      </c>
      <c r="I385" s="307"/>
      <c r="J385" s="307" t="e">
        <f ca="1">'Queuing Calcs'!E44</f>
        <v>#VALUE!</v>
      </c>
      <c r="K385" s="307"/>
      <c r="L385" s="307" t="e">
        <f ca="1">'Queuing Calcs'!F44</f>
        <v>#VALUE!</v>
      </c>
      <c r="M385" s="307"/>
      <c r="N385" s="307" t="e">
        <f ca="1">'Queuing Calcs'!G44</f>
        <v>#VALUE!</v>
      </c>
      <c r="O385" s="307"/>
      <c r="P385" s="307" t="e">
        <f ca="1">'Queuing Calcs'!H44</f>
        <v>#VALUE!</v>
      </c>
      <c r="Q385" s="307"/>
      <c r="R385" s="307" t="e">
        <f ca="1">'Queuing Calcs'!I44</f>
        <v>#VALUE!</v>
      </c>
      <c r="S385" s="308"/>
    </row>
    <row r="386" spans="2:19" ht="15" customHeight="1" x14ac:dyDescent="0.25">
      <c r="B386" s="278" t="s">
        <v>31</v>
      </c>
      <c r="C386" s="279"/>
      <c r="D386" s="279"/>
      <c r="E386" s="280"/>
      <c r="F386" s="306" t="e">
        <f ca="1">'Queuing Calcs'!C45</f>
        <v>#VALUE!</v>
      </c>
      <c r="G386" s="307"/>
      <c r="H386" s="307" t="e">
        <f ca="1">'Queuing Calcs'!D45</f>
        <v>#VALUE!</v>
      </c>
      <c r="I386" s="307"/>
      <c r="J386" s="307" t="e">
        <f ca="1">'Queuing Calcs'!E45</f>
        <v>#VALUE!</v>
      </c>
      <c r="K386" s="307"/>
      <c r="L386" s="307" t="e">
        <f ca="1">'Queuing Calcs'!F45</f>
        <v>#VALUE!</v>
      </c>
      <c r="M386" s="307"/>
      <c r="N386" s="307" t="e">
        <f ca="1">'Queuing Calcs'!G45</f>
        <v>#VALUE!</v>
      </c>
      <c r="O386" s="307"/>
      <c r="P386" s="307" t="e">
        <f ca="1">'Queuing Calcs'!H45</f>
        <v>#VALUE!</v>
      </c>
      <c r="Q386" s="307"/>
      <c r="R386" s="307" t="e">
        <f ca="1">'Queuing Calcs'!I45</f>
        <v>#VALUE!</v>
      </c>
      <c r="S386" s="308"/>
    </row>
    <row r="387" spans="2:19" ht="15" customHeight="1" x14ac:dyDescent="0.25">
      <c r="B387" s="278" t="s">
        <v>32</v>
      </c>
      <c r="C387" s="279"/>
      <c r="D387" s="279"/>
      <c r="E387" s="280"/>
      <c r="F387" s="306" t="e">
        <f ca="1">'Queuing Calcs'!C46</f>
        <v>#VALUE!</v>
      </c>
      <c r="G387" s="307"/>
      <c r="H387" s="307" t="e">
        <f ca="1">'Queuing Calcs'!D46</f>
        <v>#VALUE!</v>
      </c>
      <c r="I387" s="307"/>
      <c r="J387" s="307" t="e">
        <f ca="1">'Queuing Calcs'!E46</f>
        <v>#VALUE!</v>
      </c>
      <c r="K387" s="307"/>
      <c r="L387" s="307" t="e">
        <f ca="1">'Queuing Calcs'!F46</f>
        <v>#VALUE!</v>
      </c>
      <c r="M387" s="307"/>
      <c r="N387" s="307" t="e">
        <f ca="1">'Queuing Calcs'!G46</f>
        <v>#VALUE!</v>
      </c>
      <c r="O387" s="307"/>
      <c r="P387" s="307" t="e">
        <f ca="1">'Queuing Calcs'!H46</f>
        <v>#VALUE!</v>
      </c>
      <c r="Q387" s="307"/>
      <c r="R387" s="307" t="e">
        <f ca="1">'Queuing Calcs'!I46</f>
        <v>#VALUE!</v>
      </c>
      <c r="S387" s="308"/>
    </row>
    <row r="388" spans="2:19" ht="15" customHeight="1" x14ac:dyDescent="0.25">
      <c r="B388" s="278" t="s">
        <v>33</v>
      </c>
      <c r="C388" s="279"/>
      <c r="D388" s="279"/>
      <c r="E388" s="280"/>
      <c r="F388" s="306" t="e">
        <f ca="1">'Queuing Calcs'!C47</f>
        <v>#VALUE!</v>
      </c>
      <c r="G388" s="307"/>
      <c r="H388" s="307" t="e">
        <f ca="1">'Queuing Calcs'!D47</f>
        <v>#VALUE!</v>
      </c>
      <c r="I388" s="307"/>
      <c r="J388" s="307" t="e">
        <f ca="1">'Queuing Calcs'!E47</f>
        <v>#VALUE!</v>
      </c>
      <c r="K388" s="307"/>
      <c r="L388" s="307" t="e">
        <f ca="1">'Queuing Calcs'!F47</f>
        <v>#VALUE!</v>
      </c>
      <c r="M388" s="307"/>
      <c r="N388" s="307" t="e">
        <f ca="1">'Queuing Calcs'!G47</f>
        <v>#VALUE!</v>
      </c>
      <c r="O388" s="307"/>
      <c r="P388" s="307" t="e">
        <f ca="1">'Queuing Calcs'!H47</f>
        <v>#VALUE!</v>
      </c>
      <c r="Q388" s="307"/>
      <c r="R388" s="307" t="e">
        <f ca="1">'Queuing Calcs'!I47</f>
        <v>#VALUE!</v>
      </c>
      <c r="S388" s="308"/>
    </row>
    <row r="389" spans="2:19" ht="15" customHeight="1" x14ac:dyDescent="0.25">
      <c r="B389" s="278" t="s">
        <v>34</v>
      </c>
      <c r="C389" s="279"/>
      <c r="D389" s="279"/>
      <c r="E389" s="280"/>
      <c r="F389" s="306" t="e">
        <f ca="1">'Queuing Calcs'!C48</f>
        <v>#VALUE!</v>
      </c>
      <c r="G389" s="307"/>
      <c r="H389" s="307" t="e">
        <f ca="1">'Queuing Calcs'!D48</f>
        <v>#VALUE!</v>
      </c>
      <c r="I389" s="307"/>
      <c r="J389" s="307" t="e">
        <f ca="1">'Queuing Calcs'!E48</f>
        <v>#VALUE!</v>
      </c>
      <c r="K389" s="307"/>
      <c r="L389" s="307" t="e">
        <f ca="1">'Queuing Calcs'!F48</f>
        <v>#VALUE!</v>
      </c>
      <c r="M389" s="307"/>
      <c r="N389" s="307" t="e">
        <f ca="1">'Queuing Calcs'!G48</f>
        <v>#VALUE!</v>
      </c>
      <c r="O389" s="307"/>
      <c r="P389" s="307" t="e">
        <f ca="1">'Queuing Calcs'!H48</f>
        <v>#VALUE!</v>
      </c>
      <c r="Q389" s="307"/>
      <c r="R389" s="307" t="e">
        <f ca="1">'Queuing Calcs'!I48</f>
        <v>#VALUE!</v>
      </c>
      <c r="S389" s="308"/>
    </row>
    <row r="390" spans="2:19" ht="15" customHeight="1" x14ac:dyDescent="0.25">
      <c r="B390" s="278" t="s">
        <v>45</v>
      </c>
      <c r="C390" s="279"/>
      <c r="D390" s="279"/>
      <c r="E390" s="280"/>
      <c r="F390" s="306" t="e">
        <f ca="1">'Queuing Calcs'!C49</f>
        <v>#VALUE!</v>
      </c>
      <c r="G390" s="307"/>
      <c r="H390" s="307" t="e">
        <f ca="1">'Queuing Calcs'!D49</f>
        <v>#VALUE!</v>
      </c>
      <c r="I390" s="307"/>
      <c r="J390" s="307" t="e">
        <f ca="1">'Queuing Calcs'!E49</f>
        <v>#VALUE!</v>
      </c>
      <c r="K390" s="307"/>
      <c r="L390" s="307" t="e">
        <f ca="1">'Queuing Calcs'!F49</f>
        <v>#VALUE!</v>
      </c>
      <c r="M390" s="307"/>
      <c r="N390" s="307" t="e">
        <f ca="1">'Queuing Calcs'!G49</f>
        <v>#VALUE!</v>
      </c>
      <c r="O390" s="307"/>
      <c r="P390" s="307" t="e">
        <f ca="1">'Queuing Calcs'!H49</f>
        <v>#VALUE!</v>
      </c>
      <c r="Q390" s="307"/>
      <c r="R390" s="307" t="e">
        <f ca="1">'Queuing Calcs'!I49</f>
        <v>#VALUE!</v>
      </c>
      <c r="S390" s="308"/>
    </row>
    <row r="391" spans="2:19" ht="15" customHeight="1" x14ac:dyDescent="0.25">
      <c r="B391" s="278" t="s">
        <v>46</v>
      </c>
      <c r="C391" s="279"/>
      <c r="D391" s="279"/>
      <c r="E391" s="280"/>
      <c r="F391" s="306" t="e">
        <f ca="1">'Queuing Calcs'!C50</f>
        <v>#VALUE!</v>
      </c>
      <c r="G391" s="307"/>
      <c r="H391" s="307" t="e">
        <f ca="1">'Queuing Calcs'!D50</f>
        <v>#VALUE!</v>
      </c>
      <c r="I391" s="307"/>
      <c r="J391" s="307" t="e">
        <f ca="1">'Queuing Calcs'!E50</f>
        <v>#VALUE!</v>
      </c>
      <c r="K391" s="307"/>
      <c r="L391" s="307" t="e">
        <f ca="1">'Queuing Calcs'!F50</f>
        <v>#VALUE!</v>
      </c>
      <c r="M391" s="307"/>
      <c r="N391" s="307" t="e">
        <f ca="1">'Queuing Calcs'!G50</f>
        <v>#VALUE!</v>
      </c>
      <c r="O391" s="307"/>
      <c r="P391" s="307" t="e">
        <f ca="1">'Queuing Calcs'!H50</f>
        <v>#VALUE!</v>
      </c>
      <c r="Q391" s="307"/>
      <c r="R391" s="307" t="e">
        <f ca="1">'Queuing Calcs'!I50</f>
        <v>#VALUE!</v>
      </c>
      <c r="S391" s="308"/>
    </row>
    <row r="392" spans="2:19" ht="15" customHeight="1" x14ac:dyDescent="0.25">
      <c r="B392" s="278" t="s">
        <v>35</v>
      </c>
      <c r="C392" s="279"/>
      <c r="D392" s="279"/>
      <c r="E392" s="280"/>
      <c r="F392" s="306" t="e">
        <f ca="1">'Queuing Calcs'!C51</f>
        <v>#VALUE!</v>
      </c>
      <c r="G392" s="307"/>
      <c r="H392" s="307" t="e">
        <f ca="1">'Queuing Calcs'!D51</f>
        <v>#VALUE!</v>
      </c>
      <c r="I392" s="307"/>
      <c r="J392" s="307" t="e">
        <f ca="1">'Queuing Calcs'!E51</f>
        <v>#VALUE!</v>
      </c>
      <c r="K392" s="307"/>
      <c r="L392" s="307" t="e">
        <f ca="1">'Queuing Calcs'!F51</f>
        <v>#VALUE!</v>
      </c>
      <c r="M392" s="307"/>
      <c r="N392" s="307" t="e">
        <f ca="1">'Queuing Calcs'!G51</f>
        <v>#VALUE!</v>
      </c>
      <c r="O392" s="307"/>
      <c r="P392" s="307" t="e">
        <f ca="1">'Queuing Calcs'!H51</f>
        <v>#VALUE!</v>
      </c>
      <c r="Q392" s="307"/>
      <c r="R392" s="307" t="e">
        <f ca="1">'Queuing Calcs'!I51</f>
        <v>#VALUE!</v>
      </c>
      <c r="S392" s="308"/>
    </row>
    <row r="393" spans="2:19" ht="15" customHeight="1" x14ac:dyDescent="0.25">
      <c r="B393" s="278" t="s">
        <v>36</v>
      </c>
      <c r="C393" s="279"/>
      <c r="D393" s="279"/>
      <c r="E393" s="280"/>
      <c r="F393" s="306" t="e">
        <f ca="1">'Queuing Calcs'!C52</f>
        <v>#VALUE!</v>
      </c>
      <c r="G393" s="307"/>
      <c r="H393" s="307" t="e">
        <f ca="1">'Queuing Calcs'!D52</f>
        <v>#VALUE!</v>
      </c>
      <c r="I393" s="307"/>
      <c r="J393" s="307" t="e">
        <f ca="1">'Queuing Calcs'!E52</f>
        <v>#VALUE!</v>
      </c>
      <c r="K393" s="307"/>
      <c r="L393" s="307" t="e">
        <f ca="1">'Queuing Calcs'!F52</f>
        <v>#VALUE!</v>
      </c>
      <c r="M393" s="307"/>
      <c r="N393" s="307" t="e">
        <f ca="1">'Queuing Calcs'!G52</f>
        <v>#VALUE!</v>
      </c>
      <c r="O393" s="307"/>
      <c r="P393" s="307" t="e">
        <f ca="1">'Queuing Calcs'!H52</f>
        <v>#VALUE!</v>
      </c>
      <c r="Q393" s="307"/>
      <c r="R393" s="307" t="e">
        <f ca="1">'Queuing Calcs'!I52</f>
        <v>#VALUE!</v>
      </c>
      <c r="S393" s="308"/>
    </row>
    <row r="394" spans="2:19" ht="15" customHeight="1" x14ac:dyDescent="0.25">
      <c r="B394" s="278" t="s">
        <v>37</v>
      </c>
      <c r="C394" s="279"/>
      <c r="D394" s="279"/>
      <c r="E394" s="280"/>
      <c r="F394" s="306" t="e">
        <f ca="1">'Queuing Calcs'!C53</f>
        <v>#VALUE!</v>
      </c>
      <c r="G394" s="307"/>
      <c r="H394" s="307" t="e">
        <f ca="1">'Queuing Calcs'!D53</f>
        <v>#VALUE!</v>
      </c>
      <c r="I394" s="307"/>
      <c r="J394" s="307" t="e">
        <f ca="1">'Queuing Calcs'!E53</f>
        <v>#VALUE!</v>
      </c>
      <c r="K394" s="307"/>
      <c r="L394" s="307" t="e">
        <f ca="1">'Queuing Calcs'!F53</f>
        <v>#VALUE!</v>
      </c>
      <c r="M394" s="307"/>
      <c r="N394" s="307" t="e">
        <f ca="1">'Queuing Calcs'!G53</f>
        <v>#VALUE!</v>
      </c>
      <c r="O394" s="307"/>
      <c r="P394" s="307" t="e">
        <f ca="1">'Queuing Calcs'!H53</f>
        <v>#VALUE!</v>
      </c>
      <c r="Q394" s="307"/>
      <c r="R394" s="307" t="e">
        <f ca="1">'Queuing Calcs'!I53</f>
        <v>#VALUE!</v>
      </c>
      <c r="S394" s="308"/>
    </row>
    <row r="395" spans="2:19" ht="15" customHeight="1" x14ac:dyDescent="0.25">
      <c r="B395" s="278" t="s">
        <v>38</v>
      </c>
      <c r="C395" s="279"/>
      <c r="D395" s="279"/>
      <c r="E395" s="280"/>
      <c r="F395" s="306" t="e">
        <f ca="1">'Queuing Calcs'!C54</f>
        <v>#VALUE!</v>
      </c>
      <c r="G395" s="307"/>
      <c r="H395" s="307" t="e">
        <f ca="1">'Queuing Calcs'!D54</f>
        <v>#VALUE!</v>
      </c>
      <c r="I395" s="307"/>
      <c r="J395" s="307" t="e">
        <f ca="1">'Queuing Calcs'!E54</f>
        <v>#VALUE!</v>
      </c>
      <c r="K395" s="307"/>
      <c r="L395" s="307" t="e">
        <f ca="1">'Queuing Calcs'!F54</f>
        <v>#VALUE!</v>
      </c>
      <c r="M395" s="307"/>
      <c r="N395" s="307" t="e">
        <f ca="1">'Queuing Calcs'!G54</f>
        <v>#VALUE!</v>
      </c>
      <c r="O395" s="307"/>
      <c r="P395" s="307" t="e">
        <f ca="1">'Queuing Calcs'!H54</f>
        <v>#VALUE!</v>
      </c>
      <c r="Q395" s="307"/>
      <c r="R395" s="307" t="e">
        <f ca="1">'Queuing Calcs'!I54</f>
        <v>#VALUE!</v>
      </c>
      <c r="S395" s="308"/>
    </row>
    <row r="396" spans="2:19" ht="15" customHeight="1" x14ac:dyDescent="0.25">
      <c r="B396" s="278" t="s">
        <v>39</v>
      </c>
      <c r="C396" s="279"/>
      <c r="D396" s="279"/>
      <c r="E396" s="280"/>
      <c r="F396" s="306" t="e">
        <f ca="1">'Queuing Calcs'!C55</f>
        <v>#VALUE!</v>
      </c>
      <c r="G396" s="307"/>
      <c r="H396" s="307" t="e">
        <f ca="1">'Queuing Calcs'!D55</f>
        <v>#VALUE!</v>
      </c>
      <c r="I396" s="307"/>
      <c r="J396" s="307" t="e">
        <f ca="1">'Queuing Calcs'!E55</f>
        <v>#VALUE!</v>
      </c>
      <c r="K396" s="307"/>
      <c r="L396" s="307" t="e">
        <f ca="1">'Queuing Calcs'!F55</f>
        <v>#VALUE!</v>
      </c>
      <c r="M396" s="307"/>
      <c r="N396" s="307" t="e">
        <f ca="1">'Queuing Calcs'!G55</f>
        <v>#VALUE!</v>
      </c>
      <c r="O396" s="307"/>
      <c r="P396" s="307" t="e">
        <f ca="1">'Queuing Calcs'!H55</f>
        <v>#VALUE!</v>
      </c>
      <c r="Q396" s="307"/>
      <c r="R396" s="307" t="e">
        <f ca="1">'Queuing Calcs'!I55</f>
        <v>#VALUE!</v>
      </c>
      <c r="S396" s="308"/>
    </row>
    <row r="397" spans="2:19" ht="15" customHeight="1" x14ac:dyDescent="0.25">
      <c r="B397" s="278" t="s">
        <v>40</v>
      </c>
      <c r="C397" s="279"/>
      <c r="D397" s="279"/>
      <c r="E397" s="280"/>
      <c r="F397" s="306" t="e">
        <f ca="1">'Queuing Calcs'!C56</f>
        <v>#VALUE!</v>
      </c>
      <c r="G397" s="307"/>
      <c r="H397" s="307" t="e">
        <f ca="1">'Queuing Calcs'!D56</f>
        <v>#VALUE!</v>
      </c>
      <c r="I397" s="307"/>
      <c r="J397" s="307" t="e">
        <f ca="1">'Queuing Calcs'!E56</f>
        <v>#VALUE!</v>
      </c>
      <c r="K397" s="307"/>
      <c r="L397" s="307" t="e">
        <f ca="1">'Queuing Calcs'!F56</f>
        <v>#VALUE!</v>
      </c>
      <c r="M397" s="307"/>
      <c r="N397" s="307" t="e">
        <f ca="1">'Queuing Calcs'!G56</f>
        <v>#VALUE!</v>
      </c>
      <c r="O397" s="307"/>
      <c r="P397" s="307" t="e">
        <f ca="1">'Queuing Calcs'!H56</f>
        <v>#VALUE!</v>
      </c>
      <c r="Q397" s="307"/>
      <c r="R397" s="307" t="e">
        <f ca="1">'Queuing Calcs'!I56</f>
        <v>#VALUE!</v>
      </c>
      <c r="S397" s="308"/>
    </row>
    <row r="398" spans="2:19" ht="15" customHeight="1" x14ac:dyDescent="0.25">
      <c r="B398" s="278" t="s">
        <v>41</v>
      </c>
      <c r="C398" s="279"/>
      <c r="D398" s="279"/>
      <c r="E398" s="280"/>
      <c r="F398" s="306" t="e">
        <f ca="1">'Queuing Calcs'!C57</f>
        <v>#VALUE!</v>
      </c>
      <c r="G398" s="307"/>
      <c r="H398" s="307" t="e">
        <f ca="1">'Queuing Calcs'!D57</f>
        <v>#VALUE!</v>
      </c>
      <c r="I398" s="307"/>
      <c r="J398" s="307" t="e">
        <f ca="1">'Queuing Calcs'!E57</f>
        <v>#VALUE!</v>
      </c>
      <c r="K398" s="307"/>
      <c r="L398" s="307" t="e">
        <f ca="1">'Queuing Calcs'!F57</f>
        <v>#VALUE!</v>
      </c>
      <c r="M398" s="307"/>
      <c r="N398" s="307" t="e">
        <f ca="1">'Queuing Calcs'!G57</f>
        <v>#VALUE!</v>
      </c>
      <c r="O398" s="307"/>
      <c r="P398" s="307" t="e">
        <f ca="1">'Queuing Calcs'!H57</f>
        <v>#VALUE!</v>
      </c>
      <c r="Q398" s="307"/>
      <c r="R398" s="307" t="e">
        <f ca="1">'Queuing Calcs'!I57</f>
        <v>#VALUE!</v>
      </c>
      <c r="S398" s="308"/>
    </row>
    <row r="399" spans="2:19" ht="15" customHeight="1" x14ac:dyDescent="0.25">
      <c r="B399" s="278" t="s">
        <v>42</v>
      </c>
      <c r="C399" s="279"/>
      <c r="D399" s="279"/>
      <c r="E399" s="280"/>
      <c r="F399" s="306" t="e">
        <f ca="1">'Queuing Calcs'!C58</f>
        <v>#VALUE!</v>
      </c>
      <c r="G399" s="307"/>
      <c r="H399" s="307" t="e">
        <f ca="1">'Queuing Calcs'!D58</f>
        <v>#VALUE!</v>
      </c>
      <c r="I399" s="307"/>
      <c r="J399" s="307" t="e">
        <f ca="1">'Queuing Calcs'!E58</f>
        <v>#VALUE!</v>
      </c>
      <c r="K399" s="307"/>
      <c r="L399" s="307" t="e">
        <f ca="1">'Queuing Calcs'!F58</f>
        <v>#VALUE!</v>
      </c>
      <c r="M399" s="307"/>
      <c r="N399" s="307" t="e">
        <f ca="1">'Queuing Calcs'!G58</f>
        <v>#VALUE!</v>
      </c>
      <c r="O399" s="307"/>
      <c r="P399" s="307" t="e">
        <f ca="1">'Queuing Calcs'!H58</f>
        <v>#VALUE!</v>
      </c>
      <c r="Q399" s="307"/>
      <c r="R399" s="307" t="e">
        <f ca="1">'Queuing Calcs'!I58</f>
        <v>#VALUE!</v>
      </c>
      <c r="S399" s="308"/>
    </row>
    <row r="400" spans="2:19" ht="15" customHeight="1" x14ac:dyDescent="0.25">
      <c r="B400" s="278" t="s">
        <v>43</v>
      </c>
      <c r="C400" s="279"/>
      <c r="D400" s="279"/>
      <c r="E400" s="280"/>
      <c r="F400" s="306" t="e">
        <f ca="1">'Queuing Calcs'!C59</f>
        <v>#VALUE!</v>
      </c>
      <c r="G400" s="307"/>
      <c r="H400" s="307" t="e">
        <f ca="1">'Queuing Calcs'!D59</f>
        <v>#VALUE!</v>
      </c>
      <c r="I400" s="307"/>
      <c r="J400" s="307" t="e">
        <f ca="1">'Queuing Calcs'!E59</f>
        <v>#VALUE!</v>
      </c>
      <c r="K400" s="307"/>
      <c r="L400" s="307" t="e">
        <f ca="1">'Queuing Calcs'!F59</f>
        <v>#VALUE!</v>
      </c>
      <c r="M400" s="307"/>
      <c r="N400" s="307" t="e">
        <f ca="1">'Queuing Calcs'!G59</f>
        <v>#VALUE!</v>
      </c>
      <c r="O400" s="307"/>
      <c r="P400" s="307" t="e">
        <f ca="1">'Queuing Calcs'!H59</f>
        <v>#VALUE!</v>
      </c>
      <c r="Q400" s="307"/>
      <c r="R400" s="307" t="e">
        <f ca="1">'Queuing Calcs'!I59</f>
        <v>#VALUE!</v>
      </c>
      <c r="S400" s="308"/>
    </row>
    <row r="401" spans="1:20" ht="15" customHeight="1" x14ac:dyDescent="0.25">
      <c r="B401" s="278" t="s">
        <v>44</v>
      </c>
      <c r="C401" s="279"/>
      <c r="D401" s="279"/>
      <c r="E401" s="280"/>
      <c r="F401" s="306" t="e">
        <f ca="1">'Queuing Calcs'!C60</f>
        <v>#VALUE!</v>
      </c>
      <c r="G401" s="307"/>
      <c r="H401" s="307" t="e">
        <f ca="1">'Queuing Calcs'!D60</f>
        <v>#VALUE!</v>
      </c>
      <c r="I401" s="307"/>
      <c r="J401" s="307" t="e">
        <f ca="1">'Queuing Calcs'!E60</f>
        <v>#VALUE!</v>
      </c>
      <c r="K401" s="307"/>
      <c r="L401" s="307" t="e">
        <f ca="1">'Queuing Calcs'!F60</f>
        <v>#VALUE!</v>
      </c>
      <c r="M401" s="307"/>
      <c r="N401" s="307" t="e">
        <f ca="1">'Queuing Calcs'!G60</f>
        <v>#VALUE!</v>
      </c>
      <c r="O401" s="307"/>
      <c r="P401" s="307" t="e">
        <f ca="1">'Queuing Calcs'!H60</f>
        <v>#VALUE!</v>
      </c>
      <c r="Q401" s="307"/>
      <c r="R401" s="307" t="e">
        <f ca="1">'Queuing Calcs'!I60</f>
        <v>#VALUE!</v>
      </c>
      <c r="S401" s="308"/>
    </row>
    <row r="402" spans="1:20" ht="15" customHeight="1" thickBot="1" x14ac:dyDescent="0.3">
      <c r="B402" s="299" t="s">
        <v>47</v>
      </c>
      <c r="C402" s="300"/>
      <c r="D402" s="300"/>
      <c r="E402" s="301"/>
      <c r="F402" s="311" t="e">
        <f ca="1">'Queuing Calcs'!C61</f>
        <v>#VALUE!</v>
      </c>
      <c r="G402" s="312"/>
      <c r="H402" s="312" t="e">
        <f ca="1">'Queuing Calcs'!D61</f>
        <v>#VALUE!</v>
      </c>
      <c r="I402" s="312"/>
      <c r="J402" s="312" t="e">
        <f ca="1">'Queuing Calcs'!E61</f>
        <v>#VALUE!</v>
      </c>
      <c r="K402" s="312"/>
      <c r="L402" s="312" t="e">
        <f ca="1">'Queuing Calcs'!F61</f>
        <v>#VALUE!</v>
      </c>
      <c r="M402" s="312"/>
      <c r="N402" s="312" t="e">
        <f ca="1">'Queuing Calcs'!G61</f>
        <v>#VALUE!</v>
      </c>
      <c r="O402" s="312"/>
      <c r="P402" s="312" t="e">
        <f ca="1">'Queuing Calcs'!H61</f>
        <v>#VALUE!</v>
      </c>
      <c r="Q402" s="312"/>
      <c r="R402" s="312" t="e">
        <f ca="1">'Queuing Calcs'!I61</f>
        <v>#VALUE!</v>
      </c>
      <c r="S402" s="313"/>
    </row>
    <row r="403" spans="1:20" ht="15" customHeight="1" x14ac:dyDescent="0.25"/>
    <row r="404" spans="1:20" ht="15" customHeight="1" x14ac:dyDescent="0.25">
      <c r="B404" t="s">
        <v>210</v>
      </c>
    </row>
    <row r="405" spans="1:20" ht="15" customHeight="1" x14ac:dyDescent="0.25">
      <c r="C405" s="136"/>
      <c r="D405" s="136"/>
      <c r="F405" t="s">
        <v>212</v>
      </c>
    </row>
    <row r="406" spans="1:20" ht="15" customHeight="1" x14ac:dyDescent="0.25">
      <c r="C406" s="137"/>
      <c r="D406" s="137"/>
      <c r="F406" t="s">
        <v>213</v>
      </c>
    </row>
    <row r="407" spans="1:20" ht="15" customHeight="1" x14ac:dyDescent="0.25"/>
    <row r="408" spans="1:20" ht="15" customHeight="1" x14ac:dyDescent="0.25">
      <c r="B408" s="5" t="s">
        <v>140</v>
      </c>
    </row>
    <row r="409" spans="1:20" ht="15" customHeight="1" x14ac:dyDescent="0.25">
      <c r="J409" s="28" t="s">
        <v>142</v>
      </c>
      <c r="K409" s="347" t="e">
        <f ca="1">MAX(F379:S402)</f>
        <v>#VALUE!</v>
      </c>
      <c r="L409" s="347"/>
      <c r="M409" s="347"/>
      <c r="N409" s="347"/>
    </row>
    <row r="410" spans="1:20" ht="15" customHeight="1" x14ac:dyDescent="0.25">
      <c r="F410" s="52"/>
      <c r="G410" s="52"/>
      <c r="H410" s="52"/>
      <c r="I410" s="52"/>
      <c r="J410" s="28" t="s">
        <v>157</v>
      </c>
      <c r="K410" s="348" t="e">
        <f ca="1">SUM(F379:S402)</f>
        <v>#VALUE!</v>
      </c>
      <c r="L410" s="348"/>
      <c r="M410" s="348"/>
      <c r="N410" s="348"/>
      <c r="O410" s="52"/>
      <c r="P410" s="52"/>
      <c r="Q410" s="52"/>
      <c r="R410" s="52"/>
      <c r="S410" s="52"/>
    </row>
    <row r="411" spans="1:20" ht="15" customHeight="1" x14ac:dyDescent="0.25">
      <c r="F411" s="52"/>
      <c r="G411" s="52"/>
      <c r="H411" s="52"/>
      <c r="I411" s="52"/>
      <c r="J411" s="28" t="s">
        <v>194</v>
      </c>
      <c r="K411" s="349">
        <f ca="1">COUNTIF(F379:S402,"&gt;0")</f>
        <v>0</v>
      </c>
      <c r="L411" s="349"/>
      <c r="M411" s="349"/>
      <c r="N411" s="349"/>
      <c r="O411" s="52"/>
      <c r="P411" s="52"/>
      <c r="Q411" s="52"/>
      <c r="R411" s="52"/>
      <c r="S411" s="52"/>
    </row>
    <row r="412" spans="1:20" ht="15" customHeight="1" x14ac:dyDescent="0.25"/>
    <row r="413" spans="1:20" ht="58.5" customHeight="1" x14ac:dyDescent="0.45">
      <c r="A413" s="48" t="str">
        <f>"Alternative 2"</f>
        <v>Alternative 2</v>
      </c>
    </row>
    <row r="414" spans="1:20" ht="15" customHeight="1" x14ac:dyDescent="0.45">
      <c r="A414" s="48"/>
      <c r="B414" s="207" t="str">
        <f>'User Input'!G79</f>
        <v>Enter a brief, distinguishing description.</v>
      </c>
    </row>
    <row r="415" spans="1:20" ht="15" customHeight="1" x14ac:dyDescent="0.25">
      <c r="B415" s="132" t="b">
        <f>IF('Raw Weekday Hourly Traffic Vols'!$H$5="2-Way","Capacities for "&amp;'User Input'!$G$16&amp;"bound Traffic  (PCE/hr)")</f>
        <v>0</v>
      </c>
      <c r="C415" s="71"/>
      <c r="D415" s="71"/>
      <c r="E415" s="71"/>
      <c r="F415" s="71"/>
      <c r="G415" s="71"/>
      <c r="H415" s="71"/>
      <c r="I415" s="71"/>
      <c r="J415" s="71"/>
      <c r="K415" s="71"/>
      <c r="L415" s="71"/>
      <c r="M415" s="71"/>
      <c r="N415" s="71"/>
      <c r="O415" s="71"/>
      <c r="P415" s="71"/>
      <c r="Q415" s="71"/>
      <c r="R415" s="71"/>
      <c r="S415" s="71"/>
      <c r="T415" s="71"/>
    </row>
    <row r="416" spans="1:20" ht="15" customHeight="1" thickBot="1" x14ac:dyDescent="0.3"/>
    <row r="417" spans="2:21" ht="15" customHeight="1" thickBot="1" x14ac:dyDescent="0.3">
      <c r="B417" s="292" t="s">
        <v>0</v>
      </c>
      <c r="C417" s="293"/>
      <c r="D417" s="293"/>
      <c r="E417" s="294"/>
      <c r="F417" s="295" t="s">
        <v>49</v>
      </c>
      <c r="G417" s="284"/>
      <c r="H417" s="284" t="s">
        <v>50</v>
      </c>
      <c r="I417" s="284"/>
      <c r="J417" s="284" t="s">
        <v>51</v>
      </c>
      <c r="K417" s="284"/>
      <c r="L417" s="284" t="s">
        <v>52</v>
      </c>
      <c r="M417" s="284"/>
      <c r="N417" s="284" t="s">
        <v>21</v>
      </c>
      <c r="O417" s="284"/>
      <c r="P417" s="284" t="s">
        <v>22</v>
      </c>
      <c r="Q417" s="284"/>
      <c r="R417" s="284" t="s">
        <v>23</v>
      </c>
      <c r="S417" s="285"/>
      <c r="T417" s="49"/>
      <c r="U417" s="49"/>
    </row>
    <row r="418" spans="2:21" ht="15" customHeight="1" x14ac:dyDescent="0.25">
      <c r="B418" s="286" t="s">
        <v>24</v>
      </c>
      <c r="C418" s="287"/>
      <c r="D418" s="287"/>
      <c r="E418" s="288"/>
      <c r="F418" s="289">
        <f>'Work Information'!L43</f>
        <v>99999999</v>
      </c>
      <c r="G418" s="290"/>
      <c r="H418" s="290">
        <f>'Work Information'!M43</f>
        <v>99999999</v>
      </c>
      <c r="I418" s="290"/>
      <c r="J418" s="290">
        <f>'Work Information'!N43</f>
        <v>99999999</v>
      </c>
      <c r="K418" s="290"/>
      <c r="L418" s="290">
        <f>'Work Information'!O43</f>
        <v>99999999</v>
      </c>
      <c r="M418" s="290"/>
      <c r="N418" s="290">
        <f>'Work Information'!P43</f>
        <v>99999999</v>
      </c>
      <c r="O418" s="290"/>
      <c r="P418" s="290">
        <f>'Work Information'!Q43</f>
        <v>99999999</v>
      </c>
      <c r="Q418" s="290"/>
      <c r="R418" s="290">
        <f>'Work Information'!R43</f>
        <v>99999999</v>
      </c>
      <c r="S418" s="291"/>
      <c r="T418" s="50"/>
      <c r="U418" s="50"/>
    </row>
    <row r="419" spans="2:21" ht="15" customHeight="1" x14ac:dyDescent="0.25">
      <c r="B419" s="278" t="s">
        <v>25</v>
      </c>
      <c r="C419" s="279"/>
      <c r="D419" s="279"/>
      <c r="E419" s="280"/>
      <c r="F419" s="281">
        <f>'Work Information'!L44</f>
        <v>99999999</v>
      </c>
      <c r="G419" s="282"/>
      <c r="H419" s="282">
        <f>'Work Information'!M44</f>
        <v>99999999</v>
      </c>
      <c r="I419" s="282"/>
      <c r="J419" s="282">
        <f>'Work Information'!N44</f>
        <v>99999999</v>
      </c>
      <c r="K419" s="282"/>
      <c r="L419" s="282">
        <f>'Work Information'!O44</f>
        <v>99999999</v>
      </c>
      <c r="M419" s="282"/>
      <c r="N419" s="282">
        <f>'Work Information'!P44</f>
        <v>99999999</v>
      </c>
      <c r="O419" s="282"/>
      <c r="P419" s="282">
        <f>'Work Information'!Q44</f>
        <v>99999999</v>
      </c>
      <c r="Q419" s="282"/>
      <c r="R419" s="282">
        <f>'Work Information'!R44</f>
        <v>99999999</v>
      </c>
      <c r="S419" s="283"/>
      <c r="T419" s="50"/>
      <c r="U419" s="50"/>
    </row>
    <row r="420" spans="2:21" ht="15" customHeight="1" x14ac:dyDescent="0.25">
      <c r="B420" s="278" t="s">
        <v>26</v>
      </c>
      <c r="C420" s="279"/>
      <c r="D420" s="279"/>
      <c r="E420" s="280"/>
      <c r="F420" s="281">
        <f>'Work Information'!L45</f>
        <v>99999999</v>
      </c>
      <c r="G420" s="282"/>
      <c r="H420" s="282">
        <f>'Work Information'!M45</f>
        <v>99999999</v>
      </c>
      <c r="I420" s="282"/>
      <c r="J420" s="282">
        <f>'Work Information'!N45</f>
        <v>99999999</v>
      </c>
      <c r="K420" s="282"/>
      <c r="L420" s="282">
        <f>'Work Information'!O45</f>
        <v>99999999</v>
      </c>
      <c r="M420" s="282"/>
      <c r="N420" s="282">
        <f>'Work Information'!P45</f>
        <v>99999999</v>
      </c>
      <c r="O420" s="282"/>
      <c r="P420" s="282">
        <f>'Work Information'!Q45</f>
        <v>99999999</v>
      </c>
      <c r="Q420" s="282"/>
      <c r="R420" s="282">
        <f>'Work Information'!R45</f>
        <v>99999999</v>
      </c>
      <c r="S420" s="283"/>
      <c r="T420" s="50"/>
      <c r="U420" s="50"/>
    </row>
    <row r="421" spans="2:21" ht="15" customHeight="1" x14ac:dyDescent="0.25">
      <c r="B421" s="278" t="s">
        <v>27</v>
      </c>
      <c r="C421" s="279"/>
      <c r="D421" s="279"/>
      <c r="E421" s="280"/>
      <c r="F421" s="281">
        <f>'Work Information'!L46</f>
        <v>99999999</v>
      </c>
      <c r="G421" s="282"/>
      <c r="H421" s="282">
        <f>'Work Information'!M46</f>
        <v>99999999</v>
      </c>
      <c r="I421" s="282"/>
      <c r="J421" s="282">
        <f>'Work Information'!N46</f>
        <v>99999999</v>
      </c>
      <c r="K421" s="282"/>
      <c r="L421" s="282">
        <f>'Work Information'!O46</f>
        <v>99999999</v>
      </c>
      <c r="M421" s="282"/>
      <c r="N421" s="282">
        <f>'Work Information'!P46</f>
        <v>99999999</v>
      </c>
      <c r="O421" s="282"/>
      <c r="P421" s="282">
        <f>'Work Information'!Q46</f>
        <v>99999999</v>
      </c>
      <c r="Q421" s="282"/>
      <c r="R421" s="282">
        <f>'Work Information'!R46</f>
        <v>99999999</v>
      </c>
      <c r="S421" s="283"/>
      <c r="T421" s="50"/>
      <c r="U421" s="50"/>
    </row>
    <row r="422" spans="2:21" ht="15" customHeight="1" x14ac:dyDescent="0.25">
      <c r="B422" s="278" t="s">
        <v>28</v>
      </c>
      <c r="C422" s="279"/>
      <c r="D422" s="279"/>
      <c r="E422" s="280"/>
      <c r="F422" s="281">
        <f>'Work Information'!L47</f>
        <v>99999999</v>
      </c>
      <c r="G422" s="282"/>
      <c r="H422" s="282">
        <f>'Work Information'!M47</f>
        <v>99999999</v>
      </c>
      <c r="I422" s="282"/>
      <c r="J422" s="282">
        <f>'Work Information'!N47</f>
        <v>99999999</v>
      </c>
      <c r="K422" s="282"/>
      <c r="L422" s="282">
        <f>'Work Information'!O47</f>
        <v>99999999</v>
      </c>
      <c r="M422" s="282"/>
      <c r="N422" s="282">
        <f>'Work Information'!P47</f>
        <v>99999999</v>
      </c>
      <c r="O422" s="282"/>
      <c r="P422" s="282">
        <f>'Work Information'!Q47</f>
        <v>99999999</v>
      </c>
      <c r="Q422" s="282"/>
      <c r="R422" s="282">
        <f>'Work Information'!R47</f>
        <v>99999999</v>
      </c>
      <c r="S422" s="283"/>
      <c r="T422" s="50"/>
      <c r="U422" s="50"/>
    </row>
    <row r="423" spans="2:21" ht="15" customHeight="1" x14ac:dyDescent="0.25">
      <c r="B423" s="278" t="s">
        <v>29</v>
      </c>
      <c r="C423" s="279"/>
      <c r="D423" s="279"/>
      <c r="E423" s="280"/>
      <c r="F423" s="281">
        <f>'Work Information'!L48</f>
        <v>99999999</v>
      </c>
      <c r="G423" s="282"/>
      <c r="H423" s="282">
        <f>'Work Information'!M48</f>
        <v>99999999</v>
      </c>
      <c r="I423" s="282"/>
      <c r="J423" s="282">
        <f>'Work Information'!N48</f>
        <v>99999999</v>
      </c>
      <c r="K423" s="282"/>
      <c r="L423" s="282">
        <f>'Work Information'!O48</f>
        <v>99999999</v>
      </c>
      <c r="M423" s="282"/>
      <c r="N423" s="282">
        <f>'Work Information'!P48</f>
        <v>99999999</v>
      </c>
      <c r="O423" s="282"/>
      <c r="P423" s="282">
        <f>'Work Information'!Q48</f>
        <v>99999999</v>
      </c>
      <c r="Q423" s="282"/>
      <c r="R423" s="282">
        <f>'Work Information'!R48</f>
        <v>99999999</v>
      </c>
      <c r="S423" s="283"/>
      <c r="T423" s="50"/>
      <c r="U423" s="50"/>
    </row>
    <row r="424" spans="2:21" ht="15" customHeight="1" x14ac:dyDescent="0.25">
      <c r="B424" s="278" t="s">
        <v>30</v>
      </c>
      <c r="C424" s="279"/>
      <c r="D424" s="279"/>
      <c r="E424" s="280"/>
      <c r="F424" s="281">
        <f>'Work Information'!L49</f>
        <v>99999999</v>
      </c>
      <c r="G424" s="282"/>
      <c r="H424" s="282">
        <f>'Work Information'!M49</f>
        <v>99999999</v>
      </c>
      <c r="I424" s="282"/>
      <c r="J424" s="282">
        <f>'Work Information'!N49</f>
        <v>99999999</v>
      </c>
      <c r="K424" s="282"/>
      <c r="L424" s="282">
        <f>'Work Information'!O49</f>
        <v>99999999</v>
      </c>
      <c r="M424" s="282"/>
      <c r="N424" s="282">
        <f>'Work Information'!P49</f>
        <v>99999999</v>
      </c>
      <c r="O424" s="282"/>
      <c r="P424" s="282">
        <f>'Work Information'!Q49</f>
        <v>99999999</v>
      </c>
      <c r="Q424" s="282"/>
      <c r="R424" s="282">
        <f>'Work Information'!R49</f>
        <v>99999999</v>
      </c>
      <c r="S424" s="283"/>
      <c r="T424" s="50"/>
      <c r="U424" s="50"/>
    </row>
    <row r="425" spans="2:21" ht="15" customHeight="1" x14ac:dyDescent="0.25">
      <c r="B425" s="278" t="s">
        <v>31</v>
      </c>
      <c r="C425" s="279"/>
      <c r="D425" s="279"/>
      <c r="E425" s="280"/>
      <c r="F425" s="281">
        <f>'Work Information'!L50</f>
        <v>99999999</v>
      </c>
      <c r="G425" s="282"/>
      <c r="H425" s="282">
        <f>'Work Information'!M50</f>
        <v>99999999</v>
      </c>
      <c r="I425" s="282"/>
      <c r="J425" s="282">
        <f>'Work Information'!N50</f>
        <v>99999999</v>
      </c>
      <c r="K425" s="282"/>
      <c r="L425" s="282">
        <f>'Work Information'!O50</f>
        <v>99999999</v>
      </c>
      <c r="M425" s="282"/>
      <c r="N425" s="282">
        <f>'Work Information'!P50</f>
        <v>99999999</v>
      </c>
      <c r="O425" s="282"/>
      <c r="P425" s="282">
        <f>'Work Information'!Q50</f>
        <v>99999999</v>
      </c>
      <c r="Q425" s="282"/>
      <c r="R425" s="282">
        <f>'Work Information'!R50</f>
        <v>99999999</v>
      </c>
      <c r="S425" s="283"/>
      <c r="T425" s="50"/>
      <c r="U425" s="50"/>
    </row>
    <row r="426" spans="2:21" ht="15" customHeight="1" x14ac:dyDescent="0.25">
      <c r="B426" s="278" t="s">
        <v>32</v>
      </c>
      <c r="C426" s="279"/>
      <c r="D426" s="279"/>
      <c r="E426" s="280"/>
      <c r="F426" s="281">
        <f>'Work Information'!L51</f>
        <v>99999999</v>
      </c>
      <c r="G426" s="282"/>
      <c r="H426" s="282">
        <f>'Work Information'!M51</f>
        <v>99999999</v>
      </c>
      <c r="I426" s="282"/>
      <c r="J426" s="282">
        <f>'Work Information'!N51</f>
        <v>99999999</v>
      </c>
      <c r="K426" s="282"/>
      <c r="L426" s="282">
        <f>'Work Information'!O51</f>
        <v>99999999</v>
      </c>
      <c r="M426" s="282"/>
      <c r="N426" s="282">
        <f>'Work Information'!P51</f>
        <v>99999999</v>
      </c>
      <c r="O426" s="282"/>
      <c r="P426" s="282">
        <f>'Work Information'!Q51</f>
        <v>99999999</v>
      </c>
      <c r="Q426" s="282"/>
      <c r="R426" s="282">
        <f>'Work Information'!R51</f>
        <v>99999999</v>
      </c>
      <c r="S426" s="283"/>
      <c r="T426" s="50"/>
      <c r="U426" s="50"/>
    </row>
    <row r="427" spans="2:21" ht="15" customHeight="1" x14ac:dyDescent="0.25">
      <c r="B427" s="278" t="s">
        <v>33</v>
      </c>
      <c r="C427" s="279"/>
      <c r="D427" s="279"/>
      <c r="E427" s="280"/>
      <c r="F427" s="281">
        <f>'Work Information'!L52</f>
        <v>99999999</v>
      </c>
      <c r="G427" s="282"/>
      <c r="H427" s="282">
        <f>'Work Information'!M52</f>
        <v>99999999</v>
      </c>
      <c r="I427" s="282"/>
      <c r="J427" s="282">
        <f>'Work Information'!N52</f>
        <v>99999999</v>
      </c>
      <c r="K427" s="282"/>
      <c r="L427" s="282">
        <f>'Work Information'!O52</f>
        <v>99999999</v>
      </c>
      <c r="M427" s="282"/>
      <c r="N427" s="282">
        <f>'Work Information'!P52</f>
        <v>99999999</v>
      </c>
      <c r="O427" s="282"/>
      <c r="P427" s="282">
        <f>'Work Information'!Q52</f>
        <v>99999999</v>
      </c>
      <c r="Q427" s="282"/>
      <c r="R427" s="282">
        <f>'Work Information'!R52</f>
        <v>99999999</v>
      </c>
      <c r="S427" s="283"/>
      <c r="T427" s="50"/>
      <c r="U427" s="50"/>
    </row>
    <row r="428" spans="2:21" ht="15" customHeight="1" x14ac:dyDescent="0.25">
      <c r="B428" s="278" t="s">
        <v>34</v>
      </c>
      <c r="C428" s="279"/>
      <c r="D428" s="279"/>
      <c r="E428" s="280"/>
      <c r="F428" s="281">
        <f>'Work Information'!L53</f>
        <v>99999999</v>
      </c>
      <c r="G428" s="282"/>
      <c r="H428" s="282">
        <f>'Work Information'!M53</f>
        <v>99999999</v>
      </c>
      <c r="I428" s="282"/>
      <c r="J428" s="282">
        <f>'Work Information'!N53</f>
        <v>99999999</v>
      </c>
      <c r="K428" s="282"/>
      <c r="L428" s="282">
        <f>'Work Information'!O53</f>
        <v>99999999</v>
      </c>
      <c r="M428" s="282"/>
      <c r="N428" s="282">
        <f>'Work Information'!P53</f>
        <v>99999999</v>
      </c>
      <c r="O428" s="282"/>
      <c r="P428" s="282">
        <f>'Work Information'!Q53</f>
        <v>99999999</v>
      </c>
      <c r="Q428" s="282"/>
      <c r="R428" s="282">
        <f>'Work Information'!R53</f>
        <v>99999999</v>
      </c>
      <c r="S428" s="283"/>
      <c r="T428" s="50"/>
      <c r="U428" s="50"/>
    </row>
    <row r="429" spans="2:21" ht="15" customHeight="1" x14ac:dyDescent="0.25">
      <c r="B429" s="278" t="s">
        <v>45</v>
      </c>
      <c r="C429" s="279"/>
      <c r="D429" s="279"/>
      <c r="E429" s="280"/>
      <c r="F429" s="281">
        <f>'Work Information'!L54</f>
        <v>99999999</v>
      </c>
      <c r="G429" s="282"/>
      <c r="H429" s="282">
        <f>'Work Information'!M54</f>
        <v>99999999</v>
      </c>
      <c r="I429" s="282"/>
      <c r="J429" s="282">
        <f>'Work Information'!N54</f>
        <v>99999999</v>
      </c>
      <c r="K429" s="282"/>
      <c r="L429" s="282">
        <f>'Work Information'!O54</f>
        <v>99999999</v>
      </c>
      <c r="M429" s="282"/>
      <c r="N429" s="282">
        <f>'Work Information'!P54</f>
        <v>99999999</v>
      </c>
      <c r="O429" s="282"/>
      <c r="P429" s="282">
        <f>'Work Information'!Q54</f>
        <v>99999999</v>
      </c>
      <c r="Q429" s="282"/>
      <c r="R429" s="282">
        <f>'Work Information'!R54</f>
        <v>99999999</v>
      </c>
      <c r="S429" s="283"/>
      <c r="T429" s="50"/>
      <c r="U429" s="50"/>
    </row>
    <row r="430" spans="2:21" ht="15" customHeight="1" x14ac:dyDescent="0.25">
      <c r="B430" s="278" t="s">
        <v>46</v>
      </c>
      <c r="C430" s="279"/>
      <c r="D430" s="279"/>
      <c r="E430" s="280"/>
      <c r="F430" s="281">
        <f>'Work Information'!L55</f>
        <v>99999999</v>
      </c>
      <c r="G430" s="282"/>
      <c r="H430" s="282">
        <f>'Work Information'!M55</f>
        <v>99999999</v>
      </c>
      <c r="I430" s="282"/>
      <c r="J430" s="282">
        <f>'Work Information'!N55</f>
        <v>99999999</v>
      </c>
      <c r="K430" s="282"/>
      <c r="L430" s="282">
        <f>'Work Information'!O55</f>
        <v>99999999</v>
      </c>
      <c r="M430" s="282"/>
      <c r="N430" s="282">
        <f>'Work Information'!P55</f>
        <v>99999999</v>
      </c>
      <c r="O430" s="282"/>
      <c r="P430" s="282">
        <f>'Work Information'!Q55</f>
        <v>99999999</v>
      </c>
      <c r="Q430" s="282"/>
      <c r="R430" s="282">
        <f>'Work Information'!R55</f>
        <v>99999999</v>
      </c>
      <c r="S430" s="283"/>
      <c r="T430" s="50"/>
      <c r="U430" s="50"/>
    </row>
    <row r="431" spans="2:21" ht="15" customHeight="1" x14ac:dyDescent="0.25">
      <c r="B431" s="278" t="s">
        <v>35</v>
      </c>
      <c r="C431" s="279"/>
      <c r="D431" s="279"/>
      <c r="E431" s="280"/>
      <c r="F431" s="281">
        <f>'Work Information'!L56</f>
        <v>99999999</v>
      </c>
      <c r="G431" s="282"/>
      <c r="H431" s="282">
        <f>'Work Information'!M56</f>
        <v>99999999</v>
      </c>
      <c r="I431" s="282"/>
      <c r="J431" s="282">
        <f>'Work Information'!N56</f>
        <v>99999999</v>
      </c>
      <c r="K431" s="282"/>
      <c r="L431" s="282">
        <f>'Work Information'!O56</f>
        <v>99999999</v>
      </c>
      <c r="M431" s="282"/>
      <c r="N431" s="282">
        <f>'Work Information'!P56</f>
        <v>99999999</v>
      </c>
      <c r="O431" s="282"/>
      <c r="P431" s="282">
        <f>'Work Information'!Q56</f>
        <v>99999999</v>
      </c>
      <c r="Q431" s="282"/>
      <c r="R431" s="282">
        <f>'Work Information'!R56</f>
        <v>99999999</v>
      </c>
      <c r="S431" s="283"/>
      <c r="T431" s="50"/>
      <c r="U431" s="50"/>
    </row>
    <row r="432" spans="2:21" ht="15" customHeight="1" x14ac:dyDescent="0.25">
      <c r="B432" s="278" t="s">
        <v>36</v>
      </c>
      <c r="C432" s="279"/>
      <c r="D432" s="279"/>
      <c r="E432" s="280"/>
      <c r="F432" s="281">
        <f>'Work Information'!L57</f>
        <v>99999999</v>
      </c>
      <c r="G432" s="282"/>
      <c r="H432" s="282">
        <f>'Work Information'!M57</f>
        <v>99999999</v>
      </c>
      <c r="I432" s="282"/>
      <c r="J432" s="282">
        <f>'Work Information'!N57</f>
        <v>99999999</v>
      </c>
      <c r="K432" s="282"/>
      <c r="L432" s="282">
        <f>'Work Information'!O57</f>
        <v>99999999</v>
      </c>
      <c r="M432" s="282"/>
      <c r="N432" s="282">
        <f>'Work Information'!P57</f>
        <v>99999999</v>
      </c>
      <c r="O432" s="282"/>
      <c r="P432" s="282">
        <f>'Work Information'!Q57</f>
        <v>99999999</v>
      </c>
      <c r="Q432" s="282"/>
      <c r="R432" s="282">
        <f>'Work Information'!R57</f>
        <v>99999999</v>
      </c>
      <c r="S432" s="283"/>
      <c r="T432" s="50"/>
      <c r="U432" s="50"/>
    </row>
    <row r="433" spans="2:21" ht="15" customHeight="1" x14ac:dyDescent="0.25">
      <c r="B433" s="278" t="s">
        <v>37</v>
      </c>
      <c r="C433" s="279"/>
      <c r="D433" s="279"/>
      <c r="E433" s="280"/>
      <c r="F433" s="281">
        <f>'Work Information'!L58</f>
        <v>99999999</v>
      </c>
      <c r="G433" s="282"/>
      <c r="H433" s="282">
        <f>'Work Information'!M58</f>
        <v>99999999</v>
      </c>
      <c r="I433" s="282"/>
      <c r="J433" s="282">
        <f>'Work Information'!N58</f>
        <v>99999999</v>
      </c>
      <c r="K433" s="282"/>
      <c r="L433" s="282">
        <f>'Work Information'!O58</f>
        <v>99999999</v>
      </c>
      <c r="M433" s="282"/>
      <c r="N433" s="282">
        <f>'Work Information'!P58</f>
        <v>99999999</v>
      </c>
      <c r="O433" s="282"/>
      <c r="P433" s="282">
        <f>'Work Information'!Q58</f>
        <v>99999999</v>
      </c>
      <c r="Q433" s="282"/>
      <c r="R433" s="282">
        <f>'Work Information'!R58</f>
        <v>99999999</v>
      </c>
      <c r="S433" s="283"/>
      <c r="T433" s="50"/>
      <c r="U433" s="50"/>
    </row>
    <row r="434" spans="2:21" ht="15" customHeight="1" x14ac:dyDescent="0.25">
      <c r="B434" s="278" t="s">
        <v>38</v>
      </c>
      <c r="C434" s="279"/>
      <c r="D434" s="279"/>
      <c r="E434" s="280"/>
      <c r="F434" s="281">
        <f>'Work Information'!L59</f>
        <v>99999999</v>
      </c>
      <c r="G434" s="282"/>
      <c r="H434" s="282">
        <f>'Work Information'!M59</f>
        <v>99999999</v>
      </c>
      <c r="I434" s="282"/>
      <c r="J434" s="282">
        <f>'Work Information'!N59</f>
        <v>99999999</v>
      </c>
      <c r="K434" s="282"/>
      <c r="L434" s="282">
        <f>'Work Information'!O59</f>
        <v>99999999</v>
      </c>
      <c r="M434" s="282"/>
      <c r="N434" s="282">
        <f>'Work Information'!P59</f>
        <v>99999999</v>
      </c>
      <c r="O434" s="282"/>
      <c r="P434" s="282">
        <f>'Work Information'!Q59</f>
        <v>99999999</v>
      </c>
      <c r="Q434" s="282"/>
      <c r="R434" s="282">
        <f>'Work Information'!R59</f>
        <v>99999999</v>
      </c>
      <c r="S434" s="283"/>
      <c r="T434" s="50"/>
      <c r="U434" s="50"/>
    </row>
    <row r="435" spans="2:21" ht="15" customHeight="1" x14ac:dyDescent="0.25">
      <c r="B435" s="278" t="s">
        <v>39</v>
      </c>
      <c r="C435" s="279"/>
      <c r="D435" s="279"/>
      <c r="E435" s="280"/>
      <c r="F435" s="281">
        <f>'Work Information'!L60</f>
        <v>99999999</v>
      </c>
      <c r="G435" s="282"/>
      <c r="H435" s="282">
        <f>'Work Information'!M60</f>
        <v>99999999</v>
      </c>
      <c r="I435" s="282"/>
      <c r="J435" s="282">
        <f>'Work Information'!N60</f>
        <v>99999999</v>
      </c>
      <c r="K435" s="282"/>
      <c r="L435" s="282">
        <f>'Work Information'!O60</f>
        <v>99999999</v>
      </c>
      <c r="M435" s="282"/>
      <c r="N435" s="282">
        <f>'Work Information'!P60</f>
        <v>99999999</v>
      </c>
      <c r="O435" s="282"/>
      <c r="P435" s="282">
        <f>'Work Information'!Q60</f>
        <v>99999999</v>
      </c>
      <c r="Q435" s="282"/>
      <c r="R435" s="282">
        <f>'Work Information'!R60</f>
        <v>99999999</v>
      </c>
      <c r="S435" s="283"/>
      <c r="T435" s="50"/>
      <c r="U435" s="50"/>
    </row>
    <row r="436" spans="2:21" ht="15" customHeight="1" x14ac:dyDescent="0.25">
      <c r="B436" s="278" t="s">
        <v>40</v>
      </c>
      <c r="C436" s="279"/>
      <c r="D436" s="279"/>
      <c r="E436" s="280"/>
      <c r="F436" s="281">
        <f>'Work Information'!L61</f>
        <v>99999999</v>
      </c>
      <c r="G436" s="282"/>
      <c r="H436" s="282">
        <f>'Work Information'!M61</f>
        <v>99999999</v>
      </c>
      <c r="I436" s="282"/>
      <c r="J436" s="282">
        <f>'Work Information'!N61</f>
        <v>99999999</v>
      </c>
      <c r="K436" s="282"/>
      <c r="L436" s="282">
        <f>'Work Information'!O61</f>
        <v>99999999</v>
      </c>
      <c r="M436" s="282"/>
      <c r="N436" s="282">
        <f>'Work Information'!P61</f>
        <v>99999999</v>
      </c>
      <c r="O436" s="282"/>
      <c r="P436" s="282">
        <f>'Work Information'!Q61</f>
        <v>99999999</v>
      </c>
      <c r="Q436" s="282"/>
      <c r="R436" s="282">
        <f>'Work Information'!R61</f>
        <v>99999999</v>
      </c>
      <c r="S436" s="283"/>
      <c r="T436" s="50"/>
      <c r="U436" s="50"/>
    </row>
    <row r="437" spans="2:21" ht="15" customHeight="1" x14ac:dyDescent="0.25">
      <c r="B437" s="278" t="s">
        <v>41</v>
      </c>
      <c r="C437" s="279"/>
      <c r="D437" s="279"/>
      <c r="E437" s="280"/>
      <c r="F437" s="281">
        <f>'Work Information'!L62</f>
        <v>99999999</v>
      </c>
      <c r="G437" s="282"/>
      <c r="H437" s="282">
        <f>'Work Information'!M62</f>
        <v>99999999</v>
      </c>
      <c r="I437" s="282"/>
      <c r="J437" s="282">
        <f>'Work Information'!N62</f>
        <v>99999999</v>
      </c>
      <c r="K437" s="282"/>
      <c r="L437" s="282">
        <f>'Work Information'!O62</f>
        <v>99999999</v>
      </c>
      <c r="M437" s="282"/>
      <c r="N437" s="282">
        <f>'Work Information'!P62</f>
        <v>99999999</v>
      </c>
      <c r="O437" s="282"/>
      <c r="P437" s="282">
        <f>'Work Information'!Q62</f>
        <v>99999999</v>
      </c>
      <c r="Q437" s="282"/>
      <c r="R437" s="282">
        <f>'Work Information'!R62</f>
        <v>99999999</v>
      </c>
      <c r="S437" s="283"/>
      <c r="T437" s="50"/>
      <c r="U437" s="50"/>
    </row>
    <row r="438" spans="2:21" ht="15" customHeight="1" x14ac:dyDescent="0.25">
      <c r="B438" s="278" t="s">
        <v>42</v>
      </c>
      <c r="C438" s="279"/>
      <c r="D438" s="279"/>
      <c r="E438" s="280"/>
      <c r="F438" s="281">
        <f>'Work Information'!L63</f>
        <v>99999999</v>
      </c>
      <c r="G438" s="282"/>
      <c r="H438" s="282">
        <f>'Work Information'!M63</f>
        <v>99999999</v>
      </c>
      <c r="I438" s="282"/>
      <c r="J438" s="282">
        <f>'Work Information'!N63</f>
        <v>99999999</v>
      </c>
      <c r="K438" s="282"/>
      <c r="L438" s="282">
        <f>'Work Information'!O63</f>
        <v>99999999</v>
      </c>
      <c r="M438" s="282"/>
      <c r="N438" s="282">
        <f>'Work Information'!P63</f>
        <v>99999999</v>
      </c>
      <c r="O438" s="282"/>
      <c r="P438" s="282">
        <f>'Work Information'!Q63</f>
        <v>99999999</v>
      </c>
      <c r="Q438" s="282"/>
      <c r="R438" s="282">
        <f>'Work Information'!R63</f>
        <v>99999999</v>
      </c>
      <c r="S438" s="283"/>
      <c r="T438" s="50"/>
      <c r="U438" s="50"/>
    </row>
    <row r="439" spans="2:21" ht="15" customHeight="1" x14ac:dyDescent="0.25">
      <c r="B439" s="278" t="s">
        <v>43</v>
      </c>
      <c r="C439" s="279"/>
      <c r="D439" s="279"/>
      <c r="E439" s="280"/>
      <c r="F439" s="281">
        <f>'Work Information'!L64</f>
        <v>99999999</v>
      </c>
      <c r="G439" s="282"/>
      <c r="H439" s="282">
        <f>'Work Information'!M64</f>
        <v>99999999</v>
      </c>
      <c r="I439" s="282"/>
      <c r="J439" s="282">
        <f>'Work Information'!N64</f>
        <v>99999999</v>
      </c>
      <c r="K439" s="282"/>
      <c r="L439" s="282">
        <f>'Work Information'!O64</f>
        <v>99999999</v>
      </c>
      <c r="M439" s="282"/>
      <c r="N439" s="282">
        <f>'Work Information'!P64</f>
        <v>99999999</v>
      </c>
      <c r="O439" s="282"/>
      <c r="P439" s="282">
        <f>'Work Information'!Q64</f>
        <v>99999999</v>
      </c>
      <c r="Q439" s="282"/>
      <c r="R439" s="282">
        <f>'Work Information'!R64</f>
        <v>99999999</v>
      </c>
      <c r="S439" s="283"/>
      <c r="T439" s="50"/>
      <c r="U439" s="50"/>
    </row>
    <row r="440" spans="2:21" ht="15" customHeight="1" x14ac:dyDescent="0.25">
      <c r="B440" s="278" t="s">
        <v>44</v>
      </c>
      <c r="C440" s="279"/>
      <c r="D440" s="279"/>
      <c r="E440" s="280"/>
      <c r="F440" s="281">
        <f>'Work Information'!L65</f>
        <v>99999999</v>
      </c>
      <c r="G440" s="282"/>
      <c r="H440" s="282">
        <f>'Work Information'!M65</f>
        <v>99999999</v>
      </c>
      <c r="I440" s="282"/>
      <c r="J440" s="282">
        <f>'Work Information'!N65</f>
        <v>99999999</v>
      </c>
      <c r="K440" s="282"/>
      <c r="L440" s="282">
        <f>'Work Information'!O65</f>
        <v>99999999</v>
      </c>
      <c r="M440" s="282"/>
      <c r="N440" s="282">
        <f>'Work Information'!P65</f>
        <v>99999999</v>
      </c>
      <c r="O440" s="282"/>
      <c r="P440" s="282">
        <f>'Work Information'!Q65</f>
        <v>99999999</v>
      </c>
      <c r="Q440" s="282"/>
      <c r="R440" s="282">
        <f>'Work Information'!R65</f>
        <v>99999999</v>
      </c>
      <c r="S440" s="283"/>
      <c r="T440" s="50"/>
      <c r="U440" s="50"/>
    </row>
    <row r="441" spans="2:21" ht="15" customHeight="1" thickBot="1" x14ac:dyDescent="0.3">
      <c r="B441" s="299" t="s">
        <v>47</v>
      </c>
      <c r="C441" s="300"/>
      <c r="D441" s="300"/>
      <c r="E441" s="301"/>
      <c r="F441" s="302">
        <f>'Work Information'!L66</f>
        <v>99999999</v>
      </c>
      <c r="G441" s="303"/>
      <c r="H441" s="303">
        <f>'Work Information'!M66</f>
        <v>99999999</v>
      </c>
      <c r="I441" s="303"/>
      <c r="J441" s="303">
        <f>'Work Information'!N66</f>
        <v>99999999</v>
      </c>
      <c r="K441" s="303"/>
      <c r="L441" s="303">
        <f>'Work Information'!O66</f>
        <v>99999999</v>
      </c>
      <c r="M441" s="303"/>
      <c r="N441" s="303">
        <f>'Work Information'!P66</f>
        <v>99999999</v>
      </c>
      <c r="O441" s="303"/>
      <c r="P441" s="303">
        <f>'Work Information'!Q66</f>
        <v>99999999</v>
      </c>
      <c r="Q441" s="303"/>
      <c r="R441" s="303">
        <f>'Work Information'!R66</f>
        <v>99999999</v>
      </c>
      <c r="S441" s="310"/>
      <c r="T441" s="50"/>
      <c r="U441" s="50"/>
    </row>
    <row r="442" spans="2:21" ht="15" customHeight="1" x14ac:dyDescent="0.25">
      <c r="T442" s="51"/>
      <c r="U442" s="51"/>
    </row>
    <row r="443" spans="2:21" ht="15" customHeight="1" x14ac:dyDescent="0.25">
      <c r="B443" t="s">
        <v>210</v>
      </c>
      <c r="T443" s="51"/>
      <c r="U443" s="51"/>
    </row>
    <row r="444" spans="2:21" ht="15" customHeight="1" x14ac:dyDescent="0.25">
      <c r="C444" s="135"/>
      <c r="D444" s="135"/>
      <c r="F444" t="s">
        <v>211</v>
      </c>
      <c r="T444" s="51"/>
      <c r="U444" s="51"/>
    </row>
    <row r="445" spans="2:21" ht="15" customHeight="1" x14ac:dyDescent="0.25">
      <c r="T445" s="51"/>
      <c r="U445" s="51"/>
    </row>
    <row r="446" spans="2:21" ht="15" customHeight="1" x14ac:dyDescent="0.25">
      <c r="B446" s="5" t="s">
        <v>140</v>
      </c>
      <c r="T446" s="51"/>
      <c r="U446" s="51"/>
    </row>
    <row r="447" spans="2:21" ht="15" customHeight="1" x14ac:dyDescent="0.25">
      <c r="B447" s="5"/>
      <c r="J447" s="28" t="s">
        <v>195</v>
      </c>
      <c r="K447" s="350" t="str">
        <f>'Work Information'!$G$12</f>
        <v/>
      </c>
      <c r="L447" s="350"/>
      <c r="M447" s="350"/>
      <c r="T447" s="51"/>
      <c r="U447" s="51"/>
    </row>
    <row r="448" spans="2:21" ht="15" customHeight="1" x14ac:dyDescent="0.25">
      <c r="J448" s="28" t="s">
        <v>141</v>
      </c>
      <c r="K448" s="314">
        <f>COUNTIF(F418:S441,"&lt;"&amp;'Work Information'!$G$12)</f>
        <v>0</v>
      </c>
      <c r="L448" s="314"/>
      <c r="M448" s="314"/>
      <c r="T448" s="51"/>
      <c r="U448" s="51"/>
    </row>
    <row r="449" spans="1:20" ht="15" customHeight="1" x14ac:dyDescent="0.25"/>
    <row r="450" spans="1:20" ht="58.5" customHeight="1" x14ac:dyDescent="0.45">
      <c r="A450" s="48" t="str">
        <f>"Alternative 2"</f>
        <v>Alternative 2</v>
      </c>
    </row>
    <row r="451" spans="1:20" ht="15" customHeight="1" x14ac:dyDescent="0.45">
      <c r="A451" s="48"/>
      <c r="B451" s="207" t="str">
        <f>'User Input'!G79</f>
        <v>Enter a brief, distinguishing description.</v>
      </c>
    </row>
    <row r="452" spans="1:20" ht="15" customHeight="1" x14ac:dyDescent="0.25">
      <c r="B452" s="132" t="b">
        <f>IF('Raw Weekday Hourly Traffic Vols'!$H$5="2-Way","Queuing for "&amp;'User Input'!$G$16&amp;"bound Traffic (mi)")</f>
        <v>0</v>
      </c>
      <c r="C452" s="71"/>
      <c r="D452" s="71"/>
      <c r="E452" s="71"/>
      <c r="F452" s="71"/>
      <c r="G452" s="71"/>
      <c r="H452" s="71"/>
      <c r="I452" s="71"/>
      <c r="J452" s="71"/>
      <c r="K452" s="71"/>
      <c r="L452" s="71"/>
      <c r="M452" s="71"/>
      <c r="N452" s="71"/>
      <c r="O452" s="71"/>
      <c r="P452" s="71"/>
      <c r="Q452" s="71"/>
      <c r="R452" s="71"/>
      <c r="S452" s="71"/>
      <c r="T452" s="71"/>
    </row>
    <row r="453" spans="1:20" ht="15" customHeight="1" thickBot="1" x14ac:dyDescent="0.3"/>
    <row r="454" spans="1:20" ht="15" customHeight="1" thickBot="1" x14ac:dyDescent="0.3">
      <c r="B454" s="292" t="s">
        <v>0</v>
      </c>
      <c r="C454" s="293"/>
      <c r="D454" s="293"/>
      <c r="E454" s="294"/>
      <c r="F454" s="295" t="s">
        <v>49</v>
      </c>
      <c r="G454" s="284"/>
      <c r="H454" s="284" t="s">
        <v>50</v>
      </c>
      <c r="I454" s="284"/>
      <c r="J454" s="284" t="s">
        <v>51</v>
      </c>
      <c r="K454" s="284"/>
      <c r="L454" s="284" t="s">
        <v>52</v>
      </c>
      <c r="M454" s="284"/>
      <c r="N454" s="284" t="s">
        <v>21</v>
      </c>
      <c r="O454" s="284"/>
      <c r="P454" s="284" t="s">
        <v>22</v>
      </c>
      <c r="Q454" s="284"/>
      <c r="R454" s="284" t="s">
        <v>23</v>
      </c>
      <c r="S454" s="285"/>
    </row>
    <row r="455" spans="1:20" ht="15" customHeight="1" x14ac:dyDescent="0.25">
      <c r="B455" s="286" t="s">
        <v>24</v>
      </c>
      <c r="C455" s="287"/>
      <c r="D455" s="287"/>
      <c r="E455" s="288"/>
      <c r="F455" s="309" t="e">
        <f ca="1">'Queuing Calcs'!L38</f>
        <v>#VALUE!</v>
      </c>
      <c r="G455" s="304"/>
      <c r="H455" s="304" t="e">
        <f ca="1">'Queuing Calcs'!M38</f>
        <v>#VALUE!</v>
      </c>
      <c r="I455" s="304"/>
      <c r="J455" s="304" t="e">
        <f ca="1">'Queuing Calcs'!N38</f>
        <v>#VALUE!</v>
      </c>
      <c r="K455" s="304"/>
      <c r="L455" s="304" t="e">
        <f ca="1">'Queuing Calcs'!O38</f>
        <v>#VALUE!</v>
      </c>
      <c r="M455" s="304"/>
      <c r="N455" s="304" t="e">
        <f ca="1">'Queuing Calcs'!P38</f>
        <v>#VALUE!</v>
      </c>
      <c r="O455" s="304"/>
      <c r="P455" s="304" t="e">
        <f ca="1">'Queuing Calcs'!Q38</f>
        <v>#VALUE!</v>
      </c>
      <c r="Q455" s="304"/>
      <c r="R455" s="304" t="e">
        <f ca="1">'Queuing Calcs'!R38</f>
        <v>#VALUE!</v>
      </c>
      <c r="S455" s="305"/>
    </row>
    <row r="456" spans="1:20" ht="15" customHeight="1" x14ac:dyDescent="0.25">
      <c r="B456" s="278" t="s">
        <v>25</v>
      </c>
      <c r="C456" s="279"/>
      <c r="D456" s="279"/>
      <c r="E456" s="280"/>
      <c r="F456" s="306" t="e">
        <f ca="1">'Queuing Calcs'!L39</f>
        <v>#VALUE!</v>
      </c>
      <c r="G456" s="307"/>
      <c r="H456" s="307" t="e">
        <f ca="1">'Queuing Calcs'!M39</f>
        <v>#VALUE!</v>
      </c>
      <c r="I456" s="307"/>
      <c r="J456" s="307" t="e">
        <f ca="1">'Queuing Calcs'!N39</f>
        <v>#VALUE!</v>
      </c>
      <c r="K456" s="307"/>
      <c r="L456" s="307" t="e">
        <f ca="1">'Queuing Calcs'!O39</f>
        <v>#VALUE!</v>
      </c>
      <c r="M456" s="307"/>
      <c r="N456" s="307" t="e">
        <f ca="1">'Queuing Calcs'!P39</f>
        <v>#VALUE!</v>
      </c>
      <c r="O456" s="307"/>
      <c r="P456" s="307" t="e">
        <f ca="1">'Queuing Calcs'!Q39</f>
        <v>#VALUE!</v>
      </c>
      <c r="Q456" s="307"/>
      <c r="R456" s="307" t="e">
        <f ca="1">'Queuing Calcs'!R39</f>
        <v>#VALUE!</v>
      </c>
      <c r="S456" s="308"/>
    </row>
    <row r="457" spans="1:20" ht="15" customHeight="1" x14ac:dyDescent="0.25">
      <c r="B457" s="278" t="s">
        <v>26</v>
      </c>
      <c r="C457" s="279"/>
      <c r="D457" s="279"/>
      <c r="E457" s="280"/>
      <c r="F457" s="306" t="e">
        <f ca="1">'Queuing Calcs'!L40</f>
        <v>#VALUE!</v>
      </c>
      <c r="G457" s="307"/>
      <c r="H457" s="307" t="e">
        <f ca="1">'Queuing Calcs'!M40</f>
        <v>#VALUE!</v>
      </c>
      <c r="I457" s="307"/>
      <c r="J457" s="307" t="e">
        <f ca="1">'Queuing Calcs'!N40</f>
        <v>#VALUE!</v>
      </c>
      <c r="K457" s="307"/>
      <c r="L457" s="307" t="e">
        <f ca="1">'Queuing Calcs'!O40</f>
        <v>#VALUE!</v>
      </c>
      <c r="M457" s="307"/>
      <c r="N457" s="307" t="e">
        <f ca="1">'Queuing Calcs'!P40</f>
        <v>#VALUE!</v>
      </c>
      <c r="O457" s="307"/>
      <c r="P457" s="307" t="e">
        <f ca="1">'Queuing Calcs'!Q40</f>
        <v>#VALUE!</v>
      </c>
      <c r="Q457" s="307"/>
      <c r="R457" s="307" t="e">
        <f ca="1">'Queuing Calcs'!R40</f>
        <v>#VALUE!</v>
      </c>
      <c r="S457" s="308"/>
    </row>
    <row r="458" spans="1:20" ht="15" customHeight="1" x14ac:dyDescent="0.25">
      <c r="B458" s="278" t="s">
        <v>27</v>
      </c>
      <c r="C458" s="279"/>
      <c r="D458" s="279"/>
      <c r="E458" s="280"/>
      <c r="F458" s="306" t="e">
        <f ca="1">'Queuing Calcs'!L41</f>
        <v>#VALUE!</v>
      </c>
      <c r="G458" s="307"/>
      <c r="H458" s="307" t="e">
        <f ca="1">'Queuing Calcs'!M41</f>
        <v>#VALUE!</v>
      </c>
      <c r="I458" s="307"/>
      <c r="J458" s="307" t="e">
        <f ca="1">'Queuing Calcs'!N41</f>
        <v>#VALUE!</v>
      </c>
      <c r="K458" s="307"/>
      <c r="L458" s="307" t="e">
        <f ca="1">'Queuing Calcs'!O41</f>
        <v>#VALUE!</v>
      </c>
      <c r="M458" s="307"/>
      <c r="N458" s="307" t="e">
        <f ca="1">'Queuing Calcs'!P41</f>
        <v>#VALUE!</v>
      </c>
      <c r="O458" s="307"/>
      <c r="P458" s="307" t="e">
        <f ca="1">'Queuing Calcs'!Q41</f>
        <v>#VALUE!</v>
      </c>
      <c r="Q458" s="307"/>
      <c r="R458" s="307" t="e">
        <f ca="1">'Queuing Calcs'!R41</f>
        <v>#VALUE!</v>
      </c>
      <c r="S458" s="308"/>
    </row>
    <row r="459" spans="1:20" ht="15" customHeight="1" x14ac:dyDescent="0.25">
      <c r="B459" s="278" t="s">
        <v>28</v>
      </c>
      <c r="C459" s="279"/>
      <c r="D459" s="279"/>
      <c r="E459" s="280"/>
      <c r="F459" s="306" t="e">
        <f ca="1">'Queuing Calcs'!L42</f>
        <v>#VALUE!</v>
      </c>
      <c r="G459" s="307"/>
      <c r="H459" s="307" t="e">
        <f ca="1">'Queuing Calcs'!M42</f>
        <v>#VALUE!</v>
      </c>
      <c r="I459" s="307"/>
      <c r="J459" s="307" t="e">
        <f ca="1">'Queuing Calcs'!N42</f>
        <v>#VALUE!</v>
      </c>
      <c r="K459" s="307"/>
      <c r="L459" s="307" t="e">
        <f ca="1">'Queuing Calcs'!O42</f>
        <v>#VALUE!</v>
      </c>
      <c r="M459" s="307"/>
      <c r="N459" s="307" t="e">
        <f ca="1">'Queuing Calcs'!P42</f>
        <v>#VALUE!</v>
      </c>
      <c r="O459" s="307"/>
      <c r="P459" s="307" t="e">
        <f ca="1">'Queuing Calcs'!Q42</f>
        <v>#VALUE!</v>
      </c>
      <c r="Q459" s="307"/>
      <c r="R459" s="307" t="e">
        <f ca="1">'Queuing Calcs'!R42</f>
        <v>#VALUE!</v>
      </c>
      <c r="S459" s="308"/>
    </row>
    <row r="460" spans="1:20" ht="15" customHeight="1" x14ac:dyDescent="0.25">
      <c r="B460" s="278" t="s">
        <v>29</v>
      </c>
      <c r="C460" s="279"/>
      <c r="D460" s="279"/>
      <c r="E460" s="280"/>
      <c r="F460" s="306" t="e">
        <f ca="1">'Queuing Calcs'!L43</f>
        <v>#VALUE!</v>
      </c>
      <c r="G460" s="307"/>
      <c r="H460" s="307" t="e">
        <f ca="1">'Queuing Calcs'!M43</f>
        <v>#VALUE!</v>
      </c>
      <c r="I460" s="307"/>
      <c r="J460" s="307" t="e">
        <f ca="1">'Queuing Calcs'!N43</f>
        <v>#VALUE!</v>
      </c>
      <c r="K460" s="307"/>
      <c r="L460" s="307" t="e">
        <f ca="1">'Queuing Calcs'!O43</f>
        <v>#VALUE!</v>
      </c>
      <c r="M460" s="307"/>
      <c r="N460" s="307" t="e">
        <f ca="1">'Queuing Calcs'!P43</f>
        <v>#VALUE!</v>
      </c>
      <c r="O460" s="307"/>
      <c r="P460" s="307" t="e">
        <f ca="1">'Queuing Calcs'!Q43</f>
        <v>#VALUE!</v>
      </c>
      <c r="Q460" s="307"/>
      <c r="R460" s="307" t="e">
        <f ca="1">'Queuing Calcs'!R43</f>
        <v>#VALUE!</v>
      </c>
      <c r="S460" s="308"/>
    </row>
    <row r="461" spans="1:20" ht="15" customHeight="1" x14ac:dyDescent="0.25">
      <c r="B461" s="278" t="s">
        <v>30</v>
      </c>
      <c r="C461" s="279"/>
      <c r="D461" s="279"/>
      <c r="E461" s="280"/>
      <c r="F461" s="306" t="e">
        <f ca="1">'Queuing Calcs'!L44</f>
        <v>#VALUE!</v>
      </c>
      <c r="G461" s="307"/>
      <c r="H461" s="307" t="e">
        <f ca="1">'Queuing Calcs'!M44</f>
        <v>#VALUE!</v>
      </c>
      <c r="I461" s="307"/>
      <c r="J461" s="307" t="e">
        <f ca="1">'Queuing Calcs'!N44</f>
        <v>#VALUE!</v>
      </c>
      <c r="K461" s="307"/>
      <c r="L461" s="307" t="e">
        <f ca="1">'Queuing Calcs'!O44</f>
        <v>#VALUE!</v>
      </c>
      <c r="M461" s="307"/>
      <c r="N461" s="307" t="e">
        <f ca="1">'Queuing Calcs'!P44</f>
        <v>#VALUE!</v>
      </c>
      <c r="O461" s="307"/>
      <c r="P461" s="307" t="e">
        <f ca="1">'Queuing Calcs'!Q44</f>
        <v>#VALUE!</v>
      </c>
      <c r="Q461" s="307"/>
      <c r="R461" s="307" t="e">
        <f ca="1">'Queuing Calcs'!R44</f>
        <v>#VALUE!</v>
      </c>
      <c r="S461" s="308"/>
    </row>
    <row r="462" spans="1:20" ht="15" customHeight="1" x14ac:dyDescent="0.25">
      <c r="B462" s="278" t="s">
        <v>31</v>
      </c>
      <c r="C462" s="279"/>
      <c r="D462" s="279"/>
      <c r="E462" s="280"/>
      <c r="F462" s="306" t="e">
        <f ca="1">'Queuing Calcs'!L45</f>
        <v>#VALUE!</v>
      </c>
      <c r="G462" s="307"/>
      <c r="H462" s="307" t="e">
        <f ca="1">'Queuing Calcs'!M45</f>
        <v>#VALUE!</v>
      </c>
      <c r="I462" s="307"/>
      <c r="J462" s="307" t="e">
        <f ca="1">'Queuing Calcs'!N45</f>
        <v>#VALUE!</v>
      </c>
      <c r="K462" s="307"/>
      <c r="L462" s="307" t="e">
        <f ca="1">'Queuing Calcs'!O45</f>
        <v>#VALUE!</v>
      </c>
      <c r="M462" s="307"/>
      <c r="N462" s="307" t="e">
        <f ca="1">'Queuing Calcs'!P45</f>
        <v>#VALUE!</v>
      </c>
      <c r="O462" s="307"/>
      <c r="P462" s="307" t="e">
        <f ca="1">'Queuing Calcs'!Q45</f>
        <v>#VALUE!</v>
      </c>
      <c r="Q462" s="307"/>
      <c r="R462" s="307" t="e">
        <f ca="1">'Queuing Calcs'!R45</f>
        <v>#VALUE!</v>
      </c>
      <c r="S462" s="308"/>
    </row>
    <row r="463" spans="1:20" ht="15" customHeight="1" x14ac:dyDescent="0.25">
      <c r="B463" s="278" t="s">
        <v>32</v>
      </c>
      <c r="C463" s="279"/>
      <c r="D463" s="279"/>
      <c r="E463" s="280"/>
      <c r="F463" s="306" t="e">
        <f ca="1">'Queuing Calcs'!L46</f>
        <v>#VALUE!</v>
      </c>
      <c r="G463" s="307"/>
      <c r="H463" s="307" t="e">
        <f ca="1">'Queuing Calcs'!M46</f>
        <v>#VALUE!</v>
      </c>
      <c r="I463" s="307"/>
      <c r="J463" s="307" t="e">
        <f ca="1">'Queuing Calcs'!N46</f>
        <v>#VALUE!</v>
      </c>
      <c r="K463" s="307"/>
      <c r="L463" s="307" t="e">
        <f ca="1">'Queuing Calcs'!O46</f>
        <v>#VALUE!</v>
      </c>
      <c r="M463" s="307"/>
      <c r="N463" s="307" t="e">
        <f ca="1">'Queuing Calcs'!P46</f>
        <v>#VALUE!</v>
      </c>
      <c r="O463" s="307"/>
      <c r="P463" s="307" t="e">
        <f ca="1">'Queuing Calcs'!Q46</f>
        <v>#VALUE!</v>
      </c>
      <c r="Q463" s="307"/>
      <c r="R463" s="307" t="e">
        <f ca="1">'Queuing Calcs'!R46</f>
        <v>#VALUE!</v>
      </c>
      <c r="S463" s="308"/>
    </row>
    <row r="464" spans="1:20" ht="15" customHeight="1" x14ac:dyDescent="0.25">
      <c r="B464" s="278" t="s">
        <v>33</v>
      </c>
      <c r="C464" s="279"/>
      <c r="D464" s="279"/>
      <c r="E464" s="280"/>
      <c r="F464" s="306" t="e">
        <f ca="1">'Queuing Calcs'!L47</f>
        <v>#VALUE!</v>
      </c>
      <c r="G464" s="307"/>
      <c r="H464" s="307" t="e">
        <f ca="1">'Queuing Calcs'!M47</f>
        <v>#VALUE!</v>
      </c>
      <c r="I464" s="307"/>
      <c r="J464" s="307" t="e">
        <f ca="1">'Queuing Calcs'!N47</f>
        <v>#VALUE!</v>
      </c>
      <c r="K464" s="307"/>
      <c r="L464" s="307" t="e">
        <f ca="1">'Queuing Calcs'!O47</f>
        <v>#VALUE!</v>
      </c>
      <c r="M464" s="307"/>
      <c r="N464" s="307" t="e">
        <f ca="1">'Queuing Calcs'!P47</f>
        <v>#VALUE!</v>
      </c>
      <c r="O464" s="307"/>
      <c r="P464" s="307" t="e">
        <f ca="1">'Queuing Calcs'!Q47</f>
        <v>#VALUE!</v>
      </c>
      <c r="Q464" s="307"/>
      <c r="R464" s="307" t="e">
        <f ca="1">'Queuing Calcs'!R47</f>
        <v>#VALUE!</v>
      </c>
      <c r="S464" s="308"/>
    </row>
    <row r="465" spans="2:19" ht="15" customHeight="1" x14ac:dyDescent="0.25">
      <c r="B465" s="278" t="s">
        <v>34</v>
      </c>
      <c r="C465" s="279"/>
      <c r="D465" s="279"/>
      <c r="E465" s="280"/>
      <c r="F465" s="306" t="e">
        <f ca="1">'Queuing Calcs'!L48</f>
        <v>#VALUE!</v>
      </c>
      <c r="G465" s="307"/>
      <c r="H465" s="307" t="e">
        <f ca="1">'Queuing Calcs'!M48</f>
        <v>#VALUE!</v>
      </c>
      <c r="I465" s="307"/>
      <c r="J465" s="307" t="e">
        <f ca="1">'Queuing Calcs'!N48</f>
        <v>#VALUE!</v>
      </c>
      <c r="K465" s="307"/>
      <c r="L465" s="307" t="e">
        <f ca="1">'Queuing Calcs'!O48</f>
        <v>#VALUE!</v>
      </c>
      <c r="M465" s="307"/>
      <c r="N465" s="307" t="e">
        <f ca="1">'Queuing Calcs'!P48</f>
        <v>#VALUE!</v>
      </c>
      <c r="O465" s="307"/>
      <c r="P465" s="307" t="e">
        <f ca="1">'Queuing Calcs'!Q48</f>
        <v>#VALUE!</v>
      </c>
      <c r="Q465" s="307"/>
      <c r="R465" s="307" t="e">
        <f ca="1">'Queuing Calcs'!R48</f>
        <v>#VALUE!</v>
      </c>
      <c r="S465" s="308"/>
    </row>
    <row r="466" spans="2:19" ht="15" customHeight="1" x14ac:dyDescent="0.25">
      <c r="B466" s="278" t="s">
        <v>45</v>
      </c>
      <c r="C466" s="279"/>
      <c r="D466" s="279"/>
      <c r="E466" s="280"/>
      <c r="F466" s="306" t="e">
        <f ca="1">'Queuing Calcs'!L49</f>
        <v>#VALUE!</v>
      </c>
      <c r="G466" s="307"/>
      <c r="H466" s="307" t="e">
        <f ca="1">'Queuing Calcs'!M49</f>
        <v>#VALUE!</v>
      </c>
      <c r="I466" s="307"/>
      <c r="J466" s="307" t="e">
        <f ca="1">'Queuing Calcs'!N49</f>
        <v>#VALUE!</v>
      </c>
      <c r="K466" s="307"/>
      <c r="L466" s="307" t="e">
        <f ca="1">'Queuing Calcs'!O49</f>
        <v>#VALUE!</v>
      </c>
      <c r="M466" s="307"/>
      <c r="N466" s="307" t="e">
        <f ca="1">'Queuing Calcs'!P49</f>
        <v>#VALUE!</v>
      </c>
      <c r="O466" s="307"/>
      <c r="P466" s="307" t="e">
        <f ca="1">'Queuing Calcs'!Q49</f>
        <v>#VALUE!</v>
      </c>
      <c r="Q466" s="307"/>
      <c r="R466" s="307" t="e">
        <f ca="1">'Queuing Calcs'!R49</f>
        <v>#VALUE!</v>
      </c>
      <c r="S466" s="308"/>
    </row>
    <row r="467" spans="2:19" ht="15" customHeight="1" x14ac:dyDescent="0.25">
      <c r="B467" s="278" t="s">
        <v>46</v>
      </c>
      <c r="C467" s="279"/>
      <c r="D467" s="279"/>
      <c r="E467" s="280"/>
      <c r="F467" s="306" t="e">
        <f ca="1">'Queuing Calcs'!L50</f>
        <v>#VALUE!</v>
      </c>
      <c r="G467" s="307"/>
      <c r="H467" s="307" t="e">
        <f ca="1">'Queuing Calcs'!M50</f>
        <v>#VALUE!</v>
      </c>
      <c r="I467" s="307"/>
      <c r="J467" s="307" t="e">
        <f ca="1">'Queuing Calcs'!N50</f>
        <v>#VALUE!</v>
      </c>
      <c r="K467" s="307"/>
      <c r="L467" s="307" t="e">
        <f ca="1">'Queuing Calcs'!O50</f>
        <v>#VALUE!</v>
      </c>
      <c r="M467" s="307"/>
      <c r="N467" s="307" t="e">
        <f ca="1">'Queuing Calcs'!P50</f>
        <v>#VALUE!</v>
      </c>
      <c r="O467" s="307"/>
      <c r="P467" s="307" t="e">
        <f ca="1">'Queuing Calcs'!Q50</f>
        <v>#VALUE!</v>
      </c>
      <c r="Q467" s="307"/>
      <c r="R467" s="307" t="e">
        <f ca="1">'Queuing Calcs'!R50</f>
        <v>#VALUE!</v>
      </c>
      <c r="S467" s="308"/>
    </row>
    <row r="468" spans="2:19" ht="15" customHeight="1" x14ac:dyDescent="0.25">
      <c r="B468" s="278" t="s">
        <v>35</v>
      </c>
      <c r="C468" s="279"/>
      <c r="D468" s="279"/>
      <c r="E468" s="280"/>
      <c r="F468" s="306" t="e">
        <f ca="1">'Queuing Calcs'!L51</f>
        <v>#VALUE!</v>
      </c>
      <c r="G468" s="307"/>
      <c r="H468" s="307" t="e">
        <f ca="1">'Queuing Calcs'!M51</f>
        <v>#VALUE!</v>
      </c>
      <c r="I468" s="307"/>
      <c r="J468" s="307" t="e">
        <f ca="1">'Queuing Calcs'!N51</f>
        <v>#VALUE!</v>
      </c>
      <c r="K468" s="307"/>
      <c r="L468" s="307" t="e">
        <f ca="1">'Queuing Calcs'!O51</f>
        <v>#VALUE!</v>
      </c>
      <c r="M468" s="307"/>
      <c r="N468" s="307" t="e">
        <f ca="1">'Queuing Calcs'!P51</f>
        <v>#VALUE!</v>
      </c>
      <c r="O468" s="307"/>
      <c r="P468" s="307" t="e">
        <f ca="1">'Queuing Calcs'!Q51</f>
        <v>#VALUE!</v>
      </c>
      <c r="Q468" s="307"/>
      <c r="R468" s="307" t="e">
        <f ca="1">'Queuing Calcs'!R51</f>
        <v>#VALUE!</v>
      </c>
      <c r="S468" s="308"/>
    </row>
    <row r="469" spans="2:19" ht="15" customHeight="1" x14ac:dyDescent="0.25">
      <c r="B469" s="278" t="s">
        <v>36</v>
      </c>
      <c r="C469" s="279"/>
      <c r="D469" s="279"/>
      <c r="E469" s="280"/>
      <c r="F469" s="306" t="e">
        <f ca="1">'Queuing Calcs'!L52</f>
        <v>#VALUE!</v>
      </c>
      <c r="G469" s="307"/>
      <c r="H469" s="307" t="e">
        <f ca="1">'Queuing Calcs'!M52</f>
        <v>#VALUE!</v>
      </c>
      <c r="I469" s="307"/>
      <c r="J469" s="307" t="e">
        <f ca="1">'Queuing Calcs'!N52</f>
        <v>#VALUE!</v>
      </c>
      <c r="K469" s="307"/>
      <c r="L469" s="307" t="e">
        <f ca="1">'Queuing Calcs'!O52</f>
        <v>#VALUE!</v>
      </c>
      <c r="M469" s="307"/>
      <c r="N469" s="307" t="e">
        <f ca="1">'Queuing Calcs'!P52</f>
        <v>#VALUE!</v>
      </c>
      <c r="O469" s="307"/>
      <c r="P469" s="307" t="e">
        <f ca="1">'Queuing Calcs'!Q52</f>
        <v>#VALUE!</v>
      </c>
      <c r="Q469" s="307"/>
      <c r="R469" s="307" t="e">
        <f ca="1">'Queuing Calcs'!R52</f>
        <v>#VALUE!</v>
      </c>
      <c r="S469" s="308"/>
    </row>
    <row r="470" spans="2:19" ht="15" customHeight="1" x14ac:dyDescent="0.25">
      <c r="B470" s="278" t="s">
        <v>37</v>
      </c>
      <c r="C470" s="279"/>
      <c r="D470" s="279"/>
      <c r="E470" s="280"/>
      <c r="F470" s="306" t="e">
        <f ca="1">'Queuing Calcs'!L53</f>
        <v>#VALUE!</v>
      </c>
      <c r="G470" s="307"/>
      <c r="H470" s="307" t="e">
        <f ca="1">'Queuing Calcs'!M53</f>
        <v>#VALUE!</v>
      </c>
      <c r="I470" s="307"/>
      <c r="J470" s="307" t="e">
        <f ca="1">'Queuing Calcs'!N53</f>
        <v>#VALUE!</v>
      </c>
      <c r="K470" s="307"/>
      <c r="L470" s="307" t="e">
        <f ca="1">'Queuing Calcs'!O53</f>
        <v>#VALUE!</v>
      </c>
      <c r="M470" s="307"/>
      <c r="N470" s="307" t="e">
        <f ca="1">'Queuing Calcs'!P53</f>
        <v>#VALUE!</v>
      </c>
      <c r="O470" s="307"/>
      <c r="P470" s="307" t="e">
        <f ca="1">'Queuing Calcs'!Q53</f>
        <v>#VALUE!</v>
      </c>
      <c r="Q470" s="307"/>
      <c r="R470" s="307" t="e">
        <f ca="1">'Queuing Calcs'!R53</f>
        <v>#VALUE!</v>
      </c>
      <c r="S470" s="308"/>
    </row>
    <row r="471" spans="2:19" ht="15" customHeight="1" x14ac:dyDescent="0.25">
      <c r="B471" s="278" t="s">
        <v>38</v>
      </c>
      <c r="C471" s="279"/>
      <c r="D471" s="279"/>
      <c r="E471" s="280"/>
      <c r="F471" s="306" t="e">
        <f ca="1">'Queuing Calcs'!L54</f>
        <v>#VALUE!</v>
      </c>
      <c r="G471" s="307"/>
      <c r="H471" s="307" t="e">
        <f ca="1">'Queuing Calcs'!M54</f>
        <v>#VALUE!</v>
      </c>
      <c r="I471" s="307"/>
      <c r="J471" s="307" t="e">
        <f ca="1">'Queuing Calcs'!N54</f>
        <v>#VALUE!</v>
      </c>
      <c r="K471" s="307"/>
      <c r="L471" s="307" t="e">
        <f ca="1">'Queuing Calcs'!O54</f>
        <v>#VALUE!</v>
      </c>
      <c r="M471" s="307"/>
      <c r="N471" s="307" t="e">
        <f ca="1">'Queuing Calcs'!P54</f>
        <v>#VALUE!</v>
      </c>
      <c r="O471" s="307"/>
      <c r="P471" s="307" t="e">
        <f ca="1">'Queuing Calcs'!Q54</f>
        <v>#VALUE!</v>
      </c>
      <c r="Q471" s="307"/>
      <c r="R471" s="307" t="e">
        <f ca="1">'Queuing Calcs'!R54</f>
        <v>#VALUE!</v>
      </c>
      <c r="S471" s="308"/>
    </row>
    <row r="472" spans="2:19" ht="15" customHeight="1" x14ac:dyDescent="0.25">
      <c r="B472" s="278" t="s">
        <v>39</v>
      </c>
      <c r="C472" s="279"/>
      <c r="D472" s="279"/>
      <c r="E472" s="280"/>
      <c r="F472" s="306" t="e">
        <f ca="1">'Queuing Calcs'!L55</f>
        <v>#VALUE!</v>
      </c>
      <c r="G472" s="307"/>
      <c r="H472" s="307" t="e">
        <f ca="1">'Queuing Calcs'!M55</f>
        <v>#VALUE!</v>
      </c>
      <c r="I472" s="307"/>
      <c r="J472" s="307" t="e">
        <f ca="1">'Queuing Calcs'!N55</f>
        <v>#VALUE!</v>
      </c>
      <c r="K472" s="307"/>
      <c r="L472" s="307" t="e">
        <f ca="1">'Queuing Calcs'!O55</f>
        <v>#VALUE!</v>
      </c>
      <c r="M472" s="307"/>
      <c r="N472" s="307" t="e">
        <f ca="1">'Queuing Calcs'!P55</f>
        <v>#VALUE!</v>
      </c>
      <c r="O472" s="307"/>
      <c r="P472" s="307" t="e">
        <f ca="1">'Queuing Calcs'!Q55</f>
        <v>#VALUE!</v>
      </c>
      <c r="Q472" s="307"/>
      <c r="R472" s="307" t="e">
        <f ca="1">'Queuing Calcs'!R55</f>
        <v>#VALUE!</v>
      </c>
      <c r="S472" s="308"/>
    </row>
    <row r="473" spans="2:19" ht="15" customHeight="1" x14ac:dyDescent="0.25">
      <c r="B473" s="278" t="s">
        <v>40</v>
      </c>
      <c r="C473" s="279"/>
      <c r="D473" s="279"/>
      <c r="E473" s="280"/>
      <c r="F473" s="306" t="e">
        <f ca="1">'Queuing Calcs'!L56</f>
        <v>#VALUE!</v>
      </c>
      <c r="G473" s="307"/>
      <c r="H473" s="307" t="e">
        <f ca="1">'Queuing Calcs'!M56</f>
        <v>#VALUE!</v>
      </c>
      <c r="I473" s="307"/>
      <c r="J473" s="307" t="e">
        <f ca="1">'Queuing Calcs'!N56</f>
        <v>#VALUE!</v>
      </c>
      <c r="K473" s="307"/>
      <c r="L473" s="307" t="e">
        <f ca="1">'Queuing Calcs'!O56</f>
        <v>#VALUE!</v>
      </c>
      <c r="M473" s="307"/>
      <c r="N473" s="307" t="e">
        <f ca="1">'Queuing Calcs'!P56</f>
        <v>#VALUE!</v>
      </c>
      <c r="O473" s="307"/>
      <c r="P473" s="307" t="e">
        <f ca="1">'Queuing Calcs'!Q56</f>
        <v>#VALUE!</v>
      </c>
      <c r="Q473" s="307"/>
      <c r="R473" s="307" t="e">
        <f ca="1">'Queuing Calcs'!R56</f>
        <v>#VALUE!</v>
      </c>
      <c r="S473" s="308"/>
    </row>
    <row r="474" spans="2:19" ht="15" customHeight="1" x14ac:dyDescent="0.25">
      <c r="B474" s="278" t="s">
        <v>41</v>
      </c>
      <c r="C474" s="279"/>
      <c r="D474" s="279"/>
      <c r="E474" s="280"/>
      <c r="F474" s="306" t="e">
        <f ca="1">'Queuing Calcs'!L57</f>
        <v>#VALUE!</v>
      </c>
      <c r="G474" s="307"/>
      <c r="H474" s="307" t="e">
        <f ca="1">'Queuing Calcs'!M57</f>
        <v>#VALUE!</v>
      </c>
      <c r="I474" s="307"/>
      <c r="J474" s="307" t="e">
        <f ca="1">'Queuing Calcs'!N57</f>
        <v>#VALUE!</v>
      </c>
      <c r="K474" s="307"/>
      <c r="L474" s="307" t="e">
        <f ca="1">'Queuing Calcs'!O57</f>
        <v>#VALUE!</v>
      </c>
      <c r="M474" s="307"/>
      <c r="N474" s="307" t="e">
        <f ca="1">'Queuing Calcs'!P57</f>
        <v>#VALUE!</v>
      </c>
      <c r="O474" s="307"/>
      <c r="P474" s="307" t="e">
        <f ca="1">'Queuing Calcs'!Q57</f>
        <v>#VALUE!</v>
      </c>
      <c r="Q474" s="307"/>
      <c r="R474" s="307" t="e">
        <f ca="1">'Queuing Calcs'!R57</f>
        <v>#VALUE!</v>
      </c>
      <c r="S474" s="308"/>
    </row>
    <row r="475" spans="2:19" ht="15" customHeight="1" x14ac:dyDescent="0.25">
      <c r="B475" s="278" t="s">
        <v>42</v>
      </c>
      <c r="C475" s="279"/>
      <c r="D475" s="279"/>
      <c r="E475" s="280"/>
      <c r="F475" s="306" t="e">
        <f ca="1">'Queuing Calcs'!L58</f>
        <v>#VALUE!</v>
      </c>
      <c r="G475" s="307"/>
      <c r="H475" s="307" t="e">
        <f ca="1">'Queuing Calcs'!M58</f>
        <v>#VALUE!</v>
      </c>
      <c r="I475" s="307"/>
      <c r="J475" s="307" t="e">
        <f ca="1">'Queuing Calcs'!N58</f>
        <v>#VALUE!</v>
      </c>
      <c r="K475" s="307"/>
      <c r="L475" s="307" t="e">
        <f ca="1">'Queuing Calcs'!O58</f>
        <v>#VALUE!</v>
      </c>
      <c r="M475" s="307"/>
      <c r="N475" s="307" t="e">
        <f ca="1">'Queuing Calcs'!P58</f>
        <v>#VALUE!</v>
      </c>
      <c r="O475" s="307"/>
      <c r="P475" s="307" t="e">
        <f ca="1">'Queuing Calcs'!Q58</f>
        <v>#VALUE!</v>
      </c>
      <c r="Q475" s="307"/>
      <c r="R475" s="307" t="e">
        <f ca="1">'Queuing Calcs'!R58</f>
        <v>#VALUE!</v>
      </c>
      <c r="S475" s="308"/>
    </row>
    <row r="476" spans="2:19" ht="15" customHeight="1" x14ac:dyDescent="0.25">
      <c r="B476" s="278" t="s">
        <v>43</v>
      </c>
      <c r="C476" s="279"/>
      <c r="D476" s="279"/>
      <c r="E476" s="280"/>
      <c r="F476" s="306" t="e">
        <f ca="1">'Queuing Calcs'!L59</f>
        <v>#VALUE!</v>
      </c>
      <c r="G476" s="307"/>
      <c r="H476" s="307" t="e">
        <f ca="1">'Queuing Calcs'!M59</f>
        <v>#VALUE!</v>
      </c>
      <c r="I476" s="307"/>
      <c r="J476" s="307" t="e">
        <f ca="1">'Queuing Calcs'!N59</f>
        <v>#VALUE!</v>
      </c>
      <c r="K476" s="307"/>
      <c r="L476" s="307" t="e">
        <f ca="1">'Queuing Calcs'!O59</f>
        <v>#VALUE!</v>
      </c>
      <c r="M476" s="307"/>
      <c r="N476" s="307" t="e">
        <f ca="1">'Queuing Calcs'!P59</f>
        <v>#VALUE!</v>
      </c>
      <c r="O476" s="307"/>
      <c r="P476" s="307" t="e">
        <f ca="1">'Queuing Calcs'!Q59</f>
        <v>#VALUE!</v>
      </c>
      <c r="Q476" s="307"/>
      <c r="R476" s="307" t="e">
        <f ca="1">'Queuing Calcs'!R59</f>
        <v>#VALUE!</v>
      </c>
      <c r="S476" s="308"/>
    </row>
    <row r="477" spans="2:19" ht="15" customHeight="1" x14ac:dyDescent="0.25">
      <c r="B477" s="278" t="s">
        <v>44</v>
      </c>
      <c r="C477" s="279"/>
      <c r="D477" s="279"/>
      <c r="E477" s="280"/>
      <c r="F477" s="306" t="e">
        <f ca="1">'Queuing Calcs'!L60</f>
        <v>#VALUE!</v>
      </c>
      <c r="G477" s="307"/>
      <c r="H477" s="307" t="e">
        <f ca="1">'Queuing Calcs'!M60</f>
        <v>#VALUE!</v>
      </c>
      <c r="I477" s="307"/>
      <c r="J477" s="307" t="e">
        <f ca="1">'Queuing Calcs'!N60</f>
        <v>#VALUE!</v>
      </c>
      <c r="K477" s="307"/>
      <c r="L477" s="307" t="e">
        <f ca="1">'Queuing Calcs'!O60</f>
        <v>#VALUE!</v>
      </c>
      <c r="M477" s="307"/>
      <c r="N477" s="307" t="e">
        <f ca="1">'Queuing Calcs'!P60</f>
        <v>#VALUE!</v>
      </c>
      <c r="O477" s="307"/>
      <c r="P477" s="307" t="e">
        <f ca="1">'Queuing Calcs'!Q60</f>
        <v>#VALUE!</v>
      </c>
      <c r="Q477" s="307"/>
      <c r="R477" s="307" t="e">
        <f ca="1">'Queuing Calcs'!R60</f>
        <v>#VALUE!</v>
      </c>
      <c r="S477" s="308"/>
    </row>
    <row r="478" spans="2:19" ht="15" customHeight="1" thickBot="1" x14ac:dyDescent="0.3">
      <c r="B478" s="299" t="s">
        <v>47</v>
      </c>
      <c r="C478" s="300"/>
      <c r="D478" s="300"/>
      <c r="E478" s="301"/>
      <c r="F478" s="311" t="e">
        <f ca="1">'Queuing Calcs'!L61</f>
        <v>#VALUE!</v>
      </c>
      <c r="G478" s="312"/>
      <c r="H478" s="312" t="e">
        <f ca="1">'Queuing Calcs'!M61</f>
        <v>#VALUE!</v>
      </c>
      <c r="I478" s="312"/>
      <c r="J478" s="312" t="e">
        <f ca="1">'Queuing Calcs'!N61</f>
        <v>#VALUE!</v>
      </c>
      <c r="K478" s="312"/>
      <c r="L478" s="312" t="e">
        <f ca="1">'Queuing Calcs'!O61</f>
        <v>#VALUE!</v>
      </c>
      <c r="M478" s="312"/>
      <c r="N478" s="312" t="e">
        <f ca="1">'Queuing Calcs'!P61</f>
        <v>#VALUE!</v>
      </c>
      <c r="O478" s="312"/>
      <c r="P478" s="312" t="e">
        <f ca="1">'Queuing Calcs'!Q61</f>
        <v>#VALUE!</v>
      </c>
      <c r="Q478" s="312"/>
      <c r="R478" s="312" t="e">
        <f ca="1">'Queuing Calcs'!R61</f>
        <v>#VALUE!</v>
      </c>
      <c r="S478" s="313"/>
    </row>
    <row r="479" spans="2:19" ht="15" customHeight="1" x14ac:dyDescent="0.25"/>
    <row r="480" spans="2:19" ht="15" customHeight="1" x14ac:dyDescent="0.25">
      <c r="B480" t="s">
        <v>210</v>
      </c>
    </row>
    <row r="481" spans="1:21" ht="15" customHeight="1" x14ac:dyDescent="0.25">
      <c r="C481" s="136"/>
      <c r="D481" s="136"/>
      <c r="F481" t="s">
        <v>212</v>
      </c>
    </row>
    <row r="482" spans="1:21" ht="15" customHeight="1" x14ac:dyDescent="0.25">
      <c r="C482" s="137"/>
      <c r="D482" s="137"/>
      <c r="F482" t="s">
        <v>213</v>
      </c>
    </row>
    <row r="483" spans="1:21" ht="15" customHeight="1" x14ac:dyDescent="0.25"/>
    <row r="484" spans="1:21" ht="15" customHeight="1" x14ac:dyDescent="0.25">
      <c r="B484" s="5" t="s">
        <v>140</v>
      </c>
    </row>
    <row r="485" spans="1:21" ht="15" customHeight="1" x14ac:dyDescent="0.25">
      <c r="J485" s="28" t="s">
        <v>142</v>
      </c>
      <c r="K485" s="347" t="e">
        <f ca="1">MAX(F455:S478)</f>
        <v>#VALUE!</v>
      </c>
      <c r="L485" s="347"/>
      <c r="M485" s="347"/>
      <c r="N485" s="347"/>
    </row>
    <row r="486" spans="1:21" ht="15" customHeight="1" x14ac:dyDescent="0.25">
      <c r="F486" s="52"/>
      <c r="G486" s="52"/>
      <c r="H486" s="52"/>
      <c r="I486" s="52"/>
      <c r="J486" s="28" t="s">
        <v>157</v>
      </c>
      <c r="K486" s="348" t="e">
        <f ca="1">SUM(F455:S478)</f>
        <v>#VALUE!</v>
      </c>
      <c r="L486" s="348"/>
      <c r="M486" s="348"/>
      <c r="N486" s="348"/>
      <c r="O486" s="52"/>
      <c r="P486" s="52"/>
      <c r="Q486" s="52"/>
      <c r="R486" s="52"/>
      <c r="S486" s="52"/>
    </row>
    <row r="487" spans="1:21" ht="15" customHeight="1" x14ac:dyDescent="0.25">
      <c r="F487" s="52"/>
      <c r="G487" s="52"/>
      <c r="H487" s="52"/>
      <c r="I487" s="52"/>
      <c r="J487" s="28" t="s">
        <v>194</v>
      </c>
      <c r="K487" s="349">
        <f ca="1">COUNTIF(F455:S478,"&gt;0")</f>
        <v>0</v>
      </c>
      <c r="L487" s="349"/>
      <c r="M487" s="349"/>
      <c r="N487" s="349"/>
      <c r="O487" s="52"/>
      <c r="P487" s="52"/>
      <c r="Q487" s="52"/>
      <c r="R487" s="52"/>
      <c r="S487" s="52"/>
    </row>
    <row r="488" spans="1:21" ht="15" customHeight="1" x14ac:dyDescent="0.25"/>
    <row r="489" spans="1:21" ht="58.5" customHeight="1" x14ac:dyDescent="0.45">
      <c r="A489" s="48" t="str">
        <f>"Alternative 3"</f>
        <v>Alternative 3</v>
      </c>
    </row>
    <row r="490" spans="1:21" ht="15" customHeight="1" x14ac:dyDescent="0.45">
      <c r="A490" s="48"/>
      <c r="B490" s="207" t="str">
        <f>'User Input'!G81</f>
        <v>Enter a brief, distinguishing description.</v>
      </c>
    </row>
    <row r="491" spans="1:21" ht="15" customHeight="1" x14ac:dyDescent="0.25">
      <c r="B491" s="132" t="str">
        <f>"Capacities for "&amp;IF('Raw Weekday Hourly Traffic Vols'!$H$5="2-Way",'User Input'!$G$17,'User Input'!$G$16)&amp;"bound Traffic  (PCE/hr)"</f>
        <v>Capacities for bound Traffic  (PCE/hr)</v>
      </c>
      <c r="C491" s="71"/>
      <c r="D491" s="71"/>
      <c r="E491" s="71"/>
      <c r="F491" s="71"/>
      <c r="G491" s="71"/>
      <c r="H491" s="71"/>
      <c r="I491" s="71"/>
      <c r="J491" s="71"/>
      <c r="K491" s="71"/>
      <c r="L491" s="71"/>
      <c r="M491" s="71"/>
      <c r="N491" s="71"/>
      <c r="O491" s="71"/>
      <c r="P491" s="71"/>
      <c r="Q491" s="71"/>
      <c r="R491" s="71"/>
      <c r="S491" s="71"/>
      <c r="T491" s="71"/>
    </row>
    <row r="492" spans="1:21" ht="15" customHeight="1" thickBot="1" x14ac:dyDescent="0.3"/>
    <row r="493" spans="1:21" ht="15" customHeight="1" thickBot="1" x14ac:dyDescent="0.3">
      <c r="B493" s="292" t="s">
        <v>0</v>
      </c>
      <c r="C493" s="293"/>
      <c r="D493" s="293"/>
      <c r="E493" s="294"/>
      <c r="F493" s="295" t="s">
        <v>49</v>
      </c>
      <c r="G493" s="284"/>
      <c r="H493" s="284" t="s">
        <v>50</v>
      </c>
      <c r="I493" s="284"/>
      <c r="J493" s="284" t="s">
        <v>51</v>
      </c>
      <c r="K493" s="284"/>
      <c r="L493" s="284" t="s">
        <v>52</v>
      </c>
      <c r="M493" s="284"/>
      <c r="N493" s="284" t="s">
        <v>21</v>
      </c>
      <c r="O493" s="284"/>
      <c r="P493" s="284" t="s">
        <v>22</v>
      </c>
      <c r="Q493" s="284"/>
      <c r="R493" s="284" t="s">
        <v>23</v>
      </c>
      <c r="S493" s="285"/>
      <c r="T493" s="49"/>
      <c r="U493" s="49"/>
    </row>
    <row r="494" spans="1:21" ht="15" customHeight="1" x14ac:dyDescent="0.25">
      <c r="B494" s="286" t="s">
        <v>24</v>
      </c>
      <c r="C494" s="287"/>
      <c r="D494" s="287"/>
      <c r="E494" s="288"/>
      <c r="F494" s="289">
        <f>'Work Information'!C70</f>
        <v>99999999</v>
      </c>
      <c r="G494" s="290"/>
      <c r="H494" s="290">
        <f>'Work Information'!D70</f>
        <v>99999999</v>
      </c>
      <c r="I494" s="290"/>
      <c r="J494" s="290">
        <f>'Work Information'!E70</f>
        <v>99999999</v>
      </c>
      <c r="K494" s="290"/>
      <c r="L494" s="290">
        <f>'Work Information'!F70</f>
        <v>99999999</v>
      </c>
      <c r="M494" s="290"/>
      <c r="N494" s="290">
        <f>'Work Information'!G70</f>
        <v>99999999</v>
      </c>
      <c r="O494" s="290"/>
      <c r="P494" s="290">
        <f>'Work Information'!H70</f>
        <v>99999999</v>
      </c>
      <c r="Q494" s="290"/>
      <c r="R494" s="290">
        <f>'Work Information'!I70</f>
        <v>99999999</v>
      </c>
      <c r="S494" s="291"/>
      <c r="T494" s="50"/>
      <c r="U494" s="50"/>
    </row>
    <row r="495" spans="1:21" ht="15" customHeight="1" x14ac:dyDescent="0.25">
      <c r="B495" s="278" t="s">
        <v>25</v>
      </c>
      <c r="C495" s="279"/>
      <c r="D495" s="279"/>
      <c r="E495" s="280"/>
      <c r="F495" s="281">
        <f>'Work Information'!C71</f>
        <v>99999999</v>
      </c>
      <c r="G495" s="282"/>
      <c r="H495" s="282">
        <f>'Work Information'!D71</f>
        <v>99999999</v>
      </c>
      <c r="I495" s="282"/>
      <c r="J495" s="282">
        <f>'Work Information'!E71</f>
        <v>99999999</v>
      </c>
      <c r="K495" s="282"/>
      <c r="L495" s="282">
        <f>'Work Information'!F71</f>
        <v>99999999</v>
      </c>
      <c r="M495" s="282"/>
      <c r="N495" s="282">
        <f>'Work Information'!G71</f>
        <v>99999999</v>
      </c>
      <c r="O495" s="282"/>
      <c r="P495" s="282">
        <f>'Work Information'!H71</f>
        <v>99999999</v>
      </c>
      <c r="Q495" s="282"/>
      <c r="R495" s="282">
        <f>'Work Information'!I71</f>
        <v>99999999</v>
      </c>
      <c r="S495" s="283"/>
      <c r="T495" s="50"/>
      <c r="U495" s="50"/>
    </row>
    <row r="496" spans="1:21" ht="15" customHeight="1" x14ac:dyDescent="0.25">
      <c r="B496" s="278" t="s">
        <v>26</v>
      </c>
      <c r="C496" s="279"/>
      <c r="D496" s="279"/>
      <c r="E496" s="280"/>
      <c r="F496" s="281">
        <f>'Work Information'!C72</f>
        <v>99999999</v>
      </c>
      <c r="G496" s="282"/>
      <c r="H496" s="282">
        <f>'Work Information'!D72</f>
        <v>99999999</v>
      </c>
      <c r="I496" s="282"/>
      <c r="J496" s="282">
        <f>'Work Information'!E72</f>
        <v>99999999</v>
      </c>
      <c r="K496" s="282"/>
      <c r="L496" s="282">
        <f>'Work Information'!F72</f>
        <v>99999999</v>
      </c>
      <c r="M496" s="282"/>
      <c r="N496" s="282">
        <f>'Work Information'!G72</f>
        <v>99999999</v>
      </c>
      <c r="O496" s="282"/>
      <c r="P496" s="282">
        <f>'Work Information'!H72</f>
        <v>99999999</v>
      </c>
      <c r="Q496" s="282"/>
      <c r="R496" s="282">
        <f>'Work Information'!I72</f>
        <v>99999999</v>
      </c>
      <c r="S496" s="283"/>
      <c r="T496" s="50"/>
      <c r="U496" s="50"/>
    </row>
    <row r="497" spans="2:21" ht="15" customHeight="1" x14ac:dyDescent="0.25">
      <c r="B497" s="278" t="s">
        <v>27</v>
      </c>
      <c r="C497" s="279"/>
      <c r="D497" s="279"/>
      <c r="E497" s="280"/>
      <c r="F497" s="281">
        <f>'Work Information'!C73</f>
        <v>99999999</v>
      </c>
      <c r="G497" s="282"/>
      <c r="H497" s="282">
        <f>'Work Information'!D73</f>
        <v>99999999</v>
      </c>
      <c r="I497" s="282"/>
      <c r="J497" s="282">
        <f>'Work Information'!E73</f>
        <v>99999999</v>
      </c>
      <c r="K497" s="282"/>
      <c r="L497" s="282">
        <f>'Work Information'!F73</f>
        <v>99999999</v>
      </c>
      <c r="M497" s="282"/>
      <c r="N497" s="282">
        <f>'Work Information'!G73</f>
        <v>99999999</v>
      </c>
      <c r="O497" s="282"/>
      <c r="P497" s="282">
        <f>'Work Information'!H73</f>
        <v>99999999</v>
      </c>
      <c r="Q497" s="282"/>
      <c r="R497" s="282">
        <f>'Work Information'!I73</f>
        <v>99999999</v>
      </c>
      <c r="S497" s="283"/>
      <c r="T497" s="50"/>
      <c r="U497" s="50"/>
    </row>
    <row r="498" spans="2:21" ht="15" customHeight="1" x14ac:dyDescent="0.25">
      <c r="B498" s="278" t="s">
        <v>28</v>
      </c>
      <c r="C498" s="279"/>
      <c r="D498" s="279"/>
      <c r="E498" s="280"/>
      <c r="F498" s="281">
        <f>'Work Information'!C74</f>
        <v>99999999</v>
      </c>
      <c r="G498" s="282"/>
      <c r="H498" s="282">
        <f>'Work Information'!D74</f>
        <v>99999999</v>
      </c>
      <c r="I498" s="282"/>
      <c r="J498" s="282">
        <f>'Work Information'!E74</f>
        <v>99999999</v>
      </c>
      <c r="K498" s="282"/>
      <c r="L498" s="282">
        <f>'Work Information'!F74</f>
        <v>99999999</v>
      </c>
      <c r="M498" s="282"/>
      <c r="N498" s="282">
        <f>'Work Information'!G74</f>
        <v>99999999</v>
      </c>
      <c r="O498" s="282"/>
      <c r="P498" s="282">
        <f>'Work Information'!H74</f>
        <v>99999999</v>
      </c>
      <c r="Q498" s="282"/>
      <c r="R498" s="282">
        <f>'Work Information'!I74</f>
        <v>99999999</v>
      </c>
      <c r="S498" s="283"/>
      <c r="T498" s="50"/>
      <c r="U498" s="50"/>
    </row>
    <row r="499" spans="2:21" ht="15" customHeight="1" x14ac:dyDescent="0.25">
      <c r="B499" s="278" t="s">
        <v>29</v>
      </c>
      <c r="C499" s="279"/>
      <c r="D499" s="279"/>
      <c r="E499" s="280"/>
      <c r="F499" s="281">
        <f>'Work Information'!C75</f>
        <v>99999999</v>
      </c>
      <c r="G499" s="282"/>
      <c r="H499" s="282">
        <f>'Work Information'!D75</f>
        <v>99999999</v>
      </c>
      <c r="I499" s="282"/>
      <c r="J499" s="282">
        <f>'Work Information'!E75</f>
        <v>99999999</v>
      </c>
      <c r="K499" s="282"/>
      <c r="L499" s="282">
        <f>'Work Information'!F75</f>
        <v>99999999</v>
      </c>
      <c r="M499" s="282"/>
      <c r="N499" s="282">
        <f>'Work Information'!G75</f>
        <v>99999999</v>
      </c>
      <c r="O499" s="282"/>
      <c r="P499" s="282">
        <f>'Work Information'!H75</f>
        <v>99999999</v>
      </c>
      <c r="Q499" s="282"/>
      <c r="R499" s="282">
        <f>'Work Information'!I75</f>
        <v>99999999</v>
      </c>
      <c r="S499" s="283"/>
      <c r="T499" s="50"/>
      <c r="U499" s="50"/>
    </row>
    <row r="500" spans="2:21" ht="15" customHeight="1" x14ac:dyDescent="0.25">
      <c r="B500" s="278" t="s">
        <v>30</v>
      </c>
      <c r="C500" s="279"/>
      <c r="D500" s="279"/>
      <c r="E500" s="280"/>
      <c r="F500" s="281">
        <f>'Work Information'!C76</f>
        <v>99999999</v>
      </c>
      <c r="G500" s="282"/>
      <c r="H500" s="282">
        <f>'Work Information'!D76</f>
        <v>99999999</v>
      </c>
      <c r="I500" s="282"/>
      <c r="J500" s="282">
        <f>'Work Information'!E76</f>
        <v>99999999</v>
      </c>
      <c r="K500" s="282"/>
      <c r="L500" s="282">
        <f>'Work Information'!F76</f>
        <v>99999999</v>
      </c>
      <c r="M500" s="282"/>
      <c r="N500" s="282">
        <f>'Work Information'!G76</f>
        <v>99999999</v>
      </c>
      <c r="O500" s="282"/>
      <c r="P500" s="282">
        <f>'Work Information'!H76</f>
        <v>99999999</v>
      </c>
      <c r="Q500" s="282"/>
      <c r="R500" s="282">
        <f>'Work Information'!I76</f>
        <v>99999999</v>
      </c>
      <c r="S500" s="283"/>
      <c r="T500" s="50"/>
      <c r="U500" s="50"/>
    </row>
    <row r="501" spans="2:21" ht="15" customHeight="1" x14ac:dyDescent="0.25">
      <c r="B501" s="278" t="s">
        <v>31</v>
      </c>
      <c r="C501" s="279"/>
      <c r="D501" s="279"/>
      <c r="E501" s="280"/>
      <c r="F501" s="281">
        <f>'Work Information'!C77</f>
        <v>99999999</v>
      </c>
      <c r="G501" s="282"/>
      <c r="H501" s="282">
        <f>'Work Information'!D77</f>
        <v>99999999</v>
      </c>
      <c r="I501" s="282"/>
      <c r="J501" s="282">
        <f>'Work Information'!E77</f>
        <v>99999999</v>
      </c>
      <c r="K501" s="282"/>
      <c r="L501" s="282">
        <f>'Work Information'!F77</f>
        <v>99999999</v>
      </c>
      <c r="M501" s="282"/>
      <c r="N501" s="282">
        <f>'Work Information'!G77</f>
        <v>99999999</v>
      </c>
      <c r="O501" s="282"/>
      <c r="P501" s="282">
        <f>'Work Information'!H77</f>
        <v>99999999</v>
      </c>
      <c r="Q501" s="282"/>
      <c r="R501" s="282">
        <f>'Work Information'!I77</f>
        <v>99999999</v>
      </c>
      <c r="S501" s="283"/>
      <c r="T501" s="50"/>
      <c r="U501" s="50"/>
    </row>
    <row r="502" spans="2:21" ht="15" customHeight="1" x14ac:dyDescent="0.25">
      <c r="B502" s="278" t="s">
        <v>32</v>
      </c>
      <c r="C502" s="279"/>
      <c r="D502" s="279"/>
      <c r="E502" s="280"/>
      <c r="F502" s="281">
        <f>'Work Information'!C78</f>
        <v>99999999</v>
      </c>
      <c r="G502" s="282"/>
      <c r="H502" s="282">
        <f>'Work Information'!D78</f>
        <v>99999999</v>
      </c>
      <c r="I502" s="282"/>
      <c r="J502" s="282">
        <f>'Work Information'!E78</f>
        <v>99999999</v>
      </c>
      <c r="K502" s="282"/>
      <c r="L502" s="282">
        <f>'Work Information'!F78</f>
        <v>99999999</v>
      </c>
      <c r="M502" s="282"/>
      <c r="N502" s="282">
        <f>'Work Information'!G78</f>
        <v>99999999</v>
      </c>
      <c r="O502" s="282"/>
      <c r="P502" s="282">
        <f>'Work Information'!H78</f>
        <v>99999999</v>
      </c>
      <c r="Q502" s="282"/>
      <c r="R502" s="282">
        <f>'Work Information'!I78</f>
        <v>99999999</v>
      </c>
      <c r="S502" s="283"/>
      <c r="T502" s="50"/>
      <c r="U502" s="50"/>
    </row>
    <row r="503" spans="2:21" ht="15" customHeight="1" x14ac:dyDescent="0.25">
      <c r="B503" s="278" t="s">
        <v>33</v>
      </c>
      <c r="C503" s="279"/>
      <c r="D503" s="279"/>
      <c r="E503" s="280"/>
      <c r="F503" s="281">
        <f>'Work Information'!C79</f>
        <v>99999999</v>
      </c>
      <c r="G503" s="282"/>
      <c r="H503" s="282">
        <f>'Work Information'!D79</f>
        <v>99999999</v>
      </c>
      <c r="I503" s="282"/>
      <c r="J503" s="282">
        <f>'Work Information'!E79</f>
        <v>99999999</v>
      </c>
      <c r="K503" s="282"/>
      <c r="L503" s="282">
        <f>'Work Information'!F79</f>
        <v>99999999</v>
      </c>
      <c r="M503" s="282"/>
      <c r="N503" s="282">
        <f>'Work Information'!G79</f>
        <v>99999999</v>
      </c>
      <c r="O503" s="282"/>
      <c r="P503" s="282">
        <f>'Work Information'!H79</f>
        <v>99999999</v>
      </c>
      <c r="Q503" s="282"/>
      <c r="R503" s="282">
        <f>'Work Information'!I79</f>
        <v>99999999</v>
      </c>
      <c r="S503" s="283"/>
      <c r="T503" s="50"/>
      <c r="U503" s="50"/>
    </row>
    <row r="504" spans="2:21" ht="15" customHeight="1" x14ac:dyDescent="0.25">
      <c r="B504" s="278" t="s">
        <v>34</v>
      </c>
      <c r="C504" s="279"/>
      <c r="D504" s="279"/>
      <c r="E504" s="280"/>
      <c r="F504" s="281">
        <f>'Work Information'!C80</f>
        <v>99999999</v>
      </c>
      <c r="G504" s="282"/>
      <c r="H504" s="282">
        <f>'Work Information'!D80</f>
        <v>99999999</v>
      </c>
      <c r="I504" s="282"/>
      <c r="J504" s="282">
        <f>'Work Information'!E80</f>
        <v>99999999</v>
      </c>
      <c r="K504" s="282"/>
      <c r="L504" s="282">
        <f>'Work Information'!F80</f>
        <v>99999999</v>
      </c>
      <c r="M504" s="282"/>
      <c r="N504" s="282">
        <f>'Work Information'!G80</f>
        <v>99999999</v>
      </c>
      <c r="O504" s="282"/>
      <c r="P504" s="282">
        <f>'Work Information'!H80</f>
        <v>99999999</v>
      </c>
      <c r="Q504" s="282"/>
      <c r="R504" s="282">
        <f>'Work Information'!I80</f>
        <v>99999999</v>
      </c>
      <c r="S504" s="283"/>
      <c r="T504" s="50"/>
      <c r="U504" s="50"/>
    </row>
    <row r="505" spans="2:21" ht="15" customHeight="1" x14ac:dyDescent="0.25">
      <c r="B505" s="278" t="s">
        <v>45</v>
      </c>
      <c r="C505" s="279"/>
      <c r="D505" s="279"/>
      <c r="E505" s="280"/>
      <c r="F505" s="281">
        <f>'Work Information'!C81</f>
        <v>99999999</v>
      </c>
      <c r="G505" s="282"/>
      <c r="H505" s="282">
        <f>'Work Information'!D81</f>
        <v>99999999</v>
      </c>
      <c r="I505" s="282"/>
      <c r="J505" s="282">
        <f>'Work Information'!E81</f>
        <v>99999999</v>
      </c>
      <c r="K505" s="282"/>
      <c r="L505" s="282">
        <f>'Work Information'!F81</f>
        <v>99999999</v>
      </c>
      <c r="M505" s="282"/>
      <c r="N505" s="282">
        <f>'Work Information'!G81</f>
        <v>99999999</v>
      </c>
      <c r="O505" s="282"/>
      <c r="P505" s="282">
        <f>'Work Information'!H81</f>
        <v>99999999</v>
      </c>
      <c r="Q505" s="282"/>
      <c r="R505" s="282">
        <f>'Work Information'!I81</f>
        <v>99999999</v>
      </c>
      <c r="S505" s="283"/>
      <c r="T505" s="50"/>
      <c r="U505" s="50"/>
    </row>
    <row r="506" spans="2:21" ht="15" customHeight="1" x14ac:dyDescent="0.25">
      <c r="B506" s="278" t="s">
        <v>46</v>
      </c>
      <c r="C506" s="279"/>
      <c r="D506" s="279"/>
      <c r="E506" s="280"/>
      <c r="F506" s="281">
        <f>'Work Information'!C82</f>
        <v>99999999</v>
      </c>
      <c r="G506" s="282"/>
      <c r="H506" s="282">
        <f>'Work Information'!D82</f>
        <v>99999999</v>
      </c>
      <c r="I506" s="282"/>
      <c r="J506" s="282">
        <f>'Work Information'!E82</f>
        <v>99999999</v>
      </c>
      <c r="K506" s="282"/>
      <c r="L506" s="282">
        <f>'Work Information'!F82</f>
        <v>99999999</v>
      </c>
      <c r="M506" s="282"/>
      <c r="N506" s="282">
        <f>'Work Information'!G82</f>
        <v>99999999</v>
      </c>
      <c r="O506" s="282"/>
      <c r="P506" s="282">
        <f>'Work Information'!H82</f>
        <v>99999999</v>
      </c>
      <c r="Q506" s="282"/>
      <c r="R506" s="282">
        <f>'Work Information'!I82</f>
        <v>99999999</v>
      </c>
      <c r="S506" s="283"/>
      <c r="T506" s="50"/>
      <c r="U506" s="50"/>
    </row>
    <row r="507" spans="2:21" ht="15" customHeight="1" x14ac:dyDescent="0.25">
      <c r="B507" s="278" t="s">
        <v>35</v>
      </c>
      <c r="C507" s="279"/>
      <c r="D507" s="279"/>
      <c r="E507" s="280"/>
      <c r="F507" s="281">
        <f>'Work Information'!C83</f>
        <v>99999999</v>
      </c>
      <c r="G507" s="282"/>
      <c r="H507" s="282">
        <f>'Work Information'!D83</f>
        <v>99999999</v>
      </c>
      <c r="I507" s="282"/>
      <c r="J507" s="282">
        <f>'Work Information'!E83</f>
        <v>99999999</v>
      </c>
      <c r="K507" s="282"/>
      <c r="L507" s="282">
        <f>'Work Information'!F83</f>
        <v>99999999</v>
      </c>
      <c r="M507" s="282"/>
      <c r="N507" s="282">
        <f>'Work Information'!G83</f>
        <v>99999999</v>
      </c>
      <c r="O507" s="282"/>
      <c r="P507" s="282">
        <f>'Work Information'!H83</f>
        <v>99999999</v>
      </c>
      <c r="Q507" s="282"/>
      <c r="R507" s="282">
        <f>'Work Information'!I83</f>
        <v>99999999</v>
      </c>
      <c r="S507" s="283"/>
      <c r="T507" s="50"/>
      <c r="U507" s="50"/>
    </row>
    <row r="508" spans="2:21" ht="15" customHeight="1" x14ac:dyDescent="0.25">
      <c r="B508" s="278" t="s">
        <v>36</v>
      </c>
      <c r="C508" s="279"/>
      <c r="D508" s="279"/>
      <c r="E508" s="280"/>
      <c r="F508" s="281">
        <f>'Work Information'!C84</f>
        <v>99999999</v>
      </c>
      <c r="G508" s="282"/>
      <c r="H508" s="282">
        <f>'Work Information'!D84</f>
        <v>99999999</v>
      </c>
      <c r="I508" s="282"/>
      <c r="J508" s="282">
        <f>'Work Information'!E84</f>
        <v>99999999</v>
      </c>
      <c r="K508" s="282"/>
      <c r="L508" s="282">
        <f>'Work Information'!F84</f>
        <v>99999999</v>
      </c>
      <c r="M508" s="282"/>
      <c r="N508" s="282">
        <f>'Work Information'!G84</f>
        <v>99999999</v>
      </c>
      <c r="O508" s="282"/>
      <c r="P508" s="282">
        <f>'Work Information'!H84</f>
        <v>99999999</v>
      </c>
      <c r="Q508" s="282"/>
      <c r="R508" s="282">
        <f>'Work Information'!I84</f>
        <v>99999999</v>
      </c>
      <c r="S508" s="283"/>
      <c r="T508" s="50"/>
      <c r="U508" s="50"/>
    </row>
    <row r="509" spans="2:21" ht="15" customHeight="1" x14ac:dyDescent="0.25">
      <c r="B509" s="278" t="s">
        <v>37</v>
      </c>
      <c r="C509" s="279"/>
      <c r="D509" s="279"/>
      <c r="E509" s="280"/>
      <c r="F509" s="281">
        <f>'Work Information'!C85</f>
        <v>99999999</v>
      </c>
      <c r="G509" s="282"/>
      <c r="H509" s="282">
        <f>'Work Information'!D85</f>
        <v>99999999</v>
      </c>
      <c r="I509" s="282"/>
      <c r="J509" s="282">
        <f>'Work Information'!E85</f>
        <v>99999999</v>
      </c>
      <c r="K509" s="282"/>
      <c r="L509" s="282">
        <f>'Work Information'!F85</f>
        <v>99999999</v>
      </c>
      <c r="M509" s="282"/>
      <c r="N509" s="282">
        <f>'Work Information'!G85</f>
        <v>99999999</v>
      </c>
      <c r="O509" s="282"/>
      <c r="P509" s="282">
        <f>'Work Information'!H85</f>
        <v>99999999</v>
      </c>
      <c r="Q509" s="282"/>
      <c r="R509" s="282">
        <f>'Work Information'!I85</f>
        <v>99999999</v>
      </c>
      <c r="S509" s="283"/>
      <c r="T509" s="50"/>
      <c r="U509" s="50"/>
    </row>
    <row r="510" spans="2:21" ht="15" customHeight="1" x14ac:dyDescent="0.25">
      <c r="B510" s="278" t="s">
        <v>38</v>
      </c>
      <c r="C510" s="279"/>
      <c r="D510" s="279"/>
      <c r="E510" s="280"/>
      <c r="F510" s="281">
        <f>'Work Information'!C86</f>
        <v>99999999</v>
      </c>
      <c r="G510" s="282"/>
      <c r="H510" s="282">
        <f>'Work Information'!D86</f>
        <v>99999999</v>
      </c>
      <c r="I510" s="282"/>
      <c r="J510" s="282">
        <f>'Work Information'!E86</f>
        <v>99999999</v>
      </c>
      <c r="K510" s="282"/>
      <c r="L510" s="282">
        <f>'Work Information'!F86</f>
        <v>99999999</v>
      </c>
      <c r="M510" s="282"/>
      <c r="N510" s="282">
        <f>'Work Information'!G86</f>
        <v>99999999</v>
      </c>
      <c r="O510" s="282"/>
      <c r="P510" s="282">
        <f>'Work Information'!H86</f>
        <v>99999999</v>
      </c>
      <c r="Q510" s="282"/>
      <c r="R510" s="282">
        <f>'Work Information'!I86</f>
        <v>99999999</v>
      </c>
      <c r="S510" s="283"/>
      <c r="T510" s="50"/>
      <c r="U510" s="50"/>
    </row>
    <row r="511" spans="2:21" ht="15" customHeight="1" x14ac:dyDescent="0.25">
      <c r="B511" s="278" t="s">
        <v>39</v>
      </c>
      <c r="C511" s="279"/>
      <c r="D511" s="279"/>
      <c r="E511" s="280"/>
      <c r="F511" s="281">
        <f>'Work Information'!C87</f>
        <v>99999999</v>
      </c>
      <c r="G511" s="282"/>
      <c r="H511" s="282">
        <f>'Work Information'!D87</f>
        <v>99999999</v>
      </c>
      <c r="I511" s="282"/>
      <c r="J511" s="282">
        <f>'Work Information'!E87</f>
        <v>99999999</v>
      </c>
      <c r="K511" s="282"/>
      <c r="L511" s="282">
        <f>'Work Information'!F87</f>
        <v>99999999</v>
      </c>
      <c r="M511" s="282"/>
      <c r="N511" s="282">
        <f>'Work Information'!G87</f>
        <v>99999999</v>
      </c>
      <c r="O511" s="282"/>
      <c r="P511" s="282">
        <f>'Work Information'!H87</f>
        <v>99999999</v>
      </c>
      <c r="Q511" s="282"/>
      <c r="R511" s="282">
        <f>'Work Information'!I87</f>
        <v>99999999</v>
      </c>
      <c r="S511" s="283"/>
      <c r="T511" s="50"/>
      <c r="U511" s="50"/>
    </row>
    <row r="512" spans="2:21" ht="15" customHeight="1" x14ac:dyDescent="0.25">
      <c r="B512" s="278" t="s">
        <v>40</v>
      </c>
      <c r="C512" s="279"/>
      <c r="D512" s="279"/>
      <c r="E512" s="280"/>
      <c r="F512" s="281">
        <f>'Work Information'!C88</f>
        <v>99999999</v>
      </c>
      <c r="G512" s="282"/>
      <c r="H512" s="282">
        <f>'Work Information'!D88</f>
        <v>99999999</v>
      </c>
      <c r="I512" s="282"/>
      <c r="J512" s="282">
        <f>'Work Information'!E88</f>
        <v>99999999</v>
      </c>
      <c r="K512" s="282"/>
      <c r="L512" s="282">
        <f>'Work Information'!F88</f>
        <v>99999999</v>
      </c>
      <c r="M512" s="282"/>
      <c r="N512" s="282">
        <f>'Work Information'!G88</f>
        <v>99999999</v>
      </c>
      <c r="O512" s="282"/>
      <c r="P512" s="282">
        <f>'Work Information'!H88</f>
        <v>99999999</v>
      </c>
      <c r="Q512" s="282"/>
      <c r="R512" s="282">
        <f>'Work Information'!I88</f>
        <v>99999999</v>
      </c>
      <c r="S512" s="283"/>
      <c r="T512" s="50"/>
      <c r="U512" s="50"/>
    </row>
    <row r="513" spans="1:21" ht="15" customHeight="1" x14ac:dyDescent="0.25">
      <c r="B513" s="278" t="s">
        <v>41</v>
      </c>
      <c r="C513" s="279"/>
      <c r="D513" s="279"/>
      <c r="E513" s="280"/>
      <c r="F513" s="281">
        <f>'Work Information'!C89</f>
        <v>99999999</v>
      </c>
      <c r="G513" s="282"/>
      <c r="H513" s="282">
        <f>'Work Information'!D89</f>
        <v>99999999</v>
      </c>
      <c r="I513" s="282"/>
      <c r="J513" s="282">
        <f>'Work Information'!E89</f>
        <v>99999999</v>
      </c>
      <c r="K513" s="282"/>
      <c r="L513" s="282">
        <f>'Work Information'!F89</f>
        <v>99999999</v>
      </c>
      <c r="M513" s="282"/>
      <c r="N513" s="282">
        <f>'Work Information'!G89</f>
        <v>99999999</v>
      </c>
      <c r="O513" s="282"/>
      <c r="P513" s="282">
        <f>'Work Information'!H89</f>
        <v>99999999</v>
      </c>
      <c r="Q513" s="282"/>
      <c r="R513" s="282">
        <f>'Work Information'!I89</f>
        <v>99999999</v>
      </c>
      <c r="S513" s="283"/>
      <c r="T513" s="50"/>
      <c r="U513" s="50"/>
    </row>
    <row r="514" spans="1:21" ht="15" customHeight="1" x14ac:dyDescent="0.25">
      <c r="B514" s="278" t="s">
        <v>42</v>
      </c>
      <c r="C514" s="279"/>
      <c r="D514" s="279"/>
      <c r="E514" s="280"/>
      <c r="F514" s="281">
        <f>'Work Information'!C90</f>
        <v>99999999</v>
      </c>
      <c r="G514" s="282"/>
      <c r="H514" s="282">
        <f>'Work Information'!D90</f>
        <v>99999999</v>
      </c>
      <c r="I514" s="282"/>
      <c r="J514" s="282">
        <f>'Work Information'!E90</f>
        <v>99999999</v>
      </c>
      <c r="K514" s="282"/>
      <c r="L514" s="282">
        <f>'Work Information'!F90</f>
        <v>99999999</v>
      </c>
      <c r="M514" s="282"/>
      <c r="N514" s="282">
        <f>'Work Information'!G90</f>
        <v>99999999</v>
      </c>
      <c r="O514" s="282"/>
      <c r="P514" s="282">
        <f>'Work Information'!H90</f>
        <v>99999999</v>
      </c>
      <c r="Q514" s="282"/>
      <c r="R514" s="282">
        <f>'Work Information'!I90</f>
        <v>99999999</v>
      </c>
      <c r="S514" s="283"/>
      <c r="T514" s="50"/>
      <c r="U514" s="50"/>
    </row>
    <row r="515" spans="1:21" ht="15" customHeight="1" x14ac:dyDescent="0.25">
      <c r="B515" s="278" t="s">
        <v>43</v>
      </c>
      <c r="C515" s="279"/>
      <c r="D515" s="279"/>
      <c r="E515" s="280"/>
      <c r="F515" s="281">
        <f>'Work Information'!C91</f>
        <v>99999999</v>
      </c>
      <c r="G515" s="282"/>
      <c r="H515" s="282">
        <f>'Work Information'!D91</f>
        <v>99999999</v>
      </c>
      <c r="I515" s="282"/>
      <c r="J515" s="282">
        <f>'Work Information'!E91</f>
        <v>99999999</v>
      </c>
      <c r="K515" s="282"/>
      <c r="L515" s="282">
        <f>'Work Information'!F91</f>
        <v>99999999</v>
      </c>
      <c r="M515" s="282"/>
      <c r="N515" s="282">
        <f>'Work Information'!G91</f>
        <v>99999999</v>
      </c>
      <c r="O515" s="282"/>
      <c r="P515" s="282">
        <f>'Work Information'!H91</f>
        <v>99999999</v>
      </c>
      <c r="Q515" s="282"/>
      <c r="R515" s="282">
        <f>'Work Information'!I91</f>
        <v>99999999</v>
      </c>
      <c r="S515" s="283"/>
      <c r="T515" s="50"/>
      <c r="U515" s="50"/>
    </row>
    <row r="516" spans="1:21" ht="15" customHeight="1" x14ac:dyDescent="0.25">
      <c r="B516" s="278" t="s">
        <v>44</v>
      </c>
      <c r="C516" s="279"/>
      <c r="D516" s="279"/>
      <c r="E516" s="280"/>
      <c r="F516" s="281">
        <f>'Work Information'!C92</f>
        <v>99999999</v>
      </c>
      <c r="G516" s="282"/>
      <c r="H516" s="282">
        <f>'Work Information'!D92</f>
        <v>99999999</v>
      </c>
      <c r="I516" s="282"/>
      <c r="J516" s="282">
        <f>'Work Information'!E92</f>
        <v>99999999</v>
      </c>
      <c r="K516" s="282"/>
      <c r="L516" s="282">
        <f>'Work Information'!F92</f>
        <v>99999999</v>
      </c>
      <c r="M516" s="282"/>
      <c r="N516" s="282">
        <f>'Work Information'!G92</f>
        <v>99999999</v>
      </c>
      <c r="O516" s="282"/>
      <c r="P516" s="282">
        <f>'Work Information'!H92</f>
        <v>99999999</v>
      </c>
      <c r="Q516" s="282"/>
      <c r="R516" s="282">
        <f>'Work Information'!I92</f>
        <v>99999999</v>
      </c>
      <c r="S516" s="283"/>
      <c r="T516" s="50"/>
      <c r="U516" s="50"/>
    </row>
    <row r="517" spans="1:21" ht="15" customHeight="1" thickBot="1" x14ac:dyDescent="0.3">
      <c r="B517" s="299" t="s">
        <v>47</v>
      </c>
      <c r="C517" s="300"/>
      <c r="D517" s="300"/>
      <c r="E517" s="301"/>
      <c r="F517" s="302">
        <f>'Work Information'!C93</f>
        <v>99999999</v>
      </c>
      <c r="G517" s="303"/>
      <c r="H517" s="303">
        <f>'Work Information'!D93</f>
        <v>99999999</v>
      </c>
      <c r="I517" s="303"/>
      <c r="J517" s="303">
        <f>'Work Information'!E93</f>
        <v>99999999</v>
      </c>
      <c r="K517" s="303"/>
      <c r="L517" s="303">
        <f>'Work Information'!F93</f>
        <v>99999999</v>
      </c>
      <c r="M517" s="303"/>
      <c r="N517" s="303">
        <f>'Work Information'!G93</f>
        <v>99999999</v>
      </c>
      <c r="O517" s="303"/>
      <c r="P517" s="303">
        <f>'Work Information'!H93</f>
        <v>99999999</v>
      </c>
      <c r="Q517" s="303"/>
      <c r="R517" s="303">
        <f>'Work Information'!I93</f>
        <v>99999999</v>
      </c>
      <c r="S517" s="310"/>
      <c r="T517" s="50"/>
      <c r="U517" s="50"/>
    </row>
    <row r="518" spans="1:21" ht="15" customHeight="1" x14ac:dyDescent="0.25">
      <c r="T518" s="51"/>
      <c r="U518" s="51"/>
    </row>
    <row r="519" spans="1:21" ht="15" customHeight="1" x14ac:dyDescent="0.25">
      <c r="B519" t="s">
        <v>210</v>
      </c>
      <c r="T519" s="51"/>
      <c r="U519" s="51"/>
    </row>
    <row r="520" spans="1:21" ht="15" customHeight="1" x14ac:dyDescent="0.25">
      <c r="C520" s="135"/>
      <c r="D520" s="135"/>
      <c r="F520" t="s">
        <v>211</v>
      </c>
      <c r="T520" s="51"/>
      <c r="U520" s="51"/>
    </row>
    <row r="521" spans="1:21" ht="15" customHeight="1" x14ac:dyDescent="0.25">
      <c r="T521" s="51"/>
      <c r="U521" s="51"/>
    </row>
    <row r="522" spans="1:21" ht="15" customHeight="1" x14ac:dyDescent="0.25">
      <c r="B522" s="5" t="s">
        <v>140</v>
      </c>
      <c r="T522" s="51"/>
      <c r="U522" s="51"/>
    </row>
    <row r="523" spans="1:21" ht="15" customHeight="1" x14ac:dyDescent="0.25">
      <c r="B523" s="5"/>
      <c r="J523" s="28" t="s">
        <v>195</v>
      </c>
      <c r="K523" s="350" t="e">
        <f>'Work Information'!$G$10</f>
        <v>#VALUE!</v>
      </c>
      <c r="L523" s="350"/>
      <c r="M523" s="350"/>
      <c r="T523" s="51"/>
      <c r="U523" s="51"/>
    </row>
    <row r="524" spans="1:21" ht="15" customHeight="1" x14ac:dyDescent="0.25">
      <c r="J524" s="28" t="s">
        <v>141</v>
      </c>
      <c r="K524" s="314">
        <f>COUNTIF(F494:S517,"&lt;"&amp;'Work Information'!$G$10)</f>
        <v>0</v>
      </c>
      <c r="L524" s="314"/>
      <c r="M524" s="314"/>
      <c r="T524" s="51"/>
      <c r="U524" s="51"/>
    </row>
    <row r="525" spans="1:21" ht="15" customHeight="1" x14ac:dyDescent="0.25"/>
    <row r="526" spans="1:21" ht="58.5" customHeight="1" x14ac:dyDescent="0.45">
      <c r="A526" s="48" t="str">
        <f>"Alternative 3"</f>
        <v>Alternative 3</v>
      </c>
    </row>
    <row r="527" spans="1:21" ht="15" customHeight="1" x14ac:dyDescent="0.45">
      <c r="A527" s="48"/>
      <c r="B527" s="207" t="str">
        <f>'User Input'!G81</f>
        <v>Enter a brief, distinguishing description.</v>
      </c>
    </row>
    <row r="528" spans="1:21" ht="15" customHeight="1" x14ac:dyDescent="0.25">
      <c r="B528" s="132" t="str">
        <f>"Queuing for "&amp;IF('Raw Weekday Hourly Traffic Vols'!$H$5="2-Way",'User Input'!$G$17,'User Input'!$G$16)&amp;"bound Traffic (mi)"</f>
        <v>Queuing for bound Traffic (mi)</v>
      </c>
      <c r="C528" s="71"/>
      <c r="D528" s="71"/>
      <c r="E528" s="71"/>
      <c r="F528" s="71"/>
      <c r="G528" s="71"/>
      <c r="H528" s="71"/>
      <c r="I528" s="71"/>
      <c r="J528" s="71"/>
      <c r="K528" s="71"/>
      <c r="L528" s="71"/>
      <c r="M528" s="71"/>
      <c r="N528" s="71"/>
      <c r="O528" s="71"/>
      <c r="P528" s="71"/>
      <c r="Q528" s="71"/>
      <c r="R528" s="71"/>
      <c r="S528" s="71"/>
      <c r="T528" s="71"/>
    </row>
    <row r="529" spans="2:19" ht="15" customHeight="1" thickBot="1" x14ac:dyDescent="0.3"/>
    <row r="530" spans="2:19" ht="15" customHeight="1" thickBot="1" x14ac:dyDescent="0.3">
      <c r="B530" s="292" t="s">
        <v>0</v>
      </c>
      <c r="C530" s="293"/>
      <c r="D530" s="293"/>
      <c r="E530" s="294"/>
      <c r="F530" s="295" t="s">
        <v>49</v>
      </c>
      <c r="G530" s="284"/>
      <c r="H530" s="284" t="s">
        <v>50</v>
      </c>
      <c r="I530" s="284"/>
      <c r="J530" s="284" t="s">
        <v>51</v>
      </c>
      <c r="K530" s="284"/>
      <c r="L530" s="284" t="s">
        <v>52</v>
      </c>
      <c r="M530" s="284"/>
      <c r="N530" s="284" t="s">
        <v>21</v>
      </c>
      <c r="O530" s="284"/>
      <c r="P530" s="284" t="s">
        <v>22</v>
      </c>
      <c r="Q530" s="284"/>
      <c r="R530" s="284" t="s">
        <v>23</v>
      </c>
      <c r="S530" s="285"/>
    </row>
    <row r="531" spans="2:19" ht="15" customHeight="1" x14ac:dyDescent="0.25">
      <c r="B531" s="286" t="s">
        <v>24</v>
      </c>
      <c r="C531" s="287"/>
      <c r="D531" s="287"/>
      <c r="E531" s="288"/>
      <c r="F531" s="309" t="e">
        <f ca="1">'Queuing Calcs'!C65</f>
        <v>#VALUE!</v>
      </c>
      <c r="G531" s="304"/>
      <c r="H531" s="304" t="e">
        <f ca="1">'Queuing Calcs'!D65</f>
        <v>#VALUE!</v>
      </c>
      <c r="I531" s="304"/>
      <c r="J531" s="304" t="e">
        <f ca="1">'Queuing Calcs'!E65</f>
        <v>#VALUE!</v>
      </c>
      <c r="K531" s="304"/>
      <c r="L531" s="304" t="e">
        <f ca="1">'Queuing Calcs'!F65</f>
        <v>#VALUE!</v>
      </c>
      <c r="M531" s="304"/>
      <c r="N531" s="304" t="e">
        <f ca="1">'Queuing Calcs'!G65</f>
        <v>#VALUE!</v>
      </c>
      <c r="O531" s="304"/>
      <c r="P531" s="304" t="e">
        <f ca="1">'Queuing Calcs'!H65</f>
        <v>#VALUE!</v>
      </c>
      <c r="Q531" s="304"/>
      <c r="R531" s="304" t="e">
        <f ca="1">'Queuing Calcs'!I65</f>
        <v>#VALUE!</v>
      </c>
      <c r="S531" s="305"/>
    </row>
    <row r="532" spans="2:19" ht="15" customHeight="1" x14ac:dyDescent="0.25">
      <c r="B532" s="278" t="s">
        <v>25</v>
      </c>
      <c r="C532" s="279"/>
      <c r="D532" s="279"/>
      <c r="E532" s="280"/>
      <c r="F532" s="306" t="e">
        <f ca="1">'Queuing Calcs'!C66</f>
        <v>#VALUE!</v>
      </c>
      <c r="G532" s="307"/>
      <c r="H532" s="307" t="e">
        <f ca="1">'Queuing Calcs'!D66</f>
        <v>#VALUE!</v>
      </c>
      <c r="I532" s="307"/>
      <c r="J532" s="307" t="e">
        <f ca="1">'Queuing Calcs'!E66</f>
        <v>#VALUE!</v>
      </c>
      <c r="K532" s="307"/>
      <c r="L532" s="307" t="e">
        <f ca="1">'Queuing Calcs'!F66</f>
        <v>#VALUE!</v>
      </c>
      <c r="M532" s="307"/>
      <c r="N532" s="307" t="e">
        <f ca="1">'Queuing Calcs'!G66</f>
        <v>#VALUE!</v>
      </c>
      <c r="O532" s="307"/>
      <c r="P532" s="307" t="e">
        <f ca="1">'Queuing Calcs'!H66</f>
        <v>#VALUE!</v>
      </c>
      <c r="Q532" s="307"/>
      <c r="R532" s="307" t="e">
        <f ca="1">'Queuing Calcs'!I66</f>
        <v>#VALUE!</v>
      </c>
      <c r="S532" s="308"/>
    </row>
    <row r="533" spans="2:19" ht="15" customHeight="1" x14ac:dyDescent="0.25">
      <c r="B533" s="278" t="s">
        <v>26</v>
      </c>
      <c r="C533" s="279"/>
      <c r="D533" s="279"/>
      <c r="E533" s="280"/>
      <c r="F533" s="306" t="e">
        <f ca="1">'Queuing Calcs'!C67</f>
        <v>#VALUE!</v>
      </c>
      <c r="G533" s="307"/>
      <c r="H533" s="307" t="e">
        <f ca="1">'Queuing Calcs'!D67</f>
        <v>#VALUE!</v>
      </c>
      <c r="I533" s="307"/>
      <c r="J533" s="307" t="e">
        <f ca="1">'Queuing Calcs'!E67</f>
        <v>#VALUE!</v>
      </c>
      <c r="K533" s="307"/>
      <c r="L533" s="307" t="e">
        <f ca="1">'Queuing Calcs'!F67</f>
        <v>#VALUE!</v>
      </c>
      <c r="M533" s="307"/>
      <c r="N533" s="307" t="e">
        <f ca="1">'Queuing Calcs'!G67</f>
        <v>#VALUE!</v>
      </c>
      <c r="O533" s="307"/>
      <c r="P533" s="307" t="e">
        <f ca="1">'Queuing Calcs'!H67</f>
        <v>#VALUE!</v>
      </c>
      <c r="Q533" s="307"/>
      <c r="R533" s="307" t="e">
        <f ca="1">'Queuing Calcs'!I67</f>
        <v>#VALUE!</v>
      </c>
      <c r="S533" s="308"/>
    </row>
    <row r="534" spans="2:19" ht="15" customHeight="1" x14ac:dyDescent="0.25">
      <c r="B534" s="278" t="s">
        <v>27</v>
      </c>
      <c r="C534" s="279"/>
      <c r="D534" s="279"/>
      <c r="E534" s="280"/>
      <c r="F534" s="306" t="e">
        <f ca="1">'Queuing Calcs'!C68</f>
        <v>#VALUE!</v>
      </c>
      <c r="G534" s="307"/>
      <c r="H534" s="307" t="e">
        <f ca="1">'Queuing Calcs'!D68</f>
        <v>#VALUE!</v>
      </c>
      <c r="I534" s="307"/>
      <c r="J534" s="307" t="e">
        <f ca="1">'Queuing Calcs'!E68</f>
        <v>#VALUE!</v>
      </c>
      <c r="K534" s="307"/>
      <c r="L534" s="307" t="e">
        <f ca="1">'Queuing Calcs'!F68</f>
        <v>#VALUE!</v>
      </c>
      <c r="M534" s="307"/>
      <c r="N534" s="307" t="e">
        <f ca="1">'Queuing Calcs'!G68</f>
        <v>#VALUE!</v>
      </c>
      <c r="O534" s="307"/>
      <c r="P534" s="307" t="e">
        <f ca="1">'Queuing Calcs'!H68</f>
        <v>#VALUE!</v>
      </c>
      <c r="Q534" s="307"/>
      <c r="R534" s="307" t="e">
        <f ca="1">'Queuing Calcs'!I68</f>
        <v>#VALUE!</v>
      </c>
      <c r="S534" s="308"/>
    </row>
    <row r="535" spans="2:19" ht="15" customHeight="1" x14ac:dyDescent="0.25">
      <c r="B535" s="278" t="s">
        <v>28</v>
      </c>
      <c r="C535" s="279"/>
      <c r="D535" s="279"/>
      <c r="E535" s="280"/>
      <c r="F535" s="306" t="e">
        <f ca="1">'Queuing Calcs'!C69</f>
        <v>#VALUE!</v>
      </c>
      <c r="G535" s="307"/>
      <c r="H535" s="307" t="e">
        <f ca="1">'Queuing Calcs'!D69</f>
        <v>#VALUE!</v>
      </c>
      <c r="I535" s="307"/>
      <c r="J535" s="307" t="e">
        <f ca="1">'Queuing Calcs'!E69</f>
        <v>#VALUE!</v>
      </c>
      <c r="K535" s="307"/>
      <c r="L535" s="307" t="e">
        <f ca="1">'Queuing Calcs'!F69</f>
        <v>#VALUE!</v>
      </c>
      <c r="M535" s="307"/>
      <c r="N535" s="307" t="e">
        <f ca="1">'Queuing Calcs'!G69</f>
        <v>#VALUE!</v>
      </c>
      <c r="O535" s="307"/>
      <c r="P535" s="307" t="e">
        <f ca="1">'Queuing Calcs'!H69</f>
        <v>#VALUE!</v>
      </c>
      <c r="Q535" s="307"/>
      <c r="R535" s="307" t="e">
        <f ca="1">'Queuing Calcs'!I69</f>
        <v>#VALUE!</v>
      </c>
      <c r="S535" s="308"/>
    </row>
    <row r="536" spans="2:19" ht="15" customHeight="1" x14ac:dyDescent="0.25">
      <c r="B536" s="278" t="s">
        <v>29</v>
      </c>
      <c r="C536" s="279"/>
      <c r="D536" s="279"/>
      <c r="E536" s="280"/>
      <c r="F536" s="306" t="e">
        <f ca="1">'Queuing Calcs'!C70</f>
        <v>#VALUE!</v>
      </c>
      <c r="G536" s="307"/>
      <c r="H536" s="307" t="e">
        <f ca="1">'Queuing Calcs'!D70</f>
        <v>#VALUE!</v>
      </c>
      <c r="I536" s="307"/>
      <c r="J536" s="307" t="e">
        <f ca="1">'Queuing Calcs'!E70</f>
        <v>#VALUE!</v>
      </c>
      <c r="K536" s="307"/>
      <c r="L536" s="307" t="e">
        <f ca="1">'Queuing Calcs'!F70</f>
        <v>#VALUE!</v>
      </c>
      <c r="M536" s="307"/>
      <c r="N536" s="307" t="e">
        <f ca="1">'Queuing Calcs'!G70</f>
        <v>#VALUE!</v>
      </c>
      <c r="O536" s="307"/>
      <c r="P536" s="307" t="e">
        <f ca="1">'Queuing Calcs'!H70</f>
        <v>#VALUE!</v>
      </c>
      <c r="Q536" s="307"/>
      <c r="R536" s="307" t="e">
        <f ca="1">'Queuing Calcs'!I70</f>
        <v>#VALUE!</v>
      </c>
      <c r="S536" s="308"/>
    </row>
    <row r="537" spans="2:19" ht="15" customHeight="1" x14ac:dyDescent="0.25">
      <c r="B537" s="278" t="s">
        <v>30</v>
      </c>
      <c r="C537" s="279"/>
      <c r="D537" s="279"/>
      <c r="E537" s="280"/>
      <c r="F537" s="306" t="e">
        <f ca="1">'Queuing Calcs'!C71</f>
        <v>#VALUE!</v>
      </c>
      <c r="G537" s="307"/>
      <c r="H537" s="307" t="e">
        <f ca="1">'Queuing Calcs'!D71</f>
        <v>#VALUE!</v>
      </c>
      <c r="I537" s="307"/>
      <c r="J537" s="307" t="e">
        <f ca="1">'Queuing Calcs'!E71</f>
        <v>#VALUE!</v>
      </c>
      <c r="K537" s="307"/>
      <c r="L537" s="307" t="e">
        <f ca="1">'Queuing Calcs'!F71</f>
        <v>#VALUE!</v>
      </c>
      <c r="M537" s="307"/>
      <c r="N537" s="307" t="e">
        <f ca="1">'Queuing Calcs'!G71</f>
        <v>#VALUE!</v>
      </c>
      <c r="O537" s="307"/>
      <c r="P537" s="307" t="e">
        <f ca="1">'Queuing Calcs'!H71</f>
        <v>#VALUE!</v>
      </c>
      <c r="Q537" s="307"/>
      <c r="R537" s="307" t="e">
        <f ca="1">'Queuing Calcs'!I71</f>
        <v>#VALUE!</v>
      </c>
      <c r="S537" s="308"/>
    </row>
    <row r="538" spans="2:19" ht="15" customHeight="1" x14ac:dyDescent="0.25">
      <c r="B538" s="278" t="s">
        <v>31</v>
      </c>
      <c r="C538" s="279"/>
      <c r="D538" s="279"/>
      <c r="E538" s="280"/>
      <c r="F538" s="306" t="e">
        <f ca="1">'Queuing Calcs'!C72</f>
        <v>#VALUE!</v>
      </c>
      <c r="G538" s="307"/>
      <c r="H538" s="307" t="e">
        <f ca="1">'Queuing Calcs'!D72</f>
        <v>#VALUE!</v>
      </c>
      <c r="I538" s="307"/>
      <c r="J538" s="307" t="e">
        <f ca="1">'Queuing Calcs'!E72</f>
        <v>#VALUE!</v>
      </c>
      <c r="K538" s="307"/>
      <c r="L538" s="307" t="e">
        <f ca="1">'Queuing Calcs'!F72</f>
        <v>#VALUE!</v>
      </c>
      <c r="M538" s="307"/>
      <c r="N538" s="307" t="e">
        <f ca="1">'Queuing Calcs'!G72</f>
        <v>#VALUE!</v>
      </c>
      <c r="O538" s="307"/>
      <c r="P538" s="307" t="e">
        <f ca="1">'Queuing Calcs'!H72</f>
        <v>#VALUE!</v>
      </c>
      <c r="Q538" s="307"/>
      <c r="R538" s="307" t="e">
        <f ca="1">'Queuing Calcs'!I72</f>
        <v>#VALUE!</v>
      </c>
      <c r="S538" s="308"/>
    </row>
    <row r="539" spans="2:19" ht="15" customHeight="1" x14ac:dyDescent="0.25">
      <c r="B539" s="278" t="s">
        <v>32</v>
      </c>
      <c r="C539" s="279"/>
      <c r="D539" s="279"/>
      <c r="E539" s="280"/>
      <c r="F539" s="306" t="e">
        <f ca="1">'Queuing Calcs'!C73</f>
        <v>#VALUE!</v>
      </c>
      <c r="G539" s="307"/>
      <c r="H539" s="307" t="e">
        <f ca="1">'Queuing Calcs'!D73</f>
        <v>#VALUE!</v>
      </c>
      <c r="I539" s="307"/>
      <c r="J539" s="307" t="e">
        <f ca="1">'Queuing Calcs'!E73</f>
        <v>#VALUE!</v>
      </c>
      <c r="K539" s="307"/>
      <c r="L539" s="307" t="e">
        <f ca="1">'Queuing Calcs'!F73</f>
        <v>#VALUE!</v>
      </c>
      <c r="M539" s="307"/>
      <c r="N539" s="307" t="e">
        <f ca="1">'Queuing Calcs'!G73</f>
        <v>#VALUE!</v>
      </c>
      <c r="O539" s="307"/>
      <c r="P539" s="307" t="e">
        <f ca="1">'Queuing Calcs'!H73</f>
        <v>#VALUE!</v>
      </c>
      <c r="Q539" s="307"/>
      <c r="R539" s="307" t="e">
        <f ca="1">'Queuing Calcs'!I73</f>
        <v>#VALUE!</v>
      </c>
      <c r="S539" s="308"/>
    </row>
    <row r="540" spans="2:19" ht="15" customHeight="1" x14ac:dyDescent="0.25">
      <c r="B540" s="278" t="s">
        <v>33</v>
      </c>
      <c r="C540" s="279"/>
      <c r="D540" s="279"/>
      <c r="E540" s="280"/>
      <c r="F540" s="306" t="e">
        <f ca="1">'Queuing Calcs'!C74</f>
        <v>#VALUE!</v>
      </c>
      <c r="G540" s="307"/>
      <c r="H540" s="307" t="e">
        <f ca="1">'Queuing Calcs'!D74</f>
        <v>#VALUE!</v>
      </c>
      <c r="I540" s="307"/>
      <c r="J540" s="307" t="e">
        <f ca="1">'Queuing Calcs'!E74</f>
        <v>#VALUE!</v>
      </c>
      <c r="K540" s="307"/>
      <c r="L540" s="307" t="e">
        <f ca="1">'Queuing Calcs'!F74</f>
        <v>#VALUE!</v>
      </c>
      <c r="M540" s="307"/>
      <c r="N540" s="307" t="e">
        <f ca="1">'Queuing Calcs'!G74</f>
        <v>#VALUE!</v>
      </c>
      <c r="O540" s="307"/>
      <c r="P540" s="307" t="e">
        <f ca="1">'Queuing Calcs'!H74</f>
        <v>#VALUE!</v>
      </c>
      <c r="Q540" s="307"/>
      <c r="R540" s="307" t="e">
        <f ca="1">'Queuing Calcs'!I74</f>
        <v>#VALUE!</v>
      </c>
      <c r="S540" s="308"/>
    </row>
    <row r="541" spans="2:19" ht="15" customHeight="1" x14ac:dyDescent="0.25">
      <c r="B541" s="278" t="s">
        <v>34</v>
      </c>
      <c r="C541" s="279"/>
      <c r="D541" s="279"/>
      <c r="E541" s="280"/>
      <c r="F541" s="306" t="e">
        <f ca="1">'Queuing Calcs'!C75</f>
        <v>#VALUE!</v>
      </c>
      <c r="G541" s="307"/>
      <c r="H541" s="307" t="e">
        <f ca="1">'Queuing Calcs'!D75</f>
        <v>#VALUE!</v>
      </c>
      <c r="I541" s="307"/>
      <c r="J541" s="307" t="e">
        <f ca="1">'Queuing Calcs'!E75</f>
        <v>#VALUE!</v>
      </c>
      <c r="K541" s="307"/>
      <c r="L541" s="307" t="e">
        <f ca="1">'Queuing Calcs'!F75</f>
        <v>#VALUE!</v>
      </c>
      <c r="M541" s="307"/>
      <c r="N541" s="307" t="e">
        <f ca="1">'Queuing Calcs'!G75</f>
        <v>#VALUE!</v>
      </c>
      <c r="O541" s="307"/>
      <c r="P541" s="307" t="e">
        <f ca="1">'Queuing Calcs'!H75</f>
        <v>#VALUE!</v>
      </c>
      <c r="Q541" s="307"/>
      <c r="R541" s="307" t="e">
        <f ca="1">'Queuing Calcs'!I75</f>
        <v>#VALUE!</v>
      </c>
      <c r="S541" s="308"/>
    </row>
    <row r="542" spans="2:19" ht="15" customHeight="1" x14ac:dyDescent="0.25">
      <c r="B542" s="278" t="s">
        <v>45</v>
      </c>
      <c r="C542" s="279"/>
      <c r="D542" s="279"/>
      <c r="E542" s="280"/>
      <c r="F542" s="306" t="e">
        <f ca="1">'Queuing Calcs'!C76</f>
        <v>#VALUE!</v>
      </c>
      <c r="G542" s="307"/>
      <c r="H542" s="307" t="e">
        <f ca="1">'Queuing Calcs'!D76</f>
        <v>#VALUE!</v>
      </c>
      <c r="I542" s="307"/>
      <c r="J542" s="307" t="e">
        <f ca="1">'Queuing Calcs'!E76</f>
        <v>#VALUE!</v>
      </c>
      <c r="K542" s="307"/>
      <c r="L542" s="307" t="e">
        <f ca="1">'Queuing Calcs'!F76</f>
        <v>#VALUE!</v>
      </c>
      <c r="M542" s="307"/>
      <c r="N542" s="307" t="e">
        <f ca="1">'Queuing Calcs'!G76</f>
        <v>#VALUE!</v>
      </c>
      <c r="O542" s="307"/>
      <c r="P542" s="307" t="e">
        <f ca="1">'Queuing Calcs'!H76</f>
        <v>#VALUE!</v>
      </c>
      <c r="Q542" s="307"/>
      <c r="R542" s="307" t="e">
        <f ca="1">'Queuing Calcs'!I76</f>
        <v>#VALUE!</v>
      </c>
      <c r="S542" s="308"/>
    </row>
    <row r="543" spans="2:19" ht="15" customHeight="1" x14ac:dyDescent="0.25">
      <c r="B543" s="278" t="s">
        <v>46</v>
      </c>
      <c r="C543" s="279"/>
      <c r="D543" s="279"/>
      <c r="E543" s="280"/>
      <c r="F543" s="306" t="e">
        <f ca="1">'Queuing Calcs'!C77</f>
        <v>#VALUE!</v>
      </c>
      <c r="G543" s="307"/>
      <c r="H543" s="307" t="e">
        <f ca="1">'Queuing Calcs'!D77</f>
        <v>#VALUE!</v>
      </c>
      <c r="I543" s="307"/>
      <c r="J543" s="307" t="e">
        <f ca="1">'Queuing Calcs'!E77</f>
        <v>#VALUE!</v>
      </c>
      <c r="K543" s="307"/>
      <c r="L543" s="307" t="e">
        <f ca="1">'Queuing Calcs'!F77</f>
        <v>#VALUE!</v>
      </c>
      <c r="M543" s="307"/>
      <c r="N543" s="307" t="e">
        <f ca="1">'Queuing Calcs'!G77</f>
        <v>#VALUE!</v>
      </c>
      <c r="O543" s="307"/>
      <c r="P543" s="307" t="e">
        <f ca="1">'Queuing Calcs'!H77</f>
        <v>#VALUE!</v>
      </c>
      <c r="Q543" s="307"/>
      <c r="R543" s="307" t="e">
        <f ca="1">'Queuing Calcs'!I77</f>
        <v>#VALUE!</v>
      </c>
      <c r="S543" s="308"/>
    </row>
    <row r="544" spans="2:19" ht="15" customHeight="1" x14ac:dyDescent="0.25">
      <c r="B544" s="278" t="s">
        <v>35</v>
      </c>
      <c r="C544" s="279"/>
      <c r="D544" s="279"/>
      <c r="E544" s="280"/>
      <c r="F544" s="306" t="e">
        <f ca="1">'Queuing Calcs'!C78</f>
        <v>#VALUE!</v>
      </c>
      <c r="G544" s="307"/>
      <c r="H544" s="307" t="e">
        <f ca="1">'Queuing Calcs'!D78</f>
        <v>#VALUE!</v>
      </c>
      <c r="I544" s="307"/>
      <c r="J544" s="307" t="e">
        <f ca="1">'Queuing Calcs'!E78</f>
        <v>#VALUE!</v>
      </c>
      <c r="K544" s="307"/>
      <c r="L544" s="307" t="e">
        <f ca="1">'Queuing Calcs'!F78</f>
        <v>#VALUE!</v>
      </c>
      <c r="M544" s="307"/>
      <c r="N544" s="307" t="e">
        <f ca="1">'Queuing Calcs'!G78</f>
        <v>#VALUE!</v>
      </c>
      <c r="O544" s="307"/>
      <c r="P544" s="307" t="e">
        <f ca="1">'Queuing Calcs'!H78</f>
        <v>#VALUE!</v>
      </c>
      <c r="Q544" s="307"/>
      <c r="R544" s="307" t="e">
        <f ca="1">'Queuing Calcs'!I78</f>
        <v>#VALUE!</v>
      </c>
      <c r="S544" s="308"/>
    </row>
    <row r="545" spans="2:19" ht="15" customHeight="1" x14ac:dyDescent="0.25">
      <c r="B545" s="278" t="s">
        <v>36</v>
      </c>
      <c r="C545" s="279"/>
      <c r="D545" s="279"/>
      <c r="E545" s="280"/>
      <c r="F545" s="306" t="e">
        <f ca="1">'Queuing Calcs'!C79</f>
        <v>#VALUE!</v>
      </c>
      <c r="G545" s="307"/>
      <c r="H545" s="307" t="e">
        <f ca="1">'Queuing Calcs'!D79</f>
        <v>#VALUE!</v>
      </c>
      <c r="I545" s="307"/>
      <c r="J545" s="307" t="e">
        <f ca="1">'Queuing Calcs'!E79</f>
        <v>#VALUE!</v>
      </c>
      <c r="K545" s="307"/>
      <c r="L545" s="307" t="e">
        <f ca="1">'Queuing Calcs'!F79</f>
        <v>#VALUE!</v>
      </c>
      <c r="M545" s="307"/>
      <c r="N545" s="307" t="e">
        <f ca="1">'Queuing Calcs'!G79</f>
        <v>#VALUE!</v>
      </c>
      <c r="O545" s="307"/>
      <c r="P545" s="307" t="e">
        <f ca="1">'Queuing Calcs'!H79</f>
        <v>#VALUE!</v>
      </c>
      <c r="Q545" s="307"/>
      <c r="R545" s="307" t="e">
        <f ca="1">'Queuing Calcs'!I79</f>
        <v>#VALUE!</v>
      </c>
      <c r="S545" s="308"/>
    </row>
    <row r="546" spans="2:19" ht="15" customHeight="1" x14ac:dyDescent="0.25">
      <c r="B546" s="278" t="s">
        <v>37</v>
      </c>
      <c r="C546" s="279"/>
      <c r="D546" s="279"/>
      <c r="E546" s="280"/>
      <c r="F546" s="306" t="e">
        <f ca="1">'Queuing Calcs'!C80</f>
        <v>#VALUE!</v>
      </c>
      <c r="G546" s="307"/>
      <c r="H546" s="307" t="e">
        <f ca="1">'Queuing Calcs'!D80</f>
        <v>#VALUE!</v>
      </c>
      <c r="I546" s="307"/>
      <c r="J546" s="307" t="e">
        <f ca="1">'Queuing Calcs'!E80</f>
        <v>#VALUE!</v>
      </c>
      <c r="K546" s="307"/>
      <c r="L546" s="307" t="e">
        <f ca="1">'Queuing Calcs'!F80</f>
        <v>#VALUE!</v>
      </c>
      <c r="M546" s="307"/>
      <c r="N546" s="307" t="e">
        <f ca="1">'Queuing Calcs'!G80</f>
        <v>#VALUE!</v>
      </c>
      <c r="O546" s="307"/>
      <c r="P546" s="307" t="e">
        <f ca="1">'Queuing Calcs'!H80</f>
        <v>#VALUE!</v>
      </c>
      <c r="Q546" s="307"/>
      <c r="R546" s="307" t="e">
        <f ca="1">'Queuing Calcs'!I80</f>
        <v>#VALUE!</v>
      </c>
      <c r="S546" s="308"/>
    </row>
    <row r="547" spans="2:19" ht="15" customHeight="1" x14ac:dyDescent="0.25">
      <c r="B547" s="278" t="s">
        <v>38</v>
      </c>
      <c r="C547" s="279"/>
      <c r="D547" s="279"/>
      <c r="E547" s="280"/>
      <c r="F547" s="306" t="e">
        <f ca="1">'Queuing Calcs'!C81</f>
        <v>#VALUE!</v>
      </c>
      <c r="G547" s="307"/>
      <c r="H547" s="307" t="e">
        <f ca="1">'Queuing Calcs'!D81</f>
        <v>#VALUE!</v>
      </c>
      <c r="I547" s="307"/>
      <c r="J547" s="307" t="e">
        <f ca="1">'Queuing Calcs'!E81</f>
        <v>#VALUE!</v>
      </c>
      <c r="K547" s="307"/>
      <c r="L547" s="307" t="e">
        <f ca="1">'Queuing Calcs'!F81</f>
        <v>#VALUE!</v>
      </c>
      <c r="M547" s="307"/>
      <c r="N547" s="307" t="e">
        <f ca="1">'Queuing Calcs'!G81</f>
        <v>#VALUE!</v>
      </c>
      <c r="O547" s="307"/>
      <c r="P547" s="307" t="e">
        <f ca="1">'Queuing Calcs'!H81</f>
        <v>#VALUE!</v>
      </c>
      <c r="Q547" s="307"/>
      <c r="R547" s="307" t="e">
        <f ca="1">'Queuing Calcs'!I81</f>
        <v>#VALUE!</v>
      </c>
      <c r="S547" s="308"/>
    </row>
    <row r="548" spans="2:19" ht="15" customHeight="1" x14ac:dyDescent="0.25">
      <c r="B548" s="278" t="s">
        <v>39</v>
      </c>
      <c r="C548" s="279"/>
      <c r="D548" s="279"/>
      <c r="E548" s="280"/>
      <c r="F548" s="306" t="e">
        <f ca="1">'Queuing Calcs'!C82</f>
        <v>#VALUE!</v>
      </c>
      <c r="G548" s="307"/>
      <c r="H548" s="307" t="e">
        <f ca="1">'Queuing Calcs'!D82</f>
        <v>#VALUE!</v>
      </c>
      <c r="I548" s="307"/>
      <c r="J548" s="307" t="e">
        <f ca="1">'Queuing Calcs'!E82</f>
        <v>#VALUE!</v>
      </c>
      <c r="K548" s="307"/>
      <c r="L548" s="307" t="e">
        <f ca="1">'Queuing Calcs'!F82</f>
        <v>#VALUE!</v>
      </c>
      <c r="M548" s="307"/>
      <c r="N548" s="307" t="e">
        <f ca="1">'Queuing Calcs'!G82</f>
        <v>#VALUE!</v>
      </c>
      <c r="O548" s="307"/>
      <c r="P548" s="307" t="e">
        <f ca="1">'Queuing Calcs'!H82</f>
        <v>#VALUE!</v>
      </c>
      <c r="Q548" s="307"/>
      <c r="R548" s="307" t="e">
        <f ca="1">'Queuing Calcs'!I82</f>
        <v>#VALUE!</v>
      </c>
      <c r="S548" s="308"/>
    </row>
    <row r="549" spans="2:19" ht="15" customHeight="1" x14ac:dyDescent="0.25">
      <c r="B549" s="278" t="s">
        <v>40</v>
      </c>
      <c r="C549" s="279"/>
      <c r="D549" s="279"/>
      <c r="E549" s="280"/>
      <c r="F549" s="306" t="e">
        <f ca="1">'Queuing Calcs'!C83</f>
        <v>#VALUE!</v>
      </c>
      <c r="G549" s="307"/>
      <c r="H549" s="307" t="e">
        <f ca="1">'Queuing Calcs'!D83</f>
        <v>#VALUE!</v>
      </c>
      <c r="I549" s="307"/>
      <c r="J549" s="307" t="e">
        <f ca="1">'Queuing Calcs'!E83</f>
        <v>#VALUE!</v>
      </c>
      <c r="K549" s="307"/>
      <c r="L549" s="307" t="e">
        <f ca="1">'Queuing Calcs'!F83</f>
        <v>#VALUE!</v>
      </c>
      <c r="M549" s="307"/>
      <c r="N549" s="307" t="e">
        <f ca="1">'Queuing Calcs'!G83</f>
        <v>#VALUE!</v>
      </c>
      <c r="O549" s="307"/>
      <c r="P549" s="307" t="e">
        <f ca="1">'Queuing Calcs'!H83</f>
        <v>#VALUE!</v>
      </c>
      <c r="Q549" s="307"/>
      <c r="R549" s="307" t="e">
        <f ca="1">'Queuing Calcs'!I83</f>
        <v>#VALUE!</v>
      </c>
      <c r="S549" s="308"/>
    </row>
    <row r="550" spans="2:19" ht="15" customHeight="1" x14ac:dyDescent="0.25">
      <c r="B550" s="278" t="s">
        <v>41</v>
      </c>
      <c r="C550" s="279"/>
      <c r="D550" s="279"/>
      <c r="E550" s="280"/>
      <c r="F550" s="306" t="e">
        <f ca="1">'Queuing Calcs'!C84</f>
        <v>#VALUE!</v>
      </c>
      <c r="G550" s="307"/>
      <c r="H550" s="307" t="e">
        <f ca="1">'Queuing Calcs'!D84</f>
        <v>#VALUE!</v>
      </c>
      <c r="I550" s="307"/>
      <c r="J550" s="307" t="e">
        <f ca="1">'Queuing Calcs'!E84</f>
        <v>#VALUE!</v>
      </c>
      <c r="K550" s="307"/>
      <c r="L550" s="307" t="e">
        <f ca="1">'Queuing Calcs'!F84</f>
        <v>#VALUE!</v>
      </c>
      <c r="M550" s="307"/>
      <c r="N550" s="307" t="e">
        <f ca="1">'Queuing Calcs'!G84</f>
        <v>#VALUE!</v>
      </c>
      <c r="O550" s="307"/>
      <c r="P550" s="307" t="e">
        <f ca="1">'Queuing Calcs'!H84</f>
        <v>#VALUE!</v>
      </c>
      <c r="Q550" s="307"/>
      <c r="R550" s="307" t="e">
        <f ca="1">'Queuing Calcs'!I84</f>
        <v>#VALUE!</v>
      </c>
      <c r="S550" s="308"/>
    </row>
    <row r="551" spans="2:19" ht="15" customHeight="1" x14ac:dyDescent="0.25">
      <c r="B551" s="278" t="s">
        <v>42</v>
      </c>
      <c r="C551" s="279"/>
      <c r="D551" s="279"/>
      <c r="E551" s="280"/>
      <c r="F551" s="306" t="e">
        <f ca="1">'Queuing Calcs'!C85</f>
        <v>#VALUE!</v>
      </c>
      <c r="G551" s="307"/>
      <c r="H551" s="307" t="e">
        <f ca="1">'Queuing Calcs'!D85</f>
        <v>#VALUE!</v>
      </c>
      <c r="I551" s="307"/>
      <c r="J551" s="307" t="e">
        <f ca="1">'Queuing Calcs'!E85</f>
        <v>#VALUE!</v>
      </c>
      <c r="K551" s="307"/>
      <c r="L551" s="307" t="e">
        <f ca="1">'Queuing Calcs'!F85</f>
        <v>#VALUE!</v>
      </c>
      <c r="M551" s="307"/>
      <c r="N551" s="307" t="e">
        <f ca="1">'Queuing Calcs'!G85</f>
        <v>#VALUE!</v>
      </c>
      <c r="O551" s="307"/>
      <c r="P551" s="307" t="e">
        <f ca="1">'Queuing Calcs'!H85</f>
        <v>#VALUE!</v>
      </c>
      <c r="Q551" s="307"/>
      <c r="R551" s="307" t="e">
        <f ca="1">'Queuing Calcs'!I85</f>
        <v>#VALUE!</v>
      </c>
      <c r="S551" s="308"/>
    </row>
    <row r="552" spans="2:19" ht="15" customHeight="1" x14ac:dyDescent="0.25">
      <c r="B552" s="278" t="s">
        <v>43</v>
      </c>
      <c r="C552" s="279"/>
      <c r="D552" s="279"/>
      <c r="E552" s="280"/>
      <c r="F552" s="306" t="e">
        <f ca="1">'Queuing Calcs'!C86</f>
        <v>#VALUE!</v>
      </c>
      <c r="G552" s="307"/>
      <c r="H552" s="307" t="e">
        <f ca="1">'Queuing Calcs'!D86</f>
        <v>#VALUE!</v>
      </c>
      <c r="I552" s="307"/>
      <c r="J552" s="307" t="e">
        <f ca="1">'Queuing Calcs'!E86</f>
        <v>#VALUE!</v>
      </c>
      <c r="K552" s="307"/>
      <c r="L552" s="307" t="e">
        <f ca="1">'Queuing Calcs'!F86</f>
        <v>#VALUE!</v>
      </c>
      <c r="M552" s="307"/>
      <c r="N552" s="307" t="e">
        <f ca="1">'Queuing Calcs'!G86</f>
        <v>#VALUE!</v>
      </c>
      <c r="O552" s="307"/>
      <c r="P552" s="307" t="e">
        <f ca="1">'Queuing Calcs'!H86</f>
        <v>#VALUE!</v>
      </c>
      <c r="Q552" s="307"/>
      <c r="R552" s="307" t="e">
        <f ca="1">'Queuing Calcs'!I86</f>
        <v>#VALUE!</v>
      </c>
      <c r="S552" s="308"/>
    </row>
    <row r="553" spans="2:19" ht="15" customHeight="1" x14ac:dyDescent="0.25">
      <c r="B553" s="278" t="s">
        <v>44</v>
      </c>
      <c r="C553" s="279"/>
      <c r="D553" s="279"/>
      <c r="E553" s="280"/>
      <c r="F553" s="306" t="e">
        <f ca="1">'Queuing Calcs'!C87</f>
        <v>#VALUE!</v>
      </c>
      <c r="G553" s="307"/>
      <c r="H553" s="307" t="e">
        <f ca="1">'Queuing Calcs'!D87</f>
        <v>#VALUE!</v>
      </c>
      <c r="I553" s="307"/>
      <c r="J553" s="307" t="e">
        <f ca="1">'Queuing Calcs'!E87</f>
        <v>#VALUE!</v>
      </c>
      <c r="K553" s="307"/>
      <c r="L553" s="307" t="e">
        <f ca="1">'Queuing Calcs'!F87</f>
        <v>#VALUE!</v>
      </c>
      <c r="M553" s="307"/>
      <c r="N553" s="307" t="e">
        <f ca="1">'Queuing Calcs'!G87</f>
        <v>#VALUE!</v>
      </c>
      <c r="O553" s="307"/>
      <c r="P553" s="307" t="e">
        <f ca="1">'Queuing Calcs'!H87</f>
        <v>#VALUE!</v>
      </c>
      <c r="Q553" s="307"/>
      <c r="R553" s="307" t="e">
        <f ca="1">'Queuing Calcs'!I87</f>
        <v>#VALUE!</v>
      </c>
      <c r="S553" s="308"/>
    </row>
    <row r="554" spans="2:19" ht="15" customHeight="1" thickBot="1" x14ac:dyDescent="0.3">
      <c r="B554" s="299" t="s">
        <v>47</v>
      </c>
      <c r="C554" s="300"/>
      <c r="D554" s="300"/>
      <c r="E554" s="301"/>
      <c r="F554" s="311" t="e">
        <f ca="1">'Queuing Calcs'!C88</f>
        <v>#VALUE!</v>
      </c>
      <c r="G554" s="312"/>
      <c r="H554" s="312" t="e">
        <f ca="1">'Queuing Calcs'!D88</f>
        <v>#VALUE!</v>
      </c>
      <c r="I554" s="312"/>
      <c r="J554" s="312" t="e">
        <f ca="1">'Queuing Calcs'!E88</f>
        <v>#VALUE!</v>
      </c>
      <c r="K554" s="312"/>
      <c r="L554" s="312" t="e">
        <f ca="1">'Queuing Calcs'!F88</f>
        <v>#VALUE!</v>
      </c>
      <c r="M554" s="312"/>
      <c r="N554" s="312" t="e">
        <f ca="1">'Queuing Calcs'!G88</f>
        <v>#VALUE!</v>
      </c>
      <c r="O554" s="312"/>
      <c r="P554" s="312" t="e">
        <f ca="1">'Queuing Calcs'!H88</f>
        <v>#VALUE!</v>
      </c>
      <c r="Q554" s="312"/>
      <c r="R554" s="312" t="e">
        <f ca="1">'Queuing Calcs'!I88</f>
        <v>#VALUE!</v>
      </c>
      <c r="S554" s="313"/>
    </row>
    <row r="555" spans="2:19" ht="15" customHeight="1" x14ac:dyDescent="0.25"/>
    <row r="556" spans="2:19" ht="15" customHeight="1" x14ac:dyDescent="0.25">
      <c r="B556" t="s">
        <v>210</v>
      </c>
    </row>
    <row r="557" spans="2:19" ht="15" customHeight="1" x14ac:dyDescent="0.25">
      <c r="C557" s="136"/>
      <c r="D557" s="136"/>
      <c r="F557" t="s">
        <v>212</v>
      </c>
    </row>
    <row r="558" spans="2:19" ht="15" customHeight="1" x14ac:dyDescent="0.25">
      <c r="C558" s="137"/>
      <c r="D558" s="137"/>
      <c r="F558" t="s">
        <v>213</v>
      </c>
    </row>
    <row r="559" spans="2:19" ht="15" customHeight="1" x14ac:dyDescent="0.25"/>
    <row r="560" spans="2:19" ht="15" customHeight="1" x14ac:dyDescent="0.25">
      <c r="B560" s="5" t="s">
        <v>140</v>
      </c>
    </row>
    <row r="561" spans="1:21" ht="15" customHeight="1" x14ac:dyDescent="0.25">
      <c r="J561" s="28" t="s">
        <v>142</v>
      </c>
      <c r="K561" s="347" t="e">
        <f ca="1">MAX(F531:S554)</f>
        <v>#VALUE!</v>
      </c>
      <c r="L561" s="347"/>
      <c r="M561" s="347"/>
      <c r="N561" s="347"/>
    </row>
    <row r="562" spans="1:21" ht="15" customHeight="1" x14ac:dyDescent="0.25">
      <c r="F562" s="52"/>
      <c r="G562" s="52"/>
      <c r="H562" s="52"/>
      <c r="I562" s="52"/>
      <c r="J562" s="28" t="s">
        <v>157</v>
      </c>
      <c r="K562" s="348" t="e">
        <f ca="1">SUM(F531:S554)</f>
        <v>#VALUE!</v>
      </c>
      <c r="L562" s="348"/>
      <c r="M562" s="348"/>
      <c r="N562" s="348"/>
      <c r="O562" s="52"/>
      <c r="P562" s="52"/>
      <c r="Q562" s="52"/>
      <c r="R562" s="52"/>
      <c r="S562" s="52"/>
    </row>
    <row r="563" spans="1:21" ht="15" customHeight="1" x14ac:dyDescent="0.25">
      <c r="F563" s="52"/>
      <c r="G563" s="52"/>
      <c r="H563" s="52"/>
      <c r="I563" s="52"/>
      <c r="J563" s="28" t="s">
        <v>194</v>
      </c>
      <c r="K563" s="349">
        <f ca="1">COUNTIF(F531:S554,"&gt;0")</f>
        <v>0</v>
      </c>
      <c r="L563" s="349"/>
      <c r="M563" s="349"/>
      <c r="N563" s="349"/>
      <c r="O563" s="52"/>
      <c r="P563" s="52"/>
      <c r="Q563" s="52"/>
      <c r="R563" s="52"/>
      <c r="S563" s="52"/>
    </row>
    <row r="564" spans="1:21" ht="15" customHeight="1" x14ac:dyDescent="0.25"/>
    <row r="565" spans="1:21" ht="58.5" customHeight="1" x14ac:dyDescent="0.45">
      <c r="A565" s="48" t="str">
        <f>"Alternative 3"</f>
        <v>Alternative 3</v>
      </c>
    </row>
    <row r="566" spans="1:21" ht="15" customHeight="1" x14ac:dyDescent="0.45">
      <c r="A566" s="48"/>
      <c r="B566" s="207" t="str">
        <f>'User Input'!G82</f>
        <v>Enter a brief, distinguishing description.</v>
      </c>
    </row>
    <row r="567" spans="1:21" ht="15" customHeight="1" x14ac:dyDescent="0.25">
      <c r="B567" s="132" t="b">
        <f>IF('Raw Weekday Hourly Traffic Vols'!$H$5="2-Way","Capacities for "&amp;'User Input'!$G$16&amp;"bound Traffic  (PCE/hr)")</f>
        <v>0</v>
      </c>
      <c r="C567" s="71"/>
      <c r="D567" s="71"/>
      <c r="E567" s="71"/>
      <c r="F567" s="71"/>
      <c r="G567" s="71"/>
      <c r="H567" s="71"/>
      <c r="I567" s="71"/>
      <c r="J567" s="71"/>
      <c r="K567" s="71"/>
      <c r="L567" s="71"/>
      <c r="M567" s="71"/>
      <c r="N567" s="71"/>
      <c r="O567" s="71"/>
      <c r="P567" s="71"/>
      <c r="Q567" s="71"/>
      <c r="R567" s="71"/>
      <c r="S567" s="71"/>
      <c r="T567" s="71"/>
    </row>
    <row r="568" spans="1:21" ht="15" customHeight="1" thickBot="1" x14ac:dyDescent="0.3"/>
    <row r="569" spans="1:21" ht="15" customHeight="1" thickBot="1" x14ac:dyDescent="0.3">
      <c r="B569" s="292" t="s">
        <v>0</v>
      </c>
      <c r="C569" s="293"/>
      <c r="D569" s="293"/>
      <c r="E569" s="294"/>
      <c r="F569" s="295" t="s">
        <v>49</v>
      </c>
      <c r="G569" s="284"/>
      <c r="H569" s="284" t="s">
        <v>50</v>
      </c>
      <c r="I569" s="284"/>
      <c r="J569" s="284" t="s">
        <v>51</v>
      </c>
      <c r="K569" s="284"/>
      <c r="L569" s="284" t="s">
        <v>52</v>
      </c>
      <c r="M569" s="284"/>
      <c r="N569" s="284" t="s">
        <v>21</v>
      </c>
      <c r="O569" s="284"/>
      <c r="P569" s="284" t="s">
        <v>22</v>
      </c>
      <c r="Q569" s="284"/>
      <c r="R569" s="284" t="s">
        <v>23</v>
      </c>
      <c r="S569" s="285"/>
      <c r="T569" s="49"/>
      <c r="U569" s="49"/>
    </row>
    <row r="570" spans="1:21" ht="15" customHeight="1" x14ac:dyDescent="0.25">
      <c r="B570" s="286" t="s">
        <v>24</v>
      </c>
      <c r="C570" s="287"/>
      <c r="D570" s="287"/>
      <c r="E570" s="288"/>
      <c r="F570" s="289">
        <f>'Work Information'!L70</f>
        <v>99999999</v>
      </c>
      <c r="G570" s="290"/>
      <c r="H570" s="290">
        <f>'Work Information'!M70</f>
        <v>99999999</v>
      </c>
      <c r="I570" s="290"/>
      <c r="J570" s="290">
        <f>'Work Information'!N70</f>
        <v>99999999</v>
      </c>
      <c r="K570" s="290"/>
      <c r="L570" s="290">
        <f>'Work Information'!O70</f>
        <v>99999999</v>
      </c>
      <c r="M570" s="290"/>
      <c r="N570" s="290">
        <f>'Work Information'!P70</f>
        <v>99999999</v>
      </c>
      <c r="O570" s="290"/>
      <c r="P570" s="290">
        <f>'Work Information'!Q70</f>
        <v>99999999</v>
      </c>
      <c r="Q570" s="290"/>
      <c r="R570" s="290">
        <f>'Work Information'!R70</f>
        <v>99999999</v>
      </c>
      <c r="S570" s="291"/>
      <c r="T570" s="50"/>
      <c r="U570" s="50"/>
    </row>
    <row r="571" spans="1:21" ht="15" customHeight="1" x14ac:dyDescent="0.25">
      <c r="B571" s="278" t="s">
        <v>25</v>
      </c>
      <c r="C571" s="279"/>
      <c r="D571" s="279"/>
      <c r="E571" s="280"/>
      <c r="F571" s="281">
        <f>'Work Information'!L71</f>
        <v>99999999</v>
      </c>
      <c r="G571" s="282"/>
      <c r="H571" s="282">
        <f>'Work Information'!M71</f>
        <v>99999999</v>
      </c>
      <c r="I571" s="282"/>
      <c r="J571" s="282">
        <f>'Work Information'!N71</f>
        <v>99999999</v>
      </c>
      <c r="K571" s="282"/>
      <c r="L571" s="282">
        <f>'Work Information'!O71</f>
        <v>99999999</v>
      </c>
      <c r="M571" s="282"/>
      <c r="N571" s="282">
        <f>'Work Information'!P71</f>
        <v>99999999</v>
      </c>
      <c r="O571" s="282"/>
      <c r="P571" s="282">
        <f>'Work Information'!Q71</f>
        <v>99999999</v>
      </c>
      <c r="Q571" s="282"/>
      <c r="R571" s="282">
        <f>'Work Information'!R71</f>
        <v>99999999</v>
      </c>
      <c r="S571" s="283"/>
      <c r="T571" s="50"/>
      <c r="U571" s="50"/>
    </row>
    <row r="572" spans="1:21" ht="15" customHeight="1" x14ac:dyDescent="0.25">
      <c r="B572" s="278" t="s">
        <v>26</v>
      </c>
      <c r="C572" s="279"/>
      <c r="D572" s="279"/>
      <c r="E572" s="280"/>
      <c r="F572" s="281">
        <f>'Work Information'!L72</f>
        <v>99999999</v>
      </c>
      <c r="G572" s="282"/>
      <c r="H572" s="282">
        <f>'Work Information'!M72</f>
        <v>99999999</v>
      </c>
      <c r="I572" s="282"/>
      <c r="J572" s="282">
        <f>'Work Information'!N72</f>
        <v>99999999</v>
      </c>
      <c r="K572" s="282"/>
      <c r="L572" s="282">
        <f>'Work Information'!O72</f>
        <v>99999999</v>
      </c>
      <c r="M572" s="282"/>
      <c r="N572" s="282">
        <f>'Work Information'!P72</f>
        <v>99999999</v>
      </c>
      <c r="O572" s="282"/>
      <c r="P572" s="282">
        <f>'Work Information'!Q72</f>
        <v>99999999</v>
      </c>
      <c r="Q572" s="282"/>
      <c r="R572" s="282">
        <f>'Work Information'!R72</f>
        <v>99999999</v>
      </c>
      <c r="S572" s="283"/>
      <c r="T572" s="50"/>
      <c r="U572" s="50"/>
    </row>
    <row r="573" spans="1:21" ht="15" customHeight="1" x14ac:dyDescent="0.25">
      <c r="B573" s="278" t="s">
        <v>27</v>
      </c>
      <c r="C573" s="279"/>
      <c r="D573" s="279"/>
      <c r="E573" s="280"/>
      <c r="F573" s="281">
        <f>'Work Information'!L73</f>
        <v>99999999</v>
      </c>
      <c r="G573" s="282"/>
      <c r="H573" s="282">
        <f>'Work Information'!M73</f>
        <v>99999999</v>
      </c>
      <c r="I573" s="282"/>
      <c r="J573" s="282">
        <f>'Work Information'!N73</f>
        <v>99999999</v>
      </c>
      <c r="K573" s="282"/>
      <c r="L573" s="282">
        <f>'Work Information'!O73</f>
        <v>99999999</v>
      </c>
      <c r="M573" s="282"/>
      <c r="N573" s="282">
        <f>'Work Information'!P73</f>
        <v>99999999</v>
      </c>
      <c r="O573" s="282"/>
      <c r="P573" s="282">
        <f>'Work Information'!Q73</f>
        <v>99999999</v>
      </c>
      <c r="Q573" s="282"/>
      <c r="R573" s="282">
        <f>'Work Information'!R73</f>
        <v>99999999</v>
      </c>
      <c r="S573" s="283"/>
      <c r="T573" s="50"/>
      <c r="U573" s="50"/>
    </row>
    <row r="574" spans="1:21" ht="15" customHeight="1" x14ac:dyDescent="0.25">
      <c r="B574" s="278" t="s">
        <v>28</v>
      </c>
      <c r="C574" s="279"/>
      <c r="D574" s="279"/>
      <c r="E574" s="280"/>
      <c r="F574" s="281">
        <f>'Work Information'!L74</f>
        <v>99999999</v>
      </c>
      <c r="G574" s="282"/>
      <c r="H574" s="282">
        <f>'Work Information'!M74</f>
        <v>99999999</v>
      </c>
      <c r="I574" s="282"/>
      <c r="J574" s="282">
        <f>'Work Information'!N74</f>
        <v>99999999</v>
      </c>
      <c r="K574" s="282"/>
      <c r="L574" s="282">
        <f>'Work Information'!O74</f>
        <v>99999999</v>
      </c>
      <c r="M574" s="282"/>
      <c r="N574" s="282">
        <f>'Work Information'!P74</f>
        <v>99999999</v>
      </c>
      <c r="O574" s="282"/>
      <c r="P574" s="282">
        <f>'Work Information'!Q74</f>
        <v>99999999</v>
      </c>
      <c r="Q574" s="282"/>
      <c r="R574" s="282">
        <f>'Work Information'!R74</f>
        <v>99999999</v>
      </c>
      <c r="S574" s="283"/>
      <c r="T574" s="50"/>
      <c r="U574" s="50"/>
    </row>
    <row r="575" spans="1:21" ht="15" customHeight="1" x14ac:dyDescent="0.25">
      <c r="B575" s="278" t="s">
        <v>29</v>
      </c>
      <c r="C575" s="279"/>
      <c r="D575" s="279"/>
      <c r="E575" s="280"/>
      <c r="F575" s="281">
        <f>'Work Information'!L75</f>
        <v>99999999</v>
      </c>
      <c r="G575" s="282"/>
      <c r="H575" s="282">
        <f>'Work Information'!M75</f>
        <v>99999999</v>
      </c>
      <c r="I575" s="282"/>
      <c r="J575" s="282">
        <f>'Work Information'!N75</f>
        <v>99999999</v>
      </c>
      <c r="K575" s="282"/>
      <c r="L575" s="282">
        <f>'Work Information'!O75</f>
        <v>99999999</v>
      </c>
      <c r="M575" s="282"/>
      <c r="N575" s="282">
        <f>'Work Information'!P75</f>
        <v>99999999</v>
      </c>
      <c r="O575" s="282"/>
      <c r="P575" s="282">
        <f>'Work Information'!Q75</f>
        <v>99999999</v>
      </c>
      <c r="Q575" s="282"/>
      <c r="R575" s="282">
        <f>'Work Information'!R75</f>
        <v>99999999</v>
      </c>
      <c r="S575" s="283"/>
      <c r="T575" s="50"/>
      <c r="U575" s="50"/>
    </row>
    <row r="576" spans="1:21" ht="15" customHeight="1" x14ac:dyDescent="0.25">
      <c r="B576" s="278" t="s">
        <v>30</v>
      </c>
      <c r="C576" s="279"/>
      <c r="D576" s="279"/>
      <c r="E576" s="280"/>
      <c r="F576" s="281">
        <f>'Work Information'!L76</f>
        <v>99999999</v>
      </c>
      <c r="G576" s="282"/>
      <c r="H576" s="282">
        <f>'Work Information'!M76</f>
        <v>99999999</v>
      </c>
      <c r="I576" s="282"/>
      <c r="J576" s="282">
        <f>'Work Information'!N76</f>
        <v>99999999</v>
      </c>
      <c r="K576" s="282"/>
      <c r="L576" s="282">
        <f>'Work Information'!O76</f>
        <v>99999999</v>
      </c>
      <c r="M576" s="282"/>
      <c r="N576" s="282">
        <f>'Work Information'!P76</f>
        <v>99999999</v>
      </c>
      <c r="O576" s="282"/>
      <c r="P576" s="282">
        <f>'Work Information'!Q76</f>
        <v>99999999</v>
      </c>
      <c r="Q576" s="282"/>
      <c r="R576" s="282">
        <f>'Work Information'!R76</f>
        <v>99999999</v>
      </c>
      <c r="S576" s="283"/>
      <c r="T576" s="50"/>
      <c r="U576" s="50"/>
    </row>
    <row r="577" spans="2:21" ht="15" customHeight="1" x14ac:dyDescent="0.25">
      <c r="B577" s="278" t="s">
        <v>31</v>
      </c>
      <c r="C577" s="279"/>
      <c r="D577" s="279"/>
      <c r="E577" s="280"/>
      <c r="F577" s="281">
        <f>'Work Information'!L77</f>
        <v>99999999</v>
      </c>
      <c r="G577" s="282"/>
      <c r="H577" s="282">
        <f>'Work Information'!M77</f>
        <v>99999999</v>
      </c>
      <c r="I577" s="282"/>
      <c r="J577" s="282">
        <f>'Work Information'!N77</f>
        <v>99999999</v>
      </c>
      <c r="K577" s="282"/>
      <c r="L577" s="282">
        <f>'Work Information'!O77</f>
        <v>99999999</v>
      </c>
      <c r="M577" s="282"/>
      <c r="N577" s="282">
        <f>'Work Information'!P77</f>
        <v>99999999</v>
      </c>
      <c r="O577" s="282"/>
      <c r="P577" s="282">
        <f>'Work Information'!Q77</f>
        <v>99999999</v>
      </c>
      <c r="Q577" s="282"/>
      <c r="R577" s="282">
        <f>'Work Information'!R77</f>
        <v>99999999</v>
      </c>
      <c r="S577" s="283"/>
      <c r="T577" s="50"/>
      <c r="U577" s="50"/>
    </row>
    <row r="578" spans="2:21" ht="15" customHeight="1" x14ac:dyDescent="0.25">
      <c r="B578" s="278" t="s">
        <v>32</v>
      </c>
      <c r="C578" s="279"/>
      <c r="D578" s="279"/>
      <c r="E578" s="280"/>
      <c r="F578" s="281">
        <f>'Work Information'!L78</f>
        <v>99999999</v>
      </c>
      <c r="G578" s="282"/>
      <c r="H578" s="282">
        <f>'Work Information'!M78</f>
        <v>99999999</v>
      </c>
      <c r="I578" s="282"/>
      <c r="J578" s="282">
        <f>'Work Information'!N78</f>
        <v>99999999</v>
      </c>
      <c r="K578" s="282"/>
      <c r="L578" s="282">
        <f>'Work Information'!O78</f>
        <v>99999999</v>
      </c>
      <c r="M578" s="282"/>
      <c r="N578" s="282">
        <f>'Work Information'!P78</f>
        <v>99999999</v>
      </c>
      <c r="O578" s="282"/>
      <c r="P578" s="282">
        <f>'Work Information'!Q78</f>
        <v>99999999</v>
      </c>
      <c r="Q578" s="282"/>
      <c r="R578" s="282">
        <f>'Work Information'!R78</f>
        <v>99999999</v>
      </c>
      <c r="S578" s="283"/>
      <c r="T578" s="50"/>
      <c r="U578" s="50"/>
    </row>
    <row r="579" spans="2:21" ht="15" customHeight="1" x14ac:dyDescent="0.25">
      <c r="B579" s="278" t="s">
        <v>33</v>
      </c>
      <c r="C579" s="279"/>
      <c r="D579" s="279"/>
      <c r="E579" s="280"/>
      <c r="F579" s="281">
        <f>'Work Information'!L79</f>
        <v>99999999</v>
      </c>
      <c r="G579" s="282"/>
      <c r="H579" s="282">
        <f>'Work Information'!M79</f>
        <v>99999999</v>
      </c>
      <c r="I579" s="282"/>
      <c r="J579" s="282">
        <f>'Work Information'!N79</f>
        <v>99999999</v>
      </c>
      <c r="K579" s="282"/>
      <c r="L579" s="282">
        <f>'Work Information'!O79</f>
        <v>99999999</v>
      </c>
      <c r="M579" s="282"/>
      <c r="N579" s="282">
        <f>'Work Information'!P79</f>
        <v>99999999</v>
      </c>
      <c r="O579" s="282"/>
      <c r="P579" s="282">
        <f>'Work Information'!Q79</f>
        <v>99999999</v>
      </c>
      <c r="Q579" s="282"/>
      <c r="R579" s="282">
        <f>'Work Information'!R79</f>
        <v>99999999</v>
      </c>
      <c r="S579" s="283"/>
      <c r="T579" s="50"/>
      <c r="U579" s="50"/>
    </row>
    <row r="580" spans="2:21" ht="15" customHeight="1" x14ac:dyDescent="0.25">
      <c r="B580" s="278" t="s">
        <v>34</v>
      </c>
      <c r="C580" s="279"/>
      <c r="D580" s="279"/>
      <c r="E580" s="280"/>
      <c r="F580" s="281">
        <f>'Work Information'!L80</f>
        <v>99999999</v>
      </c>
      <c r="G580" s="282"/>
      <c r="H580" s="282">
        <f>'Work Information'!M80</f>
        <v>99999999</v>
      </c>
      <c r="I580" s="282"/>
      <c r="J580" s="282">
        <f>'Work Information'!N80</f>
        <v>99999999</v>
      </c>
      <c r="K580" s="282"/>
      <c r="L580" s="282">
        <f>'Work Information'!O80</f>
        <v>99999999</v>
      </c>
      <c r="M580" s="282"/>
      <c r="N580" s="282">
        <f>'Work Information'!P80</f>
        <v>99999999</v>
      </c>
      <c r="O580" s="282"/>
      <c r="P580" s="282">
        <f>'Work Information'!Q80</f>
        <v>99999999</v>
      </c>
      <c r="Q580" s="282"/>
      <c r="R580" s="282">
        <f>'Work Information'!R80</f>
        <v>99999999</v>
      </c>
      <c r="S580" s="283"/>
      <c r="T580" s="50"/>
      <c r="U580" s="50"/>
    </row>
    <row r="581" spans="2:21" ht="15" customHeight="1" x14ac:dyDescent="0.25">
      <c r="B581" s="278" t="s">
        <v>45</v>
      </c>
      <c r="C581" s="279"/>
      <c r="D581" s="279"/>
      <c r="E581" s="280"/>
      <c r="F581" s="281">
        <f>'Work Information'!L81</f>
        <v>99999999</v>
      </c>
      <c r="G581" s="282"/>
      <c r="H581" s="282">
        <f>'Work Information'!M81</f>
        <v>99999999</v>
      </c>
      <c r="I581" s="282"/>
      <c r="J581" s="282">
        <f>'Work Information'!N81</f>
        <v>99999999</v>
      </c>
      <c r="K581" s="282"/>
      <c r="L581" s="282">
        <f>'Work Information'!O81</f>
        <v>99999999</v>
      </c>
      <c r="M581" s="282"/>
      <c r="N581" s="282">
        <f>'Work Information'!P81</f>
        <v>99999999</v>
      </c>
      <c r="O581" s="282"/>
      <c r="P581" s="282">
        <f>'Work Information'!Q81</f>
        <v>99999999</v>
      </c>
      <c r="Q581" s="282"/>
      <c r="R581" s="282">
        <f>'Work Information'!R81</f>
        <v>99999999</v>
      </c>
      <c r="S581" s="283"/>
      <c r="T581" s="50"/>
      <c r="U581" s="50"/>
    </row>
    <row r="582" spans="2:21" ht="15" customHeight="1" x14ac:dyDescent="0.25">
      <c r="B582" s="278" t="s">
        <v>46</v>
      </c>
      <c r="C582" s="279"/>
      <c r="D582" s="279"/>
      <c r="E582" s="280"/>
      <c r="F582" s="281">
        <f>'Work Information'!L82</f>
        <v>99999999</v>
      </c>
      <c r="G582" s="282"/>
      <c r="H582" s="282">
        <f>'Work Information'!M82</f>
        <v>99999999</v>
      </c>
      <c r="I582" s="282"/>
      <c r="J582" s="282">
        <f>'Work Information'!N82</f>
        <v>99999999</v>
      </c>
      <c r="K582" s="282"/>
      <c r="L582" s="282">
        <f>'Work Information'!O82</f>
        <v>99999999</v>
      </c>
      <c r="M582" s="282"/>
      <c r="N582" s="282">
        <f>'Work Information'!P82</f>
        <v>99999999</v>
      </c>
      <c r="O582" s="282"/>
      <c r="P582" s="282">
        <f>'Work Information'!Q82</f>
        <v>99999999</v>
      </c>
      <c r="Q582" s="282"/>
      <c r="R582" s="282">
        <f>'Work Information'!R82</f>
        <v>99999999</v>
      </c>
      <c r="S582" s="283"/>
      <c r="T582" s="50"/>
      <c r="U582" s="50"/>
    </row>
    <row r="583" spans="2:21" ht="15" customHeight="1" x14ac:dyDescent="0.25">
      <c r="B583" s="278" t="s">
        <v>35</v>
      </c>
      <c r="C583" s="279"/>
      <c r="D583" s="279"/>
      <c r="E583" s="280"/>
      <c r="F583" s="281">
        <f>'Work Information'!L83</f>
        <v>99999999</v>
      </c>
      <c r="G583" s="282"/>
      <c r="H583" s="282">
        <f>'Work Information'!M83</f>
        <v>99999999</v>
      </c>
      <c r="I583" s="282"/>
      <c r="J583" s="282">
        <f>'Work Information'!N83</f>
        <v>99999999</v>
      </c>
      <c r="K583" s="282"/>
      <c r="L583" s="282">
        <f>'Work Information'!O83</f>
        <v>99999999</v>
      </c>
      <c r="M583" s="282"/>
      <c r="N583" s="282">
        <f>'Work Information'!P83</f>
        <v>99999999</v>
      </c>
      <c r="O583" s="282"/>
      <c r="P583" s="282">
        <f>'Work Information'!Q83</f>
        <v>99999999</v>
      </c>
      <c r="Q583" s="282"/>
      <c r="R583" s="282">
        <f>'Work Information'!R83</f>
        <v>99999999</v>
      </c>
      <c r="S583" s="283"/>
      <c r="T583" s="50"/>
      <c r="U583" s="50"/>
    </row>
    <row r="584" spans="2:21" ht="15" customHeight="1" x14ac:dyDescent="0.25">
      <c r="B584" s="278" t="s">
        <v>36</v>
      </c>
      <c r="C584" s="279"/>
      <c r="D584" s="279"/>
      <c r="E584" s="280"/>
      <c r="F584" s="281">
        <f>'Work Information'!L84</f>
        <v>99999999</v>
      </c>
      <c r="G584" s="282"/>
      <c r="H584" s="282">
        <f>'Work Information'!M84</f>
        <v>99999999</v>
      </c>
      <c r="I584" s="282"/>
      <c r="J584" s="282">
        <f>'Work Information'!N84</f>
        <v>99999999</v>
      </c>
      <c r="K584" s="282"/>
      <c r="L584" s="282">
        <f>'Work Information'!O84</f>
        <v>99999999</v>
      </c>
      <c r="M584" s="282"/>
      <c r="N584" s="282">
        <f>'Work Information'!P84</f>
        <v>99999999</v>
      </c>
      <c r="O584" s="282"/>
      <c r="P584" s="282">
        <f>'Work Information'!Q84</f>
        <v>99999999</v>
      </c>
      <c r="Q584" s="282"/>
      <c r="R584" s="282">
        <f>'Work Information'!R84</f>
        <v>99999999</v>
      </c>
      <c r="S584" s="283"/>
      <c r="T584" s="50"/>
      <c r="U584" s="50"/>
    </row>
    <row r="585" spans="2:21" ht="15" customHeight="1" x14ac:dyDescent="0.25">
      <c r="B585" s="278" t="s">
        <v>37</v>
      </c>
      <c r="C585" s="279"/>
      <c r="D585" s="279"/>
      <c r="E585" s="280"/>
      <c r="F585" s="281">
        <f>'Work Information'!L85</f>
        <v>99999999</v>
      </c>
      <c r="G585" s="282"/>
      <c r="H585" s="282">
        <f>'Work Information'!M85</f>
        <v>99999999</v>
      </c>
      <c r="I585" s="282"/>
      <c r="J585" s="282">
        <f>'Work Information'!N85</f>
        <v>99999999</v>
      </c>
      <c r="K585" s="282"/>
      <c r="L585" s="282">
        <f>'Work Information'!O85</f>
        <v>99999999</v>
      </c>
      <c r="M585" s="282"/>
      <c r="N585" s="282">
        <f>'Work Information'!P85</f>
        <v>99999999</v>
      </c>
      <c r="O585" s="282"/>
      <c r="P585" s="282">
        <f>'Work Information'!Q85</f>
        <v>99999999</v>
      </c>
      <c r="Q585" s="282"/>
      <c r="R585" s="282">
        <f>'Work Information'!R85</f>
        <v>99999999</v>
      </c>
      <c r="S585" s="283"/>
      <c r="T585" s="50"/>
      <c r="U585" s="50"/>
    </row>
    <row r="586" spans="2:21" ht="15" customHeight="1" x14ac:dyDescent="0.25">
      <c r="B586" s="278" t="s">
        <v>38</v>
      </c>
      <c r="C586" s="279"/>
      <c r="D586" s="279"/>
      <c r="E586" s="280"/>
      <c r="F586" s="281">
        <f>'Work Information'!L86</f>
        <v>99999999</v>
      </c>
      <c r="G586" s="282"/>
      <c r="H586" s="282">
        <f>'Work Information'!M86</f>
        <v>99999999</v>
      </c>
      <c r="I586" s="282"/>
      <c r="J586" s="282">
        <f>'Work Information'!N86</f>
        <v>99999999</v>
      </c>
      <c r="K586" s="282"/>
      <c r="L586" s="282">
        <f>'Work Information'!O86</f>
        <v>99999999</v>
      </c>
      <c r="M586" s="282"/>
      <c r="N586" s="282">
        <f>'Work Information'!P86</f>
        <v>99999999</v>
      </c>
      <c r="O586" s="282"/>
      <c r="P586" s="282">
        <f>'Work Information'!Q86</f>
        <v>99999999</v>
      </c>
      <c r="Q586" s="282"/>
      <c r="R586" s="282">
        <f>'Work Information'!R86</f>
        <v>99999999</v>
      </c>
      <c r="S586" s="283"/>
      <c r="T586" s="50"/>
      <c r="U586" s="50"/>
    </row>
    <row r="587" spans="2:21" ht="15" customHeight="1" x14ac:dyDescent="0.25">
      <c r="B587" s="278" t="s">
        <v>39</v>
      </c>
      <c r="C587" s="279"/>
      <c r="D587" s="279"/>
      <c r="E587" s="280"/>
      <c r="F587" s="281">
        <f>'Work Information'!L87</f>
        <v>99999999</v>
      </c>
      <c r="G587" s="282"/>
      <c r="H587" s="282">
        <f>'Work Information'!M87</f>
        <v>99999999</v>
      </c>
      <c r="I587" s="282"/>
      <c r="J587" s="282">
        <f>'Work Information'!N87</f>
        <v>99999999</v>
      </c>
      <c r="K587" s="282"/>
      <c r="L587" s="282">
        <f>'Work Information'!O87</f>
        <v>99999999</v>
      </c>
      <c r="M587" s="282"/>
      <c r="N587" s="282">
        <f>'Work Information'!P87</f>
        <v>99999999</v>
      </c>
      <c r="O587" s="282"/>
      <c r="P587" s="282">
        <f>'Work Information'!Q87</f>
        <v>99999999</v>
      </c>
      <c r="Q587" s="282"/>
      <c r="R587" s="282">
        <f>'Work Information'!R87</f>
        <v>99999999</v>
      </c>
      <c r="S587" s="283"/>
      <c r="T587" s="50"/>
      <c r="U587" s="50"/>
    </row>
    <row r="588" spans="2:21" ht="15" customHeight="1" x14ac:dyDescent="0.25">
      <c r="B588" s="278" t="s">
        <v>40</v>
      </c>
      <c r="C588" s="279"/>
      <c r="D588" s="279"/>
      <c r="E588" s="280"/>
      <c r="F588" s="281">
        <f>'Work Information'!L88</f>
        <v>99999999</v>
      </c>
      <c r="G588" s="282"/>
      <c r="H588" s="282">
        <f>'Work Information'!M88</f>
        <v>99999999</v>
      </c>
      <c r="I588" s="282"/>
      <c r="J588" s="282">
        <f>'Work Information'!N88</f>
        <v>99999999</v>
      </c>
      <c r="K588" s="282"/>
      <c r="L588" s="282">
        <f>'Work Information'!O88</f>
        <v>99999999</v>
      </c>
      <c r="M588" s="282"/>
      <c r="N588" s="282">
        <f>'Work Information'!P88</f>
        <v>99999999</v>
      </c>
      <c r="O588" s="282"/>
      <c r="P588" s="282">
        <f>'Work Information'!Q88</f>
        <v>99999999</v>
      </c>
      <c r="Q588" s="282"/>
      <c r="R588" s="282">
        <f>'Work Information'!R88</f>
        <v>99999999</v>
      </c>
      <c r="S588" s="283"/>
      <c r="T588" s="50"/>
      <c r="U588" s="50"/>
    </row>
    <row r="589" spans="2:21" ht="15" customHeight="1" x14ac:dyDescent="0.25">
      <c r="B589" s="278" t="s">
        <v>41</v>
      </c>
      <c r="C589" s="279"/>
      <c r="D589" s="279"/>
      <c r="E589" s="280"/>
      <c r="F589" s="281">
        <f>'Work Information'!L89</f>
        <v>99999999</v>
      </c>
      <c r="G589" s="282"/>
      <c r="H589" s="282">
        <f>'Work Information'!M89</f>
        <v>99999999</v>
      </c>
      <c r="I589" s="282"/>
      <c r="J589" s="282">
        <f>'Work Information'!N89</f>
        <v>99999999</v>
      </c>
      <c r="K589" s="282"/>
      <c r="L589" s="282">
        <f>'Work Information'!O89</f>
        <v>99999999</v>
      </c>
      <c r="M589" s="282"/>
      <c r="N589" s="282">
        <f>'Work Information'!P89</f>
        <v>99999999</v>
      </c>
      <c r="O589" s="282"/>
      <c r="P589" s="282">
        <f>'Work Information'!Q89</f>
        <v>99999999</v>
      </c>
      <c r="Q589" s="282"/>
      <c r="R589" s="282">
        <f>'Work Information'!R89</f>
        <v>99999999</v>
      </c>
      <c r="S589" s="283"/>
      <c r="T589" s="50"/>
      <c r="U589" s="50"/>
    </row>
    <row r="590" spans="2:21" ht="15" customHeight="1" x14ac:dyDescent="0.25">
      <c r="B590" s="278" t="s">
        <v>42</v>
      </c>
      <c r="C590" s="279"/>
      <c r="D590" s="279"/>
      <c r="E590" s="280"/>
      <c r="F590" s="281">
        <f>'Work Information'!L90</f>
        <v>99999999</v>
      </c>
      <c r="G590" s="282"/>
      <c r="H590" s="282">
        <f>'Work Information'!M90</f>
        <v>99999999</v>
      </c>
      <c r="I590" s="282"/>
      <c r="J590" s="282">
        <f>'Work Information'!N90</f>
        <v>99999999</v>
      </c>
      <c r="K590" s="282"/>
      <c r="L590" s="282">
        <f>'Work Information'!O90</f>
        <v>99999999</v>
      </c>
      <c r="M590" s="282"/>
      <c r="N590" s="282">
        <f>'Work Information'!P90</f>
        <v>99999999</v>
      </c>
      <c r="O590" s="282"/>
      <c r="P590" s="282">
        <f>'Work Information'!Q90</f>
        <v>99999999</v>
      </c>
      <c r="Q590" s="282"/>
      <c r="R590" s="282">
        <f>'Work Information'!R90</f>
        <v>99999999</v>
      </c>
      <c r="S590" s="283"/>
      <c r="T590" s="50"/>
      <c r="U590" s="50"/>
    </row>
    <row r="591" spans="2:21" ht="15" customHeight="1" x14ac:dyDescent="0.25">
      <c r="B591" s="278" t="s">
        <v>43</v>
      </c>
      <c r="C591" s="279"/>
      <c r="D591" s="279"/>
      <c r="E591" s="280"/>
      <c r="F591" s="281">
        <f>'Work Information'!L91</f>
        <v>99999999</v>
      </c>
      <c r="G591" s="282"/>
      <c r="H591" s="282">
        <f>'Work Information'!M91</f>
        <v>99999999</v>
      </c>
      <c r="I591" s="282"/>
      <c r="J591" s="282">
        <f>'Work Information'!N91</f>
        <v>99999999</v>
      </c>
      <c r="K591" s="282"/>
      <c r="L591" s="282">
        <f>'Work Information'!O91</f>
        <v>99999999</v>
      </c>
      <c r="M591" s="282"/>
      <c r="N591" s="282">
        <f>'Work Information'!P91</f>
        <v>99999999</v>
      </c>
      <c r="O591" s="282"/>
      <c r="P591" s="282">
        <f>'Work Information'!Q91</f>
        <v>99999999</v>
      </c>
      <c r="Q591" s="282"/>
      <c r="R591" s="282">
        <f>'Work Information'!R91</f>
        <v>99999999</v>
      </c>
      <c r="S591" s="283"/>
      <c r="T591" s="50"/>
      <c r="U591" s="50"/>
    </row>
    <row r="592" spans="2:21" ht="15" customHeight="1" x14ac:dyDescent="0.25">
      <c r="B592" s="278" t="s">
        <v>44</v>
      </c>
      <c r="C592" s="279"/>
      <c r="D592" s="279"/>
      <c r="E592" s="280"/>
      <c r="F592" s="281">
        <f>'Work Information'!L92</f>
        <v>99999999</v>
      </c>
      <c r="G592" s="282"/>
      <c r="H592" s="282">
        <f>'Work Information'!M92</f>
        <v>99999999</v>
      </c>
      <c r="I592" s="282"/>
      <c r="J592" s="282">
        <f>'Work Information'!N92</f>
        <v>99999999</v>
      </c>
      <c r="K592" s="282"/>
      <c r="L592" s="282">
        <f>'Work Information'!O92</f>
        <v>99999999</v>
      </c>
      <c r="M592" s="282"/>
      <c r="N592" s="282">
        <f>'Work Information'!P92</f>
        <v>99999999</v>
      </c>
      <c r="O592" s="282"/>
      <c r="P592" s="282">
        <f>'Work Information'!Q92</f>
        <v>99999999</v>
      </c>
      <c r="Q592" s="282"/>
      <c r="R592" s="282">
        <f>'Work Information'!R92</f>
        <v>99999999</v>
      </c>
      <c r="S592" s="283"/>
      <c r="T592" s="50"/>
      <c r="U592" s="50"/>
    </row>
    <row r="593" spans="1:21" ht="15" customHeight="1" thickBot="1" x14ac:dyDescent="0.3">
      <c r="B593" s="299" t="s">
        <v>47</v>
      </c>
      <c r="C593" s="300"/>
      <c r="D593" s="300"/>
      <c r="E593" s="301"/>
      <c r="F593" s="302">
        <f>'Work Information'!L93</f>
        <v>99999999</v>
      </c>
      <c r="G593" s="303"/>
      <c r="H593" s="303">
        <f>'Work Information'!M93</f>
        <v>99999999</v>
      </c>
      <c r="I593" s="303"/>
      <c r="J593" s="303">
        <f>'Work Information'!N93</f>
        <v>99999999</v>
      </c>
      <c r="K593" s="303"/>
      <c r="L593" s="303">
        <f>'Work Information'!O93</f>
        <v>99999999</v>
      </c>
      <c r="M593" s="303"/>
      <c r="N593" s="303">
        <f>'Work Information'!P93</f>
        <v>99999999</v>
      </c>
      <c r="O593" s="303"/>
      <c r="P593" s="303">
        <f>'Work Information'!Q93</f>
        <v>99999999</v>
      </c>
      <c r="Q593" s="303"/>
      <c r="R593" s="303">
        <f>'Work Information'!R93</f>
        <v>99999999</v>
      </c>
      <c r="S593" s="310"/>
      <c r="T593" s="50"/>
      <c r="U593" s="50"/>
    </row>
    <row r="594" spans="1:21" ht="15" customHeight="1" x14ac:dyDescent="0.25">
      <c r="T594" s="51"/>
      <c r="U594" s="51"/>
    </row>
    <row r="595" spans="1:21" ht="15" customHeight="1" x14ac:dyDescent="0.25">
      <c r="B595" t="s">
        <v>210</v>
      </c>
      <c r="T595" s="51"/>
      <c r="U595" s="51"/>
    </row>
    <row r="596" spans="1:21" ht="15" customHeight="1" x14ac:dyDescent="0.25">
      <c r="C596" s="135"/>
      <c r="D596" s="135"/>
      <c r="F596" t="s">
        <v>211</v>
      </c>
      <c r="T596" s="51"/>
      <c r="U596" s="51"/>
    </row>
    <row r="597" spans="1:21" ht="15" customHeight="1" x14ac:dyDescent="0.25">
      <c r="T597" s="51"/>
      <c r="U597" s="51"/>
    </row>
    <row r="598" spans="1:21" ht="15" customHeight="1" x14ac:dyDescent="0.25">
      <c r="B598" s="5" t="s">
        <v>140</v>
      </c>
      <c r="T598" s="51"/>
      <c r="U598" s="51"/>
    </row>
    <row r="599" spans="1:21" ht="15" customHeight="1" x14ac:dyDescent="0.25">
      <c r="B599" s="5"/>
      <c r="J599" s="28" t="s">
        <v>195</v>
      </c>
      <c r="K599" s="350" t="str">
        <f>'Work Information'!$G$12</f>
        <v/>
      </c>
      <c r="L599" s="350"/>
      <c r="M599" s="350"/>
      <c r="T599" s="51"/>
      <c r="U599" s="51"/>
    </row>
    <row r="600" spans="1:21" ht="15" customHeight="1" x14ac:dyDescent="0.25">
      <c r="J600" s="28" t="s">
        <v>141</v>
      </c>
      <c r="K600" s="314">
        <f>COUNTIF(F570:S593,"&lt;"&amp;'Work Information'!$G$12)</f>
        <v>0</v>
      </c>
      <c r="L600" s="314"/>
      <c r="M600" s="314"/>
      <c r="T600" s="51"/>
      <c r="U600" s="51"/>
    </row>
    <row r="601" spans="1:21" ht="15" customHeight="1" x14ac:dyDescent="0.25"/>
    <row r="602" spans="1:21" ht="58.5" customHeight="1" x14ac:dyDescent="0.45">
      <c r="A602" s="48" t="str">
        <f>"Alternative 3"</f>
        <v>Alternative 3</v>
      </c>
    </row>
    <row r="603" spans="1:21" ht="15" customHeight="1" x14ac:dyDescent="0.45">
      <c r="A603" s="48"/>
      <c r="B603" s="207" t="str">
        <f>'User Input'!G82</f>
        <v>Enter a brief, distinguishing description.</v>
      </c>
    </row>
    <row r="604" spans="1:21" ht="15" customHeight="1" x14ac:dyDescent="0.25">
      <c r="B604" s="132" t="b">
        <f>IF('Raw Weekday Hourly Traffic Vols'!$H$5="2-Way","Queuing for "&amp;'User Input'!$G$16&amp;"bound Traffic (mi)")</f>
        <v>0</v>
      </c>
      <c r="C604" s="71"/>
      <c r="D604" s="71"/>
      <c r="E604" s="71"/>
      <c r="F604" s="71"/>
      <c r="G604" s="71"/>
      <c r="H604" s="71"/>
      <c r="I604" s="71"/>
      <c r="J604" s="71"/>
      <c r="K604" s="71"/>
      <c r="L604" s="71"/>
      <c r="M604" s="71"/>
      <c r="N604" s="71"/>
      <c r="O604" s="71"/>
      <c r="P604" s="71"/>
      <c r="Q604" s="71"/>
      <c r="R604" s="71"/>
      <c r="S604" s="71"/>
      <c r="T604" s="71"/>
    </row>
    <row r="605" spans="1:21" ht="15" customHeight="1" thickBot="1" x14ac:dyDescent="0.3"/>
    <row r="606" spans="1:21" ht="15" customHeight="1" thickBot="1" x14ac:dyDescent="0.3">
      <c r="B606" s="292" t="s">
        <v>0</v>
      </c>
      <c r="C606" s="293"/>
      <c r="D606" s="293"/>
      <c r="E606" s="294"/>
      <c r="F606" s="295" t="s">
        <v>49</v>
      </c>
      <c r="G606" s="284"/>
      <c r="H606" s="284" t="s">
        <v>50</v>
      </c>
      <c r="I606" s="284"/>
      <c r="J606" s="284" t="s">
        <v>51</v>
      </c>
      <c r="K606" s="284"/>
      <c r="L606" s="284" t="s">
        <v>52</v>
      </c>
      <c r="M606" s="284"/>
      <c r="N606" s="284" t="s">
        <v>21</v>
      </c>
      <c r="O606" s="284"/>
      <c r="P606" s="284" t="s">
        <v>22</v>
      </c>
      <c r="Q606" s="284"/>
      <c r="R606" s="284" t="s">
        <v>23</v>
      </c>
      <c r="S606" s="285"/>
    </row>
    <row r="607" spans="1:21" ht="15" customHeight="1" x14ac:dyDescent="0.25">
      <c r="B607" s="286" t="s">
        <v>24</v>
      </c>
      <c r="C607" s="287"/>
      <c r="D607" s="287"/>
      <c r="E607" s="288"/>
      <c r="F607" s="309" t="e">
        <f ca="1">'Queuing Calcs'!L65</f>
        <v>#VALUE!</v>
      </c>
      <c r="G607" s="304"/>
      <c r="H607" s="304" t="e">
        <f ca="1">'Queuing Calcs'!M65</f>
        <v>#VALUE!</v>
      </c>
      <c r="I607" s="304"/>
      <c r="J607" s="304" t="e">
        <f ca="1">'Queuing Calcs'!N65</f>
        <v>#VALUE!</v>
      </c>
      <c r="K607" s="304"/>
      <c r="L607" s="304" t="e">
        <f ca="1">'Queuing Calcs'!O65</f>
        <v>#VALUE!</v>
      </c>
      <c r="M607" s="304"/>
      <c r="N607" s="304" t="e">
        <f ca="1">'Queuing Calcs'!P65</f>
        <v>#VALUE!</v>
      </c>
      <c r="O607" s="304"/>
      <c r="P607" s="304" t="e">
        <f ca="1">'Queuing Calcs'!Q65</f>
        <v>#VALUE!</v>
      </c>
      <c r="Q607" s="304"/>
      <c r="R607" s="304" t="e">
        <f ca="1">'Queuing Calcs'!R65</f>
        <v>#VALUE!</v>
      </c>
      <c r="S607" s="305"/>
    </row>
    <row r="608" spans="1:21" ht="15" customHeight="1" x14ac:dyDescent="0.25">
      <c r="B608" s="278" t="s">
        <v>25</v>
      </c>
      <c r="C608" s="279"/>
      <c r="D608" s="279"/>
      <c r="E608" s="280"/>
      <c r="F608" s="306" t="e">
        <f ca="1">'Queuing Calcs'!L66</f>
        <v>#VALUE!</v>
      </c>
      <c r="G608" s="307"/>
      <c r="H608" s="307" t="e">
        <f ca="1">'Queuing Calcs'!M66</f>
        <v>#VALUE!</v>
      </c>
      <c r="I608" s="307"/>
      <c r="J608" s="307" t="e">
        <f ca="1">'Queuing Calcs'!N66</f>
        <v>#VALUE!</v>
      </c>
      <c r="K608" s="307"/>
      <c r="L608" s="307" t="e">
        <f ca="1">'Queuing Calcs'!O66</f>
        <v>#VALUE!</v>
      </c>
      <c r="M608" s="307"/>
      <c r="N608" s="307" t="e">
        <f ca="1">'Queuing Calcs'!P66</f>
        <v>#VALUE!</v>
      </c>
      <c r="O608" s="307"/>
      <c r="P608" s="307" t="e">
        <f ca="1">'Queuing Calcs'!Q66</f>
        <v>#VALUE!</v>
      </c>
      <c r="Q608" s="307"/>
      <c r="R608" s="307" t="e">
        <f ca="1">'Queuing Calcs'!R66</f>
        <v>#VALUE!</v>
      </c>
      <c r="S608" s="308"/>
    </row>
    <row r="609" spans="2:19" ht="15" customHeight="1" x14ac:dyDescent="0.25">
      <c r="B609" s="278" t="s">
        <v>26</v>
      </c>
      <c r="C609" s="279"/>
      <c r="D609" s="279"/>
      <c r="E609" s="280"/>
      <c r="F609" s="306" t="e">
        <f ca="1">'Queuing Calcs'!L67</f>
        <v>#VALUE!</v>
      </c>
      <c r="G609" s="307"/>
      <c r="H609" s="307" t="e">
        <f ca="1">'Queuing Calcs'!M67</f>
        <v>#VALUE!</v>
      </c>
      <c r="I609" s="307"/>
      <c r="J609" s="307" t="e">
        <f ca="1">'Queuing Calcs'!N67</f>
        <v>#VALUE!</v>
      </c>
      <c r="K609" s="307"/>
      <c r="L609" s="307" t="e">
        <f ca="1">'Queuing Calcs'!O67</f>
        <v>#VALUE!</v>
      </c>
      <c r="M609" s="307"/>
      <c r="N609" s="307" t="e">
        <f ca="1">'Queuing Calcs'!P67</f>
        <v>#VALUE!</v>
      </c>
      <c r="O609" s="307"/>
      <c r="P609" s="307" t="e">
        <f ca="1">'Queuing Calcs'!Q67</f>
        <v>#VALUE!</v>
      </c>
      <c r="Q609" s="307"/>
      <c r="R609" s="307" t="e">
        <f ca="1">'Queuing Calcs'!R67</f>
        <v>#VALUE!</v>
      </c>
      <c r="S609" s="308"/>
    </row>
    <row r="610" spans="2:19" ht="15" customHeight="1" x14ac:dyDescent="0.25">
      <c r="B610" s="278" t="s">
        <v>27</v>
      </c>
      <c r="C610" s="279"/>
      <c r="D610" s="279"/>
      <c r="E610" s="280"/>
      <c r="F610" s="306" t="e">
        <f ca="1">'Queuing Calcs'!L68</f>
        <v>#VALUE!</v>
      </c>
      <c r="G610" s="307"/>
      <c r="H610" s="307" t="e">
        <f ca="1">'Queuing Calcs'!M68</f>
        <v>#VALUE!</v>
      </c>
      <c r="I610" s="307"/>
      <c r="J610" s="307" t="e">
        <f ca="1">'Queuing Calcs'!N68</f>
        <v>#VALUE!</v>
      </c>
      <c r="K610" s="307"/>
      <c r="L610" s="307" t="e">
        <f ca="1">'Queuing Calcs'!O68</f>
        <v>#VALUE!</v>
      </c>
      <c r="M610" s="307"/>
      <c r="N610" s="307" t="e">
        <f ca="1">'Queuing Calcs'!P68</f>
        <v>#VALUE!</v>
      </c>
      <c r="O610" s="307"/>
      <c r="P610" s="307" t="e">
        <f ca="1">'Queuing Calcs'!Q68</f>
        <v>#VALUE!</v>
      </c>
      <c r="Q610" s="307"/>
      <c r="R610" s="307" t="e">
        <f ca="1">'Queuing Calcs'!R68</f>
        <v>#VALUE!</v>
      </c>
      <c r="S610" s="308"/>
    </row>
    <row r="611" spans="2:19" ht="15" customHeight="1" x14ac:dyDescent="0.25">
      <c r="B611" s="278" t="s">
        <v>28</v>
      </c>
      <c r="C611" s="279"/>
      <c r="D611" s="279"/>
      <c r="E611" s="280"/>
      <c r="F611" s="306" t="e">
        <f ca="1">'Queuing Calcs'!L69</f>
        <v>#VALUE!</v>
      </c>
      <c r="G611" s="307"/>
      <c r="H611" s="307" t="e">
        <f ca="1">'Queuing Calcs'!M69</f>
        <v>#VALUE!</v>
      </c>
      <c r="I611" s="307"/>
      <c r="J611" s="307" t="e">
        <f ca="1">'Queuing Calcs'!N69</f>
        <v>#VALUE!</v>
      </c>
      <c r="K611" s="307"/>
      <c r="L611" s="307" t="e">
        <f ca="1">'Queuing Calcs'!O69</f>
        <v>#VALUE!</v>
      </c>
      <c r="M611" s="307"/>
      <c r="N611" s="307" t="e">
        <f ca="1">'Queuing Calcs'!P69</f>
        <v>#VALUE!</v>
      </c>
      <c r="O611" s="307"/>
      <c r="P611" s="307" t="e">
        <f ca="1">'Queuing Calcs'!Q69</f>
        <v>#VALUE!</v>
      </c>
      <c r="Q611" s="307"/>
      <c r="R611" s="307" t="e">
        <f ca="1">'Queuing Calcs'!R69</f>
        <v>#VALUE!</v>
      </c>
      <c r="S611" s="308"/>
    </row>
    <row r="612" spans="2:19" ht="15" customHeight="1" x14ac:dyDescent="0.25">
      <c r="B612" s="278" t="s">
        <v>29</v>
      </c>
      <c r="C612" s="279"/>
      <c r="D612" s="279"/>
      <c r="E612" s="280"/>
      <c r="F612" s="306" t="e">
        <f ca="1">'Queuing Calcs'!L70</f>
        <v>#VALUE!</v>
      </c>
      <c r="G612" s="307"/>
      <c r="H612" s="307" t="e">
        <f ca="1">'Queuing Calcs'!M70</f>
        <v>#VALUE!</v>
      </c>
      <c r="I612" s="307"/>
      <c r="J612" s="307" t="e">
        <f ca="1">'Queuing Calcs'!N70</f>
        <v>#VALUE!</v>
      </c>
      <c r="K612" s="307"/>
      <c r="L612" s="307" t="e">
        <f ca="1">'Queuing Calcs'!O70</f>
        <v>#VALUE!</v>
      </c>
      <c r="M612" s="307"/>
      <c r="N612" s="307" t="e">
        <f ca="1">'Queuing Calcs'!P70</f>
        <v>#VALUE!</v>
      </c>
      <c r="O612" s="307"/>
      <c r="P612" s="307" t="e">
        <f ca="1">'Queuing Calcs'!Q70</f>
        <v>#VALUE!</v>
      </c>
      <c r="Q612" s="307"/>
      <c r="R612" s="307" t="e">
        <f ca="1">'Queuing Calcs'!R70</f>
        <v>#VALUE!</v>
      </c>
      <c r="S612" s="308"/>
    </row>
    <row r="613" spans="2:19" ht="15" customHeight="1" x14ac:dyDescent="0.25">
      <c r="B613" s="278" t="s">
        <v>30</v>
      </c>
      <c r="C613" s="279"/>
      <c r="D613" s="279"/>
      <c r="E613" s="280"/>
      <c r="F613" s="306" t="e">
        <f ca="1">'Queuing Calcs'!L71</f>
        <v>#VALUE!</v>
      </c>
      <c r="G613" s="307"/>
      <c r="H613" s="307" t="e">
        <f ca="1">'Queuing Calcs'!M71</f>
        <v>#VALUE!</v>
      </c>
      <c r="I613" s="307"/>
      <c r="J613" s="307" t="e">
        <f ca="1">'Queuing Calcs'!N71</f>
        <v>#VALUE!</v>
      </c>
      <c r="K613" s="307"/>
      <c r="L613" s="307" t="e">
        <f ca="1">'Queuing Calcs'!O71</f>
        <v>#VALUE!</v>
      </c>
      <c r="M613" s="307"/>
      <c r="N613" s="307" t="e">
        <f ca="1">'Queuing Calcs'!P71</f>
        <v>#VALUE!</v>
      </c>
      <c r="O613" s="307"/>
      <c r="P613" s="307" t="e">
        <f ca="1">'Queuing Calcs'!Q71</f>
        <v>#VALUE!</v>
      </c>
      <c r="Q613" s="307"/>
      <c r="R613" s="307" t="e">
        <f ca="1">'Queuing Calcs'!R71</f>
        <v>#VALUE!</v>
      </c>
      <c r="S613" s="308"/>
    </row>
    <row r="614" spans="2:19" ht="15" customHeight="1" x14ac:dyDescent="0.25">
      <c r="B614" s="278" t="s">
        <v>31</v>
      </c>
      <c r="C614" s="279"/>
      <c r="D614" s="279"/>
      <c r="E614" s="280"/>
      <c r="F614" s="306" t="e">
        <f ca="1">'Queuing Calcs'!L72</f>
        <v>#VALUE!</v>
      </c>
      <c r="G614" s="307"/>
      <c r="H614" s="307" t="e">
        <f ca="1">'Queuing Calcs'!M72</f>
        <v>#VALUE!</v>
      </c>
      <c r="I614" s="307"/>
      <c r="J614" s="307" t="e">
        <f ca="1">'Queuing Calcs'!N72</f>
        <v>#VALUE!</v>
      </c>
      <c r="K614" s="307"/>
      <c r="L614" s="307" t="e">
        <f ca="1">'Queuing Calcs'!O72</f>
        <v>#VALUE!</v>
      </c>
      <c r="M614" s="307"/>
      <c r="N614" s="307" t="e">
        <f ca="1">'Queuing Calcs'!P72</f>
        <v>#VALUE!</v>
      </c>
      <c r="O614" s="307"/>
      <c r="P614" s="307" t="e">
        <f ca="1">'Queuing Calcs'!Q72</f>
        <v>#VALUE!</v>
      </c>
      <c r="Q614" s="307"/>
      <c r="R614" s="307" t="e">
        <f ca="1">'Queuing Calcs'!R72</f>
        <v>#VALUE!</v>
      </c>
      <c r="S614" s="308"/>
    </row>
    <row r="615" spans="2:19" ht="15" customHeight="1" x14ac:dyDescent="0.25">
      <c r="B615" s="278" t="s">
        <v>32</v>
      </c>
      <c r="C615" s="279"/>
      <c r="D615" s="279"/>
      <c r="E615" s="280"/>
      <c r="F615" s="306" t="e">
        <f ca="1">'Queuing Calcs'!L73</f>
        <v>#VALUE!</v>
      </c>
      <c r="G615" s="307"/>
      <c r="H615" s="307" t="e">
        <f ca="1">'Queuing Calcs'!M73</f>
        <v>#VALUE!</v>
      </c>
      <c r="I615" s="307"/>
      <c r="J615" s="307" t="e">
        <f ca="1">'Queuing Calcs'!N73</f>
        <v>#VALUE!</v>
      </c>
      <c r="K615" s="307"/>
      <c r="L615" s="307" t="e">
        <f ca="1">'Queuing Calcs'!O73</f>
        <v>#VALUE!</v>
      </c>
      <c r="M615" s="307"/>
      <c r="N615" s="307" t="e">
        <f ca="1">'Queuing Calcs'!P73</f>
        <v>#VALUE!</v>
      </c>
      <c r="O615" s="307"/>
      <c r="P615" s="307" t="e">
        <f ca="1">'Queuing Calcs'!Q73</f>
        <v>#VALUE!</v>
      </c>
      <c r="Q615" s="307"/>
      <c r="R615" s="307" t="e">
        <f ca="1">'Queuing Calcs'!R73</f>
        <v>#VALUE!</v>
      </c>
      <c r="S615" s="308"/>
    </row>
    <row r="616" spans="2:19" ht="15" customHeight="1" x14ac:dyDescent="0.25">
      <c r="B616" s="278" t="s">
        <v>33</v>
      </c>
      <c r="C616" s="279"/>
      <c r="D616" s="279"/>
      <c r="E616" s="280"/>
      <c r="F616" s="306" t="e">
        <f ca="1">'Queuing Calcs'!L74</f>
        <v>#VALUE!</v>
      </c>
      <c r="G616" s="307"/>
      <c r="H616" s="307" t="e">
        <f ca="1">'Queuing Calcs'!M74</f>
        <v>#VALUE!</v>
      </c>
      <c r="I616" s="307"/>
      <c r="J616" s="307" t="e">
        <f ca="1">'Queuing Calcs'!N74</f>
        <v>#VALUE!</v>
      </c>
      <c r="K616" s="307"/>
      <c r="L616" s="307" t="e">
        <f ca="1">'Queuing Calcs'!O74</f>
        <v>#VALUE!</v>
      </c>
      <c r="M616" s="307"/>
      <c r="N616" s="307" t="e">
        <f ca="1">'Queuing Calcs'!P74</f>
        <v>#VALUE!</v>
      </c>
      <c r="O616" s="307"/>
      <c r="P616" s="307" t="e">
        <f ca="1">'Queuing Calcs'!Q74</f>
        <v>#VALUE!</v>
      </c>
      <c r="Q616" s="307"/>
      <c r="R616" s="307" t="e">
        <f ca="1">'Queuing Calcs'!R74</f>
        <v>#VALUE!</v>
      </c>
      <c r="S616" s="308"/>
    </row>
    <row r="617" spans="2:19" ht="15" customHeight="1" x14ac:dyDescent="0.25">
      <c r="B617" s="278" t="s">
        <v>34</v>
      </c>
      <c r="C617" s="279"/>
      <c r="D617" s="279"/>
      <c r="E617" s="280"/>
      <c r="F617" s="306" t="e">
        <f ca="1">'Queuing Calcs'!L75</f>
        <v>#VALUE!</v>
      </c>
      <c r="G617" s="307"/>
      <c r="H617" s="307" t="e">
        <f ca="1">'Queuing Calcs'!M75</f>
        <v>#VALUE!</v>
      </c>
      <c r="I617" s="307"/>
      <c r="J617" s="307" t="e">
        <f ca="1">'Queuing Calcs'!N75</f>
        <v>#VALUE!</v>
      </c>
      <c r="K617" s="307"/>
      <c r="L617" s="307" t="e">
        <f ca="1">'Queuing Calcs'!O75</f>
        <v>#VALUE!</v>
      </c>
      <c r="M617" s="307"/>
      <c r="N617" s="307" t="e">
        <f ca="1">'Queuing Calcs'!P75</f>
        <v>#VALUE!</v>
      </c>
      <c r="O617" s="307"/>
      <c r="P617" s="307" t="e">
        <f ca="1">'Queuing Calcs'!Q75</f>
        <v>#VALUE!</v>
      </c>
      <c r="Q617" s="307"/>
      <c r="R617" s="307" t="e">
        <f ca="1">'Queuing Calcs'!R75</f>
        <v>#VALUE!</v>
      </c>
      <c r="S617" s="308"/>
    </row>
    <row r="618" spans="2:19" ht="15" customHeight="1" x14ac:dyDescent="0.25">
      <c r="B618" s="278" t="s">
        <v>45</v>
      </c>
      <c r="C618" s="279"/>
      <c r="D618" s="279"/>
      <c r="E618" s="280"/>
      <c r="F618" s="306" t="e">
        <f ca="1">'Queuing Calcs'!L76</f>
        <v>#VALUE!</v>
      </c>
      <c r="G618" s="307"/>
      <c r="H618" s="307" t="e">
        <f ca="1">'Queuing Calcs'!M76</f>
        <v>#VALUE!</v>
      </c>
      <c r="I618" s="307"/>
      <c r="J618" s="307" t="e">
        <f ca="1">'Queuing Calcs'!N76</f>
        <v>#VALUE!</v>
      </c>
      <c r="K618" s="307"/>
      <c r="L618" s="307" t="e">
        <f ca="1">'Queuing Calcs'!O76</f>
        <v>#VALUE!</v>
      </c>
      <c r="M618" s="307"/>
      <c r="N618" s="307" t="e">
        <f ca="1">'Queuing Calcs'!P76</f>
        <v>#VALUE!</v>
      </c>
      <c r="O618" s="307"/>
      <c r="P618" s="307" t="e">
        <f ca="1">'Queuing Calcs'!Q76</f>
        <v>#VALUE!</v>
      </c>
      <c r="Q618" s="307"/>
      <c r="R618" s="307" t="e">
        <f ca="1">'Queuing Calcs'!R76</f>
        <v>#VALUE!</v>
      </c>
      <c r="S618" s="308"/>
    </row>
    <row r="619" spans="2:19" ht="15" customHeight="1" x14ac:dyDescent="0.25">
      <c r="B619" s="278" t="s">
        <v>46</v>
      </c>
      <c r="C619" s="279"/>
      <c r="D619" s="279"/>
      <c r="E619" s="280"/>
      <c r="F619" s="306" t="e">
        <f ca="1">'Queuing Calcs'!L77</f>
        <v>#VALUE!</v>
      </c>
      <c r="G619" s="307"/>
      <c r="H619" s="307" t="e">
        <f ca="1">'Queuing Calcs'!M77</f>
        <v>#VALUE!</v>
      </c>
      <c r="I619" s="307"/>
      <c r="J619" s="307" t="e">
        <f ca="1">'Queuing Calcs'!N77</f>
        <v>#VALUE!</v>
      </c>
      <c r="K619" s="307"/>
      <c r="L619" s="307" t="e">
        <f ca="1">'Queuing Calcs'!O77</f>
        <v>#VALUE!</v>
      </c>
      <c r="M619" s="307"/>
      <c r="N619" s="307" t="e">
        <f ca="1">'Queuing Calcs'!P77</f>
        <v>#VALUE!</v>
      </c>
      <c r="O619" s="307"/>
      <c r="P619" s="307" t="e">
        <f ca="1">'Queuing Calcs'!Q77</f>
        <v>#VALUE!</v>
      </c>
      <c r="Q619" s="307"/>
      <c r="R619" s="307" t="e">
        <f ca="1">'Queuing Calcs'!R77</f>
        <v>#VALUE!</v>
      </c>
      <c r="S619" s="308"/>
    </row>
    <row r="620" spans="2:19" ht="15" customHeight="1" x14ac:dyDescent="0.25">
      <c r="B620" s="278" t="s">
        <v>35</v>
      </c>
      <c r="C620" s="279"/>
      <c r="D620" s="279"/>
      <c r="E620" s="280"/>
      <c r="F620" s="306" t="e">
        <f ca="1">'Queuing Calcs'!L78</f>
        <v>#VALUE!</v>
      </c>
      <c r="G620" s="307"/>
      <c r="H620" s="307" t="e">
        <f ca="1">'Queuing Calcs'!M78</f>
        <v>#VALUE!</v>
      </c>
      <c r="I620" s="307"/>
      <c r="J620" s="307" t="e">
        <f ca="1">'Queuing Calcs'!N78</f>
        <v>#VALUE!</v>
      </c>
      <c r="K620" s="307"/>
      <c r="L620" s="307" t="e">
        <f ca="1">'Queuing Calcs'!O78</f>
        <v>#VALUE!</v>
      </c>
      <c r="M620" s="307"/>
      <c r="N620" s="307" t="e">
        <f ca="1">'Queuing Calcs'!P78</f>
        <v>#VALUE!</v>
      </c>
      <c r="O620" s="307"/>
      <c r="P620" s="307" t="e">
        <f ca="1">'Queuing Calcs'!Q78</f>
        <v>#VALUE!</v>
      </c>
      <c r="Q620" s="307"/>
      <c r="R620" s="307" t="e">
        <f ca="1">'Queuing Calcs'!R78</f>
        <v>#VALUE!</v>
      </c>
      <c r="S620" s="308"/>
    </row>
    <row r="621" spans="2:19" ht="15" customHeight="1" x14ac:dyDescent="0.25">
      <c r="B621" s="278" t="s">
        <v>36</v>
      </c>
      <c r="C621" s="279"/>
      <c r="D621" s="279"/>
      <c r="E621" s="280"/>
      <c r="F621" s="306" t="e">
        <f ca="1">'Queuing Calcs'!L79</f>
        <v>#VALUE!</v>
      </c>
      <c r="G621" s="307"/>
      <c r="H621" s="307" t="e">
        <f ca="1">'Queuing Calcs'!M79</f>
        <v>#VALUE!</v>
      </c>
      <c r="I621" s="307"/>
      <c r="J621" s="307" t="e">
        <f ca="1">'Queuing Calcs'!N79</f>
        <v>#VALUE!</v>
      </c>
      <c r="K621" s="307"/>
      <c r="L621" s="307" t="e">
        <f ca="1">'Queuing Calcs'!O79</f>
        <v>#VALUE!</v>
      </c>
      <c r="M621" s="307"/>
      <c r="N621" s="307" t="e">
        <f ca="1">'Queuing Calcs'!P79</f>
        <v>#VALUE!</v>
      </c>
      <c r="O621" s="307"/>
      <c r="P621" s="307" t="e">
        <f ca="1">'Queuing Calcs'!Q79</f>
        <v>#VALUE!</v>
      </c>
      <c r="Q621" s="307"/>
      <c r="R621" s="307" t="e">
        <f ca="1">'Queuing Calcs'!R79</f>
        <v>#VALUE!</v>
      </c>
      <c r="S621" s="308"/>
    </row>
    <row r="622" spans="2:19" ht="15" customHeight="1" x14ac:dyDescent="0.25">
      <c r="B622" s="278" t="s">
        <v>37</v>
      </c>
      <c r="C622" s="279"/>
      <c r="D622" s="279"/>
      <c r="E622" s="280"/>
      <c r="F622" s="306" t="e">
        <f ca="1">'Queuing Calcs'!L80</f>
        <v>#VALUE!</v>
      </c>
      <c r="G622" s="307"/>
      <c r="H622" s="307" t="e">
        <f ca="1">'Queuing Calcs'!M80</f>
        <v>#VALUE!</v>
      </c>
      <c r="I622" s="307"/>
      <c r="J622" s="307" t="e">
        <f ca="1">'Queuing Calcs'!N80</f>
        <v>#VALUE!</v>
      </c>
      <c r="K622" s="307"/>
      <c r="L622" s="307" t="e">
        <f ca="1">'Queuing Calcs'!O80</f>
        <v>#VALUE!</v>
      </c>
      <c r="M622" s="307"/>
      <c r="N622" s="307" t="e">
        <f ca="1">'Queuing Calcs'!P80</f>
        <v>#VALUE!</v>
      </c>
      <c r="O622" s="307"/>
      <c r="P622" s="307" t="e">
        <f ca="1">'Queuing Calcs'!Q80</f>
        <v>#VALUE!</v>
      </c>
      <c r="Q622" s="307"/>
      <c r="R622" s="307" t="e">
        <f ca="1">'Queuing Calcs'!R80</f>
        <v>#VALUE!</v>
      </c>
      <c r="S622" s="308"/>
    </row>
    <row r="623" spans="2:19" ht="15" customHeight="1" x14ac:dyDescent="0.25">
      <c r="B623" s="278" t="s">
        <v>38</v>
      </c>
      <c r="C623" s="279"/>
      <c r="D623" s="279"/>
      <c r="E623" s="280"/>
      <c r="F623" s="306" t="e">
        <f ca="1">'Queuing Calcs'!L81</f>
        <v>#VALUE!</v>
      </c>
      <c r="G623" s="307"/>
      <c r="H623" s="307" t="e">
        <f ca="1">'Queuing Calcs'!M81</f>
        <v>#VALUE!</v>
      </c>
      <c r="I623" s="307"/>
      <c r="J623" s="307" t="e">
        <f ca="1">'Queuing Calcs'!N81</f>
        <v>#VALUE!</v>
      </c>
      <c r="K623" s="307"/>
      <c r="L623" s="307" t="e">
        <f ca="1">'Queuing Calcs'!O81</f>
        <v>#VALUE!</v>
      </c>
      <c r="M623" s="307"/>
      <c r="N623" s="307" t="e">
        <f ca="1">'Queuing Calcs'!P81</f>
        <v>#VALUE!</v>
      </c>
      <c r="O623" s="307"/>
      <c r="P623" s="307" t="e">
        <f ca="1">'Queuing Calcs'!Q81</f>
        <v>#VALUE!</v>
      </c>
      <c r="Q623" s="307"/>
      <c r="R623" s="307" t="e">
        <f ca="1">'Queuing Calcs'!R81</f>
        <v>#VALUE!</v>
      </c>
      <c r="S623" s="308"/>
    </row>
    <row r="624" spans="2:19" ht="15" customHeight="1" x14ac:dyDescent="0.25">
      <c r="B624" s="278" t="s">
        <v>39</v>
      </c>
      <c r="C624" s="279"/>
      <c r="D624" s="279"/>
      <c r="E624" s="280"/>
      <c r="F624" s="306" t="e">
        <f ca="1">'Queuing Calcs'!L82</f>
        <v>#VALUE!</v>
      </c>
      <c r="G624" s="307"/>
      <c r="H624" s="307" t="e">
        <f ca="1">'Queuing Calcs'!M82</f>
        <v>#VALUE!</v>
      </c>
      <c r="I624" s="307"/>
      <c r="J624" s="307" t="e">
        <f ca="1">'Queuing Calcs'!N82</f>
        <v>#VALUE!</v>
      </c>
      <c r="K624" s="307"/>
      <c r="L624" s="307" t="e">
        <f ca="1">'Queuing Calcs'!O82</f>
        <v>#VALUE!</v>
      </c>
      <c r="M624" s="307"/>
      <c r="N624" s="307" t="e">
        <f ca="1">'Queuing Calcs'!P82</f>
        <v>#VALUE!</v>
      </c>
      <c r="O624" s="307"/>
      <c r="P624" s="307" t="e">
        <f ca="1">'Queuing Calcs'!Q82</f>
        <v>#VALUE!</v>
      </c>
      <c r="Q624" s="307"/>
      <c r="R624" s="307" t="e">
        <f ca="1">'Queuing Calcs'!R82</f>
        <v>#VALUE!</v>
      </c>
      <c r="S624" s="308"/>
    </row>
    <row r="625" spans="2:19" ht="15" customHeight="1" x14ac:dyDescent="0.25">
      <c r="B625" s="278" t="s">
        <v>40</v>
      </c>
      <c r="C625" s="279"/>
      <c r="D625" s="279"/>
      <c r="E625" s="280"/>
      <c r="F625" s="306" t="e">
        <f ca="1">'Queuing Calcs'!L83</f>
        <v>#VALUE!</v>
      </c>
      <c r="G625" s="307"/>
      <c r="H625" s="307" t="e">
        <f ca="1">'Queuing Calcs'!M83</f>
        <v>#VALUE!</v>
      </c>
      <c r="I625" s="307"/>
      <c r="J625" s="307" t="e">
        <f ca="1">'Queuing Calcs'!N83</f>
        <v>#VALUE!</v>
      </c>
      <c r="K625" s="307"/>
      <c r="L625" s="307" t="e">
        <f ca="1">'Queuing Calcs'!O83</f>
        <v>#VALUE!</v>
      </c>
      <c r="M625" s="307"/>
      <c r="N625" s="307" t="e">
        <f ca="1">'Queuing Calcs'!P83</f>
        <v>#VALUE!</v>
      </c>
      <c r="O625" s="307"/>
      <c r="P625" s="307" t="e">
        <f ca="1">'Queuing Calcs'!Q83</f>
        <v>#VALUE!</v>
      </c>
      <c r="Q625" s="307"/>
      <c r="R625" s="307" t="e">
        <f ca="1">'Queuing Calcs'!R83</f>
        <v>#VALUE!</v>
      </c>
      <c r="S625" s="308"/>
    </row>
    <row r="626" spans="2:19" ht="15" customHeight="1" x14ac:dyDescent="0.25">
      <c r="B626" s="278" t="s">
        <v>41</v>
      </c>
      <c r="C626" s="279"/>
      <c r="D626" s="279"/>
      <c r="E626" s="280"/>
      <c r="F626" s="306" t="e">
        <f ca="1">'Queuing Calcs'!L84</f>
        <v>#VALUE!</v>
      </c>
      <c r="G626" s="307"/>
      <c r="H626" s="307" t="e">
        <f ca="1">'Queuing Calcs'!M84</f>
        <v>#VALUE!</v>
      </c>
      <c r="I626" s="307"/>
      <c r="J626" s="307" t="e">
        <f ca="1">'Queuing Calcs'!N84</f>
        <v>#VALUE!</v>
      </c>
      <c r="K626" s="307"/>
      <c r="L626" s="307" t="e">
        <f ca="1">'Queuing Calcs'!O84</f>
        <v>#VALUE!</v>
      </c>
      <c r="M626" s="307"/>
      <c r="N626" s="307" t="e">
        <f ca="1">'Queuing Calcs'!P84</f>
        <v>#VALUE!</v>
      </c>
      <c r="O626" s="307"/>
      <c r="P626" s="307" t="e">
        <f ca="1">'Queuing Calcs'!Q84</f>
        <v>#VALUE!</v>
      </c>
      <c r="Q626" s="307"/>
      <c r="R626" s="307" t="e">
        <f ca="1">'Queuing Calcs'!R84</f>
        <v>#VALUE!</v>
      </c>
      <c r="S626" s="308"/>
    </row>
    <row r="627" spans="2:19" ht="15" customHeight="1" x14ac:dyDescent="0.25">
      <c r="B627" s="278" t="s">
        <v>42</v>
      </c>
      <c r="C627" s="279"/>
      <c r="D627" s="279"/>
      <c r="E627" s="280"/>
      <c r="F627" s="306" t="e">
        <f ca="1">'Queuing Calcs'!L85</f>
        <v>#VALUE!</v>
      </c>
      <c r="G627" s="307"/>
      <c r="H627" s="307" t="e">
        <f ca="1">'Queuing Calcs'!M85</f>
        <v>#VALUE!</v>
      </c>
      <c r="I627" s="307"/>
      <c r="J627" s="307" t="e">
        <f ca="1">'Queuing Calcs'!N85</f>
        <v>#VALUE!</v>
      </c>
      <c r="K627" s="307"/>
      <c r="L627" s="307" t="e">
        <f ca="1">'Queuing Calcs'!O85</f>
        <v>#VALUE!</v>
      </c>
      <c r="M627" s="307"/>
      <c r="N627" s="307" t="e">
        <f ca="1">'Queuing Calcs'!P85</f>
        <v>#VALUE!</v>
      </c>
      <c r="O627" s="307"/>
      <c r="P627" s="307" t="e">
        <f ca="1">'Queuing Calcs'!Q85</f>
        <v>#VALUE!</v>
      </c>
      <c r="Q627" s="307"/>
      <c r="R627" s="307" t="e">
        <f ca="1">'Queuing Calcs'!R85</f>
        <v>#VALUE!</v>
      </c>
      <c r="S627" s="308"/>
    </row>
    <row r="628" spans="2:19" ht="15" customHeight="1" x14ac:dyDescent="0.25">
      <c r="B628" s="278" t="s">
        <v>43</v>
      </c>
      <c r="C628" s="279"/>
      <c r="D628" s="279"/>
      <c r="E628" s="280"/>
      <c r="F628" s="306" t="e">
        <f ca="1">'Queuing Calcs'!L86</f>
        <v>#VALUE!</v>
      </c>
      <c r="G628" s="307"/>
      <c r="H628" s="307" t="e">
        <f ca="1">'Queuing Calcs'!M86</f>
        <v>#VALUE!</v>
      </c>
      <c r="I628" s="307"/>
      <c r="J628" s="307" t="e">
        <f ca="1">'Queuing Calcs'!N86</f>
        <v>#VALUE!</v>
      </c>
      <c r="K628" s="307"/>
      <c r="L628" s="307" t="e">
        <f ca="1">'Queuing Calcs'!O86</f>
        <v>#VALUE!</v>
      </c>
      <c r="M628" s="307"/>
      <c r="N628" s="307" t="e">
        <f ca="1">'Queuing Calcs'!P86</f>
        <v>#VALUE!</v>
      </c>
      <c r="O628" s="307"/>
      <c r="P628" s="307" t="e">
        <f ca="1">'Queuing Calcs'!Q86</f>
        <v>#VALUE!</v>
      </c>
      <c r="Q628" s="307"/>
      <c r="R628" s="307" t="e">
        <f ca="1">'Queuing Calcs'!R86</f>
        <v>#VALUE!</v>
      </c>
      <c r="S628" s="308"/>
    </row>
    <row r="629" spans="2:19" ht="15" customHeight="1" x14ac:dyDescent="0.25">
      <c r="B629" s="278" t="s">
        <v>44</v>
      </c>
      <c r="C629" s="279"/>
      <c r="D629" s="279"/>
      <c r="E629" s="280"/>
      <c r="F629" s="306" t="e">
        <f ca="1">'Queuing Calcs'!L87</f>
        <v>#VALUE!</v>
      </c>
      <c r="G629" s="307"/>
      <c r="H629" s="307" t="e">
        <f ca="1">'Queuing Calcs'!M87</f>
        <v>#VALUE!</v>
      </c>
      <c r="I629" s="307"/>
      <c r="J629" s="307" t="e">
        <f ca="1">'Queuing Calcs'!N87</f>
        <v>#VALUE!</v>
      </c>
      <c r="K629" s="307"/>
      <c r="L629" s="307" t="e">
        <f ca="1">'Queuing Calcs'!O87</f>
        <v>#VALUE!</v>
      </c>
      <c r="M629" s="307"/>
      <c r="N629" s="307" t="e">
        <f ca="1">'Queuing Calcs'!P87</f>
        <v>#VALUE!</v>
      </c>
      <c r="O629" s="307"/>
      <c r="P629" s="307" t="e">
        <f ca="1">'Queuing Calcs'!Q87</f>
        <v>#VALUE!</v>
      </c>
      <c r="Q629" s="307"/>
      <c r="R629" s="307" t="e">
        <f ca="1">'Queuing Calcs'!R87</f>
        <v>#VALUE!</v>
      </c>
      <c r="S629" s="308"/>
    </row>
    <row r="630" spans="2:19" ht="15" customHeight="1" thickBot="1" x14ac:dyDescent="0.3">
      <c r="B630" s="299" t="s">
        <v>47</v>
      </c>
      <c r="C630" s="300"/>
      <c r="D630" s="300"/>
      <c r="E630" s="301"/>
      <c r="F630" s="311" t="e">
        <f ca="1">'Queuing Calcs'!L88</f>
        <v>#VALUE!</v>
      </c>
      <c r="G630" s="312"/>
      <c r="H630" s="312" t="e">
        <f ca="1">'Queuing Calcs'!M88</f>
        <v>#VALUE!</v>
      </c>
      <c r="I630" s="312"/>
      <c r="J630" s="312" t="e">
        <f ca="1">'Queuing Calcs'!N88</f>
        <v>#VALUE!</v>
      </c>
      <c r="K630" s="312"/>
      <c r="L630" s="312" t="e">
        <f ca="1">'Queuing Calcs'!O88</f>
        <v>#VALUE!</v>
      </c>
      <c r="M630" s="312"/>
      <c r="N630" s="312" t="e">
        <f ca="1">'Queuing Calcs'!P88</f>
        <v>#VALUE!</v>
      </c>
      <c r="O630" s="312"/>
      <c r="P630" s="312" t="e">
        <f ca="1">'Queuing Calcs'!Q88</f>
        <v>#VALUE!</v>
      </c>
      <c r="Q630" s="312"/>
      <c r="R630" s="312" t="e">
        <f ca="1">'Queuing Calcs'!R88</f>
        <v>#VALUE!</v>
      </c>
      <c r="S630" s="313"/>
    </row>
    <row r="631" spans="2:19" ht="15" customHeight="1" x14ac:dyDescent="0.25"/>
    <row r="632" spans="2:19" ht="15" customHeight="1" x14ac:dyDescent="0.25">
      <c r="B632" t="s">
        <v>210</v>
      </c>
    </row>
    <row r="633" spans="2:19" ht="15" customHeight="1" x14ac:dyDescent="0.25">
      <c r="C633" s="136"/>
      <c r="D633" s="136"/>
      <c r="F633" t="s">
        <v>212</v>
      </c>
    </row>
    <row r="634" spans="2:19" ht="15" customHeight="1" x14ac:dyDescent="0.25">
      <c r="C634" s="137"/>
      <c r="D634" s="137"/>
      <c r="F634" t="s">
        <v>213</v>
      </c>
    </row>
    <row r="635" spans="2:19" ht="15" customHeight="1" x14ac:dyDescent="0.25"/>
    <row r="636" spans="2:19" ht="15" customHeight="1" x14ac:dyDescent="0.25">
      <c r="B636" s="5" t="s">
        <v>140</v>
      </c>
    </row>
    <row r="637" spans="2:19" ht="15" customHeight="1" x14ac:dyDescent="0.25">
      <c r="J637" s="28" t="s">
        <v>142</v>
      </c>
      <c r="K637" s="347" t="e">
        <f ca="1">MAX(F607:S630)</f>
        <v>#VALUE!</v>
      </c>
      <c r="L637" s="347"/>
      <c r="M637" s="347"/>
      <c r="N637" s="347"/>
    </row>
    <row r="638" spans="2:19" ht="15" customHeight="1" x14ac:dyDescent="0.25">
      <c r="F638" s="52"/>
      <c r="G638" s="52"/>
      <c r="H638" s="52"/>
      <c r="I638" s="52"/>
      <c r="J638" s="28" t="s">
        <v>157</v>
      </c>
      <c r="K638" s="348" t="e">
        <f ca="1">SUM(F607:S630)</f>
        <v>#VALUE!</v>
      </c>
      <c r="L638" s="348"/>
      <c r="M638" s="348"/>
      <c r="N638" s="348"/>
      <c r="O638" s="52"/>
      <c r="P638" s="52"/>
      <c r="Q638" s="52"/>
      <c r="R638" s="52"/>
      <c r="S638" s="52"/>
    </row>
    <row r="639" spans="2:19" x14ac:dyDescent="0.25">
      <c r="J639" s="28" t="s">
        <v>194</v>
      </c>
      <c r="K639" s="349">
        <f ca="1">COUNTIF(F607:S630,"&gt;0")</f>
        <v>0</v>
      </c>
      <c r="L639" s="349"/>
      <c r="M639" s="349"/>
      <c r="N639" s="349"/>
    </row>
  </sheetData>
  <sheetProtection sheet="1" objects="1" scenarios="1"/>
  <mergeCells count="2676">
    <mergeCell ref="K637:N637"/>
    <mergeCell ref="K638:N638"/>
    <mergeCell ref="K259:N259"/>
    <mergeCell ref="K335:N335"/>
    <mergeCell ref="K411:N411"/>
    <mergeCell ref="K487:N487"/>
    <mergeCell ref="K563:N563"/>
    <mergeCell ref="K639:N639"/>
    <mergeCell ref="K219:M219"/>
    <mergeCell ref="K295:M295"/>
    <mergeCell ref="K371:M371"/>
    <mergeCell ref="K523:M523"/>
    <mergeCell ref="K447:M447"/>
    <mergeCell ref="K599:M599"/>
    <mergeCell ref="B100:E100"/>
    <mergeCell ref="F100:G100"/>
    <mergeCell ref="H100:I100"/>
    <mergeCell ref="J100:K100"/>
    <mergeCell ref="L100:M100"/>
    <mergeCell ref="N100:O100"/>
    <mergeCell ref="B591:E591"/>
    <mergeCell ref="F591:G591"/>
    <mergeCell ref="H591:I591"/>
    <mergeCell ref="B590:E590"/>
    <mergeCell ref="F590:G590"/>
    <mergeCell ref="H590:I590"/>
    <mergeCell ref="B589:E589"/>
    <mergeCell ref="F589:G589"/>
    <mergeCell ref="H589:I589"/>
    <mergeCell ref="L589:M589"/>
    <mergeCell ref="N589:O589"/>
    <mergeCell ref="F418:G418"/>
    <mergeCell ref="K524:M524"/>
    <mergeCell ref="K600:M600"/>
    <mergeCell ref="K333:N333"/>
    <mergeCell ref="K334:N334"/>
    <mergeCell ref="K409:N409"/>
    <mergeCell ref="K410:N410"/>
    <mergeCell ref="K485:N485"/>
    <mergeCell ref="K486:N486"/>
    <mergeCell ref="K561:N561"/>
    <mergeCell ref="K562:N562"/>
    <mergeCell ref="P590:Q590"/>
    <mergeCell ref="R590:S590"/>
    <mergeCell ref="J591:K591"/>
    <mergeCell ref="L591:M591"/>
    <mergeCell ref="N591:O591"/>
    <mergeCell ref="P591:Q591"/>
    <mergeCell ref="R591:S591"/>
    <mergeCell ref="J590:K590"/>
    <mergeCell ref="L590:M590"/>
    <mergeCell ref="N590:O590"/>
    <mergeCell ref="P588:Q588"/>
    <mergeCell ref="R588:S588"/>
    <mergeCell ref="J589:K589"/>
    <mergeCell ref="P589:Q589"/>
    <mergeCell ref="R589:S589"/>
    <mergeCell ref="P584:Q584"/>
    <mergeCell ref="R584:S584"/>
    <mergeCell ref="P580:Q580"/>
    <mergeCell ref="R580:S580"/>
    <mergeCell ref="P576:Q576"/>
    <mergeCell ref="R576:S576"/>
    <mergeCell ref="P572:Q572"/>
    <mergeCell ref="B99:E99"/>
    <mergeCell ref="F99:G99"/>
    <mergeCell ref="H99:I99"/>
    <mergeCell ref="J99:K99"/>
    <mergeCell ref="L99:M99"/>
    <mergeCell ref="N99:O99"/>
    <mergeCell ref="P99:Q99"/>
    <mergeCell ref="R99:S99"/>
    <mergeCell ref="T99:U99"/>
    <mergeCell ref="P100:Q100"/>
    <mergeCell ref="R100:S100"/>
    <mergeCell ref="T100:U100"/>
    <mergeCell ref="K257:N257"/>
    <mergeCell ref="K258:N258"/>
    <mergeCell ref="K220:M220"/>
    <mergeCell ref="K296:M296"/>
    <mergeCell ref="K372:M372"/>
    <mergeCell ref="P365:Q365"/>
    <mergeCell ref="R365:S365"/>
    <mergeCell ref="P361:Q361"/>
    <mergeCell ref="R361:S361"/>
    <mergeCell ref="B362:E362"/>
    <mergeCell ref="F362:G362"/>
    <mergeCell ref="H362:I362"/>
    <mergeCell ref="J362:K362"/>
    <mergeCell ref="L362:M362"/>
    <mergeCell ref="N362:O362"/>
    <mergeCell ref="P362:Q362"/>
    <mergeCell ref="R362:S362"/>
    <mergeCell ref="B361:E361"/>
    <mergeCell ref="F361:G361"/>
    <mergeCell ref="H361:I361"/>
    <mergeCell ref="B97:E97"/>
    <mergeCell ref="F97:G97"/>
    <mergeCell ref="H97:I97"/>
    <mergeCell ref="J97:K97"/>
    <mergeCell ref="L97:M97"/>
    <mergeCell ref="N97:O97"/>
    <mergeCell ref="P97:Q97"/>
    <mergeCell ref="R97:S97"/>
    <mergeCell ref="T97:U97"/>
    <mergeCell ref="B98:E98"/>
    <mergeCell ref="F98:G98"/>
    <mergeCell ref="H98:I98"/>
    <mergeCell ref="J98:K98"/>
    <mergeCell ref="L98:M98"/>
    <mergeCell ref="N98:O98"/>
    <mergeCell ref="P98:Q98"/>
    <mergeCell ref="R98:S98"/>
    <mergeCell ref="T98:U98"/>
    <mergeCell ref="B95:E95"/>
    <mergeCell ref="F95:G95"/>
    <mergeCell ref="H95:I95"/>
    <mergeCell ref="J95:K95"/>
    <mergeCell ref="L95:M95"/>
    <mergeCell ref="N95:O95"/>
    <mergeCell ref="P95:Q95"/>
    <mergeCell ref="R95:S95"/>
    <mergeCell ref="T95:U95"/>
    <mergeCell ref="B96:E96"/>
    <mergeCell ref="F96:G96"/>
    <mergeCell ref="H96:I96"/>
    <mergeCell ref="J96:K96"/>
    <mergeCell ref="L96:M96"/>
    <mergeCell ref="N96:O96"/>
    <mergeCell ref="P96:Q96"/>
    <mergeCell ref="R96:S96"/>
    <mergeCell ref="T96:U96"/>
    <mergeCell ref="B93:E93"/>
    <mergeCell ref="F93:G93"/>
    <mergeCell ref="H93:I93"/>
    <mergeCell ref="J93:K93"/>
    <mergeCell ref="L93:M93"/>
    <mergeCell ref="N93:O93"/>
    <mergeCell ref="P93:Q93"/>
    <mergeCell ref="R93:S93"/>
    <mergeCell ref="T93:U93"/>
    <mergeCell ref="B94:E94"/>
    <mergeCell ref="F94:G94"/>
    <mergeCell ref="H94:I94"/>
    <mergeCell ref="J94:K94"/>
    <mergeCell ref="L94:M94"/>
    <mergeCell ref="N94:O94"/>
    <mergeCell ref="P94:Q94"/>
    <mergeCell ref="R94:S94"/>
    <mergeCell ref="T94:U94"/>
    <mergeCell ref="B91:E91"/>
    <mergeCell ref="F91:G91"/>
    <mergeCell ref="H91:I91"/>
    <mergeCell ref="J91:K91"/>
    <mergeCell ref="L91:M91"/>
    <mergeCell ref="N91:O91"/>
    <mergeCell ref="P91:Q91"/>
    <mergeCell ref="R91:S91"/>
    <mergeCell ref="T91:U91"/>
    <mergeCell ref="B92:E92"/>
    <mergeCell ref="F92:G92"/>
    <mergeCell ref="H92:I92"/>
    <mergeCell ref="J92:K92"/>
    <mergeCell ref="L92:M92"/>
    <mergeCell ref="N92:O92"/>
    <mergeCell ref="P92:Q92"/>
    <mergeCell ref="R92:S92"/>
    <mergeCell ref="T92:U92"/>
    <mergeCell ref="B89:E89"/>
    <mergeCell ref="F89:G89"/>
    <mergeCell ref="H89:I89"/>
    <mergeCell ref="J89:K89"/>
    <mergeCell ref="L89:M89"/>
    <mergeCell ref="N89:O89"/>
    <mergeCell ref="P89:Q89"/>
    <mergeCell ref="R89:S89"/>
    <mergeCell ref="T89:U89"/>
    <mergeCell ref="B90:E90"/>
    <mergeCell ref="F90:G90"/>
    <mergeCell ref="H90:I90"/>
    <mergeCell ref="J90:K90"/>
    <mergeCell ref="L90:M90"/>
    <mergeCell ref="N90:O90"/>
    <mergeCell ref="P90:Q90"/>
    <mergeCell ref="R90:S90"/>
    <mergeCell ref="T90:U90"/>
    <mergeCell ref="B87:E87"/>
    <mergeCell ref="F87:G87"/>
    <mergeCell ref="H87:I87"/>
    <mergeCell ref="J87:K87"/>
    <mergeCell ref="L87:M87"/>
    <mergeCell ref="N87:O87"/>
    <mergeCell ref="P87:Q87"/>
    <mergeCell ref="R87:S87"/>
    <mergeCell ref="T87:U87"/>
    <mergeCell ref="B88:E88"/>
    <mergeCell ref="F88:G88"/>
    <mergeCell ref="H88:I88"/>
    <mergeCell ref="J88:K88"/>
    <mergeCell ref="L88:M88"/>
    <mergeCell ref="N88:O88"/>
    <mergeCell ref="P88:Q88"/>
    <mergeCell ref="R88:S88"/>
    <mergeCell ref="T88:U88"/>
    <mergeCell ref="B85:E85"/>
    <mergeCell ref="F85:G85"/>
    <mergeCell ref="H85:I85"/>
    <mergeCell ref="J85:K85"/>
    <mergeCell ref="L85:M85"/>
    <mergeCell ref="N85:O85"/>
    <mergeCell ref="P85:Q85"/>
    <mergeCell ref="R85:S85"/>
    <mergeCell ref="T85:U85"/>
    <mergeCell ref="B86:E86"/>
    <mergeCell ref="F86:G86"/>
    <mergeCell ref="H86:I86"/>
    <mergeCell ref="J86:K86"/>
    <mergeCell ref="L86:M86"/>
    <mergeCell ref="N86:O86"/>
    <mergeCell ref="P86:Q86"/>
    <mergeCell ref="R86:S86"/>
    <mergeCell ref="T86:U86"/>
    <mergeCell ref="B83:E83"/>
    <mergeCell ref="F83:G83"/>
    <mergeCell ref="H83:I83"/>
    <mergeCell ref="J83:K83"/>
    <mergeCell ref="L83:M83"/>
    <mergeCell ref="N83:O83"/>
    <mergeCell ref="P83:Q83"/>
    <mergeCell ref="R83:S83"/>
    <mergeCell ref="T83:U83"/>
    <mergeCell ref="B84:E84"/>
    <mergeCell ref="F84:G84"/>
    <mergeCell ref="H84:I84"/>
    <mergeCell ref="J84:K84"/>
    <mergeCell ref="L84:M84"/>
    <mergeCell ref="N84:O84"/>
    <mergeCell ref="P84:Q84"/>
    <mergeCell ref="R84:S84"/>
    <mergeCell ref="T84:U84"/>
    <mergeCell ref="B81:E81"/>
    <mergeCell ref="F81:G81"/>
    <mergeCell ref="H81:I81"/>
    <mergeCell ref="J81:K81"/>
    <mergeCell ref="L81:M81"/>
    <mergeCell ref="N81:O81"/>
    <mergeCell ref="P81:Q81"/>
    <mergeCell ref="R81:S81"/>
    <mergeCell ref="T81:U81"/>
    <mergeCell ref="B82:E82"/>
    <mergeCell ref="F82:G82"/>
    <mergeCell ref="H82:I82"/>
    <mergeCell ref="J82:K82"/>
    <mergeCell ref="L82:M82"/>
    <mergeCell ref="N82:O82"/>
    <mergeCell ref="P82:Q82"/>
    <mergeCell ref="R82:S82"/>
    <mergeCell ref="T82:U82"/>
    <mergeCell ref="B79:E79"/>
    <mergeCell ref="F79:G79"/>
    <mergeCell ref="H79:I79"/>
    <mergeCell ref="J79:K79"/>
    <mergeCell ref="L79:M79"/>
    <mergeCell ref="N79:O79"/>
    <mergeCell ref="P79:Q79"/>
    <mergeCell ref="R79:S79"/>
    <mergeCell ref="T79:U79"/>
    <mergeCell ref="B80:E80"/>
    <mergeCell ref="F80:G80"/>
    <mergeCell ref="H80:I80"/>
    <mergeCell ref="J80:K80"/>
    <mergeCell ref="L80:M80"/>
    <mergeCell ref="N80:O80"/>
    <mergeCell ref="P80:Q80"/>
    <mergeCell ref="R80:S80"/>
    <mergeCell ref="T80:U80"/>
    <mergeCell ref="B77:E77"/>
    <mergeCell ref="F77:G77"/>
    <mergeCell ref="H77:I77"/>
    <mergeCell ref="J77:K77"/>
    <mergeCell ref="L77:M77"/>
    <mergeCell ref="N77:O77"/>
    <mergeCell ref="P77:Q77"/>
    <mergeCell ref="R77:S77"/>
    <mergeCell ref="T77:U77"/>
    <mergeCell ref="B78:E78"/>
    <mergeCell ref="F78:G78"/>
    <mergeCell ref="H78:I78"/>
    <mergeCell ref="J78:K78"/>
    <mergeCell ref="L78:M78"/>
    <mergeCell ref="N78:O78"/>
    <mergeCell ref="P78:Q78"/>
    <mergeCell ref="R78:S78"/>
    <mergeCell ref="T78:U78"/>
    <mergeCell ref="H25:T27"/>
    <mergeCell ref="M39:O39"/>
    <mergeCell ref="M40:O40"/>
    <mergeCell ref="M41:O41"/>
    <mergeCell ref="P46:Q46"/>
    <mergeCell ref="P48:Q48"/>
    <mergeCell ref="P55:Q55"/>
    <mergeCell ref="P56:Q56"/>
    <mergeCell ref="P59:Q59"/>
    <mergeCell ref="P60:Q60"/>
    <mergeCell ref="B75:E76"/>
    <mergeCell ref="F75:M75"/>
    <mergeCell ref="N75:U75"/>
    <mergeCell ref="F76:G76"/>
    <mergeCell ref="H76:I76"/>
    <mergeCell ref="J76:K76"/>
    <mergeCell ref="L76:M76"/>
    <mergeCell ref="N76:O76"/>
    <mergeCell ref="P76:Q76"/>
    <mergeCell ref="R76:S76"/>
    <mergeCell ref="T76:U76"/>
    <mergeCell ref="J50:U52"/>
    <mergeCell ref="P630:Q630"/>
    <mergeCell ref="R630:S630"/>
    <mergeCell ref="B630:E630"/>
    <mergeCell ref="F630:G630"/>
    <mergeCell ref="H630:I630"/>
    <mergeCell ref="J630:K630"/>
    <mergeCell ref="L630:M630"/>
    <mergeCell ref="N630:O630"/>
    <mergeCell ref="P628:Q628"/>
    <mergeCell ref="R628:S628"/>
    <mergeCell ref="B629:E629"/>
    <mergeCell ref="F629:G629"/>
    <mergeCell ref="H629:I629"/>
    <mergeCell ref="J629:K629"/>
    <mergeCell ref="L629:M629"/>
    <mergeCell ref="N629:O629"/>
    <mergeCell ref="P629:Q629"/>
    <mergeCell ref="R629:S629"/>
    <mergeCell ref="B628:E628"/>
    <mergeCell ref="F628:G628"/>
    <mergeCell ref="H628:I628"/>
    <mergeCell ref="J628:K628"/>
    <mergeCell ref="L628:M628"/>
    <mergeCell ref="N628:O628"/>
    <mergeCell ref="P626:Q626"/>
    <mergeCell ref="R626:S626"/>
    <mergeCell ref="B627:E627"/>
    <mergeCell ref="F627:G627"/>
    <mergeCell ref="H627:I627"/>
    <mergeCell ref="J627:K627"/>
    <mergeCell ref="L627:M627"/>
    <mergeCell ref="N627:O627"/>
    <mergeCell ref="P627:Q627"/>
    <mergeCell ref="R627:S627"/>
    <mergeCell ref="B626:E626"/>
    <mergeCell ref="F626:G626"/>
    <mergeCell ref="H626:I626"/>
    <mergeCell ref="J626:K626"/>
    <mergeCell ref="L626:M626"/>
    <mergeCell ref="N626:O626"/>
    <mergeCell ref="P624:Q624"/>
    <mergeCell ref="R624:S624"/>
    <mergeCell ref="B625:E625"/>
    <mergeCell ref="F625:G625"/>
    <mergeCell ref="H625:I625"/>
    <mergeCell ref="J625:K625"/>
    <mergeCell ref="L625:M625"/>
    <mergeCell ref="N625:O625"/>
    <mergeCell ref="P625:Q625"/>
    <mergeCell ref="R625:S625"/>
    <mergeCell ref="B624:E624"/>
    <mergeCell ref="F624:G624"/>
    <mergeCell ref="H624:I624"/>
    <mergeCell ref="J624:K624"/>
    <mergeCell ref="L624:M624"/>
    <mergeCell ref="N624:O624"/>
    <mergeCell ref="P622:Q622"/>
    <mergeCell ref="R622:S622"/>
    <mergeCell ref="B623:E623"/>
    <mergeCell ref="F623:G623"/>
    <mergeCell ref="H623:I623"/>
    <mergeCell ref="J623:K623"/>
    <mergeCell ref="L623:M623"/>
    <mergeCell ref="N623:O623"/>
    <mergeCell ref="P623:Q623"/>
    <mergeCell ref="R623:S623"/>
    <mergeCell ref="B622:E622"/>
    <mergeCell ref="F622:G622"/>
    <mergeCell ref="H622:I622"/>
    <mergeCell ref="J622:K622"/>
    <mergeCell ref="L622:M622"/>
    <mergeCell ref="N622:O622"/>
    <mergeCell ref="P620:Q620"/>
    <mergeCell ref="R620:S620"/>
    <mergeCell ref="B621:E621"/>
    <mergeCell ref="F621:G621"/>
    <mergeCell ref="H621:I621"/>
    <mergeCell ref="J621:K621"/>
    <mergeCell ref="L621:M621"/>
    <mergeCell ref="N621:O621"/>
    <mergeCell ref="P621:Q621"/>
    <mergeCell ref="R621:S621"/>
    <mergeCell ref="B620:E620"/>
    <mergeCell ref="F620:G620"/>
    <mergeCell ref="H620:I620"/>
    <mergeCell ref="J620:K620"/>
    <mergeCell ref="L620:M620"/>
    <mergeCell ref="N620:O620"/>
    <mergeCell ref="P618:Q618"/>
    <mergeCell ref="R618:S618"/>
    <mergeCell ref="B619:E619"/>
    <mergeCell ref="F619:G619"/>
    <mergeCell ref="H619:I619"/>
    <mergeCell ref="J619:K619"/>
    <mergeCell ref="L619:M619"/>
    <mergeCell ref="N619:O619"/>
    <mergeCell ref="P619:Q619"/>
    <mergeCell ref="R619:S619"/>
    <mergeCell ref="B618:E618"/>
    <mergeCell ref="F618:G618"/>
    <mergeCell ref="H618:I618"/>
    <mergeCell ref="J618:K618"/>
    <mergeCell ref="L618:M618"/>
    <mergeCell ref="N618:O618"/>
    <mergeCell ref="P616:Q616"/>
    <mergeCell ref="R616:S616"/>
    <mergeCell ref="B617:E617"/>
    <mergeCell ref="F617:G617"/>
    <mergeCell ref="H617:I617"/>
    <mergeCell ref="J617:K617"/>
    <mergeCell ref="L617:M617"/>
    <mergeCell ref="N617:O617"/>
    <mergeCell ref="P617:Q617"/>
    <mergeCell ref="R617:S617"/>
    <mergeCell ref="B616:E616"/>
    <mergeCell ref="F616:G616"/>
    <mergeCell ref="H616:I616"/>
    <mergeCell ref="J616:K616"/>
    <mergeCell ref="L616:M616"/>
    <mergeCell ref="N616:O616"/>
    <mergeCell ref="P614:Q614"/>
    <mergeCell ref="R614:S614"/>
    <mergeCell ref="B615:E615"/>
    <mergeCell ref="F615:G615"/>
    <mergeCell ref="H615:I615"/>
    <mergeCell ref="J615:K615"/>
    <mergeCell ref="L615:M615"/>
    <mergeCell ref="N615:O615"/>
    <mergeCell ref="P615:Q615"/>
    <mergeCell ref="R615:S615"/>
    <mergeCell ref="B614:E614"/>
    <mergeCell ref="F614:G614"/>
    <mergeCell ref="H614:I614"/>
    <mergeCell ref="J614:K614"/>
    <mergeCell ref="L614:M614"/>
    <mergeCell ref="N614:O614"/>
    <mergeCell ref="P612:Q612"/>
    <mergeCell ref="R612:S612"/>
    <mergeCell ref="B613:E613"/>
    <mergeCell ref="F613:G613"/>
    <mergeCell ref="H613:I613"/>
    <mergeCell ref="J613:K613"/>
    <mergeCell ref="L613:M613"/>
    <mergeCell ref="N613:O613"/>
    <mergeCell ref="P613:Q613"/>
    <mergeCell ref="R613:S613"/>
    <mergeCell ref="B612:E612"/>
    <mergeCell ref="F612:G612"/>
    <mergeCell ref="H612:I612"/>
    <mergeCell ref="J612:K612"/>
    <mergeCell ref="L612:M612"/>
    <mergeCell ref="N612:O612"/>
    <mergeCell ref="P610:Q610"/>
    <mergeCell ref="R610:S610"/>
    <mergeCell ref="B611:E611"/>
    <mergeCell ref="F611:G611"/>
    <mergeCell ref="H611:I611"/>
    <mergeCell ref="J611:K611"/>
    <mergeCell ref="L611:M611"/>
    <mergeCell ref="N611:O611"/>
    <mergeCell ref="P611:Q611"/>
    <mergeCell ref="R611:S611"/>
    <mergeCell ref="B610:E610"/>
    <mergeCell ref="F610:G610"/>
    <mergeCell ref="H610:I610"/>
    <mergeCell ref="J610:K610"/>
    <mergeCell ref="L610:M610"/>
    <mergeCell ref="N610:O610"/>
    <mergeCell ref="P608:Q608"/>
    <mergeCell ref="R608:S608"/>
    <mergeCell ref="B609:E609"/>
    <mergeCell ref="F609:G609"/>
    <mergeCell ref="H609:I609"/>
    <mergeCell ref="J609:K609"/>
    <mergeCell ref="L609:M609"/>
    <mergeCell ref="N609:O609"/>
    <mergeCell ref="P609:Q609"/>
    <mergeCell ref="R609:S609"/>
    <mergeCell ref="B608:E608"/>
    <mergeCell ref="F608:G608"/>
    <mergeCell ref="H608:I608"/>
    <mergeCell ref="J608:K608"/>
    <mergeCell ref="L608:M608"/>
    <mergeCell ref="N608:O608"/>
    <mergeCell ref="P606:Q606"/>
    <mergeCell ref="R606:S606"/>
    <mergeCell ref="B607:E607"/>
    <mergeCell ref="F607:G607"/>
    <mergeCell ref="H607:I607"/>
    <mergeCell ref="J607:K607"/>
    <mergeCell ref="L607:M607"/>
    <mergeCell ref="N607:O607"/>
    <mergeCell ref="P607:Q607"/>
    <mergeCell ref="R607:S607"/>
    <mergeCell ref="B606:E606"/>
    <mergeCell ref="F606:G606"/>
    <mergeCell ref="H606:I606"/>
    <mergeCell ref="J606:K606"/>
    <mergeCell ref="L606:M606"/>
    <mergeCell ref="N606:O606"/>
    <mergeCell ref="P592:Q592"/>
    <mergeCell ref="R592:S592"/>
    <mergeCell ref="B593:E593"/>
    <mergeCell ref="F593:G593"/>
    <mergeCell ref="H593:I593"/>
    <mergeCell ref="J593:K593"/>
    <mergeCell ref="L593:M593"/>
    <mergeCell ref="N593:O593"/>
    <mergeCell ref="P593:Q593"/>
    <mergeCell ref="R593:S593"/>
    <mergeCell ref="B592:E592"/>
    <mergeCell ref="F592:G592"/>
    <mergeCell ref="H592:I592"/>
    <mergeCell ref="J592:K592"/>
    <mergeCell ref="L592:M592"/>
    <mergeCell ref="N592:O592"/>
    <mergeCell ref="B588:E588"/>
    <mergeCell ref="F588:G588"/>
    <mergeCell ref="H588:I588"/>
    <mergeCell ref="J588:K588"/>
    <mergeCell ref="L588:M588"/>
    <mergeCell ref="N588:O588"/>
    <mergeCell ref="P586:Q586"/>
    <mergeCell ref="R586:S586"/>
    <mergeCell ref="B587:E587"/>
    <mergeCell ref="F587:G587"/>
    <mergeCell ref="H587:I587"/>
    <mergeCell ref="J587:K587"/>
    <mergeCell ref="L587:M587"/>
    <mergeCell ref="N587:O587"/>
    <mergeCell ref="P587:Q587"/>
    <mergeCell ref="R587:S587"/>
    <mergeCell ref="B586:E586"/>
    <mergeCell ref="F586:G586"/>
    <mergeCell ref="H586:I586"/>
    <mergeCell ref="J586:K586"/>
    <mergeCell ref="L586:M586"/>
    <mergeCell ref="N586:O586"/>
    <mergeCell ref="B585:E585"/>
    <mergeCell ref="F585:G585"/>
    <mergeCell ref="H585:I585"/>
    <mergeCell ref="J585:K585"/>
    <mergeCell ref="L585:M585"/>
    <mergeCell ref="N585:O585"/>
    <mergeCell ref="P585:Q585"/>
    <mergeCell ref="R585:S585"/>
    <mergeCell ref="B584:E584"/>
    <mergeCell ref="F584:G584"/>
    <mergeCell ref="H584:I584"/>
    <mergeCell ref="J584:K584"/>
    <mergeCell ref="L584:M584"/>
    <mergeCell ref="N584:O584"/>
    <mergeCell ref="P582:Q582"/>
    <mergeCell ref="R582:S582"/>
    <mergeCell ref="B583:E583"/>
    <mergeCell ref="F583:G583"/>
    <mergeCell ref="H583:I583"/>
    <mergeCell ref="J583:K583"/>
    <mergeCell ref="L583:M583"/>
    <mergeCell ref="N583:O583"/>
    <mergeCell ref="P583:Q583"/>
    <mergeCell ref="R583:S583"/>
    <mergeCell ref="B582:E582"/>
    <mergeCell ref="F582:G582"/>
    <mergeCell ref="H582:I582"/>
    <mergeCell ref="J582:K582"/>
    <mergeCell ref="L582:M582"/>
    <mergeCell ref="N582:O582"/>
    <mergeCell ref="B581:E581"/>
    <mergeCell ref="F581:G581"/>
    <mergeCell ref="H581:I581"/>
    <mergeCell ref="J581:K581"/>
    <mergeCell ref="L581:M581"/>
    <mergeCell ref="N581:O581"/>
    <mergeCell ref="P581:Q581"/>
    <mergeCell ref="R581:S581"/>
    <mergeCell ref="B580:E580"/>
    <mergeCell ref="F580:G580"/>
    <mergeCell ref="H580:I580"/>
    <mergeCell ref="J580:K580"/>
    <mergeCell ref="L580:M580"/>
    <mergeCell ref="N580:O580"/>
    <mergeCell ref="P578:Q578"/>
    <mergeCell ref="R578:S578"/>
    <mergeCell ref="B579:E579"/>
    <mergeCell ref="F579:G579"/>
    <mergeCell ref="H579:I579"/>
    <mergeCell ref="J579:K579"/>
    <mergeCell ref="L579:M579"/>
    <mergeCell ref="N579:O579"/>
    <mergeCell ref="P579:Q579"/>
    <mergeCell ref="R579:S579"/>
    <mergeCell ref="B578:E578"/>
    <mergeCell ref="F578:G578"/>
    <mergeCell ref="H578:I578"/>
    <mergeCell ref="J578:K578"/>
    <mergeCell ref="L578:M578"/>
    <mergeCell ref="N578:O578"/>
    <mergeCell ref="B577:E577"/>
    <mergeCell ref="F577:G577"/>
    <mergeCell ref="H577:I577"/>
    <mergeCell ref="J577:K577"/>
    <mergeCell ref="L577:M577"/>
    <mergeCell ref="N577:O577"/>
    <mergeCell ref="P577:Q577"/>
    <mergeCell ref="R577:S577"/>
    <mergeCell ref="B576:E576"/>
    <mergeCell ref="F576:G576"/>
    <mergeCell ref="H576:I576"/>
    <mergeCell ref="J576:K576"/>
    <mergeCell ref="L576:M576"/>
    <mergeCell ref="N576:O576"/>
    <mergeCell ref="P574:Q574"/>
    <mergeCell ref="R574:S574"/>
    <mergeCell ref="B575:E575"/>
    <mergeCell ref="F575:G575"/>
    <mergeCell ref="H575:I575"/>
    <mergeCell ref="J575:K575"/>
    <mergeCell ref="L575:M575"/>
    <mergeCell ref="N575:O575"/>
    <mergeCell ref="P575:Q575"/>
    <mergeCell ref="R575:S575"/>
    <mergeCell ref="B574:E574"/>
    <mergeCell ref="F574:G574"/>
    <mergeCell ref="H574:I574"/>
    <mergeCell ref="J574:K574"/>
    <mergeCell ref="L574:M574"/>
    <mergeCell ref="N574:O574"/>
    <mergeCell ref="R572:S572"/>
    <mergeCell ref="B573:E573"/>
    <mergeCell ref="F573:G573"/>
    <mergeCell ref="H573:I573"/>
    <mergeCell ref="J573:K573"/>
    <mergeCell ref="L573:M573"/>
    <mergeCell ref="N573:O573"/>
    <mergeCell ref="P573:Q573"/>
    <mergeCell ref="R573:S573"/>
    <mergeCell ref="B572:E572"/>
    <mergeCell ref="F572:G572"/>
    <mergeCell ref="H572:I572"/>
    <mergeCell ref="J572:K572"/>
    <mergeCell ref="L572:M572"/>
    <mergeCell ref="N572:O572"/>
    <mergeCell ref="P570:Q570"/>
    <mergeCell ref="R570:S570"/>
    <mergeCell ref="B571:E571"/>
    <mergeCell ref="F571:G571"/>
    <mergeCell ref="H571:I571"/>
    <mergeCell ref="J571:K571"/>
    <mergeCell ref="L571:M571"/>
    <mergeCell ref="N571:O571"/>
    <mergeCell ref="P571:Q571"/>
    <mergeCell ref="R571:S571"/>
    <mergeCell ref="B570:E570"/>
    <mergeCell ref="F570:G570"/>
    <mergeCell ref="H570:I570"/>
    <mergeCell ref="J570:K570"/>
    <mergeCell ref="L570:M570"/>
    <mergeCell ref="N570:O570"/>
    <mergeCell ref="P554:Q554"/>
    <mergeCell ref="R554:S554"/>
    <mergeCell ref="B569:E569"/>
    <mergeCell ref="F569:G569"/>
    <mergeCell ref="H569:I569"/>
    <mergeCell ref="J569:K569"/>
    <mergeCell ref="L569:M569"/>
    <mergeCell ref="N569:O569"/>
    <mergeCell ref="P569:Q569"/>
    <mergeCell ref="R569:S569"/>
    <mergeCell ref="B554:E554"/>
    <mergeCell ref="F554:G554"/>
    <mergeCell ref="H554:I554"/>
    <mergeCell ref="J554:K554"/>
    <mergeCell ref="L554:M554"/>
    <mergeCell ref="N554:O554"/>
    <mergeCell ref="P552:Q552"/>
    <mergeCell ref="R552:S552"/>
    <mergeCell ref="B553:E553"/>
    <mergeCell ref="F553:G553"/>
    <mergeCell ref="H553:I553"/>
    <mergeCell ref="J553:K553"/>
    <mergeCell ref="L553:M553"/>
    <mergeCell ref="N553:O553"/>
    <mergeCell ref="P553:Q553"/>
    <mergeCell ref="R553:S553"/>
    <mergeCell ref="B552:E552"/>
    <mergeCell ref="F552:G552"/>
    <mergeCell ref="H552:I552"/>
    <mergeCell ref="J552:K552"/>
    <mergeCell ref="L552:M552"/>
    <mergeCell ref="N552:O552"/>
    <mergeCell ref="P550:Q550"/>
    <mergeCell ref="R550:S550"/>
    <mergeCell ref="B551:E551"/>
    <mergeCell ref="F551:G551"/>
    <mergeCell ref="H551:I551"/>
    <mergeCell ref="J551:K551"/>
    <mergeCell ref="L551:M551"/>
    <mergeCell ref="N551:O551"/>
    <mergeCell ref="P551:Q551"/>
    <mergeCell ref="R551:S551"/>
    <mergeCell ref="B550:E550"/>
    <mergeCell ref="F550:G550"/>
    <mergeCell ref="H550:I550"/>
    <mergeCell ref="J550:K550"/>
    <mergeCell ref="L550:M550"/>
    <mergeCell ref="N550:O550"/>
    <mergeCell ref="P548:Q548"/>
    <mergeCell ref="R548:S548"/>
    <mergeCell ref="B549:E549"/>
    <mergeCell ref="F549:G549"/>
    <mergeCell ref="H549:I549"/>
    <mergeCell ref="J549:K549"/>
    <mergeCell ref="L549:M549"/>
    <mergeCell ref="N549:O549"/>
    <mergeCell ref="P549:Q549"/>
    <mergeCell ref="R549:S549"/>
    <mergeCell ref="B548:E548"/>
    <mergeCell ref="F548:G548"/>
    <mergeCell ref="H548:I548"/>
    <mergeCell ref="J548:K548"/>
    <mergeCell ref="L548:M548"/>
    <mergeCell ref="N548:O548"/>
    <mergeCell ref="P546:Q546"/>
    <mergeCell ref="R546:S546"/>
    <mergeCell ref="B547:E547"/>
    <mergeCell ref="F547:G547"/>
    <mergeCell ref="H547:I547"/>
    <mergeCell ref="J547:K547"/>
    <mergeCell ref="L547:M547"/>
    <mergeCell ref="N547:O547"/>
    <mergeCell ref="P547:Q547"/>
    <mergeCell ref="R547:S547"/>
    <mergeCell ref="B546:E546"/>
    <mergeCell ref="F546:G546"/>
    <mergeCell ref="H546:I546"/>
    <mergeCell ref="J546:K546"/>
    <mergeCell ref="L546:M546"/>
    <mergeCell ref="N546:O546"/>
    <mergeCell ref="P544:Q544"/>
    <mergeCell ref="R544:S544"/>
    <mergeCell ref="B545:E545"/>
    <mergeCell ref="F545:G545"/>
    <mergeCell ref="H545:I545"/>
    <mergeCell ref="J545:K545"/>
    <mergeCell ref="L545:M545"/>
    <mergeCell ref="N545:O545"/>
    <mergeCell ref="P545:Q545"/>
    <mergeCell ref="R545:S545"/>
    <mergeCell ref="B544:E544"/>
    <mergeCell ref="F544:G544"/>
    <mergeCell ref="H544:I544"/>
    <mergeCell ref="J544:K544"/>
    <mergeCell ref="L544:M544"/>
    <mergeCell ref="N544:O544"/>
    <mergeCell ref="P542:Q542"/>
    <mergeCell ref="R542:S542"/>
    <mergeCell ref="B543:E543"/>
    <mergeCell ref="F543:G543"/>
    <mergeCell ref="H543:I543"/>
    <mergeCell ref="J543:K543"/>
    <mergeCell ref="L543:M543"/>
    <mergeCell ref="N543:O543"/>
    <mergeCell ref="P543:Q543"/>
    <mergeCell ref="R543:S543"/>
    <mergeCell ref="B542:E542"/>
    <mergeCell ref="F542:G542"/>
    <mergeCell ref="H542:I542"/>
    <mergeCell ref="J542:K542"/>
    <mergeCell ref="L542:M542"/>
    <mergeCell ref="N542:O542"/>
    <mergeCell ref="P540:Q540"/>
    <mergeCell ref="R540:S540"/>
    <mergeCell ref="B541:E541"/>
    <mergeCell ref="F541:G541"/>
    <mergeCell ref="H541:I541"/>
    <mergeCell ref="J541:K541"/>
    <mergeCell ref="L541:M541"/>
    <mergeCell ref="N541:O541"/>
    <mergeCell ref="P541:Q541"/>
    <mergeCell ref="R541:S541"/>
    <mergeCell ref="B540:E540"/>
    <mergeCell ref="F540:G540"/>
    <mergeCell ref="H540:I540"/>
    <mergeCell ref="J540:K540"/>
    <mergeCell ref="L540:M540"/>
    <mergeCell ref="N540:O540"/>
    <mergeCell ref="P538:Q538"/>
    <mergeCell ref="R538:S538"/>
    <mergeCell ref="B539:E539"/>
    <mergeCell ref="F539:G539"/>
    <mergeCell ref="H539:I539"/>
    <mergeCell ref="J539:K539"/>
    <mergeCell ref="L539:M539"/>
    <mergeCell ref="N539:O539"/>
    <mergeCell ref="P539:Q539"/>
    <mergeCell ref="R539:S539"/>
    <mergeCell ref="B538:E538"/>
    <mergeCell ref="F538:G538"/>
    <mergeCell ref="H538:I538"/>
    <mergeCell ref="J538:K538"/>
    <mergeCell ref="L538:M538"/>
    <mergeCell ref="N538:O538"/>
    <mergeCell ref="P536:Q536"/>
    <mergeCell ref="R536:S536"/>
    <mergeCell ref="B537:E537"/>
    <mergeCell ref="F537:G537"/>
    <mergeCell ref="H537:I537"/>
    <mergeCell ref="J537:K537"/>
    <mergeCell ref="L537:M537"/>
    <mergeCell ref="N537:O537"/>
    <mergeCell ref="P537:Q537"/>
    <mergeCell ref="R537:S537"/>
    <mergeCell ref="B536:E536"/>
    <mergeCell ref="F536:G536"/>
    <mergeCell ref="H536:I536"/>
    <mergeCell ref="J536:K536"/>
    <mergeCell ref="L536:M536"/>
    <mergeCell ref="N536:O536"/>
    <mergeCell ref="P534:Q534"/>
    <mergeCell ref="R534:S534"/>
    <mergeCell ref="B535:E535"/>
    <mergeCell ref="F535:G535"/>
    <mergeCell ref="H535:I535"/>
    <mergeCell ref="J535:K535"/>
    <mergeCell ref="L535:M535"/>
    <mergeCell ref="N535:O535"/>
    <mergeCell ref="P535:Q535"/>
    <mergeCell ref="R535:S535"/>
    <mergeCell ref="B534:E534"/>
    <mergeCell ref="F534:G534"/>
    <mergeCell ref="H534:I534"/>
    <mergeCell ref="J534:K534"/>
    <mergeCell ref="L534:M534"/>
    <mergeCell ref="N534:O534"/>
    <mergeCell ref="P532:Q532"/>
    <mergeCell ref="R532:S532"/>
    <mergeCell ref="B533:E533"/>
    <mergeCell ref="F533:G533"/>
    <mergeCell ref="H533:I533"/>
    <mergeCell ref="J533:K533"/>
    <mergeCell ref="L533:M533"/>
    <mergeCell ref="N533:O533"/>
    <mergeCell ref="P533:Q533"/>
    <mergeCell ref="R533:S533"/>
    <mergeCell ref="B532:E532"/>
    <mergeCell ref="F532:G532"/>
    <mergeCell ref="H532:I532"/>
    <mergeCell ref="J532:K532"/>
    <mergeCell ref="L532:M532"/>
    <mergeCell ref="N532:O532"/>
    <mergeCell ref="P530:Q530"/>
    <mergeCell ref="R530:S530"/>
    <mergeCell ref="B531:E531"/>
    <mergeCell ref="F531:G531"/>
    <mergeCell ref="H531:I531"/>
    <mergeCell ref="J531:K531"/>
    <mergeCell ref="L531:M531"/>
    <mergeCell ref="N531:O531"/>
    <mergeCell ref="P531:Q531"/>
    <mergeCell ref="R531:S531"/>
    <mergeCell ref="B530:E530"/>
    <mergeCell ref="F530:G530"/>
    <mergeCell ref="H530:I530"/>
    <mergeCell ref="J530:K530"/>
    <mergeCell ref="L530:M530"/>
    <mergeCell ref="N530:O530"/>
    <mergeCell ref="P516:Q516"/>
    <mergeCell ref="R516:S516"/>
    <mergeCell ref="B517:E517"/>
    <mergeCell ref="F517:G517"/>
    <mergeCell ref="H517:I517"/>
    <mergeCell ref="J517:K517"/>
    <mergeCell ref="L517:M517"/>
    <mergeCell ref="N517:O517"/>
    <mergeCell ref="P517:Q517"/>
    <mergeCell ref="R517:S517"/>
    <mergeCell ref="B516:E516"/>
    <mergeCell ref="F516:G516"/>
    <mergeCell ref="H516:I516"/>
    <mergeCell ref="J516:K516"/>
    <mergeCell ref="L516:M516"/>
    <mergeCell ref="N516:O516"/>
    <mergeCell ref="P514:Q514"/>
    <mergeCell ref="R514:S514"/>
    <mergeCell ref="B515:E515"/>
    <mergeCell ref="F515:G515"/>
    <mergeCell ref="H515:I515"/>
    <mergeCell ref="J515:K515"/>
    <mergeCell ref="L515:M515"/>
    <mergeCell ref="N515:O515"/>
    <mergeCell ref="P515:Q515"/>
    <mergeCell ref="R515:S515"/>
    <mergeCell ref="B514:E514"/>
    <mergeCell ref="F514:G514"/>
    <mergeCell ref="H514:I514"/>
    <mergeCell ref="J514:K514"/>
    <mergeCell ref="L514:M514"/>
    <mergeCell ref="N514:O514"/>
    <mergeCell ref="P512:Q512"/>
    <mergeCell ref="R512:S512"/>
    <mergeCell ref="B513:E513"/>
    <mergeCell ref="F513:G513"/>
    <mergeCell ref="H513:I513"/>
    <mergeCell ref="J513:K513"/>
    <mergeCell ref="L513:M513"/>
    <mergeCell ref="N513:O513"/>
    <mergeCell ref="P513:Q513"/>
    <mergeCell ref="R513:S513"/>
    <mergeCell ref="B512:E512"/>
    <mergeCell ref="F512:G512"/>
    <mergeCell ref="H512:I512"/>
    <mergeCell ref="J512:K512"/>
    <mergeCell ref="L512:M512"/>
    <mergeCell ref="N512:O512"/>
    <mergeCell ref="P510:Q510"/>
    <mergeCell ref="R510:S510"/>
    <mergeCell ref="B511:E511"/>
    <mergeCell ref="F511:G511"/>
    <mergeCell ref="H511:I511"/>
    <mergeCell ref="J511:K511"/>
    <mergeCell ref="L511:M511"/>
    <mergeCell ref="N511:O511"/>
    <mergeCell ref="P511:Q511"/>
    <mergeCell ref="R511:S511"/>
    <mergeCell ref="B510:E510"/>
    <mergeCell ref="F510:G510"/>
    <mergeCell ref="H510:I510"/>
    <mergeCell ref="J510:K510"/>
    <mergeCell ref="L510:M510"/>
    <mergeCell ref="N510:O510"/>
    <mergeCell ref="P508:Q508"/>
    <mergeCell ref="R508:S508"/>
    <mergeCell ref="B509:E509"/>
    <mergeCell ref="F509:G509"/>
    <mergeCell ref="H509:I509"/>
    <mergeCell ref="J509:K509"/>
    <mergeCell ref="L509:M509"/>
    <mergeCell ref="N509:O509"/>
    <mergeCell ref="P509:Q509"/>
    <mergeCell ref="R509:S509"/>
    <mergeCell ref="B508:E508"/>
    <mergeCell ref="F508:G508"/>
    <mergeCell ref="H508:I508"/>
    <mergeCell ref="J508:K508"/>
    <mergeCell ref="L508:M508"/>
    <mergeCell ref="N508:O508"/>
    <mergeCell ref="P506:Q506"/>
    <mergeCell ref="R506:S506"/>
    <mergeCell ref="B507:E507"/>
    <mergeCell ref="F507:G507"/>
    <mergeCell ref="H507:I507"/>
    <mergeCell ref="J507:K507"/>
    <mergeCell ref="L507:M507"/>
    <mergeCell ref="N507:O507"/>
    <mergeCell ref="P507:Q507"/>
    <mergeCell ref="R507:S507"/>
    <mergeCell ref="B506:E506"/>
    <mergeCell ref="F506:G506"/>
    <mergeCell ref="H506:I506"/>
    <mergeCell ref="J506:K506"/>
    <mergeCell ref="L506:M506"/>
    <mergeCell ref="N506:O506"/>
    <mergeCell ref="P504:Q504"/>
    <mergeCell ref="R504:S504"/>
    <mergeCell ref="B505:E505"/>
    <mergeCell ref="F505:G505"/>
    <mergeCell ref="H505:I505"/>
    <mergeCell ref="J505:K505"/>
    <mergeCell ref="L505:M505"/>
    <mergeCell ref="N505:O505"/>
    <mergeCell ref="P505:Q505"/>
    <mergeCell ref="R505:S505"/>
    <mergeCell ref="B504:E504"/>
    <mergeCell ref="F504:G504"/>
    <mergeCell ref="H504:I504"/>
    <mergeCell ref="J504:K504"/>
    <mergeCell ref="L504:M504"/>
    <mergeCell ref="N504:O504"/>
    <mergeCell ref="P502:Q502"/>
    <mergeCell ref="R502:S502"/>
    <mergeCell ref="B503:E503"/>
    <mergeCell ref="F503:G503"/>
    <mergeCell ref="H503:I503"/>
    <mergeCell ref="J503:K503"/>
    <mergeCell ref="L503:M503"/>
    <mergeCell ref="N503:O503"/>
    <mergeCell ref="P503:Q503"/>
    <mergeCell ref="R503:S503"/>
    <mergeCell ref="B502:E502"/>
    <mergeCell ref="F502:G502"/>
    <mergeCell ref="H502:I502"/>
    <mergeCell ref="J502:K502"/>
    <mergeCell ref="L502:M502"/>
    <mergeCell ref="N502:O502"/>
    <mergeCell ref="P500:Q500"/>
    <mergeCell ref="R500:S500"/>
    <mergeCell ref="B501:E501"/>
    <mergeCell ref="F501:G501"/>
    <mergeCell ref="H501:I501"/>
    <mergeCell ref="J501:K501"/>
    <mergeCell ref="L501:M501"/>
    <mergeCell ref="N501:O501"/>
    <mergeCell ref="P501:Q501"/>
    <mergeCell ref="R501:S501"/>
    <mergeCell ref="B500:E500"/>
    <mergeCell ref="F500:G500"/>
    <mergeCell ref="H500:I500"/>
    <mergeCell ref="J500:K500"/>
    <mergeCell ref="L500:M500"/>
    <mergeCell ref="N500:O500"/>
    <mergeCell ref="P498:Q498"/>
    <mergeCell ref="R498:S498"/>
    <mergeCell ref="B499:E499"/>
    <mergeCell ref="F499:G499"/>
    <mergeCell ref="H499:I499"/>
    <mergeCell ref="J499:K499"/>
    <mergeCell ref="L499:M499"/>
    <mergeCell ref="N499:O499"/>
    <mergeCell ref="P499:Q499"/>
    <mergeCell ref="R499:S499"/>
    <mergeCell ref="B498:E498"/>
    <mergeCell ref="F498:G498"/>
    <mergeCell ref="H498:I498"/>
    <mergeCell ref="J498:K498"/>
    <mergeCell ref="L498:M498"/>
    <mergeCell ref="N498:O498"/>
    <mergeCell ref="P496:Q496"/>
    <mergeCell ref="R496:S496"/>
    <mergeCell ref="B497:E497"/>
    <mergeCell ref="F497:G497"/>
    <mergeCell ref="H497:I497"/>
    <mergeCell ref="J497:K497"/>
    <mergeCell ref="L497:M497"/>
    <mergeCell ref="N497:O497"/>
    <mergeCell ref="P497:Q497"/>
    <mergeCell ref="R497:S497"/>
    <mergeCell ref="B496:E496"/>
    <mergeCell ref="F496:G496"/>
    <mergeCell ref="H496:I496"/>
    <mergeCell ref="J496:K496"/>
    <mergeCell ref="L496:M496"/>
    <mergeCell ref="N496:O496"/>
    <mergeCell ref="P494:Q494"/>
    <mergeCell ref="R494:S494"/>
    <mergeCell ref="B495:E495"/>
    <mergeCell ref="F495:G495"/>
    <mergeCell ref="H495:I495"/>
    <mergeCell ref="J495:K495"/>
    <mergeCell ref="L495:M495"/>
    <mergeCell ref="N495:O495"/>
    <mergeCell ref="P495:Q495"/>
    <mergeCell ref="R495:S495"/>
    <mergeCell ref="B494:E494"/>
    <mergeCell ref="F494:G494"/>
    <mergeCell ref="H494:I494"/>
    <mergeCell ref="J494:K494"/>
    <mergeCell ref="L494:M494"/>
    <mergeCell ref="N494:O494"/>
    <mergeCell ref="B493:E493"/>
    <mergeCell ref="F493:G493"/>
    <mergeCell ref="H493:I493"/>
    <mergeCell ref="J493:K493"/>
    <mergeCell ref="L493:M493"/>
    <mergeCell ref="N493:O493"/>
    <mergeCell ref="P493:Q493"/>
    <mergeCell ref="R493:S493"/>
    <mergeCell ref="P477:Q477"/>
    <mergeCell ref="R477:S477"/>
    <mergeCell ref="B478:E478"/>
    <mergeCell ref="F478:G478"/>
    <mergeCell ref="H478:I478"/>
    <mergeCell ref="J478:K478"/>
    <mergeCell ref="L478:M478"/>
    <mergeCell ref="N478:O478"/>
    <mergeCell ref="P478:Q478"/>
    <mergeCell ref="R478:S478"/>
    <mergeCell ref="B477:E477"/>
    <mergeCell ref="F477:G477"/>
    <mergeCell ref="H477:I477"/>
    <mergeCell ref="J477:K477"/>
    <mergeCell ref="L477:M477"/>
    <mergeCell ref="N477:O477"/>
    <mergeCell ref="P475:Q475"/>
    <mergeCell ref="R475:S475"/>
    <mergeCell ref="B476:E476"/>
    <mergeCell ref="F476:G476"/>
    <mergeCell ref="H476:I476"/>
    <mergeCell ref="J476:K476"/>
    <mergeCell ref="L476:M476"/>
    <mergeCell ref="N476:O476"/>
    <mergeCell ref="P476:Q476"/>
    <mergeCell ref="R476:S476"/>
    <mergeCell ref="B475:E475"/>
    <mergeCell ref="F475:G475"/>
    <mergeCell ref="H475:I475"/>
    <mergeCell ref="J475:K475"/>
    <mergeCell ref="L475:M475"/>
    <mergeCell ref="N475:O475"/>
    <mergeCell ref="P473:Q473"/>
    <mergeCell ref="R473:S473"/>
    <mergeCell ref="B474:E474"/>
    <mergeCell ref="F474:G474"/>
    <mergeCell ref="H474:I474"/>
    <mergeCell ref="J474:K474"/>
    <mergeCell ref="L474:M474"/>
    <mergeCell ref="N474:O474"/>
    <mergeCell ref="P474:Q474"/>
    <mergeCell ref="R474:S474"/>
    <mergeCell ref="B473:E473"/>
    <mergeCell ref="F473:G473"/>
    <mergeCell ref="H473:I473"/>
    <mergeCell ref="J473:K473"/>
    <mergeCell ref="L473:M473"/>
    <mergeCell ref="N473:O473"/>
    <mergeCell ref="P471:Q471"/>
    <mergeCell ref="R471:S471"/>
    <mergeCell ref="B472:E472"/>
    <mergeCell ref="F472:G472"/>
    <mergeCell ref="H472:I472"/>
    <mergeCell ref="J472:K472"/>
    <mergeCell ref="L472:M472"/>
    <mergeCell ref="N472:O472"/>
    <mergeCell ref="P472:Q472"/>
    <mergeCell ref="R472:S472"/>
    <mergeCell ref="B471:E471"/>
    <mergeCell ref="F471:G471"/>
    <mergeCell ref="H471:I471"/>
    <mergeCell ref="J471:K471"/>
    <mergeCell ref="L471:M471"/>
    <mergeCell ref="N471:O471"/>
    <mergeCell ref="P469:Q469"/>
    <mergeCell ref="R469:S469"/>
    <mergeCell ref="B470:E470"/>
    <mergeCell ref="F470:G470"/>
    <mergeCell ref="H470:I470"/>
    <mergeCell ref="J470:K470"/>
    <mergeCell ref="L470:M470"/>
    <mergeCell ref="N470:O470"/>
    <mergeCell ref="P470:Q470"/>
    <mergeCell ref="R470:S470"/>
    <mergeCell ref="B469:E469"/>
    <mergeCell ref="F469:G469"/>
    <mergeCell ref="H469:I469"/>
    <mergeCell ref="J469:K469"/>
    <mergeCell ref="L469:M469"/>
    <mergeCell ref="N469:O469"/>
    <mergeCell ref="P467:Q467"/>
    <mergeCell ref="R467:S467"/>
    <mergeCell ref="B468:E468"/>
    <mergeCell ref="F468:G468"/>
    <mergeCell ref="H468:I468"/>
    <mergeCell ref="J468:K468"/>
    <mergeCell ref="L468:M468"/>
    <mergeCell ref="N468:O468"/>
    <mergeCell ref="P468:Q468"/>
    <mergeCell ref="R468:S468"/>
    <mergeCell ref="B467:E467"/>
    <mergeCell ref="F467:G467"/>
    <mergeCell ref="H467:I467"/>
    <mergeCell ref="J467:K467"/>
    <mergeCell ref="L467:M467"/>
    <mergeCell ref="N467:O467"/>
    <mergeCell ref="P465:Q465"/>
    <mergeCell ref="R465:S465"/>
    <mergeCell ref="B466:E466"/>
    <mergeCell ref="F466:G466"/>
    <mergeCell ref="H466:I466"/>
    <mergeCell ref="J466:K466"/>
    <mergeCell ref="L466:M466"/>
    <mergeCell ref="N466:O466"/>
    <mergeCell ref="P466:Q466"/>
    <mergeCell ref="R466:S466"/>
    <mergeCell ref="B465:E465"/>
    <mergeCell ref="F465:G465"/>
    <mergeCell ref="H465:I465"/>
    <mergeCell ref="J465:K465"/>
    <mergeCell ref="L465:M465"/>
    <mergeCell ref="N465:O465"/>
    <mergeCell ref="P463:Q463"/>
    <mergeCell ref="R463:S463"/>
    <mergeCell ref="B464:E464"/>
    <mergeCell ref="F464:G464"/>
    <mergeCell ref="H464:I464"/>
    <mergeCell ref="J464:K464"/>
    <mergeCell ref="L464:M464"/>
    <mergeCell ref="N464:O464"/>
    <mergeCell ref="P464:Q464"/>
    <mergeCell ref="R464:S464"/>
    <mergeCell ref="B463:E463"/>
    <mergeCell ref="F463:G463"/>
    <mergeCell ref="H463:I463"/>
    <mergeCell ref="J463:K463"/>
    <mergeCell ref="L463:M463"/>
    <mergeCell ref="N463:O463"/>
    <mergeCell ref="P461:Q461"/>
    <mergeCell ref="R461:S461"/>
    <mergeCell ref="B462:E462"/>
    <mergeCell ref="F462:G462"/>
    <mergeCell ref="H462:I462"/>
    <mergeCell ref="J462:K462"/>
    <mergeCell ref="L462:M462"/>
    <mergeCell ref="N462:O462"/>
    <mergeCell ref="P462:Q462"/>
    <mergeCell ref="R462:S462"/>
    <mergeCell ref="B461:E461"/>
    <mergeCell ref="F461:G461"/>
    <mergeCell ref="H461:I461"/>
    <mergeCell ref="J461:K461"/>
    <mergeCell ref="L461:M461"/>
    <mergeCell ref="N461:O461"/>
    <mergeCell ref="P459:Q459"/>
    <mergeCell ref="R459:S459"/>
    <mergeCell ref="B460:E460"/>
    <mergeCell ref="F460:G460"/>
    <mergeCell ref="H460:I460"/>
    <mergeCell ref="J460:K460"/>
    <mergeCell ref="L460:M460"/>
    <mergeCell ref="N460:O460"/>
    <mergeCell ref="P460:Q460"/>
    <mergeCell ref="R460:S460"/>
    <mergeCell ref="B459:E459"/>
    <mergeCell ref="F459:G459"/>
    <mergeCell ref="H459:I459"/>
    <mergeCell ref="J459:K459"/>
    <mergeCell ref="L459:M459"/>
    <mergeCell ref="N459:O459"/>
    <mergeCell ref="P457:Q457"/>
    <mergeCell ref="R457:S457"/>
    <mergeCell ref="B458:E458"/>
    <mergeCell ref="F458:G458"/>
    <mergeCell ref="H458:I458"/>
    <mergeCell ref="J458:K458"/>
    <mergeCell ref="L458:M458"/>
    <mergeCell ref="N458:O458"/>
    <mergeCell ref="P458:Q458"/>
    <mergeCell ref="R458:S458"/>
    <mergeCell ref="B457:E457"/>
    <mergeCell ref="F457:G457"/>
    <mergeCell ref="H457:I457"/>
    <mergeCell ref="J457:K457"/>
    <mergeCell ref="L457:M457"/>
    <mergeCell ref="N457:O457"/>
    <mergeCell ref="B456:E456"/>
    <mergeCell ref="F456:G456"/>
    <mergeCell ref="H456:I456"/>
    <mergeCell ref="J456:K456"/>
    <mergeCell ref="L456:M456"/>
    <mergeCell ref="N456:O456"/>
    <mergeCell ref="P456:Q456"/>
    <mergeCell ref="R456:S456"/>
    <mergeCell ref="B455:E455"/>
    <mergeCell ref="P441:Q441"/>
    <mergeCell ref="R441:S441"/>
    <mergeCell ref="B454:E454"/>
    <mergeCell ref="F454:G454"/>
    <mergeCell ref="H454:I454"/>
    <mergeCell ref="J454:K454"/>
    <mergeCell ref="L454:M454"/>
    <mergeCell ref="N454:O454"/>
    <mergeCell ref="P454:Q454"/>
    <mergeCell ref="R454:S454"/>
    <mergeCell ref="B441:E441"/>
    <mergeCell ref="F441:G441"/>
    <mergeCell ref="H441:I441"/>
    <mergeCell ref="J441:K441"/>
    <mergeCell ref="L441:M441"/>
    <mergeCell ref="N441:O441"/>
    <mergeCell ref="F455:G455"/>
    <mergeCell ref="H455:I455"/>
    <mergeCell ref="J455:K455"/>
    <mergeCell ref="L455:M455"/>
    <mergeCell ref="N455:O455"/>
    <mergeCell ref="P455:Q455"/>
    <mergeCell ref="R455:S455"/>
    <mergeCell ref="K448:M448"/>
    <mergeCell ref="P439:Q439"/>
    <mergeCell ref="R439:S439"/>
    <mergeCell ref="B440:E440"/>
    <mergeCell ref="F440:G440"/>
    <mergeCell ref="H440:I440"/>
    <mergeCell ref="J440:K440"/>
    <mergeCell ref="L440:M440"/>
    <mergeCell ref="N440:O440"/>
    <mergeCell ref="P440:Q440"/>
    <mergeCell ref="R440:S440"/>
    <mergeCell ref="B439:E439"/>
    <mergeCell ref="F439:G439"/>
    <mergeCell ref="H439:I439"/>
    <mergeCell ref="J439:K439"/>
    <mergeCell ref="L439:M439"/>
    <mergeCell ref="N439:O439"/>
    <mergeCell ref="P437:Q437"/>
    <mergeCell ref="R437:S437"/>
    <mergeCell ref="B438:E438"/>
    <mergeCell ref="F438:G438"/>
    <mergeCell ref="H438:I438"/>
    <mergeCell ref="J438:K438"/>
    <mergeCell ref="L438:M438"/>
    <mergeCell ref="N438:O438"/>
    <mergeCell ref="P438:Q438"/>
    <mergeCell ref="R438:S438"/>
    <mergeCell ref="B437:E437"/>
    <mergeCell ref="F437:G437"/>
    <mergeCell ref="H437:I437"/>
    <mergeCell ref="J437:K437"/>
    <mergeCell ref="L437:M437"/>
    <mergeCell ref="N437:O437"/>
    <mergeCell ref="P435:Q435"/>
    <mergeCell ref="R435:S435"/>
    <mergeCell ref="B436:E436"/>
    <mergeCell ref="F436:G436"/>
    <mergeCell ref="H436:I436"/>
    <mergeCell ref="J436:K436"/>
    <mergeCell ref="L436:M436"/>
    <mergeCell ref="N436:O436"/>
    <mergeCell ref="P436:Q436"/>
    <mergeCell ref="R436:S436"/>
    <mergeCell ref="B435:E435"/>
    <mergeCell ref="F435:G435"/>
    <mergeCell ref="H435:I435"/>
    <mergeCell ref="J435:K435"/>
    <mergeCell ref="L435:M435"/>
    <mergeCell ref="N435:O435"/>
    <mergeCell ref="P433:Q433"/>
    <mergeCell ref="R433:S433"/>
    <mergeCell ref="B434:E434"/>
    <mergeCell ref="F434:G434"/>
    <mergeCell ref="H434:I434"/>
    <mergeCell ref="J434:K434"/>
    <mergeCell ref="L434:M434"/>
    <mergeCell ref="N434:O434"/>
    <mergeCell ref="P434:Q434"/>
    <mergeCell ref="R434:S434"/>
    <mergeCell ref="B433:E433"/>
    <mergeCell ref="F433:G433"/>
    <mergeCell ref="H433:I433"/>
    <mergeCell ref="J433:K433"/>
    <mergeCell ref="L433:M433"/>
    <mergeCell ref="N433:O433"/>
    <mergeCell ref="P431:Q431"/>
    <mergeCell ref="R431:S431"/>
    <mergeCell ref="B432:E432"/>
    <mergeCell ref="F432:G432"/>
    <mergeCell ref="H432:I432"/>
    <mergeCell ref="J432:K432"/>
    <mergeCell ref="L432:M432"/>
    <mergeCell ref="N432:O432"/>
    <mergeCell ref="P432:Q432"/>
    <mergeCell ref="R432:S432"/>
    <mergeCell ref="B431:E431"/>
    <mergeCell ref="F431:G431"/>
    <mergeCell ref="H431:I431"/>
    <mergeCell ref="J431:K431"/>
    <mergeCell ref="L431:M431"/>
    <mergeCell ref="N431:O431"/>
    <mergeCell ref="P429:Q429"/>
    <mergeCell ref="R429:S429"/>
    <mergeCell ref="B430:E430"/>
    <mergeCell ref="F430:G430"/>
    <mergeCell ref="H430:I430"/>
    <mergeCell ref="J430:K430"/>
    <mergeCell ref="L430:M430"/>
    <mergeCell ref="N430:O430"/>
    <mergeCell ref="P430:Q430"/>
    <mergeCell ref="R430:S430"/>
    <mergeCell ref="B429:E429"/>
    <mergeCell ref="F429:G429"/>
    <mergeCell ref="H429:I429"/>
    <mergeCell ref="J429:K429"/>
    <mergeCell ref="L429:M429"/>
    <mergeCell ref="N429:O429"/>
    <mergeCell ref="P427:Q427"/>
    <mergeCell ref="R427:S427"/>
    <mergeCell ref="B428:E428"/>
    <mergeCell ref="F428:G428"/>
    <mergeCell ref="H428:I428"/>
    <mergeCell ref="J428:K428"/>
    <mergeCell ref="L428:M428"/>
    <mergeCell ref="N428:O428"/>
    <mergeCell ref="P428:Q428"/>
    <mergeCell ref="R428:S428"/>
    <mergeCell ref="B427:E427"/>
    <mergeCell ref="F427:G427"/>
    <mergeCell ref="H427:I427"/>
    <mergeCell ref="J427:K427"/>
    <mergeCell ref="L427:M427"/>
    <mergeCell ref="N427:O427"/>
    <mergeCell ref="P425:Q425"/>
    <mergeCell ref="R425:S425"/>
    <mergeCell ref="B426:E426"/>
    <mergeCell ref="F426:G426"/>
    <mergeCell ref="H426:I426"/>
    <mergeCell ref="J426:K426"/>
    <mergeCell ref="L426:M426"/>
    <mergeCell ref="N426:O426"/>
    <mergeCell ref="P426:Q426"/>
    <mergeCell ref="R426:S426"/>
    <mergeCell ref="B425:E425"/>
    <mergeCell ref="F425:G425"/>
    <mergeCell ref="H425:I425"/>
    <mergeCell ref="J425:K425"/>
    <mergeCell ref="L425:M425"/>
    <mergeCell ref="N425:O425"/>
    <mergeCell ref="P423:Q423"/>
    <mergeCell ref="R423:S423"/>
    <mergeCell ref="B424:E424"/>
    <mergeCell ref="F424:G424"/>
    <mergeCell ref="H424:I424"/>
    <mergeCell ref="J424:K424"/>
    <mergeCell ref="L424:M424"/>
    <mergeCell ref="N424:O424"/>
    <mergeCell ref="P424:Q424"/>
    <mergeCell ref="R424:S424"/>
    <mergeCell ref="B423:E423"/>
    <mergeCell ref="F423:G423"/>
    <mergeCell ref="H423:I423"/>
    <mergeCell ref="J423:K423"/>
    <mergeCell ref="L423:M423"/>
    <mergeCell ref="N423:O423"/>
    <mergeCell ref="P421:Q421"/>
    <mergeCell ref="R421:S421"/>
    <mergeCell ref="B422:E422"/>
    <mergeCell ref="F422:G422"/>
    <mergeCell ref="H422:I422"/>
    <mergeCell ref="J422:K422"/>
    <mergeCell ref="L422:M422"/>
    <mergeCell ref="N422:O422"/>
    <mergeCell ref="P422:Q422"/>
    <mergeCell ref="R422:S422"/>
    <mergeCell ref="B421:E421"/>
    <mergeCell ref="F421:G421"/>
    <mergeCell ref="H421:I421"/>
    <mergeCell ref="J421:K421"/>
    <mergeCell ref="L421:M421"/>
    <mergeCell ref="N421:O421"/>
    <mergeCell ref="P419:Q419"/>
    <mergeCell ref="R419:S419"/>
    <mergeCell ref="B420:E420"/>
    <mergeCell ref="F420:G420"/>
    <mergeCell ref="H420:I420"/>
    <mergeCell ref="J420:K420"/>
    <mergeCell ref="L420:M420"/>
    <mergeCell ref="N420:O420"/>
    <mergeCell ref="P420:Q420"/>
    <mergeCell ref="R420:S420"/>
    <mergeCell ref="B419:E419"/>
    <mergeCell ref="F419:G419"/>
    <mergeCell ref="H419:I419"/>
    <mergeCell ref="J419:K419"/>
    <mergeCell ref="L419:M419"/>
    <mergeCell ref="N419:O419"/>
    <mergeCell ref="P417:Q417"/>
    <mergeCell ref="R417:S417"/>
    <mergeCell ref="B418:E418"/>
    <mergeCell ref="B417:E417"/>
    <mergeCell ref="F417:G417"/>
    <mergeCell ref="H417:I417"/>
    <mergeCell ref="J417:K417"/>
    <mergeCell ref="L417:M417"/>
    <mergeCell ref="N417:O417"/>
    <mergeCell ref="R418:S418"/>
    <mergeCell ref="H418:I418"/>
    <mergeCell ref="J418:K418"/>
    <mergeCell ref="L418:M418"/>
    <mergeCell ref="N418:O418"/>
    <mergeCell ref="P418:Q418"/>
    <mergeCell ref="P401:Q401"/>
    <mergeCell ref="R401:S401"/>
    <mergeCell ref="B402:E402"/>
    <mergeCell ref="F402:G402"/>
    <mergeCell ref="H402:I402"/>
    <mergeCell ref="J402:K402"/>
    <mergeCell ref="L402:M402"/>
    <mergeCell ref="N402:O402"/>
    <mergeCell ref="P402:Q402"/>
    <mergeCell ref="R402:S402"/>
    <mergeCell ref="B401:E401"/>
    <mergeCell ref="F401:G401"/>
    <mergeCell ref="H401:I401"/>
    <mergeCell ref="J401:K401"/>
    <mergeCell ref="L401:M401"/>
    <mergeCell ref="N401:O401"/>
    <mergeCell ref="P399:Q399"/>
    <mergeCell ref="R399:S399"/>
    <mergeCell ref="B400:E400"/>
    <mergeCell ref="F400:G400"/>
    <mergeCell ref="H400:I400"/>
    <mergeCell ref="J400:K400"/>
    <mergeCell ref="L400:M400"/>
    <mergeCell ref="N400:O400"/>
    <mergeCell ref="P400:Q400"/>
    <mergeCell ref="R400:S400"/>
    <mergeCell ref="B399:E399"/>
    <mergeCell ref="F399:G399"/>
    <mergeCell ref="H399:I399"/>
    <mergeCell ref="J399:K399"/>
    <mergeCell ref="L399:M399"/>
    <mergeCell ref="N399:O399"/>
    <mergeCell ref="P397:Q397"/>
    <mergeCell ref="R397:S397"/>
    <mergeCell ref="B398:E398"/>
    <mergeCell ref="F398:G398"/>
    <mergeCell ref="H398:I398"/>
    <mergeCell ref="J398:K398"/>
    <mergeCell ref="L398:M398"/>
    <mergeCell ref="N398:O398"/>
    <mergeCell ref="P398:Q398"/>
    <mergeCell ref="R398:S398"/>
    <mergeCell ref="B397:E397"/>
    <mergeCell ref="F397:G397"/>
    <mergeCell ref="H397:I397"/>
    <mergeCell ref="J397:K397"/>
    <mergeCell ref="L397:M397"/>
    <mergeCell ref="N397:O397"/>
    <mergeCell ref="P395:Q395"/>
    <mergeCell ref="R395:S395"/>
    <mergeCell ref="B396:E396"/>
    <mergeCell ref="F396:G396"/>
    <mergeCell ref="H396:I396"/>
    <mergeCell ref="J396:K396"/>
    <mergeCell ref="L396:M396"/>
    <mergeCell ref="N396:O396"/>
    <mergeCell ref="P396:Q396"/>
    <mergeCell ref="R396:S396"/>
    <mergeCell ref="B395:E395"/>
    <mergeCell ref="F395:G395"/>
    <mergeCell ref="H395:I395"/>
    <mergeCell ref="J395:K395"/>
    <mergeCell ref="L395:M395"/>
    <mergeCell ref="N395:O395"/>
    <mergeCell ref="P393:Q393"/>
    <mergeCell ref="R393:S393"/>
    <mergeCell ref="B394:E394"/>
    <mergeCell ref="F394:G394"/>
    <mergeCell ref="H394:I394"/>
    <mergeCell ref="J394:K394"/>
    <mergeCell ref="L394:M394"/>
    <mergeCell ref="N394:O394"/>
    <mergeCell ref="P394:Q394"/>
    <mergeCell ref="R394:S394"/>
    <mergeCell ref="B393:E393"/>
    <mergeCell ref="F393:G393"/>
    <mergeCell ref="H393:I393"/>
    <mergeCell ref="J393:K393"/>
    <mergeCell ref="L393:M393"/>
    <mergeCell ref="N393:O393"/>
    <mergeCell ref="P391:Q391"/>
    <mergeCell ref="R391:S391"/>
    <mergeCell ref="B392:E392"/>
    <mergeCell ref="F392:G392"/>
    <mergeCell ref="H392:I392"/>
    <mergeCell ref="J392:K392"/>
    <mergeCell ref="L392:M392"/>
    <mergeCell ref="N392:O392"/>
    <mergeCell ref="P392:Q392"/>
    <mergeCell ref="R392:S392"/>
    <mergeCell ref="B391:E391"/>
    <mergeCell ref="F391:G391"/>
    <mergeCell ref="H391:I391"/>
    <mergeCell ref="J391:K391"/>
    <mergeCell ref="L391:M391"/>
    <mergeCell ref="N391:O391"/>
    <mergeCell ref="P389:Q389"/>
    <mergeCell ref="R389:S389"/>
    <mergeCell ref="B390:E390"/>
    <mergeCell ref="F390:G390"/>
    <mergeCell ref="H390:I390"/>
    <mergeCell ref="J390:K390"/>
    <mergeCell ref="L390:M390"/>
    <mergeCell ref="N390:O390"/>
    <mergeCell ref="P390:Q390"/>
    <mergeCell ref="R390:S390"/>
    <mergeCell ref="B389:E389"/>
    <mergeCell ref="F389:G389"/>
    <mergeCell ref="H389:I389"/>
    <mergeCell ref="J389:K389"/>
    <mergeCell ref="L389:M389"/>
    <mergeCell ref="N389:O389"/>
    <mergeCell ref="P387:Q387"/>
    <mergeCell ref="R387:S387"/>
    <mergeCell ref="B388:E388"/>
    <mergeCell ref="F388:G388"/>
    <mergeCell ref="H388:I388"/>
    <mergeCell ref="J388:K388"/>
    <mergeCell ref="L388:M388"/>
    <mergeCell ref="N388:O388"/>
    <mergeCell ref="P388:Q388"/>
    <mergeCell ref="R388:S388"/>
    <mergeCell ref="B387:E387"/>
    <mergeCell ref="F387:G387"/>
    <mergeCell ref="H387:I387"/>
    <mergeCell ref="J387:K387"/>
    <mergeCell ref="L387:M387"/>
    <mergeCell ref="N387:O387"/>
    <mergeCell ref="P385:Q385"/>
    <mergeCell ref="R385:S385"/>
    <mergeCell ref="B386:E386"/>
    <mergeCell ref="F386:G386"/>
    <mergeCell ref="H386:I386"/>
    <mergeCell ref="J386:K386"/>
    <mergeCell ref="L386:M386"/>
    <mergeCell ref="N386:O386"/>
    <mergeCell ref="P386:Q386"/>
    <mergeCell ref="R386:S386"/>
    <mergeCell ref="B385:E385"/>
    <mergeCell ref="F385:G385"/>
    <mergeCell ref="H385:I385"/>
    <mergeCell ref="J385:K385"/>
    <mergeCell ref="L385:M385"/>
    <mergeCell ref="N385:O385"/>
    <mergeCell ref="P383:Q383"/>
    <mergeCell ref="R383:S383"/>
    <mergeCell ref="B384:E384"/>
    <mergeCell ref="F384:G384"/>
    <mergeCell ref="H384:I384"/>
    <mergeCell ref="J384:K384"/>
    <mergeCell ref="L384:M384"/>
    <mergeCell ref="N384:O384"/>
    <mergeCell ref="P384:Q384"/>
    <mergeCell ref="R384:S384"/>
    <mergeCell ref="B383:E383"/>
    <mergeCell ref="F383:G383"/>
    <mergeCell ref="H383:I383"/>
    <mergeCell ref="J383:K383"/>
    <mergeCell ref="L383:M383"/>
    <mergeCell ref="N383:O383"/>
    <mergeCell ref="P381:Q381"/>
    <mergeCell ref="R381:S381"/>
    <mergeCell ref="B382:E382"/>
    <mergeCell ref="F382:G382"/>
    <mergeCell ref="H382:I382"/>
    <mergeCell ref="J382:K382"/>
    <mergeCell ref="L382:M382"/>
    <mergeCell ref="N382:O382"/>
    <mergeCell ref="P382:Q382"/>
    <mergeCell ref="R382:S382"/>
    <mergeCell ref="B381:E381"/>
    <mergeCell ref="F381:G381"/>
    <mergeCell ref="H381:I381"/>
    <mergeCell ref="J381:K381"/>
    <mergeCell ref="L381:M381"/>
    <mergeCell ref="N381:O381"/>
    <mergeCell ref="P379:Q379"/>
    <mergeCell ref="R379:S379"/>
    <mergeCell ref="B380:E380"/>
    <mergeCell ref="F380:G380"/>
    <mergeCell ref="H380:I380"/>
    <mergeCell ref="J380:K380"/>
    <mergeCell ref="L380:M380"/>
    <mergeCell ref="N380:O380"/>
    <mergeCell ref="P380:Q380"/>
    <mergeCell ref="R380:S380"/>
    <mergeCell ref="B379:E379"/>
    <mergeCell ref="F379:G379"/>
    <mergeCell ref="H379:I379"/>
    <mergeCell ref="J379:K379"/>
    <mergeCell ref="L379:M379"/>
    <mergeCell ref="N379:O379"/>
    <mergeCell ref="B378:E378"/>
    <mergeCell ref="F378:G378"/>
    <mergeCell ref="H378:I378"/>
    <mergeCell ref="J378:K378"/>
    <mergeCell ref="L378:M378"/>
    <mergeCell ref="N378:O378"/>
    <mergeCell ref="P378:Q378"/>
    <mergeCell ref="R378:S378"/>
    <mergeCell ref="B365:E365"/>
    <mergeCell ref="F365:G365"/>
    <mergeCell ref="H365:I365"/>
    <mergeCell ref="J365:K365"/>
    <mergeCell ref="L365:M365"/>
    <mergeCell ref="N365:O365"/>
    <mergeCell ref="P363:Q363"/>
    <mergeCell ref="R363:S363"/>
    <mergeCell ref="B364:E364"/>
    <mergeCell ref="F364:G364"/>
    <mergeCell ref="H364:I364"/>
    <mergeCell ref="J364:K364"/>
    <mergeCell ref="L364:M364"/>
    <mergeCell ref="N364:O364"/>
    <mergeCell ref="P364:Q364"/>
    <mergeCell ref="R364:S364"/>
    <mergeCell ref="B363:E363"/>
    <mergeCell ref="F363:G363"/>
    <mergeCell ref="H363:I363"/>
    <mergeCell ref="J363:K363"/>
    <mergeCell ref="L363:M363"/>
    <mergeCell ref="N363:O363"/>
    <mergeCell ref="J361:K361"/>
    <mergeCell ref="L361:M361"/>
    <mergeCell ref="N361:O361"/>
    <mergeCell ref="P359:Q359"/>
    <mergeCell ref="R359:S359"/>
    <mergeCell ref="B360:E360"/>
    <mergeCell ref="F360:G360"/>
    <mergeCell ref="H360:I360"/>
    <mergeCell ref="J360:K360"/>
    <mergeCell ref="L360:M360"/>
    <mergeCell ref="N360:O360"/>
    <mergeCell ref="P360:Q360"/>
    <mergeCell ref="R360:S360"/>
    <mergeCell ref="B359:E359"/>
    <mergeCell ref="F359:G359"/>
    <mergeCell ref="H359:I359"/>
    <mergeCell ref="J359:K359"/>
    <mergeCell ref="L359:M359"/>
    <mergeCell ref="N359:O359"/>
    <mergeCell ref="P357:Q357"/>
    <mergeCell ref="R357:S357"/>
    <mergeCell ref="B358:E358"/>
    <mergeCell ref="F358:G358"/>
    <mergeCell ref="H358:I358"/>
    <mergeCell ref="J358:K358"/>
    <mergeCell ref="L358:M358"/>
    <mergeCell ref="N358:O358"/>
    <mergeCell ref="P358:Q358"/>
    <mergeCell ref="R358:S358"/>
    <mergeCell ref="B357:E357"/>
    <mergeCell ref="F357:G357"/>
    <mergeCell ref="H357:I357"/>
    <mergeCell ref="J357:K357"/>
    <mergeCell ref="L357:M357"/>
    <mergeCell ref="N357:O357"/>
    <mergeCell ref="P355:Q355"/>
    <mergeCell ref="R355:S355"/>
    <mergeCell ref="B356:E356"/>
    <mergeCell ref="F356:G356"/>
    <mergeCell ref="H356:I356"/>
    <mergeCell ref="J356:K356"/>
    <mergeCell ref="L356:M356"/>
    <mergeCell ref="N356:O356"/>
    <mergeCell ref="P356:Q356"/>
    <mergeCell ref="R356:S356"/>
    <mergeCell ref="B355:E355"/>
    <mergeCell ref="F355:G355"/>
    <mergeCell ref="H355:I355"/>
    <mergeCell ref="J355:K355"/>
    <mergeCell ref="L355:M355"/>
    <mergeCell ref="N355:O355"/>
    <mergeCell ref="P353:Q353"/>
    <mergeCell ref="R353:S353"/>
    <mergeCell ref="B354:E354"/>
    <mergeCell ref="F354:G354"/>
    <mergeCell ref="H354:I354"/>
    <mergeCell ref="J354:K354"/>
    <mergeCell ref="L354:M354"/>
    <mergeCell ref="N354:O354"/>
    <mergeCell ref="P354:Q354"/>
    <mergeCell ref="R354:S354"/>
    <mergeCell ref="B353:E353"/>
    <mergeCell ref="F353:G353"/>
    <mergeCell ref="H353:I353"/>
    <mergeCell ref="J353:K353"/>
    <mergeCell ref="L353:M353"/>
    <mergeCell ref="N353:O353"/>
    <mergeCell ref="P351:Q351"/>
    <mergeCell ref="R351:S351"/>
    <mergeCell ref="B352:E352"/>
    <mergeCell ref="F352:G352"/>
    <mergeCell ref="H352:I352"/>
    <mergeCell ref="J352:K352"/>
    <mergeCell ref="L352:M352"/>
    <mergeCell ref="N352:O352"/>
    <mergeCell ref="P352:Q352"/>
    <mergeCell ref="R352:S352"/>
    <mergeCell ref="B351:E351"/>
    <mergeCell ref="F351:G351"/>
    <mergeCell ref="H351:I351"/>
    <mergeCell ref="J351:K351"/>
    <mergeCell ref="L351:M351"/>
    <mergeCell ref="N351:O351"/>
    <mergeCell ref="P349:Q349"/>
    <mergeCell ref="R349:S349"/>
    <mergeCell ref="B350:E350"/>
    <mergeCell ref="F350:G350"/>
    <mergeCell ref="H350:I350"/>
    <mergeCell ref="J350:K350"/>
    <mergeCell ref="L350:M350"/>
    <mergeCell ref="N350:O350"/>
    <mergeCell ref="P350:Q350"/>
    <mergeCell ref="R350:S350"/>
    <mergeCell ref="B349:E349"/>
    <mergeCell ref="F349:G349"/>
    <mergeCell ref="H349:I349"/>
    <mergeCell ref="J349:K349"/>
    <mergeCell ref="L349:M349"/>
    <mergeCell ref="N349:O349"/>
    <mergeCell ref="P347:Q347"/>
    <mergeCell ref="R347:S347"/>
    <mergeCell ref="B348:E348"/>
    <mergeCell ref="F348:G348"/>
    <mergeCell ref="H348:I348"/>
    <mergeCell ref="J348:K348"/>
    <mergeCell ref="L348:M348"/>
    <mergeCell ref="N348:O348"/>
    <mergeCell ref="P348:Q348"/>
    <mergeCell ref="R348:S348"/>
    <mergeCell ref="B347:E347"/>
    <mergeCell ref="F347:G347"/>
    <mergeCell ref="H347:I347"/>
    <mergeCell ref="J347:K347"/>
    <mergeCell ref="L347:M347"/>
    <mergeCell ref="N347:O347"/>
    <mergeCell ref="P345:Q345"/>
    <mergeCell ref="R345:S345"/>
    <mergeCell ref="B346:E346"/>
    <mergeCell ref="F346:G346"/>
    <mergeCell ref="H346:I346"/>
    <mergeCell ref="J346:K346"/>
    <mergeCell ref="L346:M346"/>
    <mergeCell ref="N346:O346"/>
    <mergeCell ref="P346:Q346"/>
    <mergeCell ref="R346:S346"/>
    <mergeCell ref="B345:E345"/>
    <mergeCell ref="F345:G345"/>
    <mergeCell ref="H345:I345"/>
    <mergeCell ref="J345:K345"/>
    <mergeCell ref="L345:M345"/>
    <mergeCell ref="N345:O345"/>
    <mergeCell ref="P343:Q343"/>
    <mergeCell ref="R343:S343"/>
    <mergeCell ref="B344:E344"/>
    <mergeCell ref="F344:G344"/>
    <mergeCell ref="H344:I344"/>
    <mergeCell ref="J344:K344"/>
    <mergeCell ref="L344:M344"/>
    <mergeCell ref="N344:O344"/>
    <mergeCell ref="P344:Q344"/>
    <mergeCell ref="R344:S344"/>
    <mergeCell ref="B343:E343"/>
    <mergeCell ref="F343:G343"/>
    <mergeCell ref="H343:I343"/>
    <mergeCell ref="J343:K343"/>
    <mergeCell ref="L343:M343"/>
    <mergeCell ref="N343:O343"/>
    <mergeCell ref="P341:Q341"/>
    <mergeCell ref="R341:S341"/>
    <mergeCell ref="B342:E342"/>
    <mergeCell ref="F342:G342"/>
    <mergeCell ref="H342:I342"/>
    <mergeCell ref="J342:K342"/>
    <mergeCell ref="L342:M342"/>
    <mergeCell ref="N342:O342"/>
    <mergeCell ref="P342:Q342"/>
    <mergeCell ref="R342:S342"/>
    <mergeCell ref="B341:E341"/>
    <mergeCell ref="F341:G341"/>
    <mergeCell ref="H341:I341"/>
    <mergeCell ref="J341:K341"/>
    <mergeCell ref="L341:M341"/>
    <mergeCell ref="N341:O341"/>
    <mergeCell ref="P326:Q326"/>
    <mergeCell ref="R326:S326"/>
    <mergeCell ref="B326:E326"/>
    <mergeCell ref="F326:G326"/>
    <mergeCell ref="H326:I326"/>
    <mergeCell ref="J326:K326"/>
    <mergeCell ref="L326:M326"/>
    <mergeCell ref="N326:O326"/>
    <mergeCell ref="P324:Q324"/>
    <mergeCell ref="R324:S324"/>
    <mergeCell ref="B325:E325"/>
    <mergeCell ref="F325:G325"/>
    <mergeCell ref="H325:I325"/>
    <mergeCell ref="J325:K325"/>
    <mergeCell ref="L325:M325"/>
    <mergeCell ref="N325:O325"/>
    <mergeCell ref="P325:Q325"/>
    <mergeCell ref="R325:S325"/>
    <mergeCell ref="B324:E324"/>
    <mergeCell ref="F324:G324"/>
    <mergeCell ref="H324:I324"/>
    <mergeCell ref="J324:K324"/>
    <mergeCell ref="L324:M324"/>
    <mergeCell ref="N324:O324"/>
    <mergeCell ref="P322:Q322"/>
    <mergeCell ref="R322:S322"/>
    <mergeCell ref="B323:E323"/>
    <mergeCell ref="F323:G323"/>
    <mergeCell ref="H323:I323"/>
    <mergeCell ref="J323:K323"/>
    <mergeCell ref="L323:M323"/>
    <mergeCell ref="N323:O323"/>
    <mergeCell ref="P323:Q323"/>
    <mergeCell ref="R323:S323"/>
    <mergeCell ref="B322:E322"/>
    <mergeCell ref="F322:G322"/>
    <mergeCell ref="H322:I322"/>
    <mergeCell ref="J322:K322"/>
    <mergeCell ref="L322:M322"/>
    <mergeCell ref="N322:O322"/>
    <mergeCell ref="P320:Q320"/>
    <mergeCell ref="R320:S320"/>
    <mergeCell ref="B321:E321"/>
    <mergeCell ref="F321:G321"/>
    <mergeCell ref="H321:I321"/>
    <mergeCell ref="J321:K321"/>
    <mergeCell ref="L321:M321"/>
    <mergeCell ref="N321:O321"/>
    <mergeCell ref="P321:Q321"/>
    <mergeCell ref="R321:S321"/>
    <mergeCell ref="B320:E320"/>
    <mergeCell ref="F320:G320"/>
    <mergeCell ref="H320:I320"/>
    <mergeCell ref="J320:K320"/>
    <mergeCell ref="L320:M320"/>
    <mergeCell ref="N320:O320"/>
    <mergeCell ref="P318:Q318"/>
    <mergeCell ref="R318:S318"/>
    <mergeCell ref="B319:E319"/>
    <mergeCell ref="F319:G319"/>
    <mergeCell ref="H319:I319"/>
    <mergeCell ref="J319:K319"/>
    <mergeCell ref="L319:M319"/>
    <mergeCell ref="N319:O319"/>
    <mergeCell ref="P319:Q319"/>
    <mergeCell ref="R319:S319"/>
    <mergeCell ref="B318:E318"/>
    <mergeCell ref="F318:G318"/>
    <mergeCell ref="H318:I318"/>
    <mergeCell ref="J318:K318"/>
    <mergeCell ref="L318:M318"/>
    <mergeCell ref="N318:O318"/>
    <mergeCell ref="P316:Q316"/>
    <mergeCell ref="R316:S316"/>
    <mergeCell ref="B317:E317"/>
    <mergeCell ref="F317:G317"/>
    <mergeCell ref="H317:I317"/>
    <mergeCell ref="J317:K317"/>
    <mergeCell ref="L317:M317"/>
    <mergeCell ref="N317:O317"/>
    <mergeCell ref="P317:Q317"/>
    <mergeCell ref="R317:S317"/>
    <mergeCell ref="B316:E316"/>
    <mergeCell ref="F316:G316"/>
    <mergeCell ref="H316:I316"/>
    <mergeCell ref="J316:K316"/>
    <mergeCell ref="L316:M316"/>
    <mergeCell ref="N316:O316"/>
    <mergeCell ref="P314:Q314"/>
    <mergeCell ref="R314:S314"/>
    <mergeCell ref="B315:E315"/>
    <mergeCell ref="F315:G315"/>
    <mergeCell ref="H315:I315"/>
    <mergeCell ref="J315:K315"/>
    <mergeCell ref="L315:M315"/>
    <mergeCell ref="N315:O315"/>
    <mergeCell ref="P315:Q315"/>
    <mergeCell ref="R315:S315"/>
    <mergeCell ref="B314:E314"/>
    <mergeCell ref="F314:G314"/>
    <mergeCell ref="H314:I314"/>
    <mergeCell ref="J314:K314"/>
    <mergeCell ref="L314:M314"/>
    <mergeCell ref="N314:O314"/>
    <mergeCell ref="P312:Q312"/>
    <mergeCell ref="R312:S312"/>
    <mergeCell ref="B313:E313"/>
    <mergeCell ref="F313:G313"/>
    <mergeCell ref="H313:I313"/>
    <mergeCell ref="J313:K313"/>
    <mergeCell ref="L313:M313"/>
    <mergeCell ref="N313:O313"/>
    <mergeCell ref="P313:Q313"/>
    <mergeCell ref="R313:S313"/>
    <mergeCell ref="B312:E312"/>
    <mergeCell ref="F312:G312"/>
    <mergeCell ref="H312:I312"/>
    <mergeCell ref="J312:K312"/>
    <mergeCell ref="L312:M312"/>
    <mergeCell ref="N312:O312"/>
    <mergeCell ref="P310:Q310"/>
    <mergeCell ref="R310:S310"/>
    <mergeCell ref="B311:E311"/>
    <mergeCell ref="F311:G311"/>
    <mergeCell ref="H311:I311"/>
    <mergeCell ref="J311:K311"/>
    <mergeCell ref="L311:M311"/>
    <mergeCell ref="N311:O311"/>
    <mergeCell ref="P311:Q311"/>
    <mergeCell ref="R311:S311"/>
    <mergeCell ref="B310:E310"/>
    <mergeCell ref="F310:G310"/>
    <mergeCell ref="H310:I310"/>
    <mergeCell ref="J310:K310"/>
    <mergeCell ref="L310:M310"/>
    <mergeCell ref="N310:O310"/>
    <mergeCell ref="P308:Q308"/>
    <mergeCell ref="R308:S308"/>
    <mergeCell ref="B309:E309"/>
    <mergeCell ref="F309:G309"/>
    <mergeCell ref="H309:I309"/>
    <mergeCell ref="J309:K309"/>
    <mergeCell ref="L309:M309"/>
    <mergeCell ref="N309:O309"/>
    <mergeCell ref="P309:Q309"/>
    <mergeCell ref="R309:S309"/>
    <mergeCell ref="B308:E308"/>
    <mergeCell ref="F308:G308"/>
    <mergeCell ref="H308:I308"/>
    <mergeCell ref="J308:K308"/>
    <mergeCell ref="L308:M308"/>
    <mergeCell ref="N308:O308"/>
    <mergeCell ref="P306:Q306"/>
    <mergeCell ref="R306:S306"/>
    <mergeCell ref="B307:E307"/>
    <mergeCell ref="F307:G307"/>
    <mergeCell ref="H307:I307"/>
    <mergeCell ref="J307:K307"/>
    <mergeCell ref="L307:M307"/>
    <mergeCell ref="N307:O307"/>
    <mergeCell ref="P307:Q307"/>
    <mergeCell ref="R307:S307"/>
    <mergeCell ref="B306:E306"/>
    <mergeCell ref="F306:G306"/>
    <mergeCell ref="H306:I306"/>
    <mergeCell ref="J306:K306"/>
    <mergeCell ref="L306:M306"/>
    <mergeCell ref="N306:O306"/>
    <mergeCell ref="P304:Q304"/>
    <mergeCell ref="R304:S304"/>
    <mergeCell ref="B305:E305"/>
    <mergeCell ref="F305:G305"/>
    <mergeCell ref="H305:I305"/>
    <mergeCell ref="J305:K305"/>
    <mergeCell ref="L305:M305"/>
    <mergeCell ref="N305:O305"/>
    <mergeCell ref="P305:Q305"/>
    <mergeCell ref="R305:S305"/>
    <mergeCell ref="B304:E304"/>
    <mergeCell ref="F304:G304"/>
    <mergeCell ref="H304:I304"/>
    <mergeCell ref="J304:K304"/>
    <mergeCell ref="L304:M304"/>
    <mergeCell ref="N304:O304"/>
    <mergeCell ref="P302:Q302"/>
    <mergeCell ref="R302:S302"/>
    <mergeCell ref="B303:E303"/>
    <mergeCell ref="F303:G303"/>
    <mergeCell ref="H303:I303"/>
    <mergeCell ref="J303:K303"/>
    <mergeCell ref="L303:M303"/>
    <mergeCell ref="N303:O303"/>
    <mergeCell ref="P303:Q303"/>
    <mergeCell ref="R303:S303"/>
    <mergeCell ref="B302:E302"/>
    <mergeCell ref="F302:G302"/>
    <mergeCell ref="H302:I302"/>
    <mergeCell ref="J302:K302"/>
    <mergeCell ref="L302:M302"/>
    <mergeCell ref="N302:O302"/>
    <mergeCell ref="P288:Q288"/>
    <mergeCell ref="R288:S288"/>
    <mergeCell ref="B289:E289"/>
    <mergeCell ref="F289:G289"/>
    <mergeCell ref="H289:I289"/>
    <mergeCell ref="J289:K289"/>
    <mergeCell ref="L289:M289"/>
    <mergeCell ref="N289:O289"/>
    <mergeCell ref="P289:Q289"/>
    <mergeCell ref="R289:S289"/>
    <mergeCell ref="B288:E288"/>
    <mergeCell ref="F288:G288"/>
    <mergeCell ref="H288:I288"/>
    <mergeCell ref="J288:K288"/>
    <mergeCell ref="L288:M288"/>
    <mergeCell ref="N288:O288"/>
    <mergeCell ref="P286:Q286"/>
    <mergeCell ref="R286:S286"/>
    <mergeCell ref="B287:E287"/>
    <mergeCell ref="F287:G287"/>
    <mergeCell ref="H287:I287"/>
    <mergeCell ref="J287:K287"/>
    <mergeCell ref="L287:M287"/>
    <mergeCell ref="N287:O287"/>
    <mergeCell ref="P287:Q287"/>
    <mergeCell ref="R287:S287"/>
    <mergeCell ref="B286:E286"/>
    <mergeCell ref="F286:G286"/>
    <mergeCell ref="H286:I286"/>
    <mergeCell ref="J286:K286"/>
    <mergeCell ref="L286:M286"/>
    <mergeCell ref="N286:O286"/>
    <mergeCell ref="P284:Q284"/>
    <mergeCell ref="R284:S284"/>
    <mergeCell ref="B285:E285"/>
    <mergeCell ref="F285:G285"/>
    <mergeCell ref="H285:I285"/>
    <mergeCell ref="J285:K285"/>
    <mergeCell ref="L285:M285"/>
    <mergeCell ref="N285:O285"/>
    <mergeCell ref="P285:Q285"/>
    <mergeCell ref="R285:S285"/>
    <mergeCell ref="B284:E284"/>
    <mergeCell ref="F284:G284"/>
    <mergeCell ref="H284:I284"/>
    <mergeCell ref="J284:K284"/>
    <mergeCell ref="L284:M284"/>
    <mergeCell ref="N284:O284"/>
    <mergeCell ref="P282:Q282"/>
    <mergeCell ref="R282:S282"/>
    <mergeCell ref="B283:E283"/>
    <mergeCell ref="F283:G283"/>
    <mergeCell ref="H283:I283"/>
    <mergeCell ref="J283:K283"/>
    <mergeCell ref="L283:M283"/>
    <mergeCell ref="N283:O283"/>
    <mergeCell ref="P283:Q283"/>
    <mergeCell ref="R283:S283"/>
    <mergeCell ref="B282:E282"/>
    <mergeCell ref="F282:G282"/>
    <mergeCell ref="H282:I282"/>
    <mergeCell ref="J282:K282"/>
    <mergeCell ref="L282:M282"/>
    <mergeCell ref="N282:O282"/>
    <mergeCell ref="P280:Q280"/>
    <mergeCell ref="R280:S280"/>
    <mergeCell ref="B281:E281"/>
    <mergeCell ref="F281:G281"/>
    <mergeCell ref="H281:I281"/>
    <mergeCell ref="J281:K281"/>
    <mergeCell ref="L281:M281"/>
    <mergeCell ref="N281:O281"/>
    <mergeCell ref="P281:Q281"/>
    <mergeCell ref="R281:S281"/>
    <mergeCell ref="B280:E280"/>
    <mergeCell ref="F280:G280"/>
    <mergeCell ref="H280:I280"/>
    <mergeCell ref="J280:K280"/>
    <mergeCell ref="L280:M280"/>
    <mergeCell ref="N280:O280"/>
    <mergeCell ref="P278:Q278"/>
    <mergeCell ref="R278:S278"/>
    <mergeCell ref="B279:E279"/>
    <mergeCell ref="F279:G279"/>
    <mergeCell ref="H279:I279"/>
    <mergeCell ref="J279:K279"/>
    <mergeCell ref="L279:M279"/>
    <mergeCell ref="N279:O279"/>
    <mergeCell ref="P279:Q279"/>
    <mergeCell ref="R279:S279"/>
    <mergeCell ref="B278:E278"/>
    <mergeCell ref="F278:G278"/>
    <mergeCell ref="H278:I278"/>
    <mergeCell ref="J278:K278"/>
    <mergeCell ref="L278:M278"/>
    <mergeCell ref="N278:O278"/>
    <mergeCell ref="P276:Q276"/>
    <mergeCell ref="R276:S276"/>
    <mergeCell ref="B277:E277"/>
    <mergeCell ref="F277:G277"/>
    <mergeCell ref="H277:I277"/>
    <mergeCell ref="J277:K277"/>
    <mergeCell ref="L277:M277"/>
    <mergeCell ref="N277:O277"/>
    <mergeCell ref="P277:Q277"/>
    <mergeCell ref="R277:S277"/>
    <mergeCell ref="B276:E276"/>
    <mergeCell ref="F276:G276"/>
    <mergeCell ref="H276:I276"/>
    <mergeCell ref="J276:K276"/>
    <mergeCell ref="L276:M276"/>
    <mergeCell ref="N276:O276"/>
    <mergeCell ref="P274:Q274"/>
    <mergeCell ref="R274:S274"/>
    <mergeCell ref="B275:E275"/>
    <mergeCell ref="F275:G275"/>
    <mergeCell ref="H275:I275"/>
    <mergeCell ref="J275:K275"/>
    <mergeCell ref="L275:M275"/>
    <mergeCell ref="N275:O275"/>
    <mergeCell ref="P275:Q275"/>
    <mergeCell ref="R275:S275"/>
    <mergeCell ref="B274:E274"/>
    <mergeCell ref="F274:G274"/>
    <mergeCell ref="H274:I274"/>
    <mergeCell ref="J274:K274"/>
    <mergeCell ref="L274:M274"/>
    <mergeCell ref="N274:O274"/>
    <mergeCell ref="P272:Q272"/>
    <mergeCell ref="R272:S272"/>
    <mergeCell ref="B273:E273"/>
    <mergeCell ref="F273:G273"/>
    <mergeCell ref="H273:I273"/>
    <mergeCell ref="J273:K273"/>
    <mergeCell ref="L273:M273"/>
    <mergeCell ref="N273:O273"/>
    <mergeCell ref="P273:Q273"/>
    <mergeCell ref="R273:S273"/>
    <mergeCell ref="B272:E272"/>
    <mergeCell ref="F272:G272"/>
    <mergeCell ref="H272:I272"/>
    <mergeCell ref="J272:K272"/>
    <mergeCell ref="L272:M272"/>
    <mergeCell ref="N272:O272"/>
    <mergeCell ref="P270:Q270"/>
    <mergeCell ref="R270:S270"/>
    <mergeCell ref="B271:E271"/>
    <mergeCell ref="F271:G271"/>
    <mergeCell ref="H271:I271"/>
    <mergeCell ref="J271:K271"/>
    <mergeCell ref="L271:M271"/>
    <mergeCell ref="N271:O271"/>
    <mergeCell ref="P271:Q271"/>
    <mergeCell ref="R271:S271"/>
    <mergeCell ref="B270:E270"/>
    <mergeCell ref="F270:G270"/>
    <mergeCell ref="H270:I270"/>
    <mergeCell ref="J270:K270"/>
    <mergeCell ref="L270:M270"/>
    <mergeCell ref="N270:O270"/>
    <mergeCell ref="P268:Q268"/>
    <mergeCell ref="R268:S268"/>
    <mergeCell ref="B269:E269"/>
    <mergeCell ref="F269:G269"/>
    <mergeCell ref="H269:I269"/>
    <mergeCell ref="J269:K269"/>
    <mergeCell ref="L269:M269"/>
    <mergeCell ref="N269:O269"/>
    <mergeCell ref="P269:Q269"/>
    <mergeCell ref="R269:S269"/>
    <mergeCell ref="B268:E268"/>
    <mergeCell ref="F268:G268"/>
    <mergeCell ref="H268:I268"/>
    <mergeCell ref="J268:K268"/>
    <mergeCell ref="L268:M268"/>
    <mergeCell ref="N268:O268"/>
    <mergeCell ref="R266:S266"/>
    <mergeCell ref="B267:E267"/>
    <mergeCell ref="F267:G267"/>
    <mergeCell ref="H267:I267"/>
    <mergeCell ref="J267:K267"/>
    <mergeCell ref="L267:M267"/>
    <mergeCell ref="N267:O267"/>
    <mergeCell ref="P267:Q267"/>
    <mergeCell ref="R267:S267"/>
    <mergeCell ref="N265:O265"/>
    <mergeCell ref="P265:Q265"/>
    <mergeCell ref="R265:S265"/>
    <mergeCell ref="B266:E266"/>
    <mergeCell ref="F266:G266"/>
    <mergeCell ref="H266:I266"/>
    <mergeCell ref="J266:K266"/>
    <mergeCell ref="L266:M266"/>
    <mergeCell ref="N266:O266"/>
    <mergeCell ref="P266:Q266"/>
    <mergeCell ref="B265:E265"/>
    <mergeCell ref="F265:G265"/>
    <mergeCell ref="H265:I265"/>
    <mergeCell ref="J265:K265"/>
    <mergeCell ref="L265:M265"/>
    <mergeCell ref="P249:Q249"/>
    <mergeCell ref="R249:S249"/>
    <mergeCell ref="B250:E250"/>
    <mergeCell ref="F250:G250"/>
    <mergeCell ref="H250:I250"/>
    <mergeCell ref="J250:K250"/>
    <mergeCell ref="L250:M250"/>
    <mergeCell ref="N250:O250"/>
    <mergeCell ref="P250:Q250"/>
    <mergeCell ref="R250:S250"/>
    <mergeCell ref="B249:E249"/>
    <mergeCell ref="F249:G249"/>
    <mergeCell ref="H249:I249"/>
    <mergeCell ref="J249:K249"/>
    <mergeCell ref="L249:M249"/>
    <mergeCell ref="N249:O249"/>
    <mergeCell ref="P247:Q247"/>
    <mergeCell ref="R247:S247"/>
    <mergeCell ref="B248:E248"/>
    <mergeCell ref="F248:G248"/>
    <mergeCell ref="H248:I248"/>
    <mergeCell ref="J248:K248"/>
    <mergeCell ref="L248:M248"/>
    <mergeCell ref="N248:O248"/>
    <mergeCell ref="P248:Q248"/>
    <mergeCell ref="R248:S248"/>
    <mergeCell ref="B247:E247"/>
    <mergeCell ref="F247:G247"/>
    <mergeCell ref="H247:I247"/>
    <mergeCell ref="J247:K247"/>
    <mergeCell ref="L247:M247"/>
    <mergeCell ref="N247:O247"/>
    <mergeCell ref="P245:Q245"/>
    <mergeCell ref="R245:S245"/>
    <mergeCell ref="B246:E246"/>
    <mergeCell ref="F246:G246"/>
    <mergeCell ref="H246:I246"/>
    <mergeCell ref="J246:K246"/>
    <mergeCell ref="L246:M246"/>
    <mergeCell ref="N246:O246"/>
    <mergeCell ref="P246:Q246"/>
    <mergeCell ref="R246:S246"/>
    <mergeCell ref="B245:E245"/>
    <mergeCell ref="F245:G245"/>
    <mergeCell ref="H245:I245"/>
    <mergeCell ref="J245:K245"/>
    <mergeCell ref="L245:M245"/>
    <mergeCell ref="N245:O245"/>
    <mergeCell ref="P243:Q243"/>
    <mergeCell ref="R243:S243"/>
    <mergeCell ref="B244:E244"/>
    <mergeCell ref="F244:G244"/>
    <mergeCell ref="H244:I244"/>
    <mergeCell ref="J244:K244"/>
    <mergeCell ref="L244:M244"/>
    <mergeCell ref="N244:O244"/>
    <mergeCell ref="P244:Q244"/>
    <mergeCell ref="R244:S244"/>
    <mergeCell ref="B243:E243"/>
    <mergeCell ref="F243:G243"/>
    <mergeCell ref="H243:I243"/>
    <mergeCell ref="J243:K243"/>
    <mergeCell ref="L243:M243"/>
    <mergeCell ref="N243:O243"/>
    <mergeCell ref="P241:Q241"/>
    <mergeCell ref="R241:S241"/>
    <mergeCell ref="B242:E242"/>
    <mergeCell ref="F242:G242"/>
    <mergeCell ref="H242:I242"/>
    <mergeCell ref="J242:K242"/>
    <mergeCell ref="L242:M242"/>
    <mergeCell ref="N242:O242"/>
    <mergeCell ref="P242:Q242"/>
    <mergeCell ref="R242:S242"/>
    <mergeCell ref="B241:E241"/>
    <mergeCell ref="F241:G241"/>
    <mergeCell ref="H241:I241"/>
    <mergeCell ref="J241:K241"/>
    <mergeCell ref="L241:M241"/>
    <mergeCell ref="N241:O241"/>
    <mergeCell ref="P239:Q239"/>
    <mergeCell ref="R239:S239"/>
    <mergeCell ref="B240:E240"/>
    <mergeCell ref="F240:G240"/>
    <mergeCell ref="H240:I240"/>
    <mergeCell ref="J240:K240"/>
    <mergeCell ref="L240:M240"/>
    <mergeCell ref="N240:O240"/>
    <mergeCell ref="P240:Q240"/>
    <mergeCell ref="R240:S240"/>
    <mergeCell ref="B239:E239"/>
    <mergeCell ref="F239:G239"/>
    <mergeCell ref="H239:I239"/>
    <mergeCell ref="J239:K239"/>
    <mergeCell ref="L239:M239"/>
    <mergeCell ref="N239:O239"/>
    <mergeCell ref="P237:Q237"/>
    <mergeCell ref="R237:S237"/>
    <mergeCell ref="B238:E238"/>
    <mergeCell ref="F238:G238"/>
    <mergeCell ref="H238:I238"/>
    <mergeCell ref="J238:K238"/>
    <mergeCell ref="L238:M238"/>
    <mergeCell ref="N238:O238"/>
    <mergeCell ref="P238:Q238"/>
    <mergeCell ref="R238:S238"/>
    <mergeCell ref="B237:E237"/>
    <mergeCell ref="F237:G237"/>
    <mergeCell ref="H237:I237"/>
    <mergeCell ref="J237:K237"/>
    <mergeCell ref="L237:M237"/>
    <mergeCell ref="N237:O237"/>
    <mergeCell ref="P235:Q235"/>
    <mergeCell ref="R235:S235"/>
    <mergeCell ref="B236:E236"/>
    <mergeCell ref="F236:G236"/>
    <mergeCell ref="H236:I236"/>
    <mergeCell ref="J236:K236"/>
    <mergeCell ref="L236:M236"/>
    <mergeCell ref="N236:O236"/>
    <mergeCell ref="P236:Q236"/>
    <mergeCell ref="R236:S236"/>
    <mergeCell ref="B235:E235"/>
    <mergeCell ref="F235:G235"/>
    <mergeCell ref="H235:I235"/>
    <mergeCell ref="J235:K235"/>
    <mergeCell ref="L235:M235"/>
    <mergeCell ref="N235:O235"/>
    <mergeCell ref="P233:Q233"/>
    <mergeCell ref="R233:S233"/>
    <mergeCell ref="B234:E234"/>
    <mergeCell ref="F234:G234"/>
    <mergeCell ref="H234:I234"/>
    <mergeCell ref="J234:K234"/>
    <mergeCell ref="L234:M234"/>
    <mergeCell ref="N234:O234"/>
    <mergeCell ref="P234:Q234"/>
    <mergeCell ref="R234:S234"/>
    <mergeCell ref="B233:E233"/>
    <mergeCell ref="F233:G233"/>
    <mergeCell ref="H233:I233"/>
    <mergeCell ref="J233:K233"/>
    <mergeCell ref="L233:M233"/>
    <mergeCell ref="N233:O233"/>
    <mergeCell ref="P231:Q231"/>
    <mergeCell ref="R231:S231"/>
    <mergeCell ref="B232:E232"/>
    <mergeCell ref="F232:G232"/>
    <mergeCell ref="H232:I232"/>
    <mergeCell ref="J232:K232"/>
    <mergeCell ref="L232:M232"/>
    <mergeCell ref="N232:O232"/>
    <mergeCell ref="P232:Q232"/>
    <mergeCell ref="R232:S232"/>
    <mergeCell ref="B231:E231"/>
    <mergeCell ref="F231:G231"/>
    <mergeCell ref="H231:I231"/>
    <mergeCell ref="J231:K231"/>
    <mergeCell ref="L231:M231"/>
    <mergeCell ref="N231:O231"/>
    <mergeCell ref="P229:Q229"/>
    <mergeCell ref="R229:S229"/>
    <mergeCell ref="B230:E230"/>
    <mergeCell ref="F230:G230"/>
    <mergeCell ref="H230:I230"/>
    <mergeCell ref="J230:K230"/>
    <mergeCell ref="L230:M230"/>
    <mergeCell ref="N230:O230"/>
    <mergeCell ref="P230:Q230"/>
    <mergeCell ref="R230:S230"/>
    <mergeCell ref="B229:E229"/>
    <mergeCell ref="F229:G229"/>
    <mergeCell ref="H229:I229"/>
    <mergeCell ref="J229:K229"/>
    <mergeCell ref="L229:M229"/>
    <mergeCell ref="N229:O229"/>
    <mergeCell ref="P227:Q227"/>
    <mergeCell ref="R227:S227"/>
    <mergeCell ref="B228:E228"/>
    <mergeCell ref="F228:G228"/>
    <mergeCell ref="H228:I228"/>
    <mergeCell ref="J228:K228"/>
    <mergeCell ref="L228:M228"/>
    <mergeCell ref="N228:O228"/>
    <mergeCell ref="P228:Q228"/>
    <mergeCell ref="R228:S228"/>
    <mergeCell ref="B227:E227"/>
    <mergeCell ref="F227:G227"/>
    <mergeCell ref="H227:I227"/>
    <mergeCell ref="J227:K227"/>
    <mergeCell ref="L227:M227"/>
    <mergeCell ref="N227:O227"/>
    <mergeCell ref="R213:S213"/>
    <mergeCell ref="B226:E226"/>
    <mergeCell ref="F226:G226"/>
    <mergeCell ref="H226:I226"/>
    <mergeCell ref="J226:K226"/>
    <mergeCell ref="L226:M226"/>
    <mergeCell ref="N226:O226"/>
    <mergeCell ref="P226:Q226"/>
    <mergeCell ref="R226:S226"/>
    <mergeCell ref="P212:Q212"/>
    <mergeCell ref="R212:S212"/>
    <mergeCell ref="B213:E213"/>
    <mergeCell ref="F213:G213"/>
    <mergeCell ref="H213:I213"/>
    <mergeCell ref="J213:K213"/>
    <mergeCell ref="L213:M213"/>
    <mergeCell ref="N213:O213"/>
    <mergeCell ref="P213:Q213"/>
    <mergeCell ref="B212:E212"/>
    <mergeCell ref="F212:G212"/>
    <mergeCell ref="H212:I212"/>
    <mergeCell ref="J212:K212"/>
    <mergeCell ref="L212:M212"/>
    <mergeCell ref="N212:O212"/>
    <mergeCell ref="B211:E211"/>
    <mergeCell ref="F211:G211"/>
    <mergeCell ref="H211:I211"/>
    <mergeCell ref="J211:K211"/>
    <mergeCell ref="L211:M211"/>
    <mergeCell ref="N211:O211"/>
    <mergeCell ref="P211:Q211"/>
    <mergeCell ref="R211:S211"/>
    <mergeCell ref="R209:S209"/>
    <mergeCell ref="B210:E210"/>
    <mergeCell ref="F210:G210"/>
    <mergeCell ref="H210:I210"/>
    <mergeCell ref="J210:K210"/>
    <mergeCell ref="L210:M210"/>
    <mergeCell ref="N210:O210"/>
    <mergeCell ref="P210:Q210"/>
    <mergeCell ref="R210:S210"/>
    <mergeCell ref="P208:Q208"/>
    <mergeCell ref="R208:S208"/>
    <mergeCell ref="B209:E209"/>
    <mergeCell ref="F209:G209"/>
    <mergeCell ref="H209:I209"/>
    <mergeCell ref="J209:K209"/>
    <mergeCell ref="L209:M209"/>
    <mergeCell ref="N209:O209"/>
    <mergeCell ref="P209:Q209"/>
    <mergeCell ref="B208:E208"/>
    <mergeCell ref="F208:G208"/>
    <mergeCell ref="H208:I208"/>
    <mergeCell ref="J208:K208"/>
    <mergeCell ref="L208:M208"/>
    <mergeCell ref="N208:O208"/>
    <mergeCell ref="B207:E207"/>
    <mergeCell ref="F207:G207"/>
    <mergeCell ref="H207:I207"/>
    <mergeCell ref="J207:K207"/>
    <mergeCell ref="L207:M207"/>
    <mergeCell ref="N207:O207"/>
    <mergeCell ref="P207:Q207"/>
    <mergeCell ref="R207:S207"/>
    <mergeCell ref="R205:S205"/>
    <mergeCell ref="B206:E206"/>
    <mergeCell ref="F206:G206"/>
    <mergeCell ref="H206:I206"/>
    <mergeCell ref="J206:K206"/>
    <mergeCell ref="L206:M206"/>
    <mergeCell ref="N206:O206"/>
    <mergeCell ref="P206:Q206"/>
    <mergeCell ref="R206:S206"/>
    <mergeCell ref="P204:Q204"/>
    <mergeCell ref="R204:S204"/>
    <mergeCell ref="B205:E205"/>
    <mergeCell ref="F205:G205"/>
    <mergeCell ref="H205:I205"/>
    <mergeCell ref="J205:K205"/>
    <mergeCell ref="L205:M205"/>
    <mergeCell ref="N205:O205"/>
    <mergeCell ref="P205:Q205"/>
    <mergeCell ref="B204:E204"/>
    <mergeCell ref="F204:G204"/>
    <mergeCell ref="H204:I204"/>
    <mergeCell ref="J204:K204"/>
    <mergeCell ref="L204:M204"/>
    <mergeCell ref="N204:O204"/>
    <mergeCell ref="B203:E203"/>
    <mergeCell ref="F203:G203"/>
    <mergeCell ref="H203:I203"/>
    <mergeCell ref="J203:K203"/>
    <mergeCell ref="L203:M203"/>
    <mergeCell ref="N203:O203"/>
    <mergeCell ref="P203:Q203"/>
    <mergeCell ref="R203:S203"/>
    <mergeCell ref="R201:S201"/>
    <mergeCell ref="B202:E202"/>
    <mergeCell ref="F202:G202"/>
    <mergeCell ref="H202:I202"/>
    <mergeCell ref="J202:K202"/>
    <mergeCell ref="L202:M202"/>
    <mergeCell ref="N202:O202"/>
    <mergeCell ref="P202:Q202"/>
    <mergeCell ref="R202:S202"/>
    <mergeCell ref="P200:Q200"/>
    <mergeCell ref="R200:S200"/>
    <mergeCell ref="B201:E201"/>
    <mergeCell ref="F201:G201"/>
    <mergeCell ref="H201:I201"/>
    <mergeCell ref="J201:K201"/>
    <mergeCell ref="L201:M201"/>
    <mergeCell ref="N201:O201"/>
    <mergeCell ref="P201:Q201"/>
    <mergeCell ref="B200:E200"/>
    <mergeCell ref="F200:G200"/>
    <mergeCell ref="H200:I200"/>
    <mergeCell ref="J200:K200"/>
    <mergeCell ref="L200:M200"/>
    <mergeCell ref="N200:O200"/>
    <mergeCell ref="B199:E199"/>
    <mergeCell ref="F199:G199"/>
    <mergeCell ref="H199:I199"/>
    <mergeCell ref="J199:K199"/>
    <mergeCell ref="L199:M199"/>
    <mergeCell ref="N199:O199"/>
    <mergeCell ref="P199:Q199"/>
    <mergeCell ref="R199:S199"/>
    <mergeCell ref="R197:S197"/>
    <mergeCell ref="B198:E198"/>
    <mergeCell ref="F198:G198"/>
    <mergeCell ref="H198:I198"/>
    <mergeCell ref="J198:K198"/>
    <mergeCell ref="L198:M198"/>
    <mergeCell ref="N198:O198"/>
    <mergeCell ref="P198:Q198"/>
    <mergeCell ref="R198:S198"/>
    <mergeCell ref="P196:Q196"/>
    <mergeCell ref="R196:S196"/>
    <mergeCell ref="B197:E197"/>
    <mergeCell ref="F197:G197"/>
    <mergeCell ref="H197:I197"/>
    <mergeCell ref="J197:K197"/>
    <mergeCell ref="L197:M197"/>
    <mergeCell ref="N197:O197"/>
    <mergeCell ref="P197:Q197"/>
    <mergeCell ref="B196:E196"/>
    <mergeCell ref="F196:G196"/>
    <mergeCell ref="H196:I196"/>
    <mergeCell ref="J196:K196"/>
    <mergeCell ref="L196:M196"/>
    <mergeCell ref="N196:O196"/>
    <mergeCell ref="B195:E195"/>
    <mergeCell ref="F195:G195"/>
    <mergeCell ref="H195:I195"/>
    <mergeCell ref="J195:K195"/>
    <mergeCell ref="L195:M195"/>
    <mergeCell ref="N195:O195"/>
    <mergeCell ref="P195:Q195"/>
    <mergeCell ref="R195:S195"/>
    <mergeCell ref="R193:S193"/>
    <mergeCell ref="B194:E194"/>
    <mergeCell ref="F194:G194"/>
    <mergeCell ref="H194:I194"/>
    <mergeCell ref="J194:K194"/>
    <mergeCell ref="L194:M194"/>
    <mergeCell ref="N194:O194"/>
    <mergeCell ref="P194:Q194"/>
    <mergeCell ref="R194:S194"/>
    <mergeCell ref="P192:Q192"/>
    <mergeCell ref="R192:S192"/>
    <mergeCell ref="B193:E193"/>
    <mergeCell ref="F193:G193"/>
    <mergeCell ref="H193:I193"/>
    <mergeCell ref="J193:K193"/>
    <mergeCell ref="L193:M193"/>
    <mergeCell ref="N193:O193"/>
    <mergeCell ref="P193:Q193"/>
    <mergeCell ref="B192:E192"/>
    <mergeCell ref="F192:G192"/>
    <mergeCell ref="H192:I192"/>
    <mergeCell ref="J192:K192"/>
    <mergeCell ref="L192:M192"/>
    <mergeCell ref="N192:O192"/>
    <mergeCell ref="H11:I11"/>
    <mergeCell ref="B191:E191"/>
    <mergeCell ref="F191:G191"/>
    <mergeCell ref="H191:I191"/>
    <mergeCell ref="J191:K191"/>
    <mergeCell ref="L191:M191"/>
    <mergeCell ref="N191:O191"/>
    <mergeCell ref="P191:Q191"/>
    <mergeCell ref="R191:S191"/>
    <mergeCell ref="R189:S189"/>
    <mergeCell ref="B190:E190"/>
    <mergeCell ref="F190:G190"/>
    <mergeCell ref="H190:I190"/>
    <mergeCell ref="J190:K190"/>
    <mergeCell ref="L190:M190"/>
    <mergeCell ref="N190:O190"/>
    <mergeCell ref="P190:Q190"/>
    <mergeCell ref="R190:S190"/>
    <mergeCell ref="B189:E189"/>
    <mergeCell ref="F189:G189"/>
    <mergeCell ref="H189:I189"/>
    <mergeCell ref="J189:K189"/>
    <mergeCell ref="L189:M189"/>
    <mergeCell ref="N189:O189"/>
    <mergeCell ref="P189:Q189"/>
    <mergeCell ref="H12:I12"/>
    <mergeCell ref="H13:I13"/>
    <mergeCell ref="H15:T17"/>
    <mergeCell ref="H19:I19"/>
    <mergeCell ref="H20:I20"/>
    <mergeCell ref="H21:I21"/>
    <mergeCell ref="H23:T23"/>
  </mergeCells>
  <conditionalFormatting sqref="N75:U100">
    <cfRule type="expression" dxfId="22" priority="25">
      <formula>$N$75=""</formula>
    </cfRule>
  </conditionalFormatting>
  <conditionalFormatting sqref="A261:U261 A413:U413 A565:U565 A263:U298 A300:U336 A415:U450 A452:U488 A567:U602 A604:U640">
    <cfRule type="expression" dxfId="21" priority="26">
      <formula>$N$75=""</formula>
    </cfRule>
  </conditionalFormatting>
  <conditionalFormatting sqref="A337:U337 A339:U374 A376:U413 A415:U450 A491:U526 A528:U565 A567:U602 A604:U650 A452:U489">
    <cfRule type="expression" dxfId="20" priority="27">
      <formula>$C$170=""</formula>
    </cfRule>
  </conditionalFormatting>
  <conditionalFormatting sqref="A491:U526 A528:U565 A567:U602 A604:U650">
    <cfRule type="expression" dxfId="19" priority="28">
      <formula>$C$171=""</formula>
    </cfRule>
  </conditionalFormatting>
  <conditionalFormatting sqref="F190:S213 F342:S365 F494:S517">
    <cfRule type="cellIs" dxfId="18" priority="30" operator="lessThan">
      <formula>$K$219</formula>
    </cfRule>
  </conditionalFormatting>
  <conditionalFormatting sqref="F266:S289 F418:S441 F570:S593">
    <cfRule type="cellIs" dxfId="17" priority="31" operator="lessThan">
      <formula>$K$295</formula>
    </cfRule>
  </conditionalFormatting>
  <conditionalFormatting sqref="F227:S250 F303:S326 F379:S402 F455:S478 F531:S554 F607:S630">
    <cfRule type="cellIs" dxfId="16" priority="32" operator="greaterThanOrEqual">
      <formula>1.5</formula>
    </cfRule>
    <cfRule type="cellIs" dxfId="15" priority="33" operator="between">
      <formula>0.00001</formula>
      <formula>1.5</formula>
    </cfRule>
  </conditionalFormatting>
  <conditionalFormatting sqref="M39:O39">
    <cfRule type="cellIs" dxfId="14" priority="24" operator="notEqual">
      <formula>190</formula>
    </cfRule>
  </conditionalFormatting>
  <conditionalFormatting sqref="B299">
    <cfRule type="expression" dxfId="13" priority="22">
      <formula>$N$75=""</formula>
    </cfRule>
  </conditionalFormatting>
  <conditionalFormatting sqref="B490">
    <cfRule type="expression" dxfId="12" priority="12">
      <formula>$C$170=""</formula>
    </cfRule>
  </conditionalFormatting>
  <conditionalFormatting sqref="B490">
    <cfRule type="expression" dxfId="11" priority="13">
      <formula>$C$171=""</formula>
    </cfRule>
  </conditionalFormatting>
  <conditionalFormatting sqref="B527">
    <cfRule type="expression" dxfId="10" priority="10">
      <formula>$C$170=""</formula>
    </cfRule>
  </conditionalFormatting>
  <conditionalFormatting sqref="B527">
    <cfRule type="expression" dxfId="9" priority="11">
      <formula>$C$171=""</formula>
    </cfRule>
  </conditionalFormatting>
  <conditionalFormatting sqref="B566">
    <cfRule type="expression" dxfId="8" priority="8">
      <formula>$C$170=""</formula>
    </cfRule>
  </conditionalFormatting>
  <conditionalFormatting sqref="B566">
    <cfRule type="expression" dxfId="7" priority="9">
      <formula>$C$171=""</formula>
    </cfRule>
  </conditionalFormatting>
  <conditionalFormatting sqref="B603">
    <cfRule type="expression" dxfId="6" priority="6">
      <formula>$C$170=""</formula>
    </cfRule>
  </conditionalFormatting>
  <conditionalFormatting sqref="B603">
    <cfRule type="expression" dxfId="5" priority="7">
      <formula>$C$171=""</formula>
    </cfRule>
  </conditionalFormatting>
  <conditionalFormatting sqref="B338">
    <cfRule type="expression" dxfId="4" priority="5">
      <formula>$C$170=""</formula>
    </cfRule>
  </conditionalFormatting>
  <conditionalFormatting sqref="B375">
    <cfRule type="expression" dxfId="3" priority="4">
      <formula>$C$170=""</formula>
    </cfRule>
  </conditionalFormatting>
  <conditionalFormatting sqref="B414">
    <cfRule type="expression" dxfId="2" priority="3">
      <formula>$C$170=""</formula>
    </cfRule>
  </conditionalFormatting>
  <conditionalFormatting sqref="B451">
    <cfRule type="expression" dxfId="1" priority="2">
      <formula>$C$170=""</formula>
    </cfRule>
  </conditionalFormatting>
  <conditionalFormatting sqref="A489">
    <cfRule type="expression" dxfId="0" priority="1">
      <formula>$C$171=""</formula>
    </cfRule>
  </conditionalFormatting>
  <pageMargins left="0.25" right="0.25" top="0.75" bottom="0.75" header="0.3" footer="0.3"/>
  <pageSetup orientation="portrait" r:id="rId1"/>
  <headerFooter>
    <oddHeader>&amp;C&amp;G</oddHeader>
    <oddFooter>&amp;L&amp;F&amp;RVersion 1.27a
&amp;D</oddFooter>
  </headerFooter>
  <rowBreaks count="17" manualBreakCount="17">
    <brk id="43" max="16383" man="1"/>
    <brk id="72" max="16383" man="1"/>
    <brk id="103" max="16383" man="1"/>
    <brk id="134" max="16383" man="1"/>
    <brk id="165" max="16383" man="1"/>
    <brk id="184" max="16383" man="1"/>
    <brk id="221" max="16383" man="1"/>
    <brk id="260" max="16383" man="1"/>
    <brk id="297" max="16383" man="1"/>
    <brk id="336" max="16383" man="1"/>
    <brk id="373" max="16383" man="1"/>
    <brk id="412" max="16383" man="1"/>
    <brk id="449" max="16383" man="1"/>
    <brk id="488" max="16383" man="1"/>
    <brk id="525" max="16383" man="1"/>
    <brk id="564" max="16383" man="1"/>
    <brk id="601" max="16383" man="1"/>
  </rowBreaks>
  <ignoredErrors>
    <ignoredError sqref="B184:U184 B221:U221 B220:J220 N220:U220 B218:U218 C187:U187 B256:U256 C224:U224 B259:I259 B257:K257 B258:K258 B264:U289 C263:U263 B336:U336 C300:U300 B340:U365 C339:U339 B412:U412 C376:U376 B416:U441 C415:U415 B488:U488 C452:U452 B492:U517 C491:U491 B564:U564 C528:U528 B568:U593 C567:U567 B605:U607 C604:U604 B297:U297 T296:U296 B373:U373 T372:U372 B449:U449 T448:U448 B525:U525 T524:U524 B601:U601 T600:U600 O257:U259 B332:U334 B408:U410 B484:U486 B560:U562 T294:U294 T370:U370 T446:U446 T522:U522 T598:U598 B636:U638 B608:I608 L608:U608 B188:U214 T290:U290 T366:U366 T442:U442 T518:U518 T594:U594 B225:U251 B301:U327 B377:U403 B453:U479 B529:U555 B609:U631" evalError="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7"/>
  <sheetViews>
    <sheetView showGridLines="0" workbookViewId="0"/>
  </sheetViews>
  <sheetFormatPr defaultRowHeight="15" x14ac:dyDescent="0.25"/>
  <cols>
    <col min="1" max="1" width="2.7109375" style="111" customWidth="1"/>
    <col min="2" max="2" width="9" style="111" customWidth="1"/>
    <col min="3" max="3" width="1.7109375" style="111" customWidth="1"/>
    <col min="4" max="4" width="10.42578125" style="111" customWidth="1"/>
    <col min="5" max="5" width="1.7109375" style="111" customWidth="1"/>
    <col min="6" max="6" width="75.7109375" style="111" customWidth="1"/>
    <col min="7" max="16384" width="9.140625" style="111"/>
  </cols>
  <sheetData>
    <row r="2" spans="2:6" ht="21" x14ac:dyDescent="0.35">
      <c r="B2" s="110" t="s">
        <v>247</v>
      </c>
    </row>
    <row r="3" spans="2:6" x14ac:dyDescent="0.25">
      <c r="B3" s="114"/>
      <c r="C3" s="114"/>
      <c r="D3" s="114"/>
      <c r="E3" s="114"/>
      <c r="F3" s="114"/>
    </row>
    <row r="4" spans="2:6" x14ac:dyDescent="0.25">
      <c r="B4" s="171" t="s">
        <v>243</v>
      </c>
      <c r="C4" s="165"/>
      <c r="D4" s="170" t="s">
        <v>248</v>
      </c>
      <c r="F4" s="171" t="s">
        <v>244</v>
      </c>
    </row>
    <row r="5" spans="2:6" ht="15" customHeight="1" x14ac:dyDescent="0.25">
      <c r="B5" s="112"/>
      <c r="F5" s="172"/>
    </row>
    <row r="6" spans="2:6" ht="38.25" x14ac:dyDescent="0.25">
      <c r="B6" s="166">
        <v>1.27</v>
      </c>
      <c r="C6" s="166"/>
      <c r="D6" s="167">
        <v>43230</v>
      </c>
      <c r="E6" s="168"/>
      <c r="F6" s="172" t="s">
        <v>245</v>
      </c>
    </row>
    <row r="7" spans="2:6" ht="15" customHeight="1" x14ac:dyDescent="0.25">
      <c r="B7" s="166"/>
      <c r="C7" s="166"/>
      <c r="D7" s="167"/>
      <c r="E7" s="168"/>
      <c r="F7" s="172" t="s">
        <v>246</v>
      </c>
    </row>
    <row r="8" spans="2:6" x14ac:dyDescent="0.25">
      <c r="B8" s="166"/>
      <c r="C8" s="166"/>
      <c r="D8" s="167"/>
      <c r="E8" s="168"/>
      <c r="F8" s="172"/>
    </row>
    <row r="9" spans="2:6" ht="25.5" x14ac:dyDescent="0.25">
      <c r="B9" s="166" t="s">
        <v>251</v>
      </c>
      <c r="C9" s="166"/>
      <c r="D9" s="167">
        <v>43250</v>
      </c>
      <c r="E9" s="168"/>
      <c r="F9" s="172" t="s">
        <v>271</v>
      </c>
    </row>
    <row r="10" spans="2:6" ht="25.5" x14ac:dyDescent="0.25">
      <c r="B10" s="166"/>
      <c r="C10" s="166"/>
      <c r="D10" s="167"/>
      <c r="E10" s="168"/>
      <c r="F10" s="172" t="s">
        <v>259</v>
      </c>
    </row>
    <row r="11" spans="2:6" ht="25.5" x14ac:dyDescent="0.25">
      <c r="B11" s="166"/>
      <c r="C11" s="166"/>
      <c r="D11" s="167"/>
      <c r="E11" s="168"/>
      <c r="F11" s="172" t="s">
        <v>260</v>
      </c>
    </row>
    <row r="12" spans="2:6" x14ac:dyDescent="0.25">
      <c r="B12" s="166"/>
      <c r="C12" s="166"/>
      <c r="D12" s="167"/>
      <c r="E12" s="168"/>
      <c r="F12" s="172" t="s">
        <v>261</v>
      </c>
    </row>
    <row r="13" spans="2:6" x14ac:dyDescent="0.25">
      <c r="B13" s="166"/>
      <c r="C13" s="166"/>
      <c r="D13" s="167"/>
      <c r="E13" s="168"/>
      <c r="F13" s="172"/>
    </row>
    <row r="14" spans="2:6" x14ac:dyDescent="0.25">
      <c r="B14" s="166" t="s">
        <v>263</v>
      </c>
      <c r="C14" s="166"/>
      <c r="D14" s="167">
        <v>43550</v>
      </c>
      <c r="E14" s="168"/>
      <c r="F14" s="172" t="s">
        <v>264</v>
      </c>
    </row>
    <row r="15" spans="2:6" x14ac:dyDescent="0.25">
      <c r="B15" s="166"/>
      <c r="C15" s="166"/>
      <c r="D15" s="167"/>
      <c r="E15" s="168"/>
      <c r="F15" s="172"/>
    </row>
    <row r="16" spans="2:6" x14ac:dyDescent="0.25">
      <c r="B16" s="166" t="s">
        <v>265</v>
      </c>
      <c r="C16" s="166"/>
      <c r="D16" s="167">
        <v>43672</v>
      </c>
      <c r="E16" s="168"/>
      <c r="F16" s="172" t="s">
        <v>266</v>
      </c>
    </row>
    <row r="17" spans="2:6" x14ac:dyDescent="0.25">
      <c r="B17" s="166"/>
      <c r="C17" s="166"/>
      <c r="D17" s="167"/>
      <c r="E17" s="168"/>
      <c r="F17" s="172"/>
    </row>
    <row r="18" spans="2:6" ht="38.25" x14ac:dyDescent="0.25">
      <c r="B18" s="166">
        <v>1.28</v>
      </c>
      <c r="C18" s="166"/>
      <c r="D18" s="167">
        <v>43685</v>
      </c>
      <c r="E18" s="168"/>
      <c r="F18" s="211" t="s">
        <v>272</v>
      </c>
    </row>
    <row r="19" spans="2:6" x14ac:dyDescent="0.25">
      <c r="B19" s="166"/>
      <c r="C19" s="166"/>
      <c r="D19" s="167"/>
      <c r="E19" s="168"/>
      <c r="F19" s="172"/>
    </row>
    <row r="20" spans="2:6" x14ac:dyDescent="0.25">
      <c r="B20" s="166">
        <v>1.29</v>
      </c>
      <c r="C20" s="166"/>
      <c r="D20" s="167">
        <v>43720</v>
      </c>
      <c r="E20" s="168"/>
      <c r="F20" s="172" t="s">
        <v>274</v>
      </c>
    </row>
    <row r="21" spans="2:6" x14ac:dyDescent="0.25">
      <c r="B21" s="166"/>
      <c r="C21" s="166"/>
      <c r="D21" s="167"/>
      <c r="E21" s="168"/>
      <c r="F21" s="172" t="s">
        <v>275</v>
      </c>
    </row>
    <row r="22" spans="2:6" x14ac:dyDescent="0.25">
      <c r="B22" s="166"/>
      <c r="C22" s="166"/>
      <c r="D22" s="167"/>
      <c r="E22" s="168"/>
      <c r="F22" s="172"/>
    </row>
    <row r="23" spans="2:6" x14ac:dyDescent="0.25">
      <c r="B23" s="166"/>
      <c r="C23" s="166"/>
      <c r="D23" s="167"/>
      <c r="E23" s="168"/>
      <c r="F23" s="172"/>
    </row>
    <row r="24" spans="2:6" x14ac:dyDescent="0.25">
      <c r="B24" s="166"/>
      <c r="C24" s="166"/>
      <c r="D24" s="167"/>
      <c r="E24" s="168"/>
      <c r="F24" s="172"/>
    </row>
    <row r="25" spans="2:6" x14ac:dyDescent="0.25">
      <c r="B25" s="166"/>
      <c r="C25" s="166"/>
      <c r="D25" s="167"/>
      <c r="E25" s="168"/>
      <c r="F25" s="172"/>
    </row>
    <row r="26" spans="2:6" x14ac:dyDescent="0.25">
      <c r="B26" s="166"/>
      <c r="C26" s="166"/>
      <c r="D26" s="167"/>
      <c r="E26" s="168"/>
      <c r="F26" s="172"/>
    </row>
    <row r="27" spans="2:6" x14ac:dyDescent="0.25">
      <c r="B27" s="166"/>
      <c r="C27" s="166"/>
      <c r="D27" s="167"/>
      <c r="E27" s="168"/>
      <c r="F27" s="172"/>
    </row>
    <row r="28" spans="2:6" x14ac:dyDescent="0.25">
      <c r="B28" s="166"/>
      <c r="C28" s="166"/>
      <c r="D28" s="167"/>
      <c r="E28" s="168"/>
      <c r="F28" s="172"/>
    </row>
    <row r="29" spans="2:6" x14ac:dyDescent="0.25">
      <c r="B29" s="166"/>
      <c r="C29" s="166"/>
      <c r="D29" s="167"/>
      <c r="E29" s="168"/>
      <c r="F29" s="172"/>
    </row>
    <row r="30" spans="2:6" x14ac:dyDescent="0.25">
      <c r="B30" s="166"/>
      <c r="C30" s="166"/>
      <c r="D30" s="167"/>
      <c r="E30" s="168"/>
      <c r="F30" s="172"/>
    </row>
    <row r="31" spans="2:6" x14ac:dyDescent="0.25">
      <c r="B31" s="166"/>
      <c r="C31" s="166"/>
      <c r="D31" s="167"/>
      <c r="E31" s="168"/>
      <c r="F31" s="172"/>
    </row>
    <row r="32" spans="2:6" x14ac:dyDescent="0.25">
      <c r="B32" s="166"/>
      <c r="C32" s="166"/>
      <c r="D32" s="167"/>
      <c r="E32" s="168"/>
      <c r="F32" s="172"/>
    </row>
    <row r="33" spans="2:6" x14ac:dyDescent="0.25">
      <c r="B33" s="166"/>
      <c r="C33" s="166"/>
      <c r="D33" s="167"/>
      <c r="E33" s="168"/>
      <c r="F33" s="172"/>
    </row>
    <row r="34" spans="2:6" x14ac:dyDescent="0.25">
      <c r="B34" s="166"/>
      <c r="C34" s="166"/>
      <c r="D34" s="167"/>
      <c r="E34" s="168"/>
      <c r="F34" s="172"/>
    </row>
    <row r="35" spans="2:6" x14ac:dyDescent="0.25">
      <c r="B35" s="166"/>
      <c r="C35" s="166"/>
      <c r="D35" s="167"/>
      <c r="E35" s="168"/>
      <c r="F35" s="172"/>
    </row>
    <row r="36" spans="2:6" x14ac:dyDescent="0.25">
      <c r="B36" s="166"/>
      <c r="C36" s="166"/>
      <c r="D36" s="167"/>
      <c r="E36" s="168"/>
      <c r="F36" s="172"/>
    </row>
    <row r="37" spans="2:6" x14ac:dyDescent="0.25">
      <c r="B37" s="166"/>
      <c r="C37" s="166"/>
      <c r="D37" s="167"/>
      <c r="E37" s="168"/>
      <c r="F37" s="172"/>
    </row>
    <row r="38" spans="2:6" x14ac:dyDescent="0.25">
      <c r="B38" s="166"/>
      <c r="C38" s="166"/>
      <c r="D38" s="167"/>
      <c r="E38" s="168"/>
      <c r="F38" s="172"/>
    </row>
    <row r="39" spans="2:6" x14ac:dyDescent="0.25">
      <c r="B39" s="166"/>
      <c r="C39" s="166"/>
      <c r="D39" s="167"/>
      <c r="E39" s="168"/>
      <c r="F39" s="172"/>
    </row>
    <row r="40" spans="2:6" x14ac:dyDescent="0.25">
      <c r="B40" s="166"/>
      <c r="C40" s="166"/>
      <c r="D40" s="167"/>
      <c r="E40" s="168"/>
      <c r="F40" s="172"/>
    </row>
    <row r="41" spans="2:6" x14ac:dyDescent="0.25">
      <c r="B41" s="166"/>
      <c r="C41" s="166"/>
      <c r="D41" s="167"/>
      <c r="E41" s="168"/>
      <c r="F41" s="172"/>
    </row>
    <row r="42" spans="2:6" x14ac:dyDescent="0.25">
      <c r="B42" s="166"/>
      <c r="C42" s="166"/>
      <c r="D42" s="167"/>
      <c r="E42" s="168"/>
      <c r="F42" s="172"/>
    </row>
    <row r="43" spans="2:6" x14ac:dyDescent="0.25">
      <c r="B43" s="166"/>
      <c r="C43" s="166"/>
      <c r="D43" s="167"/>
      <c r="E43" s="168"/>
      <c r="F43" s="172"/>
    </row>
    <row r="44" spans="2:6" x14ac:dyDescent="0.25">
      <c r="B44" s="166"/>
      <c r="C44" s="166"/>
      <c r="D44" s="167"/>
      <c r="E44" s="168"/>
      <c r="F44" s="172"/>
    </row>
    <row r="45" spans="2:6" x14ac:dyDescent="0.25">
      <c r="B45" s="166"/>
      <c r="C45" s="166"/>
      <c r="D45" s="167"/>
      <c r="E45" s="168"/>
      <c r="F45" s="172"/>
    </row>
    <row r="46" spans="2:6" x14ac:dyDescent="0.25">
      <c r="B46" s="166"/>
      <c r="C46" s="166"/>
      <c r="D46" s="167"/>
      <c r="E46" s="168"/>
      <c r="F46" s="172"/>
    </row>
    <row r="47" spans="2:6" x14ac:dyDescent="0.25">
      <c r="B47" s="166"/>
      <c r="C47" s="166"/>
      <c r="D47" s="167"/>
      <c r="E47" s="168"/>
      <c r="F47" s="172"/>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2"/>
  <sheetViews>
    <sheetView showGridLines="0" workbookViewId="0"/>
  </sheetViews>
  <sheetFormatPr defaultRowHeight="15" x14ac:dyDescent="0.25"/>
  <cols>
    <col min="1" max="1" width="2.7109375" customWidth="1"/>
    <col min="2" max="2" width="3.7109375" customWidth="1"/>
    <col min="7" max="7" width="9.140625" customWidth="1"/>
  </cols>
  <sheetData>
    <row r="2" spans="2:10" ht="21" x14ac:dyDescent="0.35">
      <c r="B2" s="20" t="s">
        <v>167</v>
      </c>
    </row>
    <row r="3" spans="2:10" ht="30" customHeight="1" x14ac:dyDescent="0.25">
      <c r="B3" s="237" t="s">
        <v>269</v>
      </c>
      <c r="C3" s="237"/>
      <c r="D3" s="237"/>
      <c r="E3" s="237"/>
      <c r="F3" s="237"/>
      <c r="G3" s="237"/>
      <c r="H3" s="237"/>
      <c r="I3" s="237"/>
    </row>
    <row r="4" spans="2:10" x14ac:dyDescent="0.25">
      <c r="B4" s="208" t="s">
        <v>270</v>
      </c>
      <c r="C4" s="62" t="s">
        <v>268</v>
      </c>
    </row>
    <row r="5" spans="2:10" x14ac:dyDescent="0.25">
      <c r="B5" s="208"/>
      <c r="C5" s="62"/>
    </row>
    <row r="6" spans="2:10" x14ac:dyDescent="0.25">
      <c r="B6" s="9" t="s">
        <v>168</v>
      </c>
    </row>
    <row r="7" spans="2:10" ht="15" customHeight="1" x14ac:dyDescent="0.25">
      <c r="C7" s="72" t="s">
        <v>69</v>
      </c>
      <c r="D7" s="73"/>
      <c r="E7" s="73"/>
      <c r="F7" s="73"/>
      <c r="G7" s="260" t="s">
        <v>201</v>
      </c>
      <c r="H7" s="260"/>
      <c r="I7" s="260"/>
      <c r="J7" s="260"/>
    </row>
    <row r="8" spans="2:10" ht="15" customHeight="1" x14ac:dyDescent="0.25">
      <c r="C8" s="72" t="s">
        <v>224</v>
      </c>
      <c r="D8" s="73"/>
      <c r="E8" s="73"/>
      <c r="F8" s="73"/>
      <c r="G8" s="260" t="s">
        <v>225</v>
      </c>
      <c r="H8" s="260"/>
      <c r="I8" s="260"/>
      <c r="J8" s="260"/>
    </row>
    <row r="9" spans="2:10" ht="15" customHeight="1" x14ac:dyDescent="0.25">
      <c r="C9" s="72" t="s">
        <v>70</v>
      </c>
      <c r="D9" s="73"/>
      <c r="E9" s="73"/>
      <c r="F9" s="73"/>
      <c r="G9" s="260" t="s">
        <v>202</v>
      </c>
      <c r="H9" s="260"/>
      <c r="I9" s="260"/>
      <c r="J9" s="260"/>
    </row>
    <row r="10" spans="2:10" ht="15" customHeight="1" x14ac:dyDescent="0.25">
      <c r="C10" s="72" t="s">
        <v>226</v>
      </c>
      <c r="D10" s="73"/>
      <c r="E10" s="73"/>
      <c r="F10" s="73"/>
      <c r="G10" s="260" t="s">
        <v>227</v>
      </c>
      <c r="H10" s="260"/>
      <c r="I10" s="260"/>
      <c r="J10" s="260"/>
    </row>
    <row r="11" spans="2:10" x14ac:dyDescent="0.25">
      <c r="C11" s="72"/>
      <c r="D11" s="73"/>
      <c r="E11" s="73"/>
      <c r="F11" s="73"/>
      <c r="G11" s="64"/>
      <c r="H11" s="64"/>
      <c r="I11" s="64"/>
    </row>
    <row r="12" spans="2:10" x14ac:dyDescent="0.25">
      <c r="B12" s="9" t="s">
        <v>169</v>
      </c>
    </row>
    <row r="13" spans="2:10" x14ac:dyDescent="0.25">
      <c r="C13" s="72" t="s">
        <v>71</v>
      </c>
      <c r="D13" s="73"/>
      <c r="E13" s="73"/>
      <c r="F13" s="73"/>
      <c r="G13" s="246" t="s">
        <v>203</v>
      </c>
      <c r="H13" s="246"/>
      <c r="I13" s="246"/>
    </row>
    <row r="14" spans="2:10" x14ac:dyDescent="0.25">
      <c r="C14" s="72" t="s">
        <v>72</v>
      </c>
      <c r="D14" s="73"/>
      <c r="E14" s="73"/>
      <c r="F14" s="73"/>
      <c r="G14" s="246" t="s">
        <v>204</v>
      </c>
      <c r="H14" s="246"/>
      <c r="I14" s="246"/>
    </row>
    <row r="15" spans="2:10" x14ac:dyDescent="0.25">
      <c r="C15" s="73" t="s">
        <v>233</v>
      </c>
      <c r="G15" s="246"/>
      <c r="H15" s="246"/>
      <c r="I15" s="246"/>
      <c r="J15" s="208" t="s">
        <v>267</v>
      </c>
    </row>
    <row r="16" spans="2:10" x14ac:dyDescent="0.25">
      <c r="C16" s="5" t="s">
        <v>109</v>
      </c>
      <c r="G16" s="261"/>
      <c r="H16" s="261"/>
      <c r="I16" s="261"/>
      <c r="J16" s="208" t="s">
        <v>267</v>
      </c>
    </row>
    <row r="17" spans="2:10" x14ac:dyDescent="0.25">
      <c r="C17" s="5" t="s">
        <v>110</v>
      </c>
      <c r="G17" s="262" t="str">
        <f>IF(G16="North","South",IF(G16="South","North",IF(G16="East","West",IF(G16="West","East",""))))</f>
        <v/>
      </c>
      <c r="H17" s="262"/>
      <c r="I17" s="262"/>
      <c r="J17" s="208"/>
    </row>
    <row r="18" spans="2:10" ht="15" customHeight="1" x14ac:dyDescent="0.25">
      <c r="C18" s="254" t="s">
        <v>253</v>
      </c>
      <c r="D18" s="254"/>
      <c r="E18" s="254"/>
      <c r="F18" s="254"/>
      <c r="G18" s="254"/>
      <c r="H18" s="254"/>
      <c r="I18" s="254"/>
    </row>
    <row r="19" spans="2:10" x14ac:dyDescent="0.25">
      <c r="C19" s="254"/>
      <c r="D19" s="254"/>
      <c r="E19" s="254"/>
      <c r="F19" s="254"/>
      <c r="G19" s="254"/>
      <c r="H19" s="254"/>
      <c r="I19" s="254"/>
    </row>
    <row r="20" spans="2:10" x14ac:dyDescent="0.25">
      <c r="C20" s="254"/>
      <c r="D20" s="254"/>
      <c r="E20" s="254"/>
      <c r="F20" s="254"/>
      <c r="G20" s="254"/>
      <c r="H20" s="254"/>
      <c r="I20" s="254"/>
    </row>
    <row r="21" spans="2:10" x14ac:dyDescent="0.25">
      <c r="C21" s="254"/>
      <c r="D21" s="254"/>
      <c r="E21" s="254"/>
      <c r="F21" s="254"/>
      <c r="G21" s="254"/>
      <c r="H21" s="254"/>
      <c r="I21" s="254"/>
    </row>
    <row r="22" spans="2:10" x14ac:dyDescent="0.25">
      <c r="C22" s="254"/>
      <c r="D22" s="254"/>
      <c r="E22" s="254"/>
      <c r="F22" s="254"/>
      <c r="G22" s="254"/>
      <c r="H22" s="254"/>
      <c r="I22" s="254"/>
    </row>
    <row r="23" spans="2:10" x14ac:dyDescent="0.25">
      <c r="C23" s="72"/>
      <c r="D23" s="73"/>
      <c r="E23" s="73"/>
      <c r="F23" s="73"/>
      <c r="G23" s="74"/>
      <c r="H23" s="75"/>
      <c r="I23" s="75"/>
    </row>
    <row r="24" spans="2:10" x14ac:dyDescent="0.25">
      <c r="B24" s="9" t="s">
        <v>170</v>
      </c>
    </row>
    <row r="25" spans="2:10" x14ac:dyDescent="0.25">
      <c r="C25" s="72" t="s">
        <v>73</v>
      </c>
      <c r="D25" s="73"/>
      <c r="E25" s="73"/>
      <c r="F25" s="73"/>
      <c r="G25" s="246"/>
      <c r="H25" s="246"/>
      <c r="I25" s="246"/>
      <c r="J25" s="208" t="s">
        <v>267</v>
      </c>
    </row>
    <row r="26" spans="2:10" x14ac:dyDescent="0.25">
      <c r="C26" s="72" t="s">
        <v>222</v>
      </c>
      <c r="D26" s="73"/>
      <c r="E26" s="73"/>
      <c r="F26" s="73"/>
      <c r="G26" s="246" t="s">
        <v>223</v>
      </c>
      <c r="H26" s="246"/>
      <c r="I26" s="246"/>
    </row>
    <row r="27" spans="2:10" ht="15" customHeight="1" x14ac:dyDescent="0.25">
      <c r="C27" s="73" t="s">
        <v>74</v>
      </c>
      <c r="D27" s="73"/>
      <c r="E27" s="73"/>
      <c r="F27" s="73"/>
      <c r="G27" s="260" t="s">
        <v>205</v>
      </c>
      <c r="H27" s="260"/>
      <c r="I27" s="260"/>
    </row>
    <row r="28" spans="2:10" ht="30" customHeight="1" x14ac:dyDescent="0.25">
      <c r="C28" s="263" t="s">
        <v>171</v>
      </c>
      <c r="D28" s="263"/>
      <c r="E28" s="263"/>
      <c r="F28" s="263"/>
      <c r="G28" s="263"/>
      <c r="H28" s="263"/>
      <c r="I28" s="263"/>
    </row>
    <row r="29" spans="2:10" x14ac:dyDescent="0.25">
      <c r="C29" s="73"/>
      <c r="D29" s="73"/>
      <c r="E29" s="73"/>
      <c r="F29" s="73"/>
      <c r="G29" s="64"/>
      <c r="H29" s="64"/>
      <c r="I29" s="64"/>
    </row>
    <row r="30" spans="2:10" x14ac:dyDescent="0.25">
      <c r="C30" s="73" t="s">
        <v>106</v>
      </c>
      <c r="D30" s="73"/>
      <c r="E30" s="73"/>
      <c r="F30" s="73"/>
      <c r="G30" s="246"/>
      <c r="H30" s="246"/>
      <c r="I30" s="246"/>
      <c r="J30" s="208" t="s">
        <v>267</v>
      </c>
    </row>
    <row r="31" spans="2:10" x14ac:dyDescent="0.25">
      <c r="C31" s="73" t="s">
        <v>68</v>
      </c>
      <c r="D31" s="73"/>
      <c r="E31" s="73"/>
      <c r="F31" s="73"/>
      <c r="G31" s="264">
        <v>999999</v>
      </c>
      <c r="H31" s="264"/>
      <c r="I31" s="264"/>
    </row>
    <row r="32" spans="2:10" x14ac:dyDescent="0.25">
      <c r="C32" s="253" t="str">
        <f>"If the expected month of work is uncertain, select either "&amp;'INDOT Adjustment Factors'!P10&amp;" for Urban locations and "&amp;'INDOT Adjustment Factors'!P11&amp;" for Rural locations since those are the most conservative cases. "</f>
        <v xml:space="preserve">If the expected month of work is uncertain, select either JUN for Urban locations and JUL for Rural locations since those are the most conservative cases. </v>
      </c>
      <c r="D32" s="253"/>
      <c r="E32" s="253"/>
      <c r="F32" s="253"/>
      <c r="G32" s="253"/>
      <c r="H32" s="253"/>
      <c r="I32" s="253"/>
    </row>
    <row r="33" spans="3:12" x14ac:dyDescent="0.25">
      <c r="C33" s="253"/>
      <c r="D33" s="253"/>
      <c r="E33" s="253"/>
      <c r="F33" s="253"/>
      <c r="G33" s="253"/>
      <c r="H33" s="253"/>
      <c r="I33" s="253"/>
    </row>
    <row r="34" spans="3:12" x14ac:dyDescent="0.25">
      <c r="C34" s="253"/>
      <c r="D34" s="253"/>
      <c r="E34" s="253"/>
      <c r="F34" s="253"/>
      <c r="G34" s="253"/>
      <c r="H34" s="253"/>
      <c r="I34" s="253"/>
    </row>
    <row r="35" spans="3:12" x14ac:dyDescent="0.25">
      <c r="C35" s="73"/>
      <c r="D35" s="73"/>
      <c r="E35" s="73"/>
      <c r="F35" s="73"/>
      <c r="G35" s="74"/>
      <c r="H35" s="76"/>
      <c r="I35" s="76"/>
    </row>
    <row r="36" spans="3:12" x14ac:dyDescent="0.25">
      <c r="C36" s="73" t="s">
        <v>66</v>
      </c>
      <c r="D36" s="73"/>
      <c r="E36" s="73"/>
      <c r="F36" s="73"/>
      <c r="G36" s="259">
        <v>70</v>
      </c>
      <c r="H36" s="259"/>
      <c r="I36" s="259"/>
    </row>
    <row r="37" spans="3:12" x14ac:dyDescent="0.25">
      <c r="C37" s="73" t="s">
        <v>67</v>
      </c>
      <c r="D37" s="73"/>
      <c r="E37" s="73"/>
      <c r="F37" s="73"/>
      <c r="G37" s="259">
        <v>45</v>
      </c>
      <c r="H37" s="259"/>
      <c r="I37" s="259"/>
    </row>
    <row r="38" spans="3:12" x14ac:dyDescent="0.25">
      <c r="C38" s="73"/>
      <c r="D38" s="73"/>
      <c r="E38" s="73"/>
      <c r="F38" s="73"/>
      <c r="G38" s="78"/>
      <c r="H38" s="108"/>
      <c r="I38" s="108"/>
    </row>
    <row r="39" spans="3:12" x14ac:dyDescent="0.25">
      <c r="C39" s="73" t="s">
        <v>172</v>
      </c>
      <c r="D39" s="73"/>
      <c r="E39" s="73"/>
      <c r="F39" s="73"/>
      <c r="G39" s="259">
        <v>12</v>
      </c>
      <c r="H39" s="259"/>
      <c r="I39" s="259"/>
    </row>
    <row r="40" spans="3:12" x14ac:dyDescent="0.25">
      <c r="C40" s="73" t="s">
        <v>173</v>
      </c>
      <c r="D40" s="73"/>
      <c r="E40" s="73"/>
      <c r="F40" s="73"/>
      <c r="G40" s="259">
        <v>12</v>
      </c>
      <c r="H40" s="259"/>
      <c r="I40" s="259"/>
    </row>
    <row r="41" spans="3:12" x14ac:dyDescent="0.25">
      <c r="C41" s="73"/>
      <c r="D41" s="73"/>
      <c r="E41" s="73"/>
      <c r="F41" s="73"/>
      <c r="G41" s="74"/>
      <c r="H41" s="75"/>
      <c r="I41" s="75"/>
    </row>
    <row r="42" spans="3:12" ht="15" customHeight="1" x14ac:dyDescent="0.25">
      <c r="C42" s="73" t="s">
        <v>135</v>
      </c>
      <c r="D42" s="73"/>
      <c r="E42" s="73"/>
      <c r="F42" s="73"/>
      <c r="G42" s="259" t="s">
        <v>262</v>
      </c>
      <c r="H42" s="259"/>
      <c r="I42" s="259"/>
      <c r="J42" s="259"/>
      <c r="K42" s="259"/>
      <c r="L42" s="259"/>
    </row>
    <row r="43" spans="3:12" x14ac:dyDescent="0.25">
      <c r="C43" s="77" t="s">
        <v>174</v>
      </c>
      <c r="D43" s="73"/>
      <c r="E43" s="73"/>
      <c r="F43" s="73"/>
      <c r="G43" s="78"/>
      <c r="H43" s="79"/>
      <c r="I43" s="75"/>
    </row>
    <row r="44" spans="3:12" x14ac:dyDescent="0.25">
      <c r="C44" s="80"/>
      <c r="D44" s="73"/>
      <c r="E44" s="73"/>
      <c r="F44" s="73"/>
      <c r="G44" s="78"/>
      <c r="H44" s="79"/>
      <c r="I44" s="75"/>
    </row>
    <row r="45" spans="3:12" x14ac:dyDescent="0.25">
      <c r="C45" s="73" t="s">
        <v>75</v>
      </c>
      <c r="D45" s="73"/>
      <c r="E45" s="73"/>
      <c r="F45" s="73"/>
      <c r="G45" s="248" t="s">
        <v>238</v>
      </c>
      <c r="H45" s="248"/>
      <c r="I45" s="248"/>
      <c r="J45" s="248"/>
      <c r="K45" s="248"/>
      <c r="L45" s="248"/>
    </row>
    <row r="46" spans="3:12" x14ac:dyDescent="0.25">
      <c r="C46" s="249" t="s">
        <v>237</v>
      </c>
      <c r="D46" s="250"/>
      <c r="E46" s="250"/>
      <c r="F46" s="251"/>
      <c r="G46" s="248"/>
      <c r="H46" s="248"/>
      <c r="I46" s="248"/>
      <c r="J46" s="248"/>
      <c r="K46" s="248"/>
      <c r="L46" s="248"/>
    </row>
    <row r="47" spans="3:12" x14ac:dyDescent="0.25">
      <c r="C47" s="250"/>
      <c r="D47" s="250"/>
      <c r="E47" s="250"/>
      <c r="F47" s="251"/>
      <c r="G47" s="248"/>
      <c r="H47" s="248"/>
      <c r="I47" s="248"/>
      <c r="J47" s="248"/>
      <c r="K47" s="248"/>
      <c r="L47" s="248"/>
    </row>
    <row r="48" spans="3:12" x14ac:dyDescent="0.25">
      <c r="C48" s="250"/>
      <c r="D48" s="250"/>
      <c r="E48" s="250"/>
      <c r="F48" s="251"/>
      <c r="G48" s="248"/>
      <c r="H48" s="248"/>
      <c r="I48" s="248"/>
      <c r="J48" s="248"/>
      <c r="K48" s="248"/>
      <c r="L48" s="248"/>
    </row>
    <row r="49" spans="1:12" x14ac:dyDescent="0.25">
      <c r="C49" s="250"/>
      <c r="D49" s="250"/>
      <c r="E49" s="250"/>
      <c r="F49" s="251"/>
      <c r="G49" s="248"/>
      <c r="H49" s="248"/>
      <c r="I49" s="248"/>
      <c r="J49" s="248"/>
      <c r="K49" s="248"/>
      <c r="L49" s="248"/>
    </row>
    <row r="51" spans="1:12" x14ac:dyDescent="0.25">
      <c r="B51" s="9" t="s">
        <v>175</v>
      </c>
    </row>
    <row r="52" spans="1:12" x14ac:dyDescent="0.25">
      <c r="C52" t="s">
        <v>176</v>
      </c>
    </row>
    <row r="53" spans="1:12" x14ac:dyDescent="0.25">
      <c r="A53" s="81"/>
      <c r="B53" s="81"/>
      <c r="C53" s="252" t="s">
        <v>240</v>
      </c>
      <c r="D53" s="252"/>
      <c r="E53" s="252"/>
      <c r="F53" s="252"/>
      <c r="G53" s="252"/>
      <c r="H53" s="252"/>
      <c r="I53" s="252"/>
      <c r="J53" s="252"/>
      <c r="K53" s="252"/>
      <c r="L53" s="252"/>
    </row>
    <row r="54" spans="1:12" x14ac:dyDescent="0.25">
      <c r="A54" s="81"/>
      <c r="B54" s="81"/>
      <c r="C54" s="252"/>
      <c r="D54" s="252"/>
      <c r="E54" s="252"/>
      <c r="F54" s="252"/>
      <c r="G54" s="252"/>
      <c r="H54" s="252"/>
      <c r="I54" s="252"/>
      <c r="J54" s="252"/>
      <c r="K54" s="252"/>
      <c r="L54" s="252"/>
    </row>
    <row r="55" spans="1:12" ht="15" customHeight="1" x14ac:dyDescent="0.25">
      <c r="C55" s="82" t="str">
        <f>IF('Raw Weekday Hourly Traffic Vols'!$H$5="2-Way",'User Input'!$G$17&amp;"bound Monday-Thursday:",'User Input'!$G$16&amp;"bound  Monday-Thursday:")</f>
        <v>bound  Monday-Thursday:</v>
      </c>
      <c r="D55" s="83"/>
      <c r="G55" s="247">
        <v>0</v>
      </c>
      <c r="H55" s="247"/>
      <c r="I55" s="247"/>
      <c r="L55" s="86"/>
    </row>
    <row r="56" spans="1:12" ht="15" customHeight="1" x14ac:dyDescent="0.25">
      <c r="C56" s="82" t="str">
        <f>IF('Raw Weekday Hourly Traffic Vols'!$H$5="2-Way",'User Input'!$G$17&amp;"bound Friday:",'User Input'!$G$16&amp;"bound  Friday:")</f>
        <v>bound  Friday:</v>
      </c>
      <c r="D56" s="83"/>
      <c r="G56" s="247">
        <v>0</v>
      </c>
      <c r="H56" s="247"/>
      <c r="I56" s="247"/>
      <c r="L56" s="86"/>
    </row>
    <row r="57" spans="1:12" ht="15" customHeight="1" x14ac:dyDescent="0.25">
      <c r="C57" s="82" t="str">
        <f>IF('Raw Weekday Hourly Traffic Vols'!$H$5="2-Way",'User Input'!$G$17&amp;"bound Saturday-Sunday:",'User Input'!$G$16&amp;"bound  Saturday-Sunday:")</f>
        <v>bound  Saturday-Sunday:</v>
      </c>
      <c r="D57" s="83"/>
      <c r="G57" s="247">
        <v>0</v>
      </c>
      <c r="H57" s="247"/>
      <c r="I57" s="247"/>
      <c r="L57" s="86"/>
    </row>
    <row r="58" spans="1:12" x14ac:dyDescent="0.25">
      <c r="L58" s="86"/>
    </row>
    <row r="59" spans="1:12" x14ac:dyDescent="0.25">
      <c r="C59" s="82" t="str">
        <f>IF('Raw Weekday Hourly Traffic Vols'!$H$5="2-Way",'User Input'!$G$16&amp;"bound Monday-Thursday:","")</f>
        <v/>
      </c>
      <c r="D59" s="83"/>
      <c r="G59" s="247">
        <v>0</v>
      </c>
      <c r="H59" s="247"/>
      <c r="I59" s="247"/>
      <c r="L59" s="86"/>
    </row>
    <row r="60" spans="1:12" x14ac:dyDescent="0.25">
      <c r="C60" s="82" t="str">
        <f>IF('Raw Weekday Hourly Traffic Vols'!$H$5="2-Way",'User Input'!$G$16&amp;"bound Friday:","")</f>
        <v/>
      </c>
      <c r="D60" s="83"/>
      <c r="G60" s="247">
        <v>0</v>
      </c>
      <c r="H60" s="247"/>
      <c r="I60" s="247"/>
      <c r="L60" s="86"/>
    </row>
    <row r="61" spans="1:12" x14ac:dyDescent="0.25">
      <c r="C61" s="82" t="str">
        <f>IF('Raw Weekday Hourly Traffic Vols'!$H$5="2-Way",'User Input'!$G$16&amp;"bound Saturday-Sunday:","")</f>
        <v/>
      </c>
      <c r="D61" s="83"/>
      <c r="G61" s="247">
        <v>0</v>
      </c>
      <c r="H61" s="247"/>
      <c r="I61" s="247"/>
    </row>
    <row r="63" spans="1:12" x14ac:dyDescent="0.25">
      <c r="B63" s="9" t="s">
        <v>76</v>
      </c>
    </row>
    <row r="64" spans="1:12" x14ac:dyDescent="0.25">
      <c r="B64" s="9"/>
    </row>
    <row r="65" spans="2:13" x14ac:dyDescent="0.25">
      <c r="B65" s="9"/>
      <c r="C65" t="s">
        <v>200</v>
      </c>
      <c r="G65" s="246">
        <v>190</v>
      </c>
      <c r="H65" s="246"/>
      <c r="I65" s="246"/>
    </row>
    <row r="66" spans="2:13" x14ac:dyDescent="0.25">
      <c r="B66" s="9"/>
      <c r="C66" s="154" t="s">
        <v>239</v>
      </c>
      <c r="G66" s="109"/>
      <c r="H66" s="109"/>
      <c r="I66" s="109"/>
    </row>
    <row r="67" spans="2:13" x14ac:dyDescent="0.25">
      <c r="B67" s="9"/>
      <c r="C67" s="76" t="str">
        <f>"# Pre-work Lanes for "&amp;IF('Raw Weekday Hourly Traffic Vols'!$H$5="2-Way",LEFT('User Input'!$G$17)&amp;"B Direction",LEFT('User Input'!$G$16)&amp;"B Direction")&amp;" (N)"</f>
        <v># Pre-work Lanes for B Direction (N)</v>
      </c>
      <c r="G67" s="258" t="s">
        <v>209</v>
      </c>
      <c r="H67" s="258"/>
      <c r="I67" s="258"/>
    </row>
    <row r="68" spans="2:13" x14ac:dyDescent="0.25">
      <c r="B68" s="9"/>
      <c r="C68" s="76" t="str">
        <f>IF('Raw Weekday Hourly Traffic Vols'!$H$5="2-Way","# Pre-work Lanes for "&amp;LEFT('User Input'!$G$16)&amp;"B Direction (N)","")</f>
        <v/>
      </c>
      <c r="G68" s="258" t="s">
        <v>209</v>
      </c>
      <c r="H68" s="258"/>
      <c r="I68" s="258"/>
      <c r="J68" s="51"/>
    </row>
    <row r="69" spans="2:13" x14ac:dyDescent="0.25">
      <c r="B69" s="9"/>
      <c r="C69" s="81"/>
      <c r="G69" s="84"/>
      <c r="H69" s="84"/>
      <c r="I69" s="84"/>
      <c r="J69" s="51"/>
      <c r="M69" s="26"/>
    </row>
    <row r="70" spans="2:13" x14ac:dyDescent="0.25">
      <c r="B70" s="9" t="s">
        <v>177</v>
      </c>
      <c r="C70" s="81"/>
      <c r="G70" s="84"/>
      <c r="H70" s="84"/>
      <c r="I70" s="84"/>
      <c r="J70" s="51"/>
      <c r="M70" s="26"/>
    </row>
    <row r="71" spans="2:13" x14ac:dyDescent="0.25">
      <c r="C71" t="s">
        <v>178</v>
      </c>
      <c r="G71" s="255">
        <v>1</v>
      </c>
      <c r="H71" s="256"/>
      <c r="I71" s="257"/>
      <c r="J71" s="208" t="s">
        <v>267</v>
      </c>
    </row>
    <row r="72" spans="2:13" ht="15" customHeight="1" x14ac:dyDescent="0.25">
      <c r="C72" s="237" t="s">
        <v>179</v>
      </c>
      <c r="D72" s="237"/>
      <c r="E72" s="237"/>
      <c r="F72" s="237"/>
      <c r="G72" s="237"/>
      <c r="H72" s="237"/>
      <c r="I72" s="237"/>
    </row>
    <row r="73" spans="2:13" x14ac:dyDescent="0.25">
      <c r="C73" s="237"/>
      <c r="D73" s="237"/>
      <c r="E73" s="237"/>
      <c r="F73" s="237"/>
      <c r="G73" s="237"/>
      <c r="H73" s="237"/>
      <c r="I73" s="237"/>
    </row>
    <row r="74" spans="2:13" x14ac:dyDescent="0.25">
      <c r="C74" s="237"/>
      <c r="D74" s="237"/>
      <c r="E74" s="237"/>
      <c r="F74" s="237"/>
      <c r="G74" s="237"/>
      <c r="H74" s="237"/>
      <c r="I74" s="237"/>
    </row>
    <row r="75" spans="2:13" x14ac:dyDescent="0.25">
      <c r="C75" s="73" t="str">
        <f>"Description for Alternative 1 "&amp;LEFT(IF('Raw Weekday Hourly Traffic Vols'!$H$5="2-Way",'User Input'!$G$17,'User Input'!$G$16))&amp;"B:"</f>
        <v>Description for Alternative 1 B:</v>
      </c>
      <c r="D75" s="61"/>
      <c r="E75" s="61"/>
      <c r="G75" s="245" t="s">
        <v>180</v>
      </c>
      <c r="H75" s="245"/>
      <c r="I75" s="245"/>
      <c r="J75" s="245"/>
      <c r="K75" s="245"/>
    </row>
    <row r="76" spans="2:13" x14ac:dyDescent="0.25">
      <c r="C76" s="73" t="str">
        <f>IF('Raw Weekday Hourly Traffic Vols'!$H$5="2-Way","Description for Alternative 1 "&amp;LEFT('User Input'!$G$16)&amp;"B:","")</f>
        <v/>
      </c>
      <c r="D76" s="61"/>
      <c r="E76" s="61"/>
      <c r="F76" s="61"/>
      <c r="G76" s="245" t="s">
        <v>180</v>
      </c>
      <c r="H76" s="245"/>
      <c r="I76" s="245"/>
      <c r="J76" s="245"/>
      <c r="K76" s="245"/>
    </row>
    <row r="77" spans="2:13" ht="15" customHeight="1" x14ac:dyDescent="0.25">
      <c r="M77" s="61"/>
    </row>
    <row r="78" spans="2:13" ht="15" customHeight="1" x14ac:dyDescent="0.25">
      <c r="C78" s="73" t="str">
        <f>"Description for Alternative 2 "&amp;LEFT(IF('Raw Weekday Hourly Traffic Vols'!$H$5="2-Way",'User Input'!$G$17,'User Input'!$G$16))&amp;"B:"</f>
        <v>Description for Alternative 2 B:</v>
      </c>
      <c r="D78" s="61"/>
      <c r="E78" s="61"/>
      <c r="G78" s="245" t="s">
        <v>180</v>
      </c>
      <c r="H78" s="245"/>
      <c r="I78" s="245"/>
      <c r="J78" s="245"/>
      <c r="K78" s="245"/>
      <c r="M78" s="60"/>
    </row>
    <row r="79" spans="2:13" ht="15" customHeight="1" x14ac:dyDescent="0.25">
      <c r="C79" s="73" t="str">
        <f>IF('Raw Weekday Hourly Traffic Vols'!$H$5="2-Way","Description for Alternative 2 "&amp;LEFT('User Input'!$G$16)&amp;"B:","")</f>
        <v/>
      </c>
      <c r="D79" s="61"/>
      <c r="E79" s="61"/>
      <c r="F79" s="61"/>
      <c r="G79" s="245" t="s">
        <v>180</v>
      </c>
      <c r="H79" s="245"/>
      <c r="I79" s="245"/>
      <c r="J79" s="245"/>
      <c r="K79" s="245"/>
      <c r="M79" s="61"/>
    </row>
    <row r="80" spans="2:13" x14ac:dyDescent="0.25">
      <c r="M80" s="61"/>
    </row>
    <row r="81" spans="3:11" x14ac:dyDescent="0.25">
      <c r="C81" s="73" t="str">
        <f>"Description for Alternative 3 "&amp;LEFT(IF('Raw Weekday Hourly Traffic Vols'!$H$5="2-Way",'User Input'!$G$17,'User Input'!$G$16))&amp;"B:"</f>
        <v>Description for Alternative 3 B:</v>
      </c>
      <c r="D81" s="61"/>
      <c r="E81" s="61"/>
      <c r="G81" s="245" t="s">
        <v>180</v>
      </c>
      <c r="H81" s="245"/>
      <c r="I81" s="245"/>
      <c r="J81" s="245"/>
      <c r="K81" s="245"/>
    </row>
    <row r="82" spans="3:11" x14ac:dyDescent="0.25">
      <c r="C82" s="73" t="str">
        <f>IF('Raw Weekday Hourly Traffic Vols'!$H$5="2-Way","Description for Alternative 3 "&amp;LEFT('User Input'!$G$16)&amp;"B:","")</f>
        <v/>
      </c>
      <c r="D82" s="61"/>
      <c r="E82" s="61"/>
      <c r="F82" s="61"/>
      <c r="G82" s="245" t="s">
        <v>180</v>
      </c>
      <c r="H82" s="245"/>
      <c r="I82" s="245"/>
      <c r="J82" s="245"/>
      <c r="K82" s="245"/>
    </row>
  </sheetData>
  <sheetProtection sheet="1" objects="1" scenarios="1"/>
  <mergeCells count="43">
    <mergeCell ref="G7:J7"/>
    <mergeCell ref="G9:J9"/>
    <mergeCell ref="G42:L42"/>
    <mergeCell ref="B3:I3"/>
    <mergeCell ref="G39:I39"/>
    <mergeCell ref="G16:I16"/>
    <mergeCell ref="G17:I17"/>
    <mergeCell ref="G25:I25"/>
    <mergeCell ref="G27:I27"/>
    <mergeCell ref="C28:I28"/>
    <mergeCell ref="G31:I31"/>
    <mergeCell ref="G30:I30"/>
    <mergeCell ref="G36:I36"/>
    <mergeCell ref="G8:J8"/>
    <mergeCell ref="G10:J10"/>
    <mergeCell ref="G82:K82"/>
    <mergeCell ref="G26:I26"/>
    <mergeCell ref="G68:I68"/>
    <mergeCell ref="G75:K75"/>
    <mergeCell ref="G76:K76"/>
    <mergeCell ref="G57:I57"/>
    <mergeCell ref="G59:I59"/>
    <mergeCell ref="G60:I60"/>
    <mergeCell ref="G61:I61"/>
    <mergeCell ref="G67:I67"/>
    <mergeCell ref="G37:I37"/>
    <mergeCell ref="G65:I65"/>
    <mergeCell ref="G40:I40"/>
    <mergeCell ref="G55:I55"/>
    <mergeCell ref="G78:K78"/>
    <mergeCell ref="G79:K79"/>
    <mergeCell ref="G81:K81"/>
    <mergeCell ref="G13:I13"/>
    <mergeCell ref="G14:I14"/>
    <mergeCell ref="G15:I15"/>
    <mergeCell ref="G56:I56"/>
    <mergeCell ref="G45:L49"/>
    <mergeCell ref="C72:I74"/>
    <mergeCell ref="C46:F49"/>
    <mergeCell ref="C53:L54"/>
    <mergeCell ref="C32:I34"/>
    <mergeCell ref="C18:I22"/>
    <mergeCell ref="G71:I71"/>
  </mergeCells>
  <conditionalFormatting sqref="G59:I61">
    <cfRule type="expression" dxfId="51" priority="7">
      <formula>$C$59=""</formula>
    </cfRule>
  </conditionalFormatting>
  <conditionalFormatting sqref="G76:K76 G79:K79 G82:K82">
    <cfRule type="expression" dxfId="50" priority="6">
      <formula>$C$59=""</formula>
    </cfRule>
  </conditionalFormatting>
  <conditionalFormatting sqref="C78:K82">
    <cfRule type="expression" dxfId="49" priority="4">
      <formula>$G$71=1</formula>
    </cfRule>
  </conditionalFormatting>
  <conditionalFormatting sqref="C81:K82">
    <cfRule type="expression" dxfId="48" priority="3">
      <formula>$G$71=2</formula>
    </cfRule>
  </conditionalFormatting>
  <conditionalFormatting sqref="G68:I68">
    <cfRule type="expression" dxfId="47" priority="1">
      <formula>$C$59=""</formula>
    </cfRule>
  </conditionalFormatting>
  <dataValidations count="8">
    <dataValidation type="list" allowBlank="1" showInputMessage="1" showErrorMessage="1" sqref="G15">
      <formula1>"Rural,Urban"</formula1>
    </dataValidation>
    <dataValidation type="list" allowBlank="1" showInputMessage="1" showErrorMessage="1" sqref="G30">
      <formula1>"JAN,FEB,MAR,APR,MAY,JUN,JUL,AUG,SEP,OCT,NOV,DEC"</formula1>
    </dataValidation>
    <dataValidation type="whole" operator="greaterThan" allowBlank="1" showInputMessage="1" showErrorMessage="1" sqref="G31">
      <formula1>1990</formula1>
    </dataValidation>
    <dataValidation type="list" allowBlank="1" showInputMessage="1" showErrorMessage="1" sqref="G16">
      <formula1>"North,South,East,West"</formula1>
    </dataValidation>
    <dataValidation type="list" allowBlank="1" showInputMessage="1" showErrorMessage="1" sqref="G25">
      <formula1>"Construction,Design,Maintenance,Permits,Other"</formula1>
    </dataValidation>
    <dataValidation type="decimal" allowBlank="1" showInputMessage="1" showErrorMessage="1" sqref="G55:G57 G59:G61">
      <formula1>0</formula1>
      <formula2>1</formula2>
    </dataValidation>
    <dataValidation type="list" allowBlank="1" showInputMessage="1" showErrorMessage="1" sqref="G71">
      <formula1>"1,2,3"</formula1>
    </dataValidation>
    <dataValidation type="whole" allowBlank="1" showInputMessage="1" showErrorMessage="1" sqref="G36:I37">
      <formula1>45</formula1>
      <formula2>70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1"/>
  <sheetViews>
    <sheetView showGridLines="0" workbookViewId="0">
      <pane ySplit="1" topLeftCell="A2" activePane="bottomLeft" state="frozenSplit"/>
      <selection activeCell="A2" sqref="A2"/>
      <selection pane="bottomLeft" activeCell="A2" sqref="A2"/>
    </sheetView>
  </sheetViews>
  <sheetFormatPr defaultRowHeight="15" x14ac:dyDescent="0.25"/>
  <cols>
    <col min="1" max="1" width="30.7109375" customWidth="1"/>
    <col min="18" max="21" width="11.7109375" customWidth="1"/>
    <col min="22" max="22" width="5.140625" customWidth="1"/>
    <col min="23" max="23" width="13.140625" customWidth="1"/>
    <col min="40" max="43" width="11.7109375" customWidth="1"/>
    <col min="44" max="44" width="5.140625" customWidth="1"/>
    <col min="45" max="45" width="13.140625" customWidth="1"/>
    <col min="62" max="65" width="11.7109375" customWidth="1"/>
  </cols>
  <sheetData>
    <row r="1" spans="1:65" ht="78" customHeight="1" x14ac:dyDescent="0.25">
      <c r="A1" s="228" t="s">
        <v>220</v>
      </c>
      <c r="B1" s="228"/>
      <c r="C1" s="228"/>
      <c r="D1" s="228"/>
      <c r="E1" s="228"/>
      <c r="F1" s="228"/>
      <c r="G1" s="228"/>
      <c r="H1" s="228"/>
      <c r="I1" s="228"/>
      <c r="J1" s="228"/>
      <c r="K1" s="228"/>
      <c r="L1" s="228"/>
      <c r="M1" s="228"/>
      <c r="N1" s="228"/>
      <c r="O1" s="228"/>
      <c r="P1" s="228"/>
      <c r="Q1" s="228"/>
      <c r="R1" s="228"/>
      <c r="S1" s="56" t="str">
        <f>IF(OR(OR(WEEKDAY($A$11)=1,WEEKDAY($A$11)=6,WEEKDAY($A$11)=7),OR(WEEKDAY($A$39)=1,WEEKDAY($A$39)=6,WEEKDAY($A$39)=7),OR(WEEKDAY($A$67)=1,WEEKDAY($A$67)=6,WEEKDAY($A$67)=7)),"Check Data Source, Potentially Weekend Counts Instead of Weekday","")</f>
        <v>Check Data Source, Potentially Weekend Counts Instead of Weekday</v>
      </c>
    </row>
    <row r="2" spans="1:65" x14ac:dyDescent="0.25">
      <c r="A2" s="174"/>
      <c r="B2" s="233"/>
      <c r="C2" s="233"/>
      <c r="D2" s="233"/>
      <c r="E2" s="224"/>
      <c r="F2" s="224"/>
      <c r="G2" s="224"/>
      <c r="H2" s="224"/>
      <c r="I2" s="224"/>
      <c r="J2" s="224"/>
      <c r="K2" s="224"/>
      <c r="L2" s="224"/>
      <c r="M2" s="224"/>
      <c r="N2" s="224"/>
      <c r="O2" s="224"/>
      <c r="P2" s="224"/>
      <c r="Q2" s="224"/>
      <c r="R2" s="224"/>
      <c r="S2" s="224"/>
      <c r="T2" s="224"/>
      <c r="U2" s="224"/>
      <c r="V2" s="175"/>
      <c r="W2" s="209"/>
      <c r="X2" s="233"/>
      <c r="Y2" s="233"/>
      <c r="Z2" s="233"/>
      <c r="AA2" s="224"/>
      <c r="AB2" s="224"/>
      <c r="AC2" s="224"/>
      <c r="AD2" s="224"/>
      <c r="AE2" s="224"/>
      <c r="AF2" s="224"/>
      <c r="AG2" s="224"/>
      <c r="AH2" s="224"/>
      <c r="AI2" s="224"/>
      <c r="AJ2" s="224"/>
      <c r="AK2" s="224"/>
      <c r="AL2" s="224"/>
      <c r="AM2" s="224"/>
      <c r="AN2" s="224"/>
      <c r="AO2" s="224"/>
      <c r="AP2" s="224"/>
      <c r="AQ2" s="224"/>
      <c r="AR2" s="175"/>
      <c r="AS2" s="209"/>
      <c r="AT2" s="233"/>
      <c r="AU2" s="233"/>
      <c r="AV2" s="233"/>
      <c r="AW2" s="224"/>
      <c r="AX2" s="224"/>
      <c r="AY2" s="224"/>
      <c r="AZ2" s="224"/>
      <c r="BA2" s="224"/>
      <c r="BB2" s="224"/>
      <c r="BC2" s="224"/>
      <c r="BD2" s="224"/>
      <c r="BE2" s="224"/>
      <c r="BF2" s="224"/>
      <c r="BG2" s="224"/>
      <c r="BH2" s="224"/>
      <c r="BI2" s="224"/>
      <c r="BJ2" s="224"/>
      <c r="BK2" s="224"/>
      <c r="BL2" s="224"/>
      <c r="BM2" s="224"/>
    </row>
    <row r="3" spans="1:65" x14ac:dyDescent="0.25">
      <c r="A3" s="174"/>
      <c r="B3" s="224"/>
      <c r="C3" s="224"/>
      <c r="D3" s="224"/>
      <c r="E3" s="224"/>
      <c r="F3" s="224"/>
      <c r="G3" s="224"/>
      <c r="H3" s="224"/>
      <c r="I3" s="224"/>
      <c r="J3" s="224"/>
      <c r="K3" s="224"/>
      <c r="L3" s="224"/>
      <c r="M3" s="224"/>
      <c r="N3" s="224"/>
      <c r="O3" s="224"/>
      <c r="P3" s="224"/>
      <c r="Q3" s="224"/>
      <c r="R3" s="224"/>
      <c r="S3" s="224"/>
      <c r="T3" s="224"/>
      <c r="U3" s="224"/>
      <c r="V3" s="175"/>
      <c r="W3" s="209"/>
      <c r="X3" s="224"/>
      <c r="Y3" s="224"/>
      <c r="Z3" s="224"/>
      <c r="AA3" s="224"/>
      <c r="AB3" s="224"/>
      <c r="AC3" s="224"/>
      <c r="AD3" s="224"/>
      <c r="AE3" s="224"/>
      <c r="AF3" s="224"/>
      <c r="AG3" s="224"/>
      <c r="AH3" s="224"/>
      <c r="AI3" s="224"/>
      <c r="AJ3" s="224"/>
      <c r="AK3" s="224"/>
      <c r="AL3" s="224"/>
      <c r="AM3" s="224"/>
      <c r="AN3" s="224"/>
      <c r="AO3" s="224"/>
      <c r="AP3" s="224"/>
      <c r="AQ3" s="224"/>
      <c r="AR3" s="175"/>
      <c r="AS3" s="209"/>
      <c r="AT3" s="224"/>
      <c r="AU3" s="224"/>
      <c r="AV3" s="224"/>
      <c r="AW3" s="224"/>
      <c r="AX3" s="224"/>
      <c r="AY3" s="224"/>
      <c r="AZ3" s="224"/>
      <c r="BA3" s="224"/>
      <c r="BB3" s="224"/>
      <c r="BC3" s="224"/>
      <c r="BD3" s="224"/>
      <c r="BE3" s="224"/>
      <c r="BF3" s="224"/>
      <c r="BG3" s="224"/>
      <c r="BH3" s="224"/>
      <c r="BI3" s="224"/>
      <c r="BJ3" s="224"/>
      <c r="BK3" s="224"/>
      <c r="BL3" s="224"/>
      <c r="BM3" s="224"/>
    </row>
    <row r="4" spans="1:65" x14ac:dyDescent="0.25">
      <c r="A4" s="174"/>
      <c r="B4" s="234"/>
      <c r="C4" s="234"/>
      <c r="D4" s="234"/>
      <c r="E4" s="224"/>
      <c r="F4" s="224"/>
      <c r="G4" s="224"/>
      <c r="H4" s="224"/>
      <c r="I4" s="224"/>
      <c r="J4" s="224"/>
      <c r="K4" s="224"/>
      <c r="L4" s="224"/>
      <c r="M4" s="224"/>
      <c r="N4" s="224"/>
      <c r="O4" s="224"/>
      <c r="P4" s="224"/>
      <c r="Q4" s="224"/>
      <c r="R4" s="224"/>
      <c r="S4" s="224"/>
      <c r="T4" s="224"/>
      <c r="U4" s="224"/>
      <c r="V4" s="175"/>
      <c r="W4" s="209"/>
      <c r="X4" s="234"/>
      <c r="Y4" s="234"/>
      <c r="Z4" s="234"/>
      <c r="AA4" s="224"/>
      <c r="AB4" s="224"/>
      <c r="AC4" s="224"/>
      <c r="AD4" s="224"/>
      <c r="AE4" s="224"/>
      <c r="AF4" s="224"/>
      <c r="AG4" s="224"/>
      <c r="AH4" s="224"/>
      <c r="AI4" s="224"/>
      <c r="AJ4" s="224"/>
      <c r="AK4" s="224"/>
      <c r="AL4" s="224"/>
      <c r="AM4" s="224"/>
      <c r="AN4" s="224"/>
      <c r="AO4" s="224"/>
      <c r="AP4" s="224"/>
      <c r="AQ4" s="224"/>
      <c r="AR4" s="175"/>
      <c r="AS4" s="209"/>
      <c r="AT4" s="234"/>
      <c r="AU4" s="234"/>
      <c r="AV4" s="234"/>
      <c r="AW4" s="224"/>
      <c r="AX4" s="224"/>
      <c r="AY4" s="224"/>
      <c r="AZ4" s="224"/>
      <c r="BA4" s="224"/>
      <c r="BB4" s="224"/>
      <c r="BC4" s="224"/>
      <c r="BD4" s="224"/>
      <c r="BE4" s="224"/>
      <c r="BF4" s="224"/>
      <c r="BG4" s="224"/>
      <c r="BH4" s="224"/>
      <c r="BI4" s="224"/>
      <c r="BJ4" s="224"/>
      <c r="BK4" s="224"/>
      <c r="BL4" s="224"/>
      <c r="BM4" s="224"/>
    </row>
    <row r="5" spans="1:65" x14ac:dyDescent="0.25">
      <c r="A5" s="174"/>
      <c r="B5" s="231"/>
      <c r="C5" s="231"/>
      <c r="D5" s="231"/>
      <c r="E5" s="224"/>
      <c r="F5" s="224"/>
      <c r="G5" s="224"/>
      <c r="H5" s="233"/>
      <c r="I5" s="233"/>
      <c r="J5" s="233"/>
      <c r="K5" s="233"/>
      <c r="L5" s="233"/>
      <c r="M5" s="233"/>
      <c r="N5" s="233"/>
      <c r="O5" s="233"/>
      <c r="P5" s="233"/>
      <c r="Q5" s="233"/>
      <c r="R5" s="224"/>
      <c r="S5" s="224"/>
      <c r="T5" s="224"/>
      <c r="U5" s="224"/>
      <c r="V5" s="175"/>
      <c r="W5" s="209"/>
      <c r="X5" s="231"/>
      <c r="Y5" s="231"/>
      <c r="Z5" s="231"/>
      <c r="AA5" s="224"/>
      <c r="AB5" s="224"/>
      <c r="AC5" s="224"/>
      <c r="AD5" s="233"/>
      <c r="AE5" s="233"/>
      <c r="AF5" s="233"/>
      <c r="AG5" s="233"/>
      <c r="AH5" s="233"/>
      <c r="AI5" s="233"/>
      <c r="AJ5" s="233"/>
      <c r="AK5" s="233"/>
      <c r="AL5" s="233"/>
      <c r="AM5" s="233"/>
      <c r="AN5" s="224"/>
      <c r="AO5" s="224"/>
      <c r="AP5" s="224"/>
      <c r="AQ5" s="224"/>
      <c r="AR5" s="175"/>
      <c r="AS5" s="209"/>
      <c r="AT5" s="231"/>
      <c r="AU5" s="231"/>
      <c r="AV5" s="231"/>
      <c r="AW5" s="224"/>
      <c r="AX5" s="224"/>
      <c r="AY5" s="224"/>
      <c r="AZ5" s="233"/>
      <c r="BA5" s="233"/>
      <c r="BB5" s="233"/>
      <c r="BC5" s="233"/>
      <c r="BD5" s="233"/>
      <c r="BE5" s="233"/>
      <c r="BF5" s="233"/>
      <c r="BG5" s="233"/>
      <c r="BH5" s="233"/>
      <c r="BI5" s="233"/>
      <c r="BJ5" s="224"/>
      <c r="BK5" s="224"/>
      <c r="BL5" s="224"/>
      <c r="BM5" s="224"/>
    </row>
    <row r="6" spans="1:65" x14ac:dyDescent="0.25">
      <c r="A6" s="174"/>
      <c r="B6" s="225"/>
      <c r="C6" s="226"/>
      <c r="D6" s="227"/>
      <c r="E6" s="224"/>
      <c r="F6" s="224"/>
      <c r="G6" s="224"/>
      <c r="H6" s="224"/>
      <c r="I6" s="224"/>
      <c r="J6" s="224"/>
      <c r="K6" s="224"/>
      <c r="L6" s="224"/>
      <c r="M6" s="224"/>
      <c r="N6" s="224"/>
      <c r="O6" s="224"/>
      <c r="P6" s="224"/>
      <c r="Q6" s="224"/>
      <c r="R6" s="224"/>
      <c r="S6" s="224"/>
      <c r="T6" s="224"/>
      <c r="U6" s="224"/>
      <c r="V6" s="175"/>
      <c r="W6" s="224"/>
      <c r="X6" s="225"/>
      <c r="Y6" s="226"/>
      <c r="Z6" s="227"/>
      <c r="AA6" s="224"/>
      <c r="AB6" s="224"/>
      <c r="AC6" s="224"/>
      <c r="AD6" s="224"/>
      <c r="AE6" s="224"/>
      <c r="AF6" s="224"/>
      <c r="AG6" s="224"/>
      <c r="AH6" s="224"/>
      <c r="AI6" s="224"/>
      <c r="AJ6" s="224"/>
      <c r="AK6" s="224"/>
      <c r="AL6" s="224"/>
      <c r="AM6" s="224"/>
      <c r="AN6" s="224"/>
      <c r="AO6" s="224"/>
      <c r="AP6" s="224"/>
      <c r="AQ6" s="224"/>
      <c r="AR6" s="175"/>
      <c r="AS6" s="224"/>
      <c r="AT6" s="225"/>
      <c r="AU6" s="226"/>
      <c r="AV6" s="227"/>
      <c r="AW6" s="224"/>
      <c r="AX6" s="224"/>
      <c r="AY6" s="224"/>
      <c r="AZ6" s="224"/>
      <c r="BA6" s="224"/>
      <c r="BB6" s="224"/>
      <c r="BC6" s="224"/>
      <c r="BD6" s="224"/>
      <c r="BE6" s="224"/>
      <c r="BF6" s="224"/>
      <c r="BG6" s="224"/>
      <c r="BH6" s="224"/>
      <c r="BI6" s="224"/>
      <c r="BJ6" s="224"/>
      <c r="BK6" s="224"/>
      <c r="BL6" s="224"/>
      <c r="BM6" s="224"/>
    </row>
    <row r="7" spans="1:65" x14ac:dyDescent="0.25">
      <c r="A7" s="176"/>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row>
    <row r="8" spans="1:65" ht="21" customHeight="1" x14ac:dyDescent="0.25">
      <c r="A8" s="232"/>
      <c r="B8" s="232"/>
      <c r="C8" s="232"/>
      <c r="D8" s="232"/>
      <c r="E8" s="232"/>
      <c r="F8" s="232"/>
      <c r="G8" s="232"/>
      <c r="H8" s="232"/>
      <c r="I8" s="232"/>
      <c r="J8" s="232"/>
      <c r="K8" s="232"/>
      <c r="L8" s="232"/>
      <c r="M8" s="232"/>
      <c r="N8" s="232"/>
      <c r="O8" s="232"/>
      <c r="P8" s="232"/>
      <c r="Q8" s="232"/>
      <c r="R8" s="232"/>
      <c r="S8" s="232"/>
      <c r="T8" s="232"/>
      <c r="U8" s="232"/>
      <c r="V8" s="175"/>
      <c r="W8" s="232"/>
      <c r="X8" s="232"/>
      <c r="Y8" s="232"/>
      <c r="Z8" s="232"/>
      <c r="AA8" s="232"/>
      <c r="AB8" s="232"/>
      <c r="AC8" s="232"/>
      <c r="AD8" s="232"/>
      <c r="AE8" s="232"/>
      <c r="AF8" s="232"/>
      <c r="AG8" s="232"/>
      <c r="AH8" s="232"/>
      <c r="AI8" s="232"/>
      <c r="AJ8" s="232"/>
      <c r="AK8" s="232"/>
      <c r="AL8" s="232"/>
      <c r="AM8" s="232"/>
      <c r="AN8" s="232"/>
      <c r="AO8" s="232"/>
      <c r="AP8" s="232"/>
      <c r="AQ8" s="232"/>
      <c r="AR8" s="175"/>
      <c r="AS8" s="232"/>
      <c r="AT8" s="232"/>
      <c r="AU8" s="232"/>
      <c r="AV8" s="232"/>
      <c r="AW8" s="232"/>
      <c r="AX8" s="232"/>
      <c r="AY8" s="232"/>
      <c r="AZ8" s="232"/>
      <c r="BA8" s="232"/>
      <c r="BB8" s="232"/>
      <c r="BC8" s="232"/>
      <c r="BD8" s="232"/>
      <c r="BE8" s="232"/>
      <c r="BF8" s="232"/>
      <c r="BG8" s="232"/>
      <c r="BH8" s="232"/>
      <c r="BI8" s="232"/>
      <c r="BJ8" s="232"/>
      <c r="BK8" s="232"/>
      <c r="BL8" s="232"/>
      <c r="BM8" s="232"/>
    </row>
    <row r="9" spans="1:65" ht="15" customHeight="1" x14ac:dyDescent="0.25">
      <c r="A9" s="177"/>
      <c r="B9" s="210"/>
      <c r="C9" s="178"/>
      <c r="D9" s="178"/>
      <c r="E9" s="178"/>
      <c r="F9" s="178"/>
      <c r="G9" s="178"/>
      <c r="H9" s="178"/>
      <c r="I9" s="178"/>
      <c r="J9" s="178"/>
      <c r="K9" s="178"/>
      <c r="L9" s="178"/>
      <c r="M9" s="178"/>
      <c r="N9" s="178"/>
      <c r="O9" s="178"/>
      <c r="P9" s="178"/>
      <c r="Q9" s="178"/>
      <c r="R9" s="210"/>
      <c r="S9" s="210"/>
      <c r="T9" s="210"/>
      <c r="U9" s="210"/>
      <c r="V9" s="175"/>
      <c r="W9" s="210"/>
      <c r="X9" s="210"/>
      <c r="Y9" s="178"/>
      <c r="Z9" s="178"/>
      <c r="AA9" s="178"/>
      <c r="AB9" s="178"/>
      <c r="AC9" s="178"/>
      <c r="AD9" s="178"/>
      <c r="AE9" s="178"/>
      <c r="AF9" s="178"/>
      <c r="AG9" s="178"/>
      <c r="AH9" s="178"/>
      <c r="AI9" s="178"/>
      <c r="AJ9" s="178"/>
      <c r="AK9" s="178"/>
      <c r="AL9" s="178"/>
      <c r="AM9" s="178"/>
      <c r="AN9" s="210"/>
      <c r="AO9" s="210"/>
      <c r="AP9" s="210"/>
      <c r="AQ9" s="210"/>
      <c r="AR9" s="175"/>
      <c r="AS9" s="210"/>
      <c r="AT9" s="210"/>
      <c r="AU9" s="178"/>
      <c r="AV9" s="178"/>
      <c r="AW9" s="178"/>
      <c r="AX9" s="178"/>
      <c r="AY9" s="178"/>
      <c r="AZ9" s="178"/>
      <c r="BA9" s="178"/>
      <c r="BB9" s="178"/>
      <c r="BC9" s="178"/>
      <c r="BD9" s="178"/>
      <c r="BE9" s="178"/>
      <c r="BF9" s="178"/>
      <c r="BG9" s="178"/>
      <c r="BH9" s="178"/>
      <c r="BI9" s="178"/>
      <c r="BJ9" s="210"/>
      <c r="BK9" s="210"/>
      <c r="BL9" s="210"/>
      <c r="BM9" s="210"/>
    </row>
    <row r="10" spans="1:65" x14ac:dyDescent="0.25">
      <c r="A10" s="179"/>
      <c r="B10" s="180"/>
      <c r="C10" s="180"/>
      <c r="D10" s="180"/>
      <c r="E10" s="180"/>
      <c r="F10" s="180"/>
      <c r="G10" s="180"/>
      <c r="H10" s="180"/>
      <c r="I10" s="180"/>
      <c r="J10" s="180"/>
      <c r="K10" s="180"/>
      <c r="L10" s="180"/>
      <c r="M10" s="180"/>
      <c r="N10" s="180"/>
      <c r="O10" s="180"/>
      <c r="P10" s="180"/>
      <c r="Q10" s="180"/>
      <c r="R10" s="180"/>
      <c r="S10" s="180"/>
      <c r="T10" s="180"/>
      <c r="U10" s="180"/>
      <c r="V10" s="175"/>
      <c r="W10" s="181"/>
      <c r="X10" s="180"/>
      <c r="Y10" s="180"/>
      <c r="Z10" s="180"/>
      <c r="AA10" s="180"/>
      <c r="AB10" s="180"/>
      <c r="AC10" s="180"/>
      <c r="AD10" s="180"/>
      <c r="AE10" s="180"/>
      <c r="AF10" s="180"/>
      <c r="AG10" s="180"/>
      <c r="AH10" s="180"/>
      <c r="AI10" s="180"/>
      <c r="AJ10" s="180"/>
      <c r="AK10" s="180"/>
      <c r="AL10" s="180"/>
      <c r="AM10" s="180"/>
      <c r="AN10" s="180"/>
      <c r="AO10" s="180"/>
      <c r="AP10" s="180"/>
      <c r="AQ10" s="180"/>
      <c r="AR10" s="175"/>
      <c r="AS10" s="181"/>
      <c r="AT10" s="180"/>
      <c r="AU10" s="180"/>
      <c r="AV10" s="180"/>
      <c r="AW10" s="180"/>
      <c r="AX10" s="180"/>
      <c r="AY10" s="180"/>
      <c r="AZ10" s="180"/>
      <c r="BA10" s="180"/>
      <c r="BB10" s="180"/>
      <c r="BC10" s="180"/>
      <c r="BD10" s="180"/>
      <c r="BE10" s="180"/>
      <c r="BF10" s="180"/>
      <c r="BG10" s="180"/>
      <c r="BH10" s="180"/>
      <c r="BI10" s="180"/>
      <c r="BJ10" s="180"/>
      <c r="BK10" s="180"/>
      <c r="BL10" s="180"/>
      <c r="BM10" s="180"/>
    </row>
    <row r="11" spans="1:65" x14ac:dyDescent="0.25">
      <c r="A11" s="182"/>
      <c r="B11" s="183"/>
      <c r="C11" s="184"/>
      <c r="D11" s="184"/>
      <c r="E11" s="184"/>
      <c r="F11" s="184"/>
      <c r="G11" s="184"/>
      <c r="H11" s="184"/>
      <c r="I11" s="184"/>
      <c r="J11" s="184"/>
      <c r="K11" s="184"/>
      <c r="L11" s="184"/>
      <c r="M11" s="184"/>
      <c r="N11" s="184"/>
      <c r="O11" s="184"/>
      <c r="P11" s="184"/>
      <c r="Q11" s="184"/>
      <c r="R11" s="185"/>
      <c r="S11" s="185"/>
      <c r="T11" s="185"/>
      <c r="U11" s="185"/>
      <c r="V11" s="175"/>
      <c r="W11" s="186"/>
      <c r="X11" s="183"/>
      <c r="Y11" s="184"/>
      <c r="Z11" s="184"/>
      <c r="AA11" s="184"/>
      <c r="AB11" s="184"/>
      <c r="AC11" s="184"/>
      <c r="AD11" s="184"/>
      <c r="AE11" s="184"/>
      <c r="AF11" s="184"/>
      <c r="AG11" s="184"/>
      <c r="AH11" s="184"/>
      <c r="AI11" s="184"/>
      <c r="AJ11" s="184"/>
      <c r="AK11" s="184"/>
      <c r="AL11" s="184"/>
      <c r="AM11" s="184"/>
      <c r="AN11" s="185"/>
      <c r="AO11" s="185"/>
      <c r="AP11" s="185"/>
      <c r="AQ11" s="185"/>
      <c r="AR11" s="175"/>
      <c r="AS11" s="186"/>
      <c r="AT11" s="183"/>
      <c r="AU11" s="184"/>
      <c r="AV11" s="184"/>
      <c r="AW11" s="184"/>
      <c r="AX11" s="184"/>
      <c r="AY11" s="184"/>
      <c r="AZ11" s="184"/>
      <c r="BA11" s="184"/>
      <c r="BB11" s="184"/>
      <c r="BC11" s="184"/>
      <c r="BD11" s="184"/>
      <c r="BE11" s="184"/>
      <c r="BF11" s="184"/>
      <c r="BG11" s="184"/>
      <c r="BH11" s="184"/>
      <c r="BI11" s="184"/>
      <c r="BJ11" s="185"/>
      <c r="BK11" s="185"/>
      <c r="BL11" s="185"/>
      <c r="BM11" s="185"/>
    </row>
    <row r="12" spans="1:65" x14ac:dyDescent="0.25">
      <c r="A12" s="187"/>
      <c r="B12" s="188"/>
      <c r="C12" s="189"/>
      <c r="D12" s="189"/>
      <c r="E12" s="189"/>
      <c r="F12" s="189"/>
      <c r="G12" s="189"/>
      <c r="H12" s="189"/>
      <c r="I12" s="189"/>
      <c r="J12" s="189"/>
      <c r="K12" s="189"/>
      <c r="L12" s="189"/>
      <c r="M12" s="189"/>
      <c r="N12" s="189"/>
      <c r="O12" s="189"/>
      <c r="P12" s="189"/>
      <c r="Q12" s="189"/>
      <c r="R12" s="190"/>
      <c r="S12" s="190"/>
      <c r="T12" s="190"/>
      <c r="U12" s="185"/>
      <c r="V12" s="175"/>
      <c r="W12" s="191"/>
      <c r="X12" s="188"/>
      <c r="Y12" s="189"/>
      <c r="Z12" s="189"/>
      <c r="AA12" s="189"/>
      <c r="AB12" s="189"/>
      <c r="AC12" s="189"/>
      <c r="AD12" s="189"/>
      <c r="AE12" s="189"/>
      <c r="AF12" s="189"/>
      <c r="AG12" s="189"/>
      <c r="AH12" s="189"/>
      <c r="AI12" s="189"/>
      <c r="AJ12" s="189"/>
      <c r="AK12" s="189"/>
      <c r="AL12" s="189"/>
      <c r="AM12" s="189"/>
      <c r="AN12" s="190"/>
      <c r="AO12" s="190"/>
      <c r="AP12" s="190"/>
      <c r="AQ12" s="185"/>
      <c r="AR12" s="175"/>
      <c r="AS12" s="191"/>
      <c r="AT12" s="188"/>
      <c r="AU12" s="189"/>
      <c r="AV12" s="189"/>
      <c r="AW12" s="189"/>
      <c r="AX12" s="189"/>
      <c r="AY12" s="189"/>
      <c r="AZ12" s="189"/>
      <c r="BA12" s="189"/>
      <c r="BB12" s="189"/>
      <c r="BC12" s="189"/>
      <c r="BD12" s="189"/>
      <c r="BE12" s="189"/>
      <c r="BF12" s="189"/>
      <c r="BG12" s="189"/>
      <c r="BH12" s="189"/>
      <c r="BI12" s="189"/>
      <c r="BJ12" s="190"/>
      <c r="BK12" s="190"/>
      <c r="BL12" s="190"/>
      <c r="BM12" s="185"/>
    </row>
    <row r="13" spans="1:65" x14ac:dyDescent="0.25">
      <c r="A13" s="187"/>
      <c r="B13" s="188"/>
      <c r="C13" s="189"/>
      <c r="D13" s="189"/>
      <c r="E13" s="189"/>
      <c r="F13" s="189"/>
      <c r="G13" s="189"/>
      <c r="H13" s="189"/>
      <c r="I13" s="189"/>
      <c r="J13" s="189"/>
      <c r="K13" s="189"/>
      <c r="L13" s="189"/>
      <c r="M13" s="189"/>
      <c r="N13" s="189"/>
      <c r="O13" s="189"/>
      <c r="P13" s="189"/>
      <c r="Q13" s="189"/>
      <c r="R13" s="190"/>
      <c r="S13" s="190"/>
      <c r="T13" s="190"/>
      <c r="U13" s="185"/>
      <c r="V13" s="175"/>
      <c r="W13" s="191"/>
      <c r="X13" s="188"/>
      <c r="Y13" s="189"/>
      <c r="Z13" s="189"/>
      <c r="AA13" s="189"/>
      <c r="AB13" s="189"/>
      <c r="AC13" s="189"/>
      <c r="AD13" s="189"/>
      <c r="AE13" s="189"/>
      <c r="AF13" s="189"/>
      <c r="AG13" s="189"/>
      <c r="AH13" s="189"/>
      <c r="AI13" s="189"/>
      <c r="AJ13" s="189"/>
      <c r="AK13" s="189"/>
      <c r="AL13" s="189"/>
      <c r="AM13" s="189"/>
      <c r="AN13" s="190"/>
      <c r="AO13" s="190"/>
      <c r="AP13" s="190"/>
      <c r="AQ13" s="185"/>
      <c r="AR13" s="175"/>
      <c r="AS13" s="191"/>
      <c r="AT13" s="188"/>
      <c r="AU13" s="189"/>
      <c r="AV13" s="189"/>
      <c r="AW13" s="189"/>
      <c r="AX13" s="189"/>
      <c r="AY13" s="189"/>
      <c r="AZ13" s="189"/>
      <c r="BA13" s="189"/>
      <c r="BB13" s="189"/>
      <c r="BC13" s="189"/>
      <c r="BD13" s="189"/>
      <c r="BE13" s="189"/>
      <c r="BF13" s="189"/>
      <c r="BG13" s="189"/>
      <c r="BH13" s="189"/>
      <c r="BI13" s="189"/>
      <c r="BJ13" s="190"/>
      <c r="BK13" s="190"/>
      <c r="BL13" s="190"/>
      <c r="BM13" s="185"/>
    </row>
    <row r="14" spans="1:65" x14ac:dyDescent="0.25">
      <c r="A14" s="187"/>
      <c r="B14" s="188"/>
      <c r="C14" s="189"/>
      <c r="D14" s="189"/>
      <c r="E14" s="189"/>
      <c r="F14" s="189"/>
      <c r="G14" s="189"/>
      <c r="H14" s="189"/>
      <c r="I14" s="189"/>
      <c r="J14" s="189"/>
      <c r="K14" s="189"/>
      <c r="L14" s="189"/>
      <c r="M14" s="189"/>
      <c r="N14" s="189"/>
      <c r="O14" s="189"/>
      <c r="P14" s="189"/>
      <c r="Q14" s="189"/>
      <c r="R14" s="190"/>
      <c r="S14" s="190"/>
      <c r="T14" s="190"/>
      <c r="U14" s="185"/>
      <c r="V14" s="175"/>
      <c r="W14" s="191"/>
      <c r="X14" s="188"/>
      <c r="Y14" s="189"/>
      <c r="Z14" s="189"/>
      <c r="AA14" s="189"/>
      <c r="AB14" s="189"/>
      <c r="AC14" s="189"/>
      <c r="AD14" s="189"/>
      <c r="AE14" s="189"/>
      <c r="AF14" s="189"/>
      <c r="AG14" s="189"/>
      <c r="AH14" s="189"/>
      <c r="AI14" s="189"/>
      <c r="AJ14" s="189"/>
      <c r="AK14" s="189"/>
      <c r="AL14" s="189"/>
      <c r="AM14" s="189"/>
      <c r="AN14" s="190"/>
      <c r="AO14" s="190"/>
      <c r="AP14" s="190"/>
      <c r="AQ14" s="185"/>
      <c r="AR14" s="175"/>
      <c r="AS14" s="191"/>
      <c r="AT14" s="188"/>
      <c r="AU14" s="189"/>
      <c r="AV14" s="189"/>
      <c r="AW14" s="189"/>
      <c r="AX14" s="189"/>
      <c r="AY14" s="189"/>
      <c r="AZ14" s="189"/>
      <c r="BA14" s="189"/>
      <c r="BB14" s="189"/>
      <c r="BC14" s="189"/>
      <c r="BD14" s="189"/>
      <c r="BE14" s="189"/>
      <c r="BF14" s="189"/>
      <c r="BG14" s="189"/>
      <c r="BH14" s="189"/>
      <c r="BI14" s="189"/>
      <c r="BJ14" s="190"/>
      <c r="BK14" s="190"/>
      <c r="BL14" s="190"/>
      <c r="BM14" s="185"/>
    </row>
    <row r="15" spans="1:65" x14ac:dyDescent="0.25">
      <c r="A15" s="187"/>
      <c r="B15" s="188"/>
      <c r="C15" s="189"/>
      <c r="D15" s="189"/>
      <c r="E15" s="189"/>
      <c r="F15" s="189"/>
      <c r="G15" s="189"/>
      <c r="H15" s="189"/>
      <c r="I15" s="189"/>
      <c r="J15" s="189"/>
      <c r="K15" s="189"/>
      <c r="L15" s="189"/>
      <c r="M15" s="189"/>
      <c r="N15" s="189"/>
      <c r="O15" s="189"/>
      <c r="P15" s="189"/>
      <c r="Q15" s="189"/>
      <c r="R15" s="190"/>
      <c r="S15" s="190"/>
      <c r="T15" s="190"/>
      <c r="U15" s="185"/>
      <c r="V15" s="175"/>
      <c r="W15" s="191"/>
      <c r="X15" s="188"/>
      <c r="Y15" s="189"/>
      <c r="Z15" s="189"/>
      <c r="AA15" s="189"/>
      <c r="AB15" s="189"/>
      <c r="AC15" s="189"/>
      <c r="AD15" s="189"/>
      <c r="AE15" s="189"/>
      <c r="AF15" s="189"/>
      <c r="AG15" s="189"/>
      <c r="AH15" s="189"/>
      <c r="AI15" s="189"/>
      <c r="AJ15" s="189"/>
      <c r="AK15" s="189"/>
      <c r="AL15" s="189"/>
      <c r="AM15" s="189"/>
      <c r="AN15" s="190"/>
      <c r="AO15" s="190"/>
      <c r="AP15" s="190"/>
      <c r="AQ15" s="185"/>
      <c r="AR15" s="175"/>
      <c r="AS15" s="191"/>
      <c r="AT15" s="188"/>
      <c r="AU15" s="189"/>
      <c r="AV15" s="189"/>
      <c r="AW15" s="189"/>
      <c r="AX15" s="189"/>
      <c r="AY15" s="189"/>
      <c r="AZ15" s="189"/>
      <c r="BA15" s="189"/>
      <c r="BB15" s="189"/>
      <c r="BC15" s="189"/>
      <c r="BD15" s="189"/>
      <c r="BE15" s="189"/>
      <c r="BF15" s="189"/>
      <c r="BG15" s="189"/>
      <c r="BH15" s="189"/>
      <c r="BI15" s="189"/>
      <c r="BJ15" s="190"/>
      <c r="BK15" s="190"/>
      <c r="BL15" s="190"/>
      <c r="BM15" s="185"/>
    </row>
    <row r="16" spans="1:65" x14ac:dyDescent="0.25">
      <c r="A16" s="187"/>
      <c r="B16" s="188"/>
      <c r="C16" s="189"/>
      <c r="D16" s="189"/>
      <c r="E16" s="189"/>
      <c r="F16" s="189"/>
      <c r="G16" s="189"/>
      <c r="H16" s="189"/>
      <c r="I16" s="189"/>
      <c r="J16" s="189"/>
      <c r="K16" s="189"/>
      <c r="L16" s="189"/>
      <c r="M16" s="189"/>
      <c r="N16" s="189"/>
      <c r="O16" s="189"/>
      <c r="P16" s="189"/>
      <c r="Q16" s="189"/>
      <c r="R16" s="190"/>
      <c r="S16" s="190"/>
      <c r="T16" s="190"/>
      <c r="U16" s="185"/>
      <c r="V16" s="175"/>
      <c r="W16" s="191"/>
      <c r="X16" s="188"/>
      <c r="Y16" s="189"/>
      <c r="Z16" s="189"/>
      <c r="AA16" s="189"/>
      <c r="AB16" s="189"/>
      <c r="AC16" s="189"/>
      <c r="AD16" s="189"/>
      <c r="AE16" s="189"/>
      <c r="AF16" s="189"/>
      <c r="AG16" s="189"/>
      <c r="AH16" s="189"/>
      <c r="AI16" s="189"/>
      <c r="AJ16" s="189"/>
      <c r="AK16" s="189"/>
      <c r="AL16" s="189"/>
      <c r="AM16" s="189"/>
      <c r="AN16" s="190"/>
      <c r="AO16" s="190"/>
      <c r="AP16" s="190"/>
      <c r="AQ16" s="185"/>
      <c r="AR16" s="175"/>
      <c r="AS16" s="191"/>
      <c r="AT16" s="188"/>
      <c r="AU16" s="189"/>
      <c r="AV16" s="189"/>
      <c r="AW16" s="189"/>
      <c r="AX16" s="189"/>
      <c r="AY16" s="189"/>
      <c r="AZ16" s="189"/>
      <c r="BA16" s="189"/>
      <c r="BB16" s="189"/>
      <c r="BC16" s="189"/>
      <c r="BD16" s="189"/>
      <c r="BE16" s="189"/>
      <c r="BF16" s="189"/>
      <c r="BG16" s="189"/>
      <c r="BH16" s="189"/>
      <c r="BI16" s="189"/>
      <c r="BJ16" s="190"/>
      <c r="BK16" s="190"/>
      <c r="BL16" s="190"/>
      <c r="BM16" s="185"/>
    </row>
    <row r="17" spans="1:65" x14ac:dyDescent="0.25">
      <c r="A17" s="187"/>
      <c r="B17" s="188"/>
      <c r="C17" s="189"/>
      <c r="D17" s="189"/>
      <c r="E17" s="189"/>
      <c r="F17" s="189"/>
      <c r="G17" s="189"/>
      <c r="H17" s="189"/>
      <c r="I17" s="189"/>
      <c r="J17" s="189"/>
      <c r="K17" s="189"/>
      <c r="L17" s="189"/>
      <c r="M17" s="189"/>
      <c r="N17" s="189"/>
      <c r="O17" s="189"/>
      <c r="P17" s="189"/>
      <c r="Q17" s="189"/>
      <c r="R17" s="190"/>
      <c r="S17" s="190"/>
      <c r="T17" s="190"/>
      <c r="U17" s="185"/>
      <c r="V17" s="175"/>
      <c r="W17" s="191"/>
      <c r="X17" s="188"/>
      <c r="Y17" s="189"/>
      <c r="Z17" s="189"/>
      <c r="AA17" s="189"/>
      <c r="AB17" s="189"/>
      <c r="AC17" s="189"/>
      <c r="AD17" s="189"/>
      <c r="AE17" s="189"/>
      <c r="AF17" s="189"/>
      <c r="AG17" s="189"/>
      <c r="AH17" s="189"/>
      <c r="AI17" s="189"/>
      <c r="AJ17" s="189"/>
      <c r="AK17" s="189"/>
      <c r="AL17" s="189"/>
      <c r="AM17" s="189"/>
      <c r="AN17" s="190"/>
      <c r="AO17" s="190"/>
      <c r="AP17" s="190"/>
      <c r="AQ17" s="185"/>
      <c r="AR17" s="175"/>
      <c r="AS17" s="191"/>
      <c r="AT17" s="188"/>
      <c r="AU17" s="189"/>
      <c r="AV17" s="189"/>
      <c r="AW17" s="189"/>
      <c r="AX17" s="189"/>
      <c r="AY17" s="189"/>
      <c r="AZ17" s="189"/>
      <c r="BA17" s="189"/>
      <c r="BB17" s="189"/>
      <c r="BC17" s="189"/>
      <c r="BD17" s="189"/>
      <c r="BE17" s="189"/>
      <c r="BF17" s="189"/>
      <c r="BG17" s="189"/>
      <c r="BH17" s="189"/>
      <c r="BI17" s="189"/>
      <c r="BJ17" s="190"/>
      <c r="BK17" s="190"/>
      <c r="BL17" s="190"/>
      <c r="BM17" s="185"/>
    </row>
    <row r="18" spans="1:65" x14ac:dyDescent="0.25">
      <c r="A18" s="187"/>
      <c r="B18" s="188"/>
      <c r="C18" s="189"/>
      <c r="D18" s="189"/>
      <c r="E18" s="189"/>
      <c r="F18" s="189"/>
      <c r="G18" s="189"/>
      <c r="H18" s="189"/>
      <c r="I18" s="189"/>
      <c r="J18" s="189"/>
      <c r="K18" s="189"/>
      <c r="L18" s="189"/>
      <c r="M18" s="189"/>
      <c r="N18" s="189"/>
      <c r="O18" s="189"/>
      <c r="P18" s="189"/>
      <c r="Q18" s="189"/>
      <c r="R18" s="190"/>
      <c r="S18" s="190"/>
      <c r="T18" s="190"/>
      <c r="U18" s="185"/>
      <c r="V18" s="175"/>
      <c r="W18" s="191"/>
      <c r="X18" s="188"/>
      <c r="Y18" s="189"/>
      <c r="Z18" s="189"/>
      <c r="AA18" s="189"/>
      <c r="AB18" s="189"/>
      <c r="AC18" s="189"/>
      <c r="AD18" s="189"/>
      <c r="AE18" s="189"/>
      <c r="AF18" s="189"/>
      <c r="AG18" s="189"/>
      <c r="AH18" s="189"/>
      <c r="AI18" s="189"/>
      <c r="AJ18" s="189"/>
      <c r="AK18" s="189"/>
      <c r="AL18" s="189"/>
      <c r="AM18" s="189"/>
      <c r="AN18" s="190"/>
      <c r="AO18" s="190"/>
      <c r="AP18" s="190"/>
      <c r="AQ18" s="185"/>
      <c r="AR18" s="175"/>
      <c r="AS18" s="191"/>
      <c r="AT18" s="188"/>
      <c r="AU18" s="189"/>
      <c r="AV18" s="189"/>
      <c r="AW18" s="189"/>
      <c r="AX18" s="189"/>
      <c r="AY18" s="189"/>
      <c r="AZ18" s="189"/>
      <c r="BA18" s="189"/>
      <c r="BB18" s="189"/>
      <c r="BC18" s="189"/>
      <c r="BD18" s="189"/>
      <c r="BE18" s="189"/>
      <c r="BF18" s="189"/>
      <c r="BG18" s="189"/>
      <c r="BH18" s="189"/>
      <c r="BI18" s="189"/>
      <c r="BJ18" s="190"/>
      <c r="BK18" s="190"/>
      <c r="BL18" s="190"/>
      <c r="BM18" s="185"/>
    </row>
    <row r="19" spans="1:65" x14ac:dyDescent="0.25">
      <c r="A19" s="187"/>
      <c r="B19" s="188"/>
      <c r="C19" s="189"/>
      <c r="D19" s="189"/>
      <c r="E19" s="189"/>
      <c r="F19" s="189"/>
      <c r="G19" s="189"/>
      <c r="H19" s="189"/>
      <c r="I19" s="189"/>
      <c r="J19" s="189"/>
      <c r="K19" s="189"/>
      <c r="L19" s="189"/>
      <c r="M19" s="189"/>
      <c r="N19" s="189"/>
      <c r="O19" s="189"/>
      <c r="P19" s="189"/>
      <c r="Q19" s="189"/>
      <c r="R19" s="190"/>
      <c r="S19" s="190"/>
      <c r="T19" s="190"/>
      <c r="U19" s="185"/>
      <c r="V19" s="175"/>
      <c r="W19" s="191"/>
      <c r="X19" s="188"/>
      <c r="Y19" s="189"/>
      <c r="Z19" s="189"/>
      <c r="AA19" s="189"/>
      <c r="AB19" s="189"/>
      <c r="AC19" s="189"/>
      <c r="AD19" s="189"/>
      <c r="AE19" s="189"/>
      <c r="AF19" s="189"/>
      <c r="AG19" s="189"/>
      <c r="AH19" s="189"/>
      <c r="AI19" s="189"/>
      <c r="AJ19" s="189"/>
      <c r="AK19" s="189"/>
      <c r="AL19" s="189"/>
      <c r="AM19" s="189"/>
      <c r="AN19" s="190"/>
      <c r="AO19" s="190"/>
      <c r="AP19" s="190"/>
      <c r="AQ19" s="185"/>
      <c r="AR19" s="175"/>
      <c r="AS19" s="191"/>
      <c r="AT19" s="188"/>
      <c r="AU19" s="189"/>
      <c r="AV19" s="189"/>
      <c r="AW19" s="189"/>
      <c r="AX19" s="189"/>
      <c r="AY19" s="189"/>
      <c r="AZ19" s="189"/>
      <c r="BA19" s="189"/>
      <c r="BB19" s="189"/>
      <c r="BC19" s="189"/>
      <c r="BD19" s="189"/>
      <c r="BE19" s="189"/>
      <c r="BF19" s="189"/>
      <c r="BG19" s="189"/>
      <c r="BH19" s="189"/>
      <c r="BI19" s="189"/>
      <c r="BJ19" s="190"/>
      <c r="BK19" s="190"/>
      <c r="BL19" s="190"/>
      <c r="BM19" s="185"/>
    </row>
    <row r="20" spans="1:65" x14ac:dyDescent="0.25">
      <c r="A20" s="187"/>
      <c r="B20" s="188"/>
      <c r="C20" s="189"/>
      <c r="D20" s="189"/>
      <c r="E20" s="189"/>
      <c r="F20" s="189"/>
      <c r="G20" s="189"/>
      <c r="H20" s="189"/>
      <c r="I20" s="189"/>
      <c r="J20" s="189"/>
      <c r="K20" s="189"/>
      <c r="L20" s="189"/>
      <c r="M20" s="189"/>
      <c r="N20" s="189"/>
      <c r="O20" s="189"/>
      <c r="P20" s="189"/>
      <c r="Q20" s="189"/>
      <c r="R20" s="190"/>
      <c r="S20" s="190"/>
      <c r="T20" s="190"/>
      <c r="U20" s="185"/>
      <c r="V20" s="175"/>
      <c r="W20" s="191"/>
      <c r="X20" s="188"/>
      <c r="Y20" s="189"/>
      <c r="Z20" s="189"/>
      <c r="AA20" s="189"/>
      <c r="AB20" s="189"/>
      <c r="AC20" s="189"/>
      <c r="AD20" s="189"/>
      <c r="AE20" s="189"/>
      <c r="AF20" s="189"/>
      <c r="AG20" s="189"/>
      <c r="AH20" s="189"/>
      <c r="AI20" s="189"/>
      <c r="AJ20" s="189"/>
      <c r="AK20" s="189"/>
      <c r="AL20" s="189"/>
      <c r="AM20" s="189"/>
      <c r="AN20" s="190"/>
      <c r="AO20" s="190"/>
      <c r="AP20" s="190"/>
      <c r="AQ20" s="185"/>
      <c r="AR20" s="175"/>
      <c r="AS20" s="191"/>
      <c r="AT20" s="188"/>
      <c r="AU20" s="189"/>
      <c r="AV20" s="189"/>
      <c r="AW20" s="189"/>
      <c r="AX20" s="189"/>
      <c r="AY20" s="189"/>
      <c r="AZ20" s="189"/>
      <c r="BA20" s="189"/>
      <c r="BB20" s="189"/>
      <c r="BC20" s="189"/>
      <c r="BD20" s="189"/>
      <c r="BE20" s="189"/>
      <c r="BF20" s="189"/>
      <c r="BG20" s="189"/>
      <c r="BH20" s="189"/>
      <c r="BI20" s="189"/>
      <c r="BJ20" s="190"/>
      <c r="BK20" s="190"/>
      <c r="BL20" s="190"/>
      <c r="BM20" s="185"/>
    </row>
    <row r="21" spans="1:65" x14ac:dyDescent="0.25">
      <c r="A21" s="187"/>
      <c r="B21" s="188"/>
      <c r="C21" s="189"/>
      <c r="D21" s="189"/>
      <c r="E21" s="189"/>
      <c r="F21" s="189"/>
      <c r="G21" s="189"/>
      <c r="H21" s="189"/>
      <c r="I21" s="189"/>
      <c r="J21" s="189"/>
      <c r="K21" s="189"/>
      <c r="L21" s="189"/>
      <c r="M21" s="189"/>
      <c r="N21" s="189"/>
      <c r="O21" s="189"/>
      <c r="P21" s="189"/>
      <c r="Q21" s="189"/>
      <c r="R21" s="190"/>
      <c r="S21" s="190"/>
      <c r="T21" s="190"/>
      <c r="U21" s="185"/>
      <c r="V21" s="175"/>
      <c r="W21" s="191"/>
      <c r="X21" s="188"/>
      <c r="Y21" s="189"/>
      <c r="Z21" s="189"/>
      <c r="AA21" s="189"/>
      <c r="AB21" s="189"/>
      <c r="AC21" s="189"/>
      <c r="AD21" s="189"/>
      <c r="AE21" s="189"/>
      <c r="AF21" s="189"/>
      <c r="AG21" s="189"/>
      <c r="AH21" s="189"/>
      <c r="AI21" s="189"/>
      <c r="AJ21" s="189"/>
      <c r="AK21" s="189"/>
      <c r="AL21" s="189"/>
      <c r="AM21" s="189"/>
      <c r="AN21" s="190"/>
      <c r="AO21" s="190"/>
      <c r="AP21" s="190"/>
      <c r="AQ21" s="185"/>
      <c r="AR21" s="175"/>
      <c r="AS21" s="191"/>
      <c r="AT21" s="188"/>
      <c r="AU21" s="189"/>
      <c r="AV21" s="189"/>
      <c r="AW21" s="189"/>
      <c r="AX21" s="189"/>
      <c r="AY21" s="189"/>
      <c r="AZ21" s="189"/>
      <c r="BA21" s="189"/>
      <c r="BB21" s="189"/>
      <c r="BC21" s="189"/>
      <c r="BD21" s="189"/>
      <c r="BE21" s="189"/>
      <c r="BF21" s="189"/>
      <c r="BG21" s="189"/>
      <c r="BH21" s="189"/>
      <c r="BI21" s="189"/>
      <c r="BJ21" s="190"/>
      <c r="BK21" s="190"/>
      <c r="BL21" s="190"/>
      <c r="BM21" s="185"/>
    </row>
    <row r="22" spans="1:65" x14ac:dyDescent="0.25">
      <c r="A22" s="187"/>
      <c r="B22" s="188"/>
      <c r="C22" s="189"/>
      <c r="D22" s="189"/>
      <c r="E22" s="189"/>
      <c r="F22" s="189"/>
      <c r="G22" s="189"/>
      <c r="H22" s="189"/>
      <c r="I22" s="189"/>
      <c r="J22" s="189"/>
      <c r="K22" s="189"/>
      <c r="L22" s="189"/>
      <c r="M22" s="189"/>
      <c r="N22" s="189"/>
      <c r="O22" s="189"/>
      <c r="P22" s="189"/>
      <c r="Q22" s="189"/>
      <c r="R22" s="190"/>
      <c r="S22" s="190"/>
      <c r="T22" s="190"/>
      <c r="U22" s="185"/>
      <c r="V22" s="175"/>
      <c r="W22" s="191"/>
      <c r="X22" s="188"/>
      <c r="Y22" s="189"/>
      <c r="Z22" s="189"/>
      <c r="AA22" s="189"/>
      <c r="AB22" s="189"/>
      <c r="AC22" s="189"/>
      <c r="AD22" s="189"/>
      <c r="AE22" s="189"/>
      <c r="AF22" s="189"/>
      <c r="AG22" s="189"/>
      <c r="AH22" s="189"/>
      <c r="AI22" s="189"/>
      <c r="AJ22" s="189"/>
      <c r="AK22" s="189"/>
      <c r="AL22" s="189"/>
      <c r="AM22" s="189"/>
      <c r="AN22" s="190"/>
      <c r="AO22" s="190"/>
      <c r="AP22" s="190"/>
      <c r="AQ22" s="185"/>
      <c r="AR22" s="175"/>
      <c r="AS22" s="191"/>
      <c r="AT22" s="188"/>
      <c r="AU22" s="189"/>
      <c r="AV22" s="189"/>
      <c r="AW22" s="189"/>
      <c r="AX22" s="189"/>
      <c r="AY22" s="189"/>
      <c r="AZ22" s="189"/>
      <c r="BA22" s="189"/>
      <c r="BB22" s="189"/>
      <c r="BC22" s="189"/>
      <c r="BD22" s="189"/>
      <c r="BE22" s="189"/>
      <c r="BF22" s="189"/>
      <c r="BG22" s="189"/>
      <c r="BH22" s="189"/>
      <c r="BI22" s="189"/>
      <c r="BJ22" s="190"/>
      <c r="BK22" s="190"/>
      <c r="BL22" s="190"/>
      <c r="BM22" s="185"/>
    </row>
    <row r="23" spans="1:65" x14ac:dyDescent="0.25">
      <c r="A23" s="187"/>
      <c r="B23" s="188"/>
      <c r="C23" s="189"/>
      <c r="D23" s="189"/>
      <c r="E23" s="189"/>
      <c r="F23" s="189"/>
      <c r="G23" s="189"/>
      <c r="H23" s="189"/>
      <c r="I23" s="189"/>
      <c r="J23" s="189"/>
      <c r="K23" s="189"/>
      <c r="L23" s="189"/>
      <c r="M23" s="189"/>
      <c r="N23" s="189"/>
      <c r="O23" s="189"/>
      <c r="P23" s="189"/>
      <c r="Q23" s="189"/>
      <c r="R23" s="190"/>
      <c r="S23" s="190"/>
      <c r="T23" s="190"/>
      <c r="U23" s="185"/>
      <c r="V23" s="175"/>
      <c r="W23" s="191"/>
      <c r="X23" s="188"/>
      <c r="Y23" s="189"/>
      <c r="Z23" s="189"/>
      <c r="AA23" s="189"/>
      <c r="AB23" s="189"/>
      <c r="AC23" s="189"/>
      <c r="AD23" s="189"/>
      <c r="AE23" s="189"/>
      <c r="AF23" s="189"/>
      <c r="AG23" s="189"/>
      <c r="AH23" s="189"/>
      <c r="AI23" s="189"/>
      <c r="AJ23" s="189"/>
      <c r="AK23" s="189"/>
      <c r="AL23" s="189"/>
      <c r="AM23" s="189"/>
      <c r="AN23" s="190"/>
      <c r="AO23" s="190"/>
      <c r="AP23" s="190"/>
      <c r="AQ23" s="185"/>
      <c r="AR23" s="175"/>
      <c r="AS23" s="191"/>
      <c r="AT23" s="188"/>
      <c r="AU23" s="189"/>
      <c r="AV23" s="189"/>
      <c r="AW23" s="189"/>
      <c r="AX23" s="189"/>
      <c r="AY23" s="189"/>
      <c r="AZ23" s="189"/>
      <c r="BA23" s="189"/>
      <c r="BB23" s="189"/>
      <c r="BC23" s="189"/>
      <c r="BD23" s="189"/>
      <c r="BE23" s="189"/>
      <c r="BF23" s="189"/>
      <c r="BG23" s="189"/>
      <c r="BH23" s="189"/>
      <c r="BI23" s="189"/>
      <c r="BJ23" s="190"/>
      <c r="BK23" s="190"/>
      <c r="BL23" s="190"/>
      <c r="BM23" s="185"/>
    </row>
    <row r="24" spans="1:65" x14ac:dyDescent="0.25">
      <c r="A24" s="187"/>
      <c r="B24" s="188"/>
      <c r="C24" s="189"/>
      <c r="D24" s="189"/>
      <c r="E24" s="189"/>
      <c r="F24" s="189"/>
      <c r="G24" s="189"/>
      <c r="H24" s="189"/>
      <c r="I24" s="189"/>
      <c r="J24" s="189"/>
      <c r="K24" s="189"/>
      <c r="L24" s="189"/>
      <c r="M24" s="189"/>
      <c r="N24" s="189"/>
      <c r="O24" s="189"/>
      <c r="P24" s="189"/>
      <c r="Q24" s="189"/>
      <c r="R24" s="190"/>
      <c r="S24" s="190"/>
      <c r="T24" s="190"/>
      <c r="U24" s="185"/>
      <c r="V24" s="175"/>
      <c r="W24" s="191"/>
      <c r="X24" s="188"/>
      <c r="Y24" s="189"/>
      <c r="Z24" s="189"/>
      <c r="AA24" s="189"/>
      <c r="AB24" s="189"/>
      <c r="AC24" s="189"/>
      <c r="AD24" s="189"/>
      <c r="AE24" s="189"/>
      <c r="AF24" s="189"/>
      <c r="AG24" s="189"/>
      <c r="AH24" s="189"/>
      <c r="AI24" s="189"/>
      <c r="AJ24" s="189"/>
      <c r="AK24" s="189"/>
      <c r="AL24" s="189"/>
      <c r="AM24" s="189"/>
      <c r="AN24" s="190"/>
      <c r="AO24" s="190"/>
      <c r="AP24" s="190"/>
      <c r="AQ24" s="185"/>
      <c r="AR24" s="175"/>
      <c r="AS24" s="191"/>
      <c r="AT24" s="188"/>
      <c r="AU24" s="189"/>
      <c r="AV24" s="189"/>
      <c r="AW24" s="189"/>
      <c r="AX24" s="189"/>
      <c r="AY24" s="189"/>
      <c r="AZ24" s="189"/>
      <c r="BA24" s="189"/>
      <c r="BB24" s="189"/>
      <c r="BC24" s="189"/>
      <c r="BD24" s="189"/>
      <c r="BE24" s="189"/>
      <c r="BF24" s="189"/>
      <c r="BG24" s="189"/>
      <c r="BH24" s="189"/>
      <c r="BI24" s="189"/>
      <c r="BJ24" s="190"/>
      <c r="BK24" s="190"/>
      <c r="BL24" s="190"/>
      <c r="BM24" s="185"/>
    </row>
    <row r="25" spans="1:65" x14ac:dyDescent="0.25">
      <c r="A25" s="187"/>
      <c r="B25" s="188"/>
      <c r="C25" s="189"/>
      <c r="D25" s="189"/>
      <c r="E25" s="189"/>
      <c r="F25" s="189"/>
      <c r="G25" s="189"/>
      <c r="H25" s="189"/>
      <c r="I25" s="189"/>
      <c r="J25" s="189"/>
      <c r="K25" s="189"/>
      <c r="L25" s="189"/>
      <c r="M25" s="189"/>
      <c r="N25" s="189"/>
      <c r="O25" s="189"/>
      <c r="P25" s="189"/>
      <c r="Q25" s="189"/>
      <c r="R25" s="190"/>
      <c r="S25" s="190"/>
      <c r="T25" s="190"/>
      <c r="U25" s="185"/>
      <c r="V25" s="175"/>
      <c r="W25" s="191"/>
      <c r="X25" s="188"/>
      <c r="Y25" s="189"/>
      <c r="Z25" s="189"/>
      <c r="AA25" s="189"/>
      <c r="AB25" s="189"/>
      <c r="AC25" s="189"/>
      <c r="AD25" s="189"/>
      <c r="AE25" s="189"/>
      <c r="AF25" s="189"/>
      <c r="AG25" s="189"/>
      <c r="AH25" s="189"/>
      <c r="AI25" s="189"/>
      <c r="AJ25" s="189"/>
      <c r="AK25" s="189"/>
      <c r="AL25" s="189"/>
      <c r="AM25" s="189"/>
      <c r="AN25" s="190"/>
      <c r="AO25" s="190"/>
      <c r="AP25" s="190"/>
      <c r="AQ25" s="185"/>
      <c r="AR25" s="175"/>
      <c r="AS25" s="191"/>
      <c r="AT25" s="188"/>
      <c r="AU25" s="189"/>
      <c r="AV25" s="189"/>
      <c r="AW25" s="189"/>
      <c r="AX25" s="189"/>
      <c r="AY25" s="189"/>
      <c r="AZ25" s="189"/>
      <c r="BA25" s="189"/>
      <c r="BB25" s="189"/>
      <c r="BC25" s="189"/>
      <c r="BD25" s="189"/>
      <c r="BE25" s="189"/>
      <c r="BF25" s="189"/>
      <c r="BG25" s="189"/>
      <c r="BH25" s="189"/>
      <c r="BI25" s="189"/>
      <c r="BJ25" s="190"/>
      <c r="BK25" s="190"/>
      <c r="BL25" s="190"/>
      <c r="BM25" s="185"/>
    </row>
    <row r="26" spans="1:65" x14ac:dyDescent="0.25">
      <c r="A26" s="187"/>
      <c r="B26" s="188"/>
      <c r="C26" s="189"/>
      <c r="D26" s="189"/>
      <c r="E26" s="189"/>
      <c r="F26" s="189"/>
      <c r="G26" s="189"/>
      <c r="H26" s="189"/>
      <c r="I26" s="189"/>
      <c r="J26" s="189"/>
      <c r="K26" s="189"/>
      <c r="L26" s="189"/>
      <c r="M26" s="189"/>
      <c r="N26" s="189"/>
      <c r="O26" s="189"/>
      <c r="P26" s="189"/>
      <c r="Q26" s="189"/>
      <c r="R26" s="190"/>
      <c r="S26" s="190"/>
      <c r="T26" s="190"/>
      <c r="U26" s="185"/>
      <c r="V26" s="175"/>
      <c r="W26" s="191"/>
      <c r="X26" s="188"/>
      <c r="Y26" s="189"/>
      <c r="Z26" s="189"/>
      <c r="AA26" s="189"/>
      <c r="AB26" s="189"/>
      <c r="AC26" s="189"/>
      <c r="AD26" s="189"/>
      <c r="AE26" s="189"/>
      <c r="AF26" s="189"/>
      <c r="AG26" s="189"/>
      <c r="AH26" s="189"/>
      <c r="AI26" s="189"/>
      <c r="AJ26" s="189"/>
      <c r="AK26" s="189"/>
      <c r="AL26" s="189"/>
      <c r="AM26" s="189"/>
      <c r="AN26" s="190"/>
      <c r="AO26" s="190"/>
      <c r="AP26" s="190"/>
      <c r="AQ26" s="185"/>
      <c r="AR26" s="175"/>
      <c r="AS26" s="191"/>
      <c r="AT26" s="188"/>
      <c r="AU26" s="189"/>
      <c r="AV26" s="189"/>
      <c r="AW26" s="189"/>
      <c r="AX26" s="189"/>
      <c r="AY26" s="189"/>
      <c r="AZ26" s="189"/>
      <c r="BA26" s="189"/>
      <c r="BB26" s="189"/>
      <c r="BC26" s="189"/>
      <c r="BD26" s="189"/>
      <c r="BE26" s="189"/>
      <c r="BF26" s="189"/>
      <c r="BG26" s="189"/>
      <c r="BH26" s="189"/>
      <c r="BI26" s="189"/>
      <c r="BJ26" s="190"/>
      <c r="BK26" s="190"/>
      <c r="BL26" s="190"/>
      <c r="BM26" s="185"/>
    </row>
    <row r="27" spans="1:65" x14ac:dyDescent="0.25">
      <c r="A27" s="187"/>
      <c r="B27" s="188"/>
      <c r="C27" s="189"/>
      <c r="D27" s="189"/>
      <c r="E27" s="189"/>
      <c r="F27" s="189"/>
      <c r="G27" s="189"/>
      <c r="H27" s="189"/>
      <c r="I27" s="189"/>
      <c r="J27" s="189"/>
      <c r="K27" s="189"/>
      <c r="L27" s="189"/>
      <c r="M27" s="189"/>
      <c r="N27" s="189"/>
      <c r="O27" s="189"/>
      <c r="P27" s="189"/>
      <c r="Q27" s="189"/>
      <c r="R27" s="190"/>
      <c r="S27" s="190"/>
      <c r="T27" s="190"/>
      <c r="U27" s="185"/>
      <c r="V27" s="175"/>
      <c r="W27" s="191"/>
      <c r="X27" s="188"/>
      <c r="Y27" s="189"/>
      <c r="Z27" s="189"/>
      <c r="AA27" s="189"/>
      <c r="AB27" s="189"/>
      <c r="AC27" s="189"/>
      <c r="AD27" s="189"/>
      <c r="AE27" s="189"/>
      <c r="AF27" s="189"/>
      <c r="AG27" s="189"/>
      <c r="AH27" s="189"/>
      <c r="AI27" s="189"/>
      <c r="AJ27" s="189"/>
      <c r="AK27" s="189"/>
      <c r="AL27" s="189"/>
      <c r="AM27" s="189"/>
      <c r="AN27" s="190"/>
      <c r="AO27" s="190"/>
      <c r="AP27" s="190"/>
      <c r="AQ27" s="185"/>
      <c r="AR27" s="175"/>
      <c r="AS27" s="191"/>
      <c r="AT27" s="188"/>
      <c r="AU27" s="189"/>
      <c r="AV27" s="189"/>
      <c r="AW27" s="189"/>
      <c r="AX27" s="189"/>
      <c r="AY27" s="189"/>
      <c r="AZ27" s="189"/>
      <c r="BA27" s="189"/>
      <c r="BB27" s="189"/>
      <c r="BC27" s="189"/>
      <c r="BD27" s="189"/>
      <c r="BE27" s="189"/>
      <c r="BF27" s="189"/>
      <c r="BG27" s="189"/>
      <c r="BH27" s="189"/>
      <c r="BI27" s="189"/>
      <c r="BJ27" s="190"/>
      <c r="BK27" s="190"/>
      <c r="BL27" s="190"/>
      <c r="BM27" s="185"/>
    </row>
    <row r="28" spans="1:65" x14ac:dyDescent="0.25">
      <c r="A28" s="187"/>
      <c r="B28" s="188"/>
      <c r="C28" s="189"/>
      <c r="D28" s="189"/>
      <c r="E28" s="189"/>
      <c r="F28" s="189"/>
      <c r="G28" s="189"/>
      <c r="H28" s="189"/>
      <c r="I28" s="189"/>
      <c r="J28" s="189"/>
      <c r="K28" s="189"/>
      <c r="L28" s="189"/>
      <c r="M28" s="189"/>
      <c r="N28" s="189"/>
      <c r="O28" s="189"/>
      <c r="P28" s="189"/>
      <c r="Q28" s="189"/>
      <c r="R28" s="190"/>
      <c r="S28" s="190"/>
      <c r="T28" s="190"/>
      <c r="U28" s="185"/>
      <c r="V28" s="175"/>
      <c r="W28" s="191"/>
      <c r="X28" s="188"/>
      <c r="Y28" s="189"/>
      <c r="Z28" s="189"/>
      <c r="AA28" s="189"/>
      <c r="AB28" s="189"/>
      <c r="AC28" s="189"/>
      <c r="AD28" s="189"/>
      <c r="AE28" s="189"/>
      <c r="AF28" s="189"/>
      <c r="AG28" s="189"/>
      <c r="AH28" s="189"/>
      <c r="AI28" s="189"/>
      <c r="AJ28" s="189"/>
      <c r="AK28" s="189"/>
      <c r="AL28" s="189"/>
      <c r="AM28" s="189"/>
      <c r="AN28" s="190"/>
      <c r="AO28" s="190"/>
      <c r="AP28" s="190"/>
      <c r="AQ28" s="185"/>
      <c r="AR28" s="175"/>
      <c r="AS28" s="191"/>
      <c r="AT28" s="188"/>
      <c r="AU28" s="189"/>
      <c r="AV28" s="189"/>
      <c r="AW28" s="189"/>
      <c r="AX28" s="189"/>
      <c r="AY28" s="189"/>
      <c r="AZ28" s="189"/>
      <c r="BA28" s="189"/>
      <c r="BB28" s="189"/>
      <c r="BC28" s="189"/>
      <c r="BD28" s="189"/>
      <c r="BE28" s="189"/>
      <c r="BF28" s="189"/>
      <c r="BG28" s="189"/>
      <c r="BH28" s="189"/>
      <c r="BI28" s="189"/>
      <c r="BJ28" s="190"/>
      <c r="BK28" s="190"/>
      <c r="BL28" s="190"/>
      <c r="BM28" s="185"/>
    </row>
    <row r="29" spans="1:65" x14ac:dyDescent="0.25">
      <c r="A29" s="187"/>
      <c r="B29" s="188"/>
      <c r="C29" s="189"/>
      <c r="D29" s="189"/>
      <c r="E29" s="189"/>
      <c r="F29" s="189"/>
      <c r="G29" s="189"/>
      <c r="H29" s="189"/>
      <c r="I29" s="189"/>
      <c r="J29" s="189"/>
      <c r="K29" s="189"/>
      <c r="L29" s="189"/>
      <c r="M29" s="189"/>
      <c r="N29" s="189"/>
      <c r="O29" s="189"/>
      <c r="P29" s="189"/>
      <c r="Q29" s="189"/>
      <c r="R29" s="190"/>
      <c r="S29" s="190"/>
      <c r="T29" s="190"/>
      <c r="U29" s="185"/>
      <c r="V29" s="175"/>
      <c r="W29" s="191"/>
      <c r="X29" s="188"/>
      <c r="Y29" s="189"/>
      <c r="Z29" s="189"/>
      <c r="AA29" s="189"/>
      <c r="AB29" s="189"/>
      <c r="AC29" s="189"/>
      <c r="AD29" s="189"/>
      <c r="AE29" s="189"/>
      <c r="AF29" s="189"/>
      <c r="AG29" s="189"/>
      <c r="AH29" s="189"/>
      <c r="AI29" s="189"/>
      <c r="AJ29" s="189"/>
      <c r="AK29" s="189"/>
      <c r="AL29" s="189"/>
      <c r="AM29" s="189"/>
      <c r="AN29" s="190"/>
      <c r="AO29" s="190"/>
      <c r="AP29" s="190"/>
      <c r="AQ29" s="185"/>
      <c r="AR29" s="175"/>
      <c r="AS29" s="191"/>
      <c r="AT29" s="188"/>
      <c r="AU29" s="189"/>
      <c r="AV29" s="189"/>
      <c r="AW29" s="189"/>
      <c r="AX29" s="189"/>
      <c r="AY29" s="189"/>
      <c r="AZ29" s="189"/>
      <c r="BA29" s="189"/>
      <c r="BB29" s="189"/>
      <c r="BC29" s="189"/>
      <c r="BD29" s="189"/>
      <c r="BE29" s="189"/>
      <c r="BF29" s="189"/>
      <c r="BG29" s="189"/>
      <c r="BH29" s="189"/>
      <c r="BI29" s="189"/>
      <c r="BJ29" s="190"/>
      <c r="BK29" s="190"/>
      <c r="BL29" s="190"/>
      <c r="BM29" s="185"/>
    </row>
    <row r="30" spans="1:65" x14ac:dyDescent="0.25">
      <c r="A30" s="187"/>
      <c r="B30" s="188"/>
      <c r="C30" s="189"/>
      <c r="D30" s="189"/>
      <c r="E30" s="189"/>
      <c r="F30" s="189"/>
      <c r="G30" s="189"/>
      <c r="H30" s="189"/>
      <c r="I30" s="189"/>
      <c r="J30" s="189"/>
      <c r="K30" s="189"/>
      <c r="L30" s="189"/>
      <c r="M30" s="189"/>
      <c r="N30" s="189"/>
      <c r="O30" s="189"/>
      <c r="P30" s="189"/>
      <c r="Q30" s="189"/>
      <c r="R30" s="190"/>
      <c r="S30" s="190"/>
      <c r="T30" s="190"/>
      <c r="U30" s="185"/>
      <c r="V30" s="175"/>
      <c r="W30" s="191"/>
      <c r="X30" s="188"/>
      <c r="Y30" s="189"/>
      <c r="Z30" s="189"/>
      <c r="AA30" s="189"/>
      <c r="AB30" s="189"/>
      <c r="AC30" s="189"/>
      <c r="AD30" s="189"/>
      <c r="AE30" s="189"/>
      <c r="AF30" s="189"/>
      <c r="AG30" s="189"/>
      <c r="AH30" s="189"/>
      <c r="AI30" s="189"/>
      <c r="AJ30" s="189"/>
      <c r="AK30" s="189"/>
      <c r="AL30" s="189"/>
      <c r="AM30" s="189"/>
      <c r="AN30" s="190"/>
      <c r="AO30" s="190"/>
      <c r="AP30" s="190"/>
      <c r="AQ30" s="185"/>
      <c r="AR30" s="175"/>
      <c r="AS30" s="191"/>
      <c r="AT30" s="188"/>
      <c r="AU30" s="189"/>
      <c r="AV30" s="189"/>
      <c r="AW30" s="189"/>
      <c r="AX30" s="189"/>
      <c r="AY30" s="189"/>
      <c r="AZ30" s="189"/>
      <c r="BA30" s="189"/>
      <c r="BB30" s="189"/>
      <c r="BC30" s="189"/>
      <c r="BD30" s="189"/>
      <c r="BE30" s="189"/>
      <c r="BF30" s="189"/>
      <c r="BG30" s="189"/>
      <c r="BH30" s="189"/>
      <c r="BI30" s="189"/>
      <c r="BJ30" s="190"/>
      <c r="BK30" s="190"/>
      <c r="BL30" s="190"/>
      <c r="BM30" s="185"/>
    </row>
    <row r="31" spans="1:65" x14ac:dyDescent="0.25">
      <c r="A31" s="187"/>
      <c r="B31" s="188"/>
      <c r="C31" s="189"/>
      <c r="D31" s="189"/>
      <c r="E31" s="189"/>
      <c r="F31" s="189"/>
      <c r="G31" s="189"/>
      <c r="H31" s="189"/>
      <c r="I31" s="189"/>
      <c r="J31" s="189"/>
      <c r="K31" s="189"/>
      <c r="L31" s="189"/>
      <c r="M31" s="189"/>
      <c r="N31" s="189"/>
      <c r="O31" s="189"/>
      <c r="P31" s="189"/>
      <c r="Q31" s="189"/>
      <c r="R31" s="190"/>
      <c r="S31" s="190"/>
      <c r="T31" s="190"/>
      <c r="U31" s="185"/>
      <c r="V31" s="175"/>
      <c r="W31" s="191"/>
      <c r="X31" s="188"/>
      <c r="Y31" s="189"/>
      <c r="Z31" s="189"/>
      <c r="AA31" s="189"/>
      <c r="AB31" s="189"/>
      <c r="AC31" s="189"/>
      <c r="AD31" s="189"/>
      <c r="AE31" s="189"/>
      <c r="AF31" s="189"/>
      <c r="AG31" s="189"/>
      <c r="AH31" s="189"/>
      <c r="AI31" s="189"/>
      <c r="AJ31" s="189"/>
      <c r="AK31" s="189"/>
      <c r="AL31" s="189"/>
      <c r="AM31" s="189"/>
      <c r="AN31" s="190"/>
      <c r="AO31" s="190"/>
      <c r="AP31" s="190"/>
      <c r="AQ31" s="185"/>
      <c r="AR31" s="175"/>
      <c r="AS31" s="191"/>
      <c r="AT31" s="188"/>
      <c r="AU31" s="189"/>
      <c r="AV31" s="189"/>
      <c r="AW31" s="189"/>
      <c r="AX31" s="189"/>
      <c r="AY31" s="189"/>
      <c r="AZ31" s="189"/>
      <c r="BA31" s="189"/>
      <c r="BB31" s="189"/>
      <c r="BC31" s="189"/>
      <c r="BD31" s="189"/>
      <c r="BE31" s="189"/>
      <c r="BF31" s="189"/>
      <c r="BG31" s="189"/>
      <c r="BH31" s="189"/>
      <c r="BI31" s="189"/>
      <c r="BJ31" s="190"/>
      <c r="BK31" s="190"/>
      <c r="BL31" s="190"/>
      <c r="BM31" s="185"/>
    </row>
    <row r="32" spans="1:65" x14ac:dyDescent="0.25">
      <c r="A32" s="187"/>
      <c r="B32" s="188"/>
      <c r="C32" s="189"/>
      <c r="D32" s="189"/>
      <c r="E32" s="189"/>
      <c r="F32" s="189"/>
      <c r="G32" s="189"/>
      <c r="H32" s="189"/>
      <c r="I32" s="189"/>
      <c r="J32" s="189"/>
      <c r="K32" s="189"/>
      <c r="L32" s="189"/>
      <c r="M32" s="189"/>
      <c r="N32" s="189"/>
      <c r="O32" s="189"/>
      <c r="P32" s="189"/>
      <c r="Q32" s="189"/>
      <c r="R32" s="190"/>
      <c r="S32" s="190"/>
      <c r="T32" s="190"/>
      <c r="U32" s="185"/>
      <c r="V32" s="175"/>
      <c r="W32" s="191"/>
      <c r="X32" s="188"/>
      <c r="Y32" s="189"/>
      <c r="Z32" s="189"/>
      <c r="AA32" s="189"/>
      <c r="AB32" s="189"/>
      <c r="AC32" s="189"/>
      <c r="AD32" s="189"/>
      <c r="AE32" s="189"/>
      <c r="AF32" s="189"/>
      <c r="AG32" s="189"/>
      <c r="AH32" s="189"/>
      <c r="AI32" s="189"/>
      <c r="AJ32" s="189"/>
      <c r="AK32" s="189"/>
      <c r="AL32" s="189"/>
      <c r="AM32" s="189"/>
      <c r="AN32" s="190"/>
      <c r="AO32" s="190"/>
      <c r="AP32" s="190"/>
      <c r="AQ32" s="185"/>
      <c r="AR32" s="175"/>
      <c r="AS32" s="191"/>
      <c r="AT32" s="188"/>
      <c r="AU32" s="189"/>
      <c r="AV32" s="189"/>
      <c r="AW32" s="189"/>
      <c r="AX32" s="189"/>
      <c r="AY32" s="189"/>
      <c r="AZ32" s="189"/>
      <c r="BA32" s="189"/>
      <c r="BB32" s="189"/>
      <c r="BC32" s="189"/>
      <c r="BD32" s="189"/>
      <c r="BE32" s="189"/>
      <c r="BF32" s="189"/>
      <c r="BG32" s="189"/>
      <c r="BH32" s="189"/>
      <c r="BI32" s="189"/>
      <c r="BJ32" s="190"/>
      <c r="BK32" s="190"/>
      <c r="BL32" s="190"/>
      <c r="BM32" s="185"/>
    </row>
    <row r="33" spans="1:65" x14ac:dyDescent="0.25">
      <c r="A33" s="187"/>
      <c r="B33" s="188"/>
      <c r="C33" s="189"/>
      <c r="D33" s="189"/>
      <c r="E33" s="189"/>
      <c r="F33" s="189"/>
      <c r="G33" s="189"/>
      <c r="H33" s="189"/>
      <c r="I33" s="189"/>
      <c r="J33" s="189"/>
      <c r="K33" s="189"/>
      <c r="L33" s="189"/>
      <c r="M33" s="189"/>
      <c r="N33" s="189"/>
      <c r="O33" s="189"/>
      <c r="P33" s="189"/>
      <c r="Q33" s="189"/>
      <c r="R33" s="190"/>
      <c r="S33" s="190"/>
      <c r="T33" s="190"/>
      <c r="U33" s="185"/>
      <c r="V33" s="175"/>
      <c r="W33" s="191"/>
      <c r="X33" s="188"/>
      <c r="Y33" s="189"/>
      <c r="Z33" s="189"/>
      <c r="AA33" s="189"/>
      <c r="AB33" s="189"/>
      <c r="AC33" s="189"/>
      <c r="AD33" s="189"/>
      <c r="AE33" s="189"/>
      <c r="AF33" s="189"/>
      <c r="AG33" s="189"/>
      <c r="AH33" s="189"/>
      <c r="AI33" s="189"/>
      <c r="AJ33" s="189"/>
      <c r="AK33" s="189"/>
      <c r="AL33" s="189"/>
      <c r="AM33" s="189"/>
      <c r="AN33" s="190"/>
      <c r="AO33" s="190"/>
      <c r="AP33" s="190"/>
      <c r="AQ33" s="185"/>
      <c r="AR33" s="175"/>
      <c r="AS33" s="191"/>
      <c r="AT33" s="188"/>
      <c r="AU33" s="189"/>
      <c r="AV33" s="189"/>
      <c r="AW33" s="189"/>
      <c r="AX33" s="189"/>
      <c r="AY33" s="189"/>
      <c r="AZ33" s="189"/>
      <c r="BA33" s="189"/>
      <c r="BB33" s="189"/>
      <c r="BC33" s="189"/>
      <c r="BD33" s="189"/>
      <c r="BE33" s="189"/>
      <c r="BF33" s="189"/>
      <c r="BG33" s="189"/>
      <c r="BH33" s="189"/>
      <c r="BI33" s="189"/>
      <c r="BJ33" s="190"/>
      <c r="BK33" s="190"/>
      <c r="BL33" s="190"/>
      <c r="BM33" s="185"/>
    </row>
    <row r="34" spans="1:65" x14ac:dyDescent="0.25">
      <c r="A34" s="187"/>
      <c r="B34" s="188"/>
      <c r="C34" s="189"/>
      <c r="D34" s="189"/>
      <c r="E34" s="189"/>
      <c r="F34" s="189"/>
      <c r="G34" s="189"/>
      <c r="H34" s="189"/>
      <c r="I34" s="189"/>
      <c r="J34" s="189"/>
      <c r="K34" s="189"/>
      <c r="L34" s="189"/>
      <c r="M34" s="189"/>
      <c r="N34" s="189"/>
      <c r="O34" s="189"/>
      <c r="P34" s="189"/>
      <c r="Q34" s="189"/>
      <c r="R34" s="190"/>
      <c r="S34" s="190"/>
      <c r="T34" s="190"/>
      <c r="U34" s="185"/>
      <c r="V34" s="175"/>
      <c r="W34" s="191"/>
      <c r="X34" s="188"/>
      <c r="Y34" s="189"/>
      <c r="Z34" s="189"/>
      <c r="AA34" s="189"/>
      <c r="AB34" s="189"/>
      <c r="AC34" s="189"/>
      <c r="AD34" s="189"/>
      <c r="AE34" s="189"/>
      <c r="AF34" s="189"/>
      <c r="AG34" s="189"/>
      <c r="AH34" s="189"/>
      <c r="AI34" s="189"/>
      <c r="AJ34" s="189"/>
      <c r="AK34" s="189"/>
      <c r="AL34" s="189"/>
      <c r="AM34" s="189"/>
      <c r="AN34" s="190"/>
      <c r="AO34" s="190"/>
      <c r="AP34" s="190"/>
      <c r="AQ34" s="185"/>
      <c r="AR34" s="175"/>
      <c r="AS34" s="191"/>
      <c r="AT34" s="188"/>
      <c r="AU34" s="189"/>
      <c r="AV34" s="189"/>
      <c r="AW34" s="189"/>
      <c r="AX34" s="189"/>
      <c r="AY34" s="189"/>
      <c r="AZ34" s="189"/>
      <c r="BA34" s="189"/>
      <c r="BB34" s="189"/>
      <c r="BC34" s="189"/>
      <c r="BD34" s="189"/>
      <c r="BE34" s="189"/>
      <c r="BF34" s="189"/>
      <c r="BG34" s="189"/>
      <c r="BH34" s="189"/>
      <c r="BI34" s="189"/>
      <c r="BJ34" s="190"/>
      <c r="BK34" s="190"/>
      <c r="BL34" s="190"/>
      <c r="BM34" s="185"/>
    </row>
    <row r="35" spans="1:65" x14ac:dyDescent="0.25">
      <c r="A35" s="229"/>
      <c r="B35" s="230"/>
      <c r="C35" s="192"/>
      <c r="D35" s="192"/>
      <c r="E35" s="192"/>
      <c r="F35" s="192"/>
      <c r="G35" s="192"/>
      <c r="H35" s="192"/>
      <c r="I35" s="192"/>
      <c r="J35" s="192"/>
      <c r="K35" s="192"/>
      <c r="L35" s="192"/>
      <c r="M35" s="192"/>
      <c r="N35" s="192"/>
      <c r="O35" s="192"/>
      <c r="P35" s="192"/>
      <c r="Q35" s="192"/>
      <c r="R35" s="192"/>
      <c r="S35" s="192"/>
      <c r="T35" s="192"/>
      <c r="U35" s="192"/>
      <c r="V35" s="175"/>
      <c r="W35" s="229"/>
      <c r="X35" s="230"/>
      <c r="Y35" s="192"/>
      <c r="Z35" s="192"/>
      <c r="AA35" s="192"/>
      <c r="AB35" s="192"/>
      <c r="AC35" s="192"/>
      <c r="AD35" s="192"/>
      <c r="AE35" s="192"/>
      <c r="AF35" s="192"/>
      <c r="AG35" s="192"/>
      <c r="AH35" s="192"/>
      <c r="AI35" s="192"/>
      <c r="AJ35" s="192"/>
      <c r="AK35" s="192"/>
      <c r="AL35" s="192"/>
      <c r="AM35" s="192"/>
      <c r="AN35" s="192"/>
      <c r="AO35" s="192"/>
      <c r="AP35" s="192"/>
      <c r="AQ35" s="192"/>
      <c r="AR35" s="175"/>
      <c r="AS35" s="229"/>
      <c r="AT35" s="230"/>
      <c r="AU35" s="192"/>
      <c r="AV35" s="192"/>
      <c r="AW35" s="192"/>
      <c r="AX35" s="192"/>
      <c r="AY35" s="192"/>
      <c r="AZ35" s="192"/>
      <c r="BA35" s="192"/>
      <c r="BB35" s="192"/>
      <c r="BC35" s="192"/>
      <c r="BD35" s="192"/>
      <c r="BE35" s="192"/>
      <c r="BF35" s="192"/>
      <c r="BG35" s="192"/>
      <c r="BH35" s="192"/>
      <c r="BI35" s="192"/>
      <c r="BJ35" s="192"/>
      <c r="BK35" s="192"/>
      <c r="BL35" s="192"/>
      <c r="BM35" s="192"/>
    </row>
    <row r="36" spans="1:65" x14ac:dyDescent="0.25">
      <c r="A36" s="176"/>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row>
    <row r="37" spans="1:65" ht="15" customHeight="1" x14ac:dyDescent="0.25">
      <c r="A37" s="177"/>
      <c r="B37" s="210"/>
      <c r="C37" s="178"/>
      <c r="D37" s="178"/>
      <c r="E37" s="178"/>
      <c r="F37" s="178"/>
      <c r="G37" s="178"/>
      <c r="H37" s="178"/>
      <c r="I37" s="178"/>
      <c r="J37" s="178"/>
      <c r="K37" s="178"/>
      <c r="L37" s="178"/>
      <c r="M37" s="178"/>
      <c r="N37" s="178"/>
      <c r="O37" s="178"/>
      <c r="P37" s="178"/>
      <c r="Q37" s="178"/>
      <c r="R37" s="210"/>
      <c r="S37" s="210"/>
      <c r="T37" s="210"/>
      <c r="U37" s="210"/>
      <c r="V37" s="175"/>
      <c r="W37" s="210"/>
      <c r="X37" s="210"/>
      <c r="Y37" s="178"/>
      <c r="Z37" s="178"/>
      <c r="AA37" s="178"/>
      <c r="AB37" s="178"/>
      <c r="AC37" s="178"/>
      <c r="AD37" s="178"/>
      <c r="AE37" s="178"/>
      <c r="AF37" s="178"/>
      <c r="AG37" s="178"/>
      <c r="AH37" s="178"/>
      <c r="AI37" s="178"/>
      <c r="AJ37" s="178"/>
      <c r="AK37" s="178"/>
      <c r="AL37" s="178"/>
      <c r="AM37" s="178"/>
      <c r="AN37" s="210"/>
      <c r="AO37" s="210"/>
      <c r="AP37" s="210"/>
      <c r="AQ37" s="210"/>
      <c r="AR37" s="175"/>
      <c r="AS37" s="210"/>
      <c r="AT37" s="210"/>
      <c r="AU37" s="178"/>
      <c r="AV37" s="178"/>
      <c r="AW37" s="178"/>
      <c r="AX37" s="178"/>
      <c r="AY37" s="178"/>
      <c r="AZ37" s="178"/>
      <c r="BA37" s="178"/>
      <c r="BB37" s="178"/>
      <c r="BC37" s="178"/>
      <c r="BD37" s="178"/>
      <c r="BE37" s="178"/>
      <c r="BF37" s="178"/>
      <c r="BG37" s="178"/>
      <c r="BH37" s="178"/>
      <c r="BI37" s="178"/>
      <c r="BJ37" s="210"/>
      <c r="BK37" s="210"/>
      <c r="BL37" s="210"/>
      <c r="BM37" s="210"/>
    </row>
    <row r="38" spans="1:65" x14ac:dyDescent="0.25">
      <c r="A38" s="179"/>
      <c r="B38" s="180"/>
      <c r="C38" s="180"/>
      <c r="D38" s="180"/>
      <c r="E38" s="180"/>
      <c r="F38" s="180"/>
      <c r="G38" s="180"/>
      <c r="H38" s="180"/>
      <c r="I38" s="180"/>
      <c r="J38" s="180"/>
      <c r="K38" s="180"/>
      <c r="L38" s="180"/>
      <c r="M38" s="180"/>
      <c r="N38" s="180"/>
      <c r="O38" s="180"/>
      <c r="P38" s="180"/>
      <c r="Q38" s="180"/>
      <c r="R38" s="180"/>
      <c r="S38" s="180"/>
      <c r="T38" s="180"/>
      <c r="U38" s="180"/>
      <c r="V38" s="175"/>
      <c r="W38" s="181"/>
      <c r="X38" s="180"/>
      <c r="Y38" s="180"/>
      <c r="Z38" s="180"/>
      <c r="AA38" s="180"/>
      <c r="AB38" s="180"/>
      <c r="AC38" s="180"/>
      <c r="AD38" s="180"/>
      <c r="AE38" s="180"/>
      <c r="AF38" s="180"/>
      <c r="AG38" s="180"/>
      <c r="AH38" s="180"/>
      <c r="AI38" s="180"/>
      <c r="AJ38" s="180"/>
      <c r="AK38" s="180"/>
      <c r="AL38" s="180"/>
      <c r="AM38" s="180"/>
      <c r="AN38" s="180"/>
      <c r="AO38" s="180"/>
      <c r="AP38" s="180"/>
      <c r="AQ38" s="180"/>
      <c r="AR38" s="175"/>
      <c r="AS38" s="181"/>
      <c r="AT38" s="180"/>
      <c r="AU38" s="180"/>
      <c r="AV38" s="180"/>
      <c r="AW38" s="180"/>
      <c r="AX38" s="180"/>
      <c r="AY38" s="180"/>
      <c r="AZ38" s="180"/>
      <c r="BA38" s="180"/>
      <c r="BB38" s="180"/>
      <c r="BC38" s="180"/>
      <c r="BD38" s="180"/>
      <c r="BE38" s="180"/>
      <c r="BF38" s="180"/>
      <c r="BG38" s="180"/>
      <c r="BH38" s="180"/>
      <c r="BI38" s="180"/>
      <c r="BJ38" s="180"/>
      <c r="BK38" s="180"/>
      <c r="BL38" s="180"/>
      <c r="BM38" s="180"/>
    </row>
    <row r="39" spans="1:65" x14ac:dyDescent="0.25">
      <c r="A39" s="182"/>
      <c r="B39" s="183"/>
      <c r="C39" s="184"/>
      <c r="D39" s="184"/>
      <c r="E39" s="184"/>
      <c r="F39" s="184"/>
      <c r="G39" s="184"/>
      <c r="H39" s="184"/>
      <c r="I39" s="184"/>
      <c r="J39" s="184"/>
      <c r="K39" s="184"/>
      <c r="L39" s="184"/>
      <c r="M39" s="184"/>
      <c r="N39" s="184"/>
      <c r="O39" s="184"/>
      <c r="P39" s="184"/>
      <c r="Q39" s="184"/>
      <c r="R39" s="185"/>
      <c r="S39" s="185"/>
      <c r="T39" s="185"/>
      <c r="U39" s="185"/>
      <c r="V39" s="175"/>
      <c r="W39" s="186"/>
      <c r="X39" s="183"/>
      <c r="Y39" s="184"/>
      <c r="Z39" s="184"/>
      <c r="AA39" s="184"/>
      <c r="AB39" s="184"/>
      <c r="AC39" s="184"/>
      <c r="AD39" s="184"/>
      <c r="AE39" s="184"/>
      <c r="AF39" s="184"/>
      <c r="AG39" s="184"/>
      <c r="AH39" s="184"/>
      <c r="AI39" s="184"/>
      <c r="AJ39" s="184"/>
      <c r="AK39" s="184"/>
      <c r="AL39" s="184"/>
      <c r="AM39" s="184"/>
      <c r="AN39" s="185"/>
      <c r="AO39" s="185"/>
      <c r="AP39" s="185"/>
      <c r="AQ39" s="185"/>
      <c r="AR39" s="175"/>
      <c r="AS39" s="186"/>
      <c r="AT39" s="183"/>
      <c r="AU39" s="184"/>
      <c r="AV39" s="184"/>
      <c r="AW39" s="184"/>
      <c r="AX39" s="184"/>
      <c r="AY39" s="184"/>
      <c r="AZ39" s="184"/>
      <c r="BA39" s="184"/>
      <c r="BB39" s="184"/>
      <c r="BC39" s="184"/>
      <c r="BD39" s="184"/>
      <c r="BE39" s="184"/>
      <c r="BF39" s="184"/>
      <c r="BG39" s="184"/>
      <c r="BH39" s="184"/>
      <c r="BI39" s="184"/>
      <c r="BJ39" s="185"/>
      <c r="BK39" s="185"/>
      <c r="BL39" s="185"/>
      <c r="BM39" s="185"/>
    </row>
    <row r="40" spans="1:65" x14ac:dyDescent="0.25">
      <c r="A40" s="187"/>
      <c r="B40" s="188"/>
      <c r="C40" s="189"/>
      <c r="D40" s="189"/>
      <c r="E40" s="189"/>
      <c r="F40" s="189"/>
      <c r="G40" s="189"/>
      <c r="H40" s="189"/>
      <c r="I40" s="189"/>
      <c r="J40" s="189"/>
      <c r="K40" s="189"/>
      <c r="L40" s="189"/>
      <c r="M40" s="189"/>
      <c r="N40" s="189"/>
      <c r="O40" s="189"/>
      <c r="P40" s="189"/>
      <c r="Q40" s="189"/>
      <c r="R40" s="190"/>
      <c r="S40" s="190"/>
      <c r="T40" s="190"/>
      <c r="U40" s="185"/>
      <c r="V40" s="175"/>
      <c r="W40" s="191"/>
      <c r="X40" s="188"/>
      <c r="Y40" s="189"/>
      <c r="Z40" s="189"/>
      <c r="AA40" s="189"/>
      <c r="AB40" s="189"/>
      <c r="AC40" s="189"/>
      <c r="AD40" s="189"/>
      <c r="AE40" s="189"/>
      <c r="AF40" s="189"/>
      <c r="AG40" s="189"/>
      <c r="AH40" s="189"/>
      <c r="AI40" s="189"/>
      <c r="AJ40" s="189"/>
      <c r="AK40" s="189"/>
      <c r="AL40" s="189"/>
      <c r="AM40" s="189"/>
      <c r="AN40" s="190"/>
      <c r="AO40" s="190"/>
      <c r="AP40" s="190"/>
      <c r="AQ40" s="185"/>
      <c r="AR40" s="175"/>
      <c r="AS40" s="191"/>
      <c r="AT40" s="188"/>
      <c r="AU40" s="189"/>
      <c r="AV40" s="189"/>
      <c r="AW40" s="189"/>
      <c r="AX40" s="189"/>
      <c r="AY40" s="189"/>
      <c r="AZ40" s="189"/>
      <c r="BA40" s="189"/>
      <c r="BB40" s="189"/>
      <c r="BC40" s="189"/>
      <c r="BD40" s="189"/>
      <c r="BE40" s="189"/>
      <c r="BF40" s="189"/>
      <c r="BG40" s="189"/>
      <c r="BH40" s="189"/>
      <c r="BI40" s="189"/>
      <c r="BJ40" s="190"/>
      <c r="BK40" s="190"/>
      <c r="BL40" s="190"/>
      <c r="BM40" s="185"/>
    </row>
    <row r="41" spans="1:65" x14ac:dyDescent="0.25">
      <c r="A41" s="187"/>
      <c r="B41" s="188"/>
      <c r="C41" s="189"/>
      <c r="D41" s="189"/>
      <c r="E41" s="189"/>
      <c r="F41" s="189"/>
      <c r="G41" s="189"/>
      <c r="H41" s="189"/>
      <c r="I41" s="189"/>
      <c r="J41" s="189"/>
      <c r="K41" s="189"/>
      <c r="L41" s="189"/>
      <c r="M41" s="189"/>
      <c r="N41" s="189"/>
      <c r="O41" s="189"/>
      <c r="P41" s="189"/>
      <c r="Q41" s="189"/>
      <c r="R41" s="190"/>
      <c r="S41" s="190"/>
      <c r="T41" s="190"/>
      <c r="U41" s="185"/>
      <c r="V41" s="175"/>
      <c r="W41" s="191"/>
      <c r="X41" s="188"/>
      <c r="Y41" s="189"/>
      <c r="Z41" s="189"/>
      <c r="AA41" s="189"/>
      <c r="AB41" s="189"/>
      <c r="AC41" s="189"/>
      <c r="AD41" s="189"/>
      <c r="AE41" s="189"/>
      <c r="AF41" s="189"/>
      <c r="AG41" s="189"/>
      <c r="AH41" s="189"/>
      <c r="AI41" s="189"/>
      <c r="AJ41" s="189"/>
      <c r="AK41" s="189"/>
      <c r="AL41" s="189"/>
      <c r="AM41" s="189"/>
      <c r="AN41" s="190"/>
      <c r="AO41" s="190"/>
      <c r="AP41" s="190"/>
      <c r="AQ41" s="185"/>
      <c r="AR41" s="175"/>
      <c r="AS41" s="191"/>
      <c r="AT41" s="188"/>
      <c r="AU41" s="189"/>
      <c r="AV41" s="189"/>
      <c r="AW41" s="189"/>
      <c r="AX41" s="189"/>
      <c r="AY41" s="189"/>
      <c r="AZ41" s="189"/>
      <c r="BA41" s="189"/>
      <c r="BB41" s="189"/>
      <c r="BC41" s="189"/>
      <c r="BD41" s="189"/>
      <c r="BE41" s="189"/>
      <c r="BF41" s="189"/>
      <c r="BG41" s="189"/>
      <c r="BH41" s="189"/>
      <c r="BI41" s="189"/>
      <c r="BJ41" s="190"/>
      <c r="BK41" s="190"/>
      <c r="BL41" s="190"/>
      <c r="BM41" s="185"/>
    </row>
    <row r="42" spans="1:65" x14ac:dyDescent="0.25">
      <c r="A42" s="187"/>
      <c r="B42" s="188"/>
      <c r="C42" s="189"/>
      <c r="D42" s="189"/>
      <c r="E42" s="189"/>
      <c r="F42" s="189"/>
      <c r="G42" s="189"/>
      <c r="H42" s="189"/>
      <c r="I42" s="189"/>
      <c r="J42" s="189"/>
      <c r="K42" s="189"/>
      <c r="L42" s="189"/>
      <c r="M42" s="189"/>
      <c r="N42" s="189"/>
      <c r="O42" s="189"/>
      <c r="P42" s="189"/>
      <c r="Q42" s="189"/>
      <c r="R42" s="190"/>
      <c r="S42" s="190"/>
      <c r="T42" s="190"/>
      <c r="U42" s="185"/>
      <c r="V42" s="175"/>
      <c r="W42" s="191"/>
      <c r="X42" s="188"/>
      <c r="Y42" s="189"/>
      <c r="Z42" s="189"/>
      <c r="AA42" s="189"/>
      <c r="AB42" s="189"/>
      <c r="AC42" s="189"/>
      <c r="AD42" s="189"/>
      <c r="AE42" s="189"/>
      <c r="AF42" s="189"/>
      <c r="AG42" s="189"/>
      <c r="AH42" s="189"/>
      <c r="AI42" s="189"/>
      <c r="AJ42" s="189"/>
      <c r="AK42" s="189"/>
      <c r="AL42" s="189"/>
      <c r="AM42" s="189"/>
      <c r="AN42" s="190"/>
      <c r="AO42" s="190"/>
      <c r="AP42" s="190"/>
      <c r="AQ42" s="185"/>
      <c r="AR42" s="175"/>
      <c r="AS42" s="191"/>
      <c r="AT42" s="188"/>
      <c r="AU42" s="189"/>
      <c r="AV42" s="189"/>
      <c r="AW42" s="189"/>
      <c r="AX42" s="189"/>
      <c r="AY42" s="189"/>
      <c r="AZ42" s="189"/>
      <c r="BA42" s="189"/>
      <c r="BB42" s="189"/>
      <c r="BC42" s="189"/>
      <c r="BD42" s="189"/>
      <c r="BE42" s="189"/>
      <c r="BF42" s="189"/>
      <c r="BG42" s="189"/>
      <c r="BH42" s="189"/>
      <c r="BI42" s="189"/>
      <c r="BJ42" s="190"/>
      <c r="BK42" s="190"/>
      <c r="BL42" s="190"/>
      <c r="BM42" s="185"/>
    </row>
    <row r="43" spans="1:65" x14ac:dyDescent="0.25">
      <c r="A43" s="187"/>
      <c r="B43" s="188"/>
      <c r="C43" s="189"/>
      <c r="D43" s="189"/>
      <c r="E43" s="189"/>
      <c r="F43" s="189"/>
      <c r="G43" s="189"/>
      <c r="H43" s="189"/>
      <c r="I43" s="189"/>
      <c r="J43" s="189"/>
      <c r="K43" s="189"/>
      <c r="L43" s="189"/>
      <c r="M43" s="189"/>
      <c r="N43" s="189"/>
      <c r="O43" s="189"/>
      <c r="P43" s="189"/>
      <c r="Q43" s="189"/>
      <c r="R43" s="190"/>
      <c r="S43" s="190"/>
      <c r="T43" s="190"/>
      <c r="U43" s="185"/>
      <c r="V43" s="175"/>
      <c r="W43" s="191"/>
      <c r="X43" s="188"/>
      <c r="Y43" s="189"/>
      <c r="Z43" s="189"/>
      <c r="AA43" s="189"/>
      <c r="AB43" s="189"/>
      <c r="AC43" s="189"/>
      <c r="AD43" s="189"/>
      <c r="AE43" s="189"/>
      <c r="AF43" s="189"/>
      <c r="AG43" s="189"/>
      <c r="AH43" s="189"/>
      <c r="AI43" s="189"/>
      <c r="AJ43" s="189"/>
      <c r="AK43" s="189"/>
      <c r="AL43" s="189"/>
      <c r="AM43" s="189"/>
      <c r="AN43" s="190"/>
      <c r="AO43" s="190"/>
      <c r="AP43" s="190"/>
      <c r="AQ43" s="185"/>
      <c r="AR43" s="175"/>
      <c r="AS43" s="191"/>
      <c r="AT43" s="188"/>
      <c r="AU43" s="189"/>
      <c r="AV43" s="189"/>
      <c r="AW43" s="189"/>
      <c r="AX43" s="189"/>
      <c r="AY43" s="189"/>
      <c r="AZ43" s="189"/>
      <c r="BA43" s="189"/>
      <c r="BB43" s="189"/>
      <c r="BC43" s="189"/>
      <c r="BD43" s="189"/>
      <c r="BE43" s="189"/>
      <c r="BF43" s="189"/>
      <c r="BG43" s="189"/>
      <c r="BH43" s="189"/>
      <c r="BI43" s="189"/>
      <c r="BJ43" s="190"/>
      <c r="BK43" s="190"/>
      <c r="BL43" s="190"/>
      <c r="BM43" s="185"/>
    </row>
    <row r="44" spans="1:65" x14ac:dyDescent="0.25">
      <c r="A44" s="187"/>
      <c r="B44" s="188"/>
      <c r="C44" s="189"/>
      <c r="D44" s="189"/>
      <c r="E44" s="189"/>
      <c r="F44" s="189"/>
      <c r="G44" s="189"/>
      <c r="H44" s="189"/>
      <c r="I44" s="189"/>
      <c r="J44" s="189"/>
      <c r="K44" s="189"/>
      <c r="L44" s="189"/>
      <c r="M44" s="189"/>
      <c r="N44" s="189"/>
      <c r="O44" s="189"/>
      <c r="P44" s="189"/>
      <c r="Q44" s="189"/>
      <c r="R44" s="190"/>
      <c r="S44" s="190"/>
      <c r="T44" s="190"/>
      <c r="U44" s="185"/>
      <c r="V44" s="175"/>
      <c r="W44" s="191"/>
      <c r="X44" s="188"/>
      <c r="Y44" s="189"/>
      <c r="Z44" s="189"/>
      <c r="AA44" s="189"/>
      <c r="AB44" s="189"/>
      <c r="AC44" s="189"/>
      <c r="AD44" s="189"/>
      <c r="AE44" s="189"/>
      <c r="AF44" s="189"/>
      <c r="AG44" s="189"/>
      <c r="AH44" s="189"/>
      <c r="AI44" s="189"/>
      <c r="AJ44" s="189"/>
      <c r="AK44" s="189"/>
      <c r="AL44" s="189"/>
      <c r="AM44" s="189"/>
      <c r="AN44" s="190"/>
      <c r="AO44" s="190"/>
      <c r="AP44" s="190"/>
      <c r="AQ44" s="185"/>
      <c r="AR44" s="175"/>
      <c r="AS44" s="191"/>
      <c r="AT44" s="188"/>
      <c r="AU44" s="189"/>
      <c r="AV44" s="189"/>
      <c r="AW44" s="189"/>
      <c r="AX44" s="189"/>
      <c r="AY44" s="189"/>
      <c r="AZ44" s="189"/>
      <c r="BA44" s="189"/>
      <c r="BB44" s="189"/>
      <c r="BC44" s="189"/>
      <c r="BD44" s="189"/>
      <c r="BE44" s="189"/>
      <c r="BF44" s="189"/>
      <c r="BG44" s="189"/>
      <c r="BH44" s="189"/>
      <c r="BI44" s="189"/>
      <c r="BJ44" s="190"/>
      <c r="BK44" s="190"/>
      <c r="BL44" s="190"/>
      <c r="BM44" s="185"/>
    </row>
    <row r="45" spans="1:65" x14ac:dyDescent="0.25">
      <c r="A45" s="187"/>
      <c r="B45" s="188"/>
      <c r="C45" s="189"/>
      <c r="D45" s="189"/>
      <c r="E45" s="189"/>
      <c r="F45" s="189"/>
      <c r="G45" s="189"/>
      <c r="H45" s="189"/>
      <c r="I45" s="189"/>
      <c r="J45" s="189"/>
      <c r="K45" s="189"/>
      <c r="L45" s="189"/>
      <c r="M45" s="189"/>
      <c r="N45" s="189"/>
      <c r="O45" s="189"/>
      <c r="P45" s="189"/>
      <c r="Q45" s="189"/>
      <c r="R45" s="190"/>
      <c r="S45" s="190"/>
      <c r="T45" s="190"/>
      <c r="U45" s="185"/>
      <c r="V45" s="175"/>
      <c r="W45" s="191"/>
      <c r="X45" s="188"/>
      <c r="Y45" s="189"/>
      <c r="Z45" s="189"/>
      <c r="AA45" s="189"/>
      <c r="AB45" s="189"/>
      <c r="AC45" s="189"/>
      <c r="AD45" s="189"/>
      <c r="AE45" s="189"/>
      <c r="AF45" s="189"/>
      <c r="AG45" s="189"/>
      <c r="AH45" s="189"/>
      <c r="AI45" s="189"/>
      <c r="AJ45" s="189"/>
      <c r="AK45" s="189"/>
      <c r="AL45" s="189"/>
      <c r="AM45" s="189"/>
      <c r="AN45" s="190"/>
      <c r="AO45" s="190"/>
      <c r="AP45" s="190"/>
      <c r="AQ45" s="185"/>
      <c r="AR45" s="175"/>
      <c r="AS45" s="191"/>
      <c r="AT45" s="188"/>
      <c r="AU45" s="189"/>
      <c r="AV45" s="189"/>
      <c r="AW45" s="189"/>
      <c r="AX45" s="189"/>
      <c r="AY45" s="189"/>
      <c r="AZ45" s="189"/>
      <c r="BA45" s="189"/>
      <c r="BB45" s="189"/>
      <c r="BC45" s="189"/>
      <c r="BD45" s="189"/>
      <c r="BE45" s="189"/>
      <c r="BF45" s="189"/>
      <c r="BG45" s="189"/>
      <c r="BH45" s="189"/>
      <c r="BI45" s="189"/>
      <c r="BJ45" s="190"/>
      <c r="BK45" s="190"/>
      <c r="BL45" s="190"/>
      <c r="BM45" s="185"/>
    </row>
    <row r="46" spans="1:65" x14ac:dyDescent="0.25">
      <c r="A46" s="187"/>
      <c r="B46" s="188"/>
      <c r="C46" s="189"/>
      <c r="D46" s="189"/>
      <c r="E46" s="189"/>
      <c r="F46" s="189"/>
      <c r="G46" s="189"/>
      <c r="H46" s="189"/>
      <c r="I46" s="189"/>
      <c r="J46" s="189"/>
      <c r="K46" s="189"/>
      <c r="L46" s="189"/>
      <c r="M46" s="189"/>
      <c r="N46" s="189"/>
      <c r="O46" s="189"/>
      <c r="P46" s="189"/>
      <c r="Q46" s="189"/>
      <c r="R46" s="190"/>
      <c r="S46" s="190"/>
      <c r="T46" s="190"/>
      <c r="U46" s="185"/>
      <c r="V46" s="175"/>
      <c r="W46" s="191"/>
      <c r="X46" s="188"/>
      <c r="Y46" s="189"/>
      <c r="Z46" s="189"/>
      <c r="AA46" s="189"/>
      <c r="AB46" s="189"/>
      <c r="AC46" s="189"/>
      <c r="AD46" s="189"/>
      <c r="AE46" s="189"/>
      <c r="AF46" s="189"/>
      <c r="AG46" s="189"/>
      <c r="AH46" s="189"/>
      <c r="AI46" s="189"/>
      <c r="AJ46" s="189"/>
      <c r="AK46" s="189"/>
      <c r="AL46" s="189"/>
      <c r="AM46" s="189"/>
      <c r="AN46" s="190"/>
      <c r="AO46" s="190"/>
      <c r="AP46" s="190"/>
      <c r="AQ46" s="185"/>
      <c r="AR46" s="175"/>
      <c r="AS46" s="191"/>
      <c r="AT46" s="188"/>
      <c r="AU46" s="189"/>
      <c r="AV46" s="189"/>
      <c r="AW46" s="189"/>
      <c r="AX46" s="189"/>
      <c r="AY46" s="189"/>
      <c r="AZ46" s="189"/>
      <c r="BA46" s="189"/>
      <c r="BB46" s="189"/>
      <c r="BC46" s="189"/>
      <c r="BD46" s="189"/>
      <c r="BE46" s="189"/>
      <c r="BF46" s="189"/>
      <c r="BG46" s="189"/>
      <c r="BH46" s="189"/>
      <c r="BI46" s="189"/>
      <c r="BJ46" s="190"/>
      <c r="BK46" s="190"/>
      <c r="BL46" s="190"/>
      <c r="BM46" s="185"/>
    </row>
    <row r="47" spans="1:65" x14ac:dyDescent="0.25">
      <c r="A47" s="187"/>
      <c r="B47" s="188"/>
      <c r="C47" s="189"/>
      <c r="D47" s="189"/>
      <c r="E47" s="189"/>
      <c r="F47" s="189"/>
      <c r="G47" s="189"/>
      <c r="H47" s="189"/>
      <c r="I47" s="189"/>
      <c r="J47" s="189"/>
      <c r="K47" s="189"/>
      <c r="L47" s="189"/>
      <c r="M47" s="189"/>
      <c r="N47" s="189"/>
      <c r="O47" s="189"/>
      <c r="P47" s="189"/>
      <c r="Q47" s="189"/>
      <c r="R47" s="190"/>
      <c r="S47" s="190"/>
      <c r="T47" s="190"/>
      <c r="U47" s="185"/>
      <c r="V47" s="175"/>
      <c r="W47" s="191"/>
      <c r="X47" s="188"/>
      <c r="Y47" s="189"/>
      <c r="Z47" s="189"/>
      <c r="AA47" s="189"/>
      <c r="AB47" s="189"/>
      <c r="AC47" s="189"/>
      <c r="AD47" s="189"/>
      <c r="AE47" s="189"/>
      <c r="AF47" s="189"/>
      <c r="AG47" s="189"/>
      <c r="AH47" s="189"/>
      <c r="AI47" s="189"/>
      <c r="AJ47" s="189"/>
      <c r="AK47" s="189"/>
      <c r="AL47" s="189"/>
      <c r="AM47" s="189"/>
      <c r="AN47" s="190"/>
      <c r="AO47" s="190"/>
      <c r="AP47" s="190"/>
      <c r="AQ47" s="185"/>
      <c r="AR47" s="175"/>
      <c r="AS47" s="191"/>
      <c r="AT47" s="188"/>
      <c r="AU47" s="189"/>
      <c r="AV47" s="189"/>
      <c r="AW47" s="189"/>
      <c r="AX47" s="189"/>
      <c r="AY47" s="189"/>
      <c r="AZ47" s="189"/>
      <c r="BA47" s="189"/>
      <c r="BB47" s="189"/>
      <c r="BC47" s="189"/>
      <c r="BD47" s="189"/>
      <c r="BE47" s="189"/>
      <c r="BF47" s="189"/>
      <c r="BG47" s="189"/>
      <c r="BH47" s="189"/>
      <c r="BI47" s="189"/>
      <c r="BJ47" s="190"/>
      <c r="BK47" s="190"/>
      <c r="BL47" s="190"/>
      <c r="BM47" s="185"/>
    </row>
    <row r="48" spans="1:65" x14ac:dyDescent="0.25">
      <c r="A48" s="187"/>
      <c r="B48" s="188"/>
      <c r="C48" s="189"/>
      <c r="D48" s="189"/>
      <c r="E48" s="189"/>
      <c r="F48" s="189"/>
      <c r="G48" s="189"/>
      <c r="H48" s="189"/>
      <c r="I48" s="189"/>
      <c r="J48" s="189"/>
      <c r="K48" s="189"/>
      <c r="L48" s="189"/>
      <c r="M48" s="189"/>
      <c r="N48" s="189"/>
      <c r="O48" s="189"/>
      <c r="P48" s="189"/>
      <c r="Q48" s="189"/>
      <c r="R48" s="190"/>
      <c r="S48" s="190"/>
      <c r="T48" s="190"/>
      <c r="U48" s="185"/>
      <c r="V48" s="175"/>
      <c r="W48" s="191"/>
      <c r="X48" s="188"/>
      <c r="Y48" s="189"/>
      <c r="Z48" s="189"/>
      <c r="AA48" s="189"/>
      <c r="AB48" s="189"/>
      <c r="AC48" s="189"/>
      <c r="AD48" s="189"/>
      <c r="AE48" s="189"/>
      <c r="AF48" s="189"/>
      <c r="AG48" s="189"/>
      <c r="AH48" s="189"/>
      <c r="AI48" s="189"/>
      <c r="AJ48" s="189"/>
      <c r="AK48" s="189"/>
      <c r="AL48" s="189"/>
      <c r="AM48" s="189"/>
      <c r="AN48" s="190"/>
      <c r="AO48" s="190"/>
      <c r="AP48" s="190"/>
      <c r="AQ48" s="185"/>
      <c r="AR48" s="175"/>
      <c r="AS48" s="191"/>
      <c r="AT48" s="188"/>
      <c r="AU48" s="189"/>
      <c r="AV48" s="189"/>
      <c r="AW48" s="189"/>
      <c r="AX48" s="189"/>
      <c r="AY48" s="189"/>
      <c r="AZ48" s="189"/>
      <c r="BA48" s="189"/>
      <c r="BB48" s="189"/>
      <c r="BC48" s="189"/>
      <c r="BD48" s="189"/>
      <c r="BE48" s="189"/>
      <c r="BF48" s="189"/>
      <c r="BG48" s="189"/>
      <c r="BH48" s="189"/>
      <c r="BI48" s="189"/>
      <c r="BJ48" s="190"/>
      <c r="BK48" s="190"/>
      <c r="BL48" s="190"/>
      <c r="BM48" s="185"/>
    </row>
    <row r="49" spans="1:65" x14ac:dyDescent="0.25">
      <c r="A49" s="187"/>
      <c r="B49" s="188"/>
      <c r="C49" s="189"/>
      <c r="D49" s="189"/>
      <c r="E49" s="189"/>
      <c r="F49" s="189"/>
      <c r="G49" s="189"/>
      <c r="H49" s="189"/>
      <c r="I49" s="189"/>
      <c r="J49" s="189"/>
      <c r="K49" s="189"/>
      <c r="L49" s="189"/>
      <c r="M49" s="189"/>
      <c r="N49" s="189"/>
      <c r="O49" s="189"/>
      <c r="P49" s="189"/>
      <c r="Q49" s="189"/>
      <c r="R49" s="190"/>
      <c r="S49" s="190"/>
      <c r="T49" s="190"/>
      <c r="U49" s="185"/>
      <c r="V49" s="175"/>
      <c r="W49" s="191"/>
      <c r="X49" s="188"/>
      <c r="Y49" s="189"/>
      <c r="Z49" s="189"/>
      <c r="AA49" s="189"/>
      <c r="AB49" s="189"/>
      <c r="AC49" s="189"/>
      <c r="AD49" s="189"/>
      <c r="AE49" s="189"/>
      <c r="AF49" s="189"/>
      <c r="AG49" s="189"/>
      <c r="AH49" s="189"/>
      <c r="AI49" s="189"/>
      <c r="AJ49" s="189"/>
      <c r="AK49" s="189"/>
      <c r="AL49" s="189"/>
      <c r="AM49" s="189"/>
      <c r="AN49" s="190"/>
      <c r="AO49" s="190"/>
      <c r="AP49" s="190"/>
      <c r="AQ49" s="185"/>
      <c r="AR49" s="175"/>
      <c r="AS49" s="191"/>
      <c r="AT49" s="188"/>
      <c r="AU49" s="189"/>
      <c r="AV49" s="189"/>
      <c r="AW49" s="189"/>
      <c r="AX49" s="189"/>
      <c r="AY49" s="189"/>
      <c r="AZ49" s="189"/>
      <c r="BA49" s="189"/>
      <c r="BB49" s="189"/>
      <c r="BC49" s="189"/>
      <c r="BD49" s="189"/>
      <c r="BE49" s="189"/>
      <c r="BF49" s="189"/>
      <c r="BG49" s="189"/>
      <c r="BH49" s="189"/>
      <c r="BI49" s="189"/>
      <c r="BJ49" s="190"/>
      <c r="BK49" s="190"/>
      <c r="BL49" s="190"/>
      <c r="BM49" s="185"/>
    </row>
    <row r="50" spans="1:65" x14ac:dyDescent="0.25">
      <c r="A50" s="187"/>
      <c r="B50" s="188"/>
      <c r="C50" s="189"/>
      <c r="D50" s="189"/>
      <c r="E50" s="189"/>
      <c r="F50" s="189"/>
      <c r="G50" s="189"/>
      <c r="H50" s="189"/>
      <c r="I50" s="189"/>
      <c r="J50" s="189"/>
      <c r="K50" s="189"/>
      <c r="L50" s="189"/>
      <c r="M50" s="189"/>
      <c r="N50" s="189"/>
      <c r="O50" s="189"/>
      <c r="P50" s="189"/>
      <c r="Q50" s="189"/>
      <c r="R50" s="190"/>
      <c r="S50" s="190"/>
      <c r="T50" s="190"/>
      <c r="U50" s="185"/>
      <c r="V50" s="175"/>
      <c r="W50" s="191"/>
      <c r="X50" s="188"/>
      <c r="Y50" s="189"/>
      <c r="Z50" s="189"/>
      <c r="AA50" s="189"/>
      <c r="AB50" s="189"/>
      <c r="AC50" s="189"/>
      <c r="AD50" s="189"/>
      <c r="AE50" s="189"/>
      <c r="AF50" s="189"/>
      <c r="AG50" s="189"/>
      <c r="AH50" s="189"/>
      <c r="AI50" s="189"/>
      <c r="AJ50" s="189"/>
      <c r="AK50" s="189"/>
      <c r="AL50" s="189"/>
      <c r="AM50" s="189"/>
      <c r="AN50" s="190"/>
      <c r="AO50" s="190"/>
      <c r="AP50" s="190"/>
      <c r="AQ50" s="185"/>
      <c r="AR50" s="175"/>
      <c r="AS50" s="191"/>
      <c r="AT50" s="188"/>
      <c r="AU50" s="189"/>
      <c r="AV50" s="189"/>
      <c r="AW50" s="189"/>
      <c r="AX50" s="189"/>
      <c r="AY50" s="189"/>
      <c r="AZ50" s="189"/>
      <c r="BA50" s="189"/>
      <c r="BB50" s="189"/>
      <c r="BC50" s="189"/>
      <c r="BD50" s="189"/>
      <c r="BE50" s="189"/>
      <c r="BF50" s="189"/>
      <c r="BG50" s="189"/>
      <c r="BH50" s="189"/>
      <c r="BI50" s="189"/>
      <c r="BJ50" s="190"/>
      <c r="BK50" s="190"/>
      <c r="BL50" s="190"/>
      <c r="BM50" s="185"/>
    </row>
    <row r="51" spans="1:65" x14ac:dyDescent="0.25">
      <c r="A51" s="187"/>
      <c r="B51" s="188"/>
      <c r="C51" s="189"/>
      <c r="D51" s="189"/>
      <c r="E51" s="189"/>
      <c r="F51" s="189"/>
      <c r="G51" s="189"/>
      <c r="H51" s="189"/>
      <c r="I51" s="189"/>
      <c r="J51" s="189"/>
      <c r="K51" s="189"/>
      <c r="L51" s="189"/>
      <c r="M51" s="189"/>
      <c r="N51" s="189"/>
      <c r="O51" s="189"/>
      <c r="P51" s="189"/>
      <c r="Q51" s="189"/>
      <c r="R51" s="190"/>
      <c r="S51" s="190"/>
      <c r="T51" s="190"/>
      <c r="U51" s="185"/>
      <c r="V51" s="175"/>
      <c r="W51" s="191"/>
      <c r="X51" s="188"/>
      <c r="Y51" s="189"/>
      <c r="Z51" s="189"/>
      <c r="AA51" s="189"/>
      <c r="AB51" s="189"/>
      <c r="AC51" s="189"/>
      <c r="AD51" s="189"/>
      <c r="AE51" s="189"/>
      <c r="AF51" s="189"/>
      <c r="AG51" s="189"/>
      <c r="AH51" s="189"/>
      <c r="AI51" s="189"/>
      <c r="AJ51" s="189"/>
      <c r="AK51" s="189"/>
      <c r="AL51" s="189"/>
      <c r="AM51" s="189"/>
      <c r="AN51" s="190"/>
      <c r="AO51" s="190"/>
      <c r="AP51" s="190"/>
      <c r="AQ51" s="185"/>
      <c r="AR51" s="175"/>
      <c r="AS51" s="191"/>
      <c r="AT51" s="188"/>
      <c r="AU51" s="189"/>
      <c r="AV51" s="189"/>
      <c r="AW51" s="189"/>
      <c r="AX51" s="189"/>
      <c r="AY51" s="189"/>
      <c r="AZ51" s="189"/>
      <c r="BA51" s="189"/>
      <c r="BB51" s="189"/>
      <c r="BC51" s="189"/>
      <c r="BD51" s="189"/>
      <c r="BE51" s="189"/>
      <c r="BF51" s="189"/>
      <c r="BG51" s="189"/>
      <c r="BH51" s="189"/>
      <c r="BI51" s="189"/>
      <c r="BJ51" s="190"/>
      <c r="BK51" s="190"/>
      <c r="BL51" s="190"/>
      <c r="BM51" s="185"/>
    </row>
    <row r="52" spans="1:65" x14ac:dyDescent="0.25">
      <c r="A52" s="187"/>
      <c r="B52" s="188"/>
      <c r="C52" s="189"/>
      <c r="D52" s="189"/>
      <c r="E52" s="189"/>
      <c r="F52" s="189"/>
      <c r="G52" s="189"/>
      <c r="H52" s="189"/>
      <c r="I52" s="189"/>
      <c r="J52" s="189"/>
      <c r="K52" s="189"/>
      <c r="L52" s="189"/>
      <c r="M52" s="189"/>
      <c r="N52" s="189"/>
      <c r="O52" s="189"/>
      <c r="P52" s="189"/>
      <c r="Q52" s="189"/>
      <c r="R52" s="190"/>
      <c r="S52" s="190"/>
      <c r="T52" s="190"/>
      <c r="U52" s="185"/>
      <c r="V52" s="175"/>
      <c r="W52" s="191"/>
      <c r="X52" s="188"/>
      <c r="Y52" s="189"/>
      <c r="Z52" s="189"/>
      <c r="AA52" s="189"/>
      <c r="AB52" s="189"/>
      <c r="AC52" s="189"/>
      <c r="AD52" s="189"/>
      <c r="AE52" s="189"/>
      <c r="AF52" s="189"/>
      <c r="AG52" s="189"/>
      <c r="AH52" s="189"/>
      <c r="AI52" s="189"/>
      <c r="AJ52" s="189"/>
      <c r="AK52" s="189"/>
      <c r="AL52" s="189"/>
      <c r="AM52" s="189"/>
      <c r="AN52" s="190"/>
      <c r="AO52" s="190"/>
      <c r="AP52" s="190"/>
      <c r="AQ52" s="185"/>
      <c r="AR52" s="175"/>
      <c r="AS52" s="191"/>
      <c r="AT52" s="188"/>
      <c r="AU52" s="189"/>
      <c r="AV52" s="189"/>
      <c r="AW52" s="189"/>
      <c r="AX52" s="189"/>
      <c r="AY52" s="189"/>
      <c r="AZ52" s="189"/>
      <c r="BA52" s="189"/>
      <c r="BB52" s="189"/>
      <c r="BC52" s="189"/>
      <c r="BD52" s="189"/>
      <c r="BE52" s="189"/>
      <c r="BF52" s="189"/>
      <c r="BG52" s="189"/>
      <c r="BH52" s="189"/>
      <c r="BI52" s="189"/>
      <c r="BJ52" s="190"/>
      <c r="BK52" s="190"/>
      <c r="BL52" s="190"/>
      <c r="BM52" s="185"/>
    </row>
    <row r="53" spans="1:65" x14ac:dyDescent="0.25">
      <c r="A53" s="187"/>
      <c r="B53" s="188"/>
      <c r="C53" s="189"/>
      <c r="D53" s="189"/>
      <c r="E53" s="189"/>
      <c r="F53" s="189"/>
      <c r="G53" s="189"/>
      <c r="H53" s="189"/>
      <c r="I53" s="189"/>
      <c r="J53" s="189"/>
      <c r="K53" s="189"/>
      <c r="L53" s="189"/>
      <c r="M53" s="189"/>
      <c r="N53" s="189"/>
      <c r="O53" s="189"/>
      <c r="P53" s="189"/>
      <c r="Q53" s="189"/>
      <c r="R53" s="190"/>
      <c r="S53" s="190"/>
      <c r="T53" s="190"/>
      <c r="U53" s="185"/>
      <c r="V53" s="175"/>
      <c r="W53" s="191"/>
      <c r="X53" s="188"/>
      <c r="Y53" s="189"/>
      <c r="Z53" s="189"/>
      <c r="AA53" s="189"/>
      <c r="AB53" s="189"/>
      <c r="AC53" s="189"/>
      <c r="AD53" s="189"/>
      <c r="AE53" s="189"/>
      <c r="AF53" s="189"/>
      <c r="AG53" s="189"/>
      <c r="AH53" s="189"/>
      <c r="AI53" s="189"/>
      <c r="AJ53" s="189"/>
      <c r="AK53" s="189"/>
      <c r="AL53" s="189"/>
      <c r="AM53" s="189"/>
      <c r="AN53" s="190"/>
      <c r="AO53" s="190"/>
      <c r="AP53" s="190"/>
      <c r="AQ53" s="185"/>
      <c r="AR53" s="175"/>
      <c r="AS53" s="191"/>
      <c r="AT53" s="188"/>
      <c r="AU53" s="189"/>
      <c r="AV53" s="189"/>
      <c r="AW53" s="189"/>
      <c r="AX53" s="189"/>
      <c r="AY53" s="189"/>
      <c r="AZ53" s="189"/>
      <c r="BA53" s="189"/>
      <c r="BB53" s="189"/>
      <c r="BC53" s="189"/>
      <c r="BD53" s="189"/>
      <c r="BE53" s="189"/>
      <c r="BF53" s="189"/>
      <c r="BG53" s="189"/>
      <c r="BH53" s="189"/>
      <c r="BI53" s="189"/>
      <c r="BJ53" s="190"/>
      <c r="BK53" s="190"/>
      <c r="BL53" s="190"/>
      <c r="BM53" s="185"/>
    </row>
    <row r="54" spans="1:65" x14ac:dyDescent="0.25">
      <c r="A54" s="187"/>
      <c r="B54" s="188"/>
      <c r="C54" s="189"/>
      <c r="D54" s="189"/>
      <c r="E54" s="189"/>
      <c r="F54" s="189"/>
      <c r="G54" s="189"/>
      <c r="H54" s="189"/>
      <c r="I54" s="189"/>
      <c r="J54" s="189"/>
      <c r="K54" s="189"/>
      <c r="L54" s="189"/>
      <c r="M54" s="189"/>
      <c r="N54" s="189"/>
      <c r="O54" s="189"/>
      <c r="P54" s="189"/>
      <c r="Q54" s="189"/>
      <c r="R54" s="190"/>
      <c r="S54" s="190"/>
      <c r="T54" s="190"/>
      <c r="U54" s="185"/>
      <c r="V54" s="175"/>
      <c r="W54" s="191"/>
      <c r="X54" s="188"/>
      <c r="Y54" s="189"/>
      <c r="Z54" s="189"/>
      <c r="AA54" s="189"/>
      <c r="AB54" s="189"/>
      <c r="AC54" s="189"/>
      <c r="AD54" s="189"/>
      <c r="AE54" s="189"/>
      <c r="AF54" s="189"/>
      <c r="AG54" s="189"/>
      <c r="AH54" s="189"/>
      <c r="AI54" s="189"/>
      <c r="AJ54" s="189"/>
      <c r="AK54" s="189"/>
      <c r="AL54" s="189"/>
      <c r="AM54" s="189"/>
      <c r="AN54" s="190"/>
      <c r="AO54" s="190"/>
      <c r="AP54" s="190"/>
      <c r="AQ54" s="185"/>
      <c r="AR54" s="175"/>
      <c r="AS54" s="191"/>
      <c r="AT54" s="188"/>
      <c r="AU54" s="189"/>
      <c r="AV54" s="189"/>
      <c r="AW54" s="189"/>
      <c r="AX54" s="189"/>
      <c r="AY54" s="189"/>
      <c r="AZ54" s="189"/>
      <c r="BA54" s="189"/>
      <c r="BB54" s="189"/>
      <c r="BC54" s="189"/>
      <c r="BD54" s="189"/>
      <c r="BE54" s="189"/>
      <c r="BF54" s="189"/>
      <c r="BG54" s="189"/>
      <c r="BH54" s="189"/>
      <c r="BI54" s="189"/>
      <c r="BJ54" s="190"/>
      <c r="BK54" s="190"/>
      <c r="BL54" s="190"/>
      <c r="BM54" s="185"/>
    </row>
    <row r="55" spans="1:65" x14ac:dyDescent="0.25">
      <c r="A55" s="187"/>
      <c r="B55" s="188"/>
      <c r="C55" s="189"/>
      <c r="D55" s="189"/>
      <c r="E55" s="189"/>
      <c r="F55" s="189"/>
      <c r="G55" s="189"/>
      <c r="H55" s="189"/>
      <c r="I55" s="189"/>
      <c r="J55" s="189"/>
      <c r="K55" s="189"/>
      <c r="L55" s="189"/>
      <c r="M55" s="189"/>
      <c r="N55" s="189"/>
      <c r="O55" s="189"/>
      <c r="P55" s="189"/>
      <c r="Q55" s="189"/>
      <c r="R55" s="190"/>
      <c r="S55" s="190"/>
      <c r="T55" s="190"/>
      <c r="U55" s="185"/>
      <c r="V55" s="175"/>
      <c r="W55" s="191"/>
      <c r="X55" s="188"/>
      <c r="Y55" s="189"/>
      <c r="Z55" s="189"/>
      <c r="AA55" s="189"/>
      <c r="AB55" s="189"/>
      <c r="AC55" s="189"/>
      <c r="AD55" s="189"/>
      <c r="AE55" s="189"/>
      <c r="AF55" s="189"/>
      <c r="AG55" s="189"/>
      <c r="AH55" s="189"/>
      <c r="AI55" s="189"/>
      <c r="AJ55" s="189"/>
      <c r="AK55" s="189"/>
      <c r="AL55" s="189"/>
      <c r="AM55" s="189"/>
      <c r="AN55" s="190"/>
      <c r="AO55" s="190"/>
      <c r="AP55" s="190"/>
      <c r="AQ55" s="185"/>
      <c r="AR55" s="175"/>
      <c r="AS55" s="191"/>
      <c r="AT55" s="188"/>
      <c r="AU55" s="189"/>
      <c r="AV55" s="189"/>
      <c r="AW55" s="189"/>
      <c r="AX55" s="189"/>
      <c r="AY55" s="189"/>
      <c r="AZ55" s="189"/>
      <c r="BA55" s="189"/>
      <c r="BB55" s="189"/>
      <c r="BC55" s="189"/>
      <c r="BD55" s="189"/>
      <c r="BE55" s="189"/>
      <c r="BF55" s="189"/>
      <c r="BG55" s="189"/>
      <c r="BH55" s="189"/>
      <c r="BI55" s="189"/>
      <c r="BJ55" s="190"/>
      <c r="BK55" s="190"/>
      <c r="BL55" s="190"/>
      <c r="BM55" s="185"/>
    </row>
    <row r="56" spans="1:65" x14ac:dyDescent="0.25">
      <c r="A56" s="187"/>
      <c r="B56" s="188"/>
      <c r="C56" s="189"/>
      <c r="D56" s="189"/>
      <c r="E56" s="189"/>
      <c r="F56" s="189"/>
      <c r="G56" s="189"/>
      <c r="H56" s="189"/>
      <c r="I56" s="189"/>
      <c r="J56" s="189"/>
      <c r="K56" s="189"/>
      <c r="L56" s="189"/>
      <c r="M56" s="189"/>
      <c r="N56" s="189"/>
      <c r="O56" s="189"/>
      <c r="P56" s="189"/>
      <c r="Q56" s="189"/>
      <c r="R56" s="190"/>
      <c r="S56" s="190"/>
      <c r="T56" s="190"/>
      <c r="U56" s="185"/>
      <c r="V56" s="175"/>
      <c r="W56" s="191"/>
      <c r="X56" s="188"/>
      <c r="Y56" s="189"/>
      <c r="Z56" s="189"/>
      <c r="AA56" s="189"/>
      <c r="AB56" s="189"/>
      <c r="AC56" s="189"/>
      <c r="AD56" s="189"/>
      <c r="AE56" s="189"/>
      <c r="AF56" s="189"/>
      <c r="AG56" s="189"/>
      <c r="AH56" s="189"/>
      <c r="AI56" s="189"/>
      <c r="AJ56" s="189"/>
      <c r="AK56" s="189"/>
      <c r="AL56" s="189"/>
      <c r="AM56" s="189"/>
      <c r="AN56" s="190"/>
      <c r="AO56" s="190"/>
      <c r="AP56" s="190"/>
      <c r="AQ56" s="185"/>
      <c r="AR56" s="175"/>
      <c r="AS56" s="191"/>
      <c r="AT56" s="188"/>
      <c r="AU56" s="189"/>
      <c r="AV56" s="189"/>
      <c r="AW56" s="189"/>
      <c r="AX56" s="189"/>
      <c r="AY56" s="189"/>
      <c r="AZ56" s="189"/>
      <c r="BA56" s="189"/>
      <c r="BB56" s="189"/>
      <c r="BC56" s="189"/>
      <c r="BD56" s="189"/>
      <c r="BE56" s="189"/>
      <c r="BF56" s="189"/>
      <c r="BG56" s="189"/>
      <c r="BH56" s="189"/>
      <c r="BI56" s="189"/>
      <c r="BJ56" s="190"/>
      <c r="BK56" s="190"/>
      <c r="BL56" s="190"/>
      <c r="BM56" s="185"/>
    </row>
    <row r="57" spans="1:65" x14ac:dyDescent="0.25">
      <c r="A57" s="187"/>
      <c r="B57" s="188"/>
      <c r="C57" s="189"/>
      <c r="D57" s="189"/>
      <c r="E57" s="189"/>
      <c r="F57" s="189"/>
      <c r="G57" s="189"/>
      <c r="H57" s="189"/>
      <c r="I57" s="189"/>
      <c r="J57" s="189"/>
      <c r="K57" s="189"/>
      <c r="L57" s="189"/>
      <c r="M57" s="189"/>
      <c r="N57" s="189"/>
      <c r="O57" s="189"/>
      <c r="P57" s="189"/>
      <c r="Q57" s="189"/>
      <c r="R57" s="190"/>
      <c r="S57" s="190"/>
      <c r="T57" s="190"/>
      <c r="U57" s="185"/>
      <c r="V57" s="175"/>
      <c r="W57" s="191"/>
      <c r="X57" s="188"/>
      <c r="Y57" s="189"/>
      <c r="Z57" s="189"/>
      <c r="AA57" s="189"/>
      <c r="AB57" s="189"/>
      <c r="AC57" s="189"/>
      <c r="AD57" s="189"/>
      <c r="AE57" s="189"/>
      <c r="AF57" s="189"/>
      <c r="AG57" s="189"/>
      <c r="AH57" s="189"/>
      <c r="AI57" s="189"/>
      <c r="AJ57" s="189"/>
      <c r="AK57" s="189"/>
      <c r="AL57" s="189"/>
      <c r="AM57" s="189"/>
      <c r="AN57" s="190"/>
      <c r="AO57" s="190"/>
      <c r="AP57" s="190"/>
      <c r="AQ57" s="185"/>
      <c r="AR57" s="175"/>
      <c r="AS57" s="191"/>
      <c r="AT57" s="188"/>
      <c r="AU57" s="189"/>
      <c r="AV57" s="189"/>
      <c r="AW57" s="189"/>
      <c r="AX57" s="189"/>
      <c r="AY57" s="189"/>
      <c r="AZ57" s="189"/>
      <c r="BA57" s="189"/>
      <c r="BB57" s="189"/>
      <c r="BC57" s="189"/>
      <c r="BD57" s="189"/>
      <c r="BE57" s="189"/>
      <c r="BF57" s="189"/>
      <c r="BG57" s="189"/>
      <c r="BH57" s="189"/>
      <c r="BI57" s="189"/>
      <c r="BJ57" s="190"/>
      <c r="BK57" s="190"/>
      <c r="BL57" s="190"/>
      <c r="BM57" s="185"/>
    </row>
    <row r="58" spans="1:65" x14ac:dyDescent="0.25">
      <c r="A58" s="187"/>
      <c r="B58" s="188"/>
      <c r="C58" s="189"/>
      <c r="D58" s="189"/>
      <c r="E58" s="189"/>
      <c r="F58" s="189"/>
      <c r="G58" s="189"/>
      <c r="H58" s="189"/>
      <c r="I58" s="189"/>
      <c r="J58" s="189"/>
      <c r="K58" s="189"/>
      <c r="L58" s="189"/>
      <c r="M58" s="189"/>
      <c r="N58" s="189"/>
      <c r="O58" s="189"/>
      <c r="P58" s="189"/>
      <c r="Q58" s="189"/>
      <c r="R58" s="190"/>
      <c r="S58" s="190"/>
      <c r="T58" s="190"/>
      <c r="U58" s="185"/>
      <c r="V58" s="175"/>
      <c r="W58" s="191"/>
      <c r="X58" s="188"/>
      <c r="Y58" s="189"/>
      <c r="Z58" s="189"/>
      <c r="AA58" s="189"/>
      <c r="AB58" s="189"/>
      <c r="AC58" s="189"/>
      <c r="AD58" s="189"/>
      <c r="AE58" s="189"/>
      <c r="AF58" s="189"/>
      <c r="AG58" s="189"/>
      <c r="AH58" s="189"/>
      <c r="AI58" s="189"/>
      <c r="AJ58" s="189"/>
      <c r="AK58" s="189"/>
      <c r="AL58" s="189"/>
      <c r="AM58" s="189"/>
      <c r="AN58" s="190"/>
      <c r="AO58" s="190"/>
      <c r="AP58" s="190"/>
      <c r="AQ58" s="185"/>
      <c r="AR58" s="175"/>
      <c r="AS58" s="191"/>
      <c r="AT58" s="188"/>
      <c r="AU58" s="189"/>
      <c r="AV58" s="189"/>
      <c r="AW58" s="189"/>
      <c r="AX58" s="189"/>
      <c r="AY58" s="189"/>
      <c r="AZ58" s="189"/>
      <c r="BA58" s="189"/>
      <c r="BB58" s="189"/>
      <c r="BC58" s="189"/>
      <c r="BD58" s="189"/>
      <c r="BE58" s="189"/>
      <c r="BF58" s="189"/>
      <c r="BG58" s="189"/>
      <c r="BH58" s="189"/>
      <c r="BI58" s="189"/>
      <c r="BJ58" s="190"/>
      <c r="BK58" s="190"/>
      <c r="BL58" s="190"/>
      <c r="BM58" s="185"/>
    </row>
    <row r="59" spans="1:65" x14ac:dyDescent="0.25">
      <c r="A59" s="187"/>
      <c r="B59" s="188"/>
      <c r="C59" s="189"/>
      <c r="D59" s="189"/>
      <c r="E59" s="189"/>
      <c r="F59" s="189"/>
      <c r="G59" s="189"/>
      <c r="H59" s="189"/>
      <c r="I59" s="189"/>
      <c r="J59" s="189"/>
      <c r="K59" s="189"/>
      <c r="L59" s="189"/>
      <c r="M59" s="189"/>
      <c r="N59" s="189"/>
      <c r="O59" s="189"/>
      <c r="P59" s="189"/>
      <c r="Q59" s="189"/>
      <c r="R59" s="190"/>
      <c r="S59" s="190"/>
      <c r="T59" s="190"/>
      <c r="U59" s="185"/>
      <c r="V59" s="175"/>
      <c r="W59" s="191"/>
      <c r="X59" s="188"/>
      <c r="Y59" s="189"/>
      <c r="Z59" s="189"/>
      <c r="AA59" s="189"/>
      <c r="AB59" s="189"/>
      <c r="AC59" s="189"/>
      <c r="AD59" s="189"/>
      <c r="AE59" s="189"/>
      <c r="AF59" s="189"/>
      <c r="AG59" s="189"/>
      <c r="AH59" s="189"/>
      <c r="AI59" s="189"/>
      <c r="AJ59" s="189"/>
      <c r="AK59" s="189"/>
      <c r="AL59" s="189"/>
      <c r="AM59" s="189"/>
      <c r="AN59" s="190"/>
      <c r="AO59" s="190"/>
      <c r="AP59" s="190"/>
      <c r="AQ59" s="185"/>
      <c r="AR59" s="175"/>
      <c r="AS59" s="191"/>
      <c r="AT59" s="188"/>
      <c r="AU59" s="189"/>
      <c r="AV59" s="189"/>
      <c r="AW59" s="189"/>
      <c r="AX59" s="189"/>
      <c r="AY59" s="189"/>
      <c r="AZ59" s="189"/>
      <c r="BA59" s="189"/>
      <c r="BB59" s="189"/>
      <c r="BC59" s="189"/>
      <c r="BD59" s="189"/>
      <c r="BE59" s="189"/>
      <c r="BF59" s="189"/>
      <c r="BG59" s="189"/>
      <c r="BH59" s="189"/>
      <c r="BI59" s="189"/>
      <c r="BJ59" s="190"/>
      <c r="BK59" s="190"/>
      <c r="BL59" s="190"/>
      <c r="BM59" s="185"/>
    </row>
    <row r="60" spans="1:65" x14ac:dyDescent="0.25">
      <c r="A60" s="187"/>
      <c r="B60" s="188"/>
      <c r="C60" s="189"/>
      <c r="D60" s="189"/>
      <c r="E60" s="189"/>
      <c r="F60" s="189"/>
      <c r="G60" s="189"/>
      <c r="H60" s="189"/>
      <c r="I60" s="189"/>
      <c r="J60" s="189"/>
      <c r="K60" s="189"/>
      <c r="L60" s="189"/>
      <c r="M60" s="189"/>
      <c r="N60" s="189"/>
      <c r="O60" s="189"/>
      <c r="P60" s="189"/>
      <c r="Q60" s="189"/>
      <c r="R60" s="190"/>
      <c r="S60" s="190"/>
      <c r="T60" s="190"/>
      <c r="U60" s="185"/>
      <c r="V60" s="175"/>
      <c r="W60" s="191"/>
      <c r="X60" s="188"/>
      <c r="Y60" s="189"/>
      <c r="Z60" s="189"/>
      <c r="AA60" s="189"/>
      <c r="AB60" s="189"/>
      <c r="AC60" s="189"/>
      <c r="AD60" s="189"/>
      <c r="AE60" s="189"/>
      <c r="AF60" s="189"/>
      <c r="AG60" s="189"/>
      <c r="AH60" s="189"/>
      <c r="AI60" s="189"/>
      <c r="AJ60" s="189"/>
      <c r="AK60" s="189"/>
      <c r="AL60" s="189"/>
      <c r="AM60" s="189"/>
      <c r="AN60" s="190"/>
      <c r="AO60" s="190"/>
      <c r="AP60" s="190"/>
      <c r="AQ60" s="185"/>
      <c r="AR60" s="175"/>
      <c r="AS60" s="191"/>
      <c r="AT60" s="188"/>
      <c r="AU60" s="189"/>
      <c r="AV60" s="189"/>
      <c r="AW60" s="189"/>
      <c r="AX60" s="189"/>
      <c r="AY60" s="189"/>
      <c r="AZ60" s="189"/>
      <c r="BA60" s="189"/>
      <c r="BB60" s="189"/>
      <c r="BC60" s="189"/>
      <c r="BD60" s="189"/>
      <c r="BE60" s="189"/>
      <c r="BF60" s="189"/>
      <c r="BG60" s="189"/>
      <c r="BH60" s="189"/>
      <c r="BI60" s="189"/>
      <c r="BJ60" s="190"/>
      <c r="BK60" s="190"/>
      <c r="BL60" s="190"/>
      <c r="BM60" s="185"/>
    </row>
    <row r="61" spans="1:65" x14ac:dyDescent="0.25">
      <c r="A61" s="187"/>
      <c r="B61" s="188"/>
      <c r="C61" s="189"/>
      <c r="D61" s="189"/>
      <c r="E61" s="189"/>
      <c r="F61" s="189"/>
      <c r="G61" s="189"/>
      <c r="H61" s="189"/>
      <c r="I61" s="189"/>
      <c r="J61" s="189"/>
      <c r="K61" s="189"/>
      <c r="L61" s="189"/>
      <c r="M61" s="189"/>
      <c r="N61" s="189"/>
      <c r="O61" s="189"/>
      <c r="P61" s="189"/>
      <c r="Q61" s="189"/>
      <c r="R61" s="190"/>
      <c r="S61" s="190"/>
      <c r="T61" s="190"/>
      <c r="U61" s="185"/>
      <c r="V61" s="175"/>
      <c r="W61" s="191"/>
      <c r="X61" s="188"/>
      <c r="Y61" s="189"/>
      <c r="Z61" s="189"/>
      <c r="AA61" s="189"/>
      <c r="AB61" s="189"/>
      <c r="AC61" s="189"/>
      <c r="AD61" s="189"/>
      <c r="AE61" s="189"/>
      <c r="AF61" s="189"/>
      <c r="AG61" s="189"/>
      <c r="AH61" s="189"/>
      <c r="AI61" s="189"/>
      <c r="AJ61" s="189"/>
      <c r="AK61" s="189"/>
      <c r="AL61" s="189"/>
      <c r="AM61" s="189"/>
      <c r="AN61" s="190"/>
      <c r="AO61" s="190"/>
      <c r="AP61" s="190"/>
      <c r="AQ61" s="185"/>
      <c r="AR61" s="175"/>
      <c r="AS61" s="191"/>
      <c r="AT61" s="188"/>
      <c r="AU61" s="189"/>
      <c r="AV61" s="189"/>
      <c r="AW61" s="189"/>
      <c r="AX61" s="189"/>
      <c r="AY61" s="189"/>
      <c r="AZ61" s="189"/>
      <c r="BA61" s="189"/>
      <c r="BB61" s="189"/>
      <c r="BC61" s="189"/>
      <c r="BD61" s="189"/>
      <c r="BE61" s="189"/>
      <c r="BF61" s="189"/>
      <c r="BG61" s="189"/>
      <c r="BH61" s="189"/>
      <c r="BI61" s="189"/>
      <c r="BJ61" s="190"/>
      <c r="BK61" s="190"/>
      <c r="BL61" s="190"/>
      <c r="BM61" s="185"/>
    </row>
    <row r="62" spans="1:65" x14ac:dyDescent="0.25">
      <c r="A62" s="187"/>
      <c r="B62" s="188"/>
      <c r="C62" s="189"/>
      <c r="D62" s="189"/>
      <c r="E62" s="189"/>
      <c r="F62" s="189"/>
      <c r="G62" s="189"/>
      <c r="H62" s="189"/>
      <c r="I62" s="189"/>
      <c r="J62" s="189"/>
      <c r="K62" s="189"/>
      <c r="L62" s="189"/>
      <c r="M62" s="189"/>
      <c r="N62" s="189"/>
      <c r="O62" s="189"/>
      <c r="P62" s="189"/>
      <c r="Q62" s="189"/>
      <c r="R62" s="190"/>
      <c r="S62" s="190"/>
      <c r="T62" s="190"/>
      <c r="U62" s="185"/>
      <c r="V62" s="175"/>
      <c r="W62" s="191"/>
      <c r="X62" s="188"/>
      <c r="Y62" s="189"/>
      <c r="Z62" s="189"/>
      <c r="AA62" s="189"/>
      <c r="AB62" s="189"/>
      <c r="AC62" s="189"/>
      <c r="AD62" s="189"/>
      <c r="AE62" s="189"/>
      <c r="AF62" s="189"/>
      <c r="AG62" s="189"/>
      <c r="AH62" s="189"/>
      <c r="AI62" s="189"/>
      <c r="AJ62" s="189"/>
      <c r="AK62" s="189"/>
      <c r="AL62" s="189"/>
      <c r="AM62" s="189"/>
      <c r="AN62" s="190"/>
      <c r="AO62" s="190"/>
      <c r="AP62" s="190"/>
      <c r="AQ62" s="185"/>
      <c r="AR62" s="175"/>
      <c r="AS62" s="191"/>
      <c r="AT62" s="188"/>
      <c r="AU62" s="189"/>
      <c r="AV62" s="189"/>
      <c r="AW62" s="189"/>
      <c r="AX62" s="189"/>
      <c r="AY62" s="189"/>
      <c r="AZ62" s="189"/>
      <c r="BA62" s="189"/>
      <c r="BB62" s="189"/>
      <c r="BC62" s="189"/>
      <c r="BD62" s="189"/>
      <c r="BE62" s="189"/>
      <c r="BF62" s="189"/>
      <c r="BG62" s="189"/>
      <c r="BH62" s="189"/>
      <c r="BI62" s="189"/>
      <c r="BJ62" s="190"/>
      <c r="BK62" s="190"/>
      <c r="BL62" s="190"/>
      <c r="BM62" s="185"/>
    </row>
    <row r="63" spans="1:65" x14ac:dyDescent="0.25">
      <c r="A63" s="229"/>
      <c r="B63" s="230"/>
      <c r="C63" s="192"/>
      <c r="D63" s="192"/>
      <c r="E63" s="192"/>
      <c r="F63" s="192"/>
      <c r="G63" s="192"/>
      <c r="H63" s="192"/>
      <c r="I63" s="192"/>
      <c r="J63" s="192"/>
      <c r="K63" s="192"/>
      <c r="L63" s="192"/>
      <c r="M63" s="192"/>
      <c r="N63" s="192"/>
      <c r="O63" s="192"/>
      <c r="P63" s="192"/>
      <c r="Q63" s="192"/>
      <c r="R63" s="192"/>
      <c r="S63" s="192"/>
      <c r="T63" s="192"/>
      <c r="U63" s="192"/>
      <c r="V63" s="175"/>
      <c r="W63" s="229"/>
      <c r="X63" s="230"/>
      <c r="Y63" s="192"/>
      <c r="Z63" s="192"/>
      <c r="AA63" s="192"/>
      <c r="AB63" s="192"/>
      <c r="AC63" s="192"/>
      <c r="AD63" s="192"/>
      <c r="AE63" s="192"/>
      <c r="AF63" s="192"/>
      <c r="AG63" s="192"/>
      <c r="AH63" s="192"/>
      <c r="AI63" s="192"/>
      <c r="AJ63" s="192"/>
      <c r="AK63" s="192"/>
      <c r="AL63" s="192"/>
      <c r="AM63" s="192"/>
      <c r="AN63" s="192"/>
      <c r="AO63" s="192"/>
      <c r="AP63" s="192"/>
      <c r="AQ63" s="192"/>
      <c r="AR63" s="175"/>
      <c r="AS63" s="229"/>
      <c r="AT63" s="230"/>
      <c r="AU63" s="192"/>
      <c r="AV63" s="192"/>
      <c r="AW63" s="192"/>
      <c r="AX63" s="192"/>
      <c r="AY63" s="192"/>
      <c r="AZ63" s="192"/>
      <c r="BA63" s="192"/>
      <c r="BB63" s="192"/>
      <c r="BC63" s="192"/>
      <c r="BD63" s="192"/>
      <c r="BE63" s="192"/>
      <c r="BF63" s="192"/>
      <c r="BG63" s="192"/>
      <c r="BH63" s="192"/>
      <c r="BI63" s="192"/>
      <c r="BJ63" s="192"/>
      <c r="BK63" s="192"/>
      <c r="BL63" s="192"/>
      <c r="BM63" s="192"/>
    </row>
    <row r="64" spans="1:65" x14ac:dyDescent="0.25">
      <c r="A64" s="176"/>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row>
    <row r="65" spans="1:65" ht="15" customHeight="1" x14ac:dyDescent="0.25">
      <c r="A65" s="177"/>
      <c r="B65" s="210"/>
      <c r="C65" s="178"/>
      <c r="D65" s="178"/>
      <c r="E65" s="178"/>
      <c r="F65" s="178"/>
      <c r="G65" s="178"/>
      <c r="H65" s="178"/>
      <c r="I65" s="178"/>
      <c r="J65" s="178"/>
      <c r="K65" s="178"/>
      <c r="L65" s="178"/>
      <c r="M65" s="178"/>
      <c r="N65" s="178"/>
      <c r="O65" s="178"/>
      <c r="P65" s="178"/>
      <c r="Q65" s="178"/>
      <c r="R65" s="210"/>
      <c r="S65" s="210"/>
      <c r="T65" s="210"/>
      <c r="U65" s="210"/>
      <c r="V65" s="175"/>
      <c r="W65" s="210"/>
      <c r="X65" s="210"/>
      <c r="Y65" s="178"/>
      <c r="Z65" s="178"/>
      <c r="AA65" s="178"/>
      <c r="AB65" s="178"/>
      <c r="AC65" s="178"/>
      <c r="AD65" s="178"/>
      <c r="AE65" s="178"/>
      <c r="AF65" s="178"/>
      <c r="AG65" s="178"/>
      <c r="AH65" s="178"/>
      <c r="AI65" s="178"/>
      <c r="AJ65" s="178"/>
      <c r="AK65" s="178"/>
      <c r="AL65" s="178"/>
      <c r="AM65" s="178"/>
      <c r="AN65" s="210"/>
      <c r="AO65" s="210"/>
      <c r="AP65" s="210"/>
      <c r="AQ65" s="210"/>
      <c r="AR65" s="175"/>
      <c r="AS65" s="210"/>
      <c r="AT65" s="210"/>
      <c r="AU65" s="178"/>
      <c r="AV65" s="178"/>
      <c r="AW65" s="178"/>
      <c r="AX65" s="178"/>
      <c r="AY65" s="178"/>
      <c r="AZ65" s="178"/>
      <c r="BA65" s="178"/>
      <c r="BB65" s="178"/>
      <c r="BC65" s="178"/>
      <c r="BD65" s="178"/>
      <c r="BE65" s="178"/>
      <c r="BF65" s="178"/>
      <c r="BG65" s="178"/>
      <c r="BH65" s="178"/>
      <c r="BI65" s="178"/>
      <c r="BJ65" s="210"/>
      <c r="BK65" s="210"/>
      <c r="BL65" s="210"/>
      <c r="BM65" s="210"/>
    </row>
    <row r="66" spans="1:65" x14ac:dyDescent="0.25">
      <c r="A66" s="179"/>
      <c r="B66" s="180"/>
      <c r="C66" s="180"/>
      <c r="D66" s="180"/>
      <c r="E66" s="180"/>
      <c r="F66" s="180"/>
      <c r="G66" s="180"/>
      <c r="H66" s="180"/>
      <c r="I66" s="180"/>
      <c r="J66" s="180"/>
      <c r="K66" s="180"/>
      <c r="L66" s="180"/>
      <c r="M66" s="180"/>
      <c r="N66" s="180"/>
      <c r="O66" s="180"/>
      <c r="P66" s="180"/>
      <c r="Q66" s="180"/>
      <c r="R66" s="180"/>
      <c r="S66" s="180"/>
      <c r="T66" s="180"/>
      <c r="U66" s="180"/>
      <c r="V66" s="175"/>
      <c r="W66" s="181"/>
      <c r="X66" s="180"/>
      <c r="Y66" s="180"/>
      <c r="Z66" s="180"/>
      <c r="AA66" s="180"/>
      <c r="AB66" s="180"/>
      <c r="AC66" s="180"/>
      <c r="AD66" s="180"/>
      <c r="AE66" s="180"/>
      <c r="AF66" s="180"/>
      <c r="AG66" s="180"/>
      <c r="AH66" s="180"/>
      <c r="AI66" s="180"/>
      <c r="AJ66" s="180"/>
      <c r="AK66" s="180"/>
      <c r="AL66" s="180"/>
      <c r="AM66" s="180"/>
      <c r="AN66" s="180"/>
      <c r="AO66" s="180"/>
      <c r="AP66" s="180"/>
      <c r="AQ66" s="180"/>
      <c r="AR66" s="175"/>
      <c r="AS66" s="181"/>
      <c r="AT66" s="180"/>
      <c r="AU66" s="180"/>
      <c r="AV66" s="180"/>
      <c r="AW66" s="180"/>
      <c r="AX66" s="180"/>
      <c r="AY66" s="180"/>
      <c r="AZ66" s="180"/>
      <c r="BA66" s="180"/>
      <c r="BB66" s="180"/>
      <c r="BC66" s="180"/>
      <c r="BD66" s="180"/>
      <c r="BE66" s="180"/>
      <c r="BF66" s="180"/>
      <c r="BG66" s="180"/>
      <c r="BH66" s="180"/>
      <c r="BI66" s="180"/>
      <c r="BJ66" s="180"/>
      <c r="BK66" s="180"/>
      <c r="BL66" s="180"/>
      <c r="BM66" s="180"/>
    </row>
    <row r="67" spans="1:65" x14ac:dyDescent="0.25">
      <c r="A67" s="182"/>
      <c r="B67" s="183"/>
      <c r="C67" s="184"/>
      <c r="D67" s="184"/>
      <c r="E67" s="184"/>
      <c r="F67" s="184"/>
      <c r="G67" s="184"/>
      <c r="H67" s="184"/>
      <c r="I67" s="184"/>
      <c r="J67" s="184"/>
      <c r="K67" s="184"/>
      <c r="L67" s="184"/>
      <c r="M67" s="184"/>
      <c r="N67" s="184"/>
      <c r="O67" s="184"/>
      <c r="P67" s="184"/>
      <c r="Q67" s="184"/>
      <c r="R67" s="185"/>
      <c r="S67" s="185"/>
      <c r="T67" s="185"/>
      <c r="U67" s="185"/>
      <c r="V67" s="175"/>
      <c r="W67" s="186"/>
      <c r="X67" s="183"/>
      <c r="Y67" s="184"/>
      <c r="Z67" s="184"/>
      <c r="AA67" s="184"/>
      <c r="AB67" s="184"/>
      <c r="AC67" s="184"/>
      <c r="AD67" s="184"/>
      <c r="AE67" s="184"/>
      <c r="AF67" s="184"/>
      <c r="AG67" s="184"/>
      <c r="AH67" s="184"/>
      <c r="AI67" s="184"/>
      <c r="AJ67" s="184"/>
      <c r="AK67" s="184"/>
      <c r="AL67" s="184"/>
      <c r="AM67" s="184"/>
      <c r="AN67" s="185"/>
      <c r="AO67" s="185"/>
      <c r="AP67" s="185"/>
      <c r="AQ67" s="185"/>
      <c r="AR67" s="175"/>
      <c r="AS67" s="186"/>
      <c r="AT67" s="183"/>
      <c r="AU67" s="184"/>
      <c r="AV67" s="184"/>
      <c r="AW67" s="184"/>
      <c r="AX67" s="184"/>
      <c r="AY67" s="184"/>
      <c r="AZ67" s="184"/>
      <c r="BA67" s="184"/>
      <c r="BB67" s="184"/>
      <c r="BC67" s="184"/>
      <c r="BD67" s="184"/>
      <c r="BE67" s="184"/>
      <c r="BF67" s="184"/>
      <c r="BG67" s="184"/>
      <c r="BH67" s="184"/>
      <c r="BI67" s="184"/>
      <c r="BJ67" s="185"/>
      <c r="BK67" s="185"/>
      <c r="BL67" s="185"/>
      <c r="BM67" s="185"/>
    </row>
    <row r="68" spans="1:65" x14ac:dyDescent="0.25">
      <c r="A68" s="187"/>
      <c r="B68" s="188"/>
      <c r="C68" s="189"/>
      <c r="D68" s="189"/>
      <c r="E68" s="189"/>
      <c r="F68" s="189"/>
      <c r="G68" s="189"/>
      <c r="H68" s="189"/>
      <c r="I68" s="189"/>
      <c r="J68" s="189"/>
      <c r="K68" s="189"/>
      <c r="L68" s="189"/>
      <c r="M68" s="189"/>
      <c r="N68" s="189"/>
      <c r="O68" s="189"/>
      <c r="P68" s="189"/>
      <c r="Q68" s="189"/>
      <c r="R68" s="190"/>
      <c r="S68" s="190"/>
      <c r="T68" s="190"/>
      <c r="U68" s="185"/>
      <c r="V68" s="175"/>
      <c r="W68" s="191"/>
      <c r="X68" s="188"/>
      <c r="Y68" s="189"/>
      <c r="Z68" s="189"/>
      <c r="AA68" s="189"/>
      <c r="AB68" s="189"/>
      <c r="AC68" s="189"/>
      <c r="AD68" s="189"/>
      <c r="AE68" s="189"/>
      <c r="AF68" s="189"/>
      <c r="AG68" s="189"/>
      <c r="AH68" s="189"/>
      <c r="AI68" s="189"/>
      <c r="AJ68" s="189"/>
      <c r="AK68" s="189"/>
      <c r="AL68" s="189"/>
      <c r="AM68" s="189"/>
      <c r="AN68" s="190"/>
      <c r="AO68" s="190"/>
      <c r="AP68" s="190"/>
      <c r="AQ68" s="185"/>
      <c r="AR68" s="175"/>
      <c r="AS68" s="191"/>
      <c r="AT68" s="188"/>
      <c r="AU68" s="189"/>
      <c r="AV68" s="189"/>
      <c r="AW68" s="189"/>
      <c r="AX68" s="189"/>
      <c r="AY68" s="189"/>
      <c r="AZ68" s="189"/>
      <c r="BA68" s="189"/>
      <c r="BB68" s="189"/>
      <c r="BC68" s="189"/>
      <c r="BD68" s="189"/>
      <c r="BE68" s="189"/>
      <c r="BF68" s="189"/>
      <c r="BG68" s="189"/>
      <c r="BH68" s="189"/>
      <c r="BI68" s="189"/>
      <c r="BJ68" s="190"/>
      <c r="BK68" s="190"/>
      <c r="BL68" s="190"/>
      <c r="BM68" s="185"/>
    </row>
    <row r="69" spans="1:65" x14ac:dyDescent="0.25">
      <c r="A69" s="187"/>
      <c r="B69" s="188"/>
      <c r="C69" s="189"/>
      <c r="D69" s="189"/>
      <c r="E69" s="189"/>
      <c r="F69" s="189"/>
      <c r="G69" s="189"/>
      <c r="H69" s="189"/>
      <c r="I69" s="189"/>
      <c r="J69" s="189"/>
      <c r="K69" s="189"/>
      <c r="L69" s="189"/>
      <c r="M69" s="189"/>
      <c r="N69" s="189"/>
      <c r="O69" s="189"/>
      <c r="P69" s="189"/>
      <c r="Q69" s="189"/>
      <c r="R69" s="190"/>
      <c r="S69" s="190"/>
      <c r="T69" s="190"/>
      <c r="U69" s="185"/>
      <c r="V69" s="175"/>
      <c r="W69" s="191"/>
      <c r="X69" s="188"/>
      <c r="Y69" s="189"/>
      <c r="Z69" s="189"/>
      <c r="AA69" s="189"/>
      <c r="AB69" s="189"/>
      <c r="AC69" s="189"/>
      <c r="AD69" s="189"/>
      <c r="AE69" s="189"/>
      <c r="AF69" s="189"/>
      <c r="AG69" s="189"/>
      <c r="AH69" s="189"/>
      <c r="AI69" s="189"/>
      <c r="AJ69" s="189"/>
      <c r="AK69" s="189"/>
      <c r="AL69" s="189"/>
      <c r="AM69" s="189"/>
      <c r="AN69" s="190"/>
      <c r="AO69" s="190"/>
      <c r="AP69" s="190"/>
      <c r="AQ69" s="185"/>
      <c r="AR69" s="175"/>
      <c r="AS69" s="191"/>
      <c r="AT69" s="188"/>
      <c r="AU69" s="189"/>
      <c r="AV69" s="189"/>
      <c r="AW69" s="189"/>
      <c r="AX69" s="189"/>
      <c r="AY69" s="189"/>
      <c r="AZ69" s="189"/>
      <c r="BA69" s="189"/>
      <c r="BB69" s="189"/>
      <c r="BC69" s="189"/>
      <c r="BD69" s="189"/>
      <c r="BE69" s="189"/>
      <c r="BF69" s="189"/>
      <c r="BG69" s="189"/>
      <c r="BH69" s="189"/>
      <c r="BI69" s="189"/>
      <c r="BJ69" s="190"/>
      <c r="BK69" s="190"/>
      <c r="BL69" s="190"/>
      <c r="BM69" s="185"/>
    </row>
    <row r="70" spans="1:65" x14ac:dyDescent="0.25">
      <c r="A70" s="187"/>
      <c r="B70" s="188"/>
      <c r="C70" s="189"/>
      <c r="D70" s="189"/>
      <c r="E70" s="189"/>
      <c r="F70" s="189"/>
      <c r="G70" s="189"/>
      <c r="H70" s="189"/>
      <c r="I70" s="189"/>
      <c r="J70" s="189"/>
      <c r="K70" s="189"/>
      <c r="L70" s="189"/>
      <c r="M70" s="189"/>
      <c r="N70" s="189"/>
      <c r="O70" s="189"/>
      <c r="P70" s="189"/>
      <c r="Q70" s="189"/>
      <c r="R70" s="190"/>
      <c r="S70" s="190"/>
      <c r="T70" s="190"/>
      <c r="U70" s="185"/>
      <c r="V70" s="175"/>
      <c r="W70" s="191"/>
      <c r="X70" s="188"/>
      <c r="Y70" s="189"/>
      <c r="Z70" s="189"/>
      <c r="AA70" s="189"/>
      <c r="AB70" s="189"/>
      <c r="AC70" s="189"/>
      <c r="AD70" s="189"/>
      <c r="AE70" s="189"/>
      <c r="AF70" s="189"/>
      <c r="AG70" s="189"/>
      <c r="AH70" s="189"/>
      <c r="AI70" s="189"/>
      <c r="AJ70" s="189"/>
      <c r="AK70" s="189"/>
      <c r="AL70" s="189"/>
      <c r="AM70" s="189"/>
      <c r="AN70" s="190"/>
      <c r="AO70" s="190"/>
      <c r="AP70" s="190"/>
      <c r="AQ70" s="185"/>
      <c r="AR70" s="175"/>
      <c r="AS70" s="191"/>
      <c r="AT70" s="188"/>
      <c r="AU70" s="189"/>
      <c r="AV70" s="189"/>
      <c r="AW70" s="189"/>
      <c r="AX70" s="189"/>
      <c r="AY70" s="189"/>
      <c r="AZ70" s="189"/>
      <c r="BA70" s="189"/>
      <c r="BB70" s="189"/>
      <c r="BC70" s="189"/>
      <c r="BD70" s="189"/>
      <c r="BE70" s="189"/>
      <c r="BF70" s="189"/>
      <c r="BG70" s="189"/>
      <c r="BH70" s="189"/>
      <c r="BI70" s="189"/>
      <c r="BJ70" s="190"/>
      <c r="BK70" s="190"/>
      <c r="BL70" s="190"/>
      <c r="BM70" s="185"/>
    </row>
    <row r="71" spans="1:65" x14ac:dyDescent="0.25">
      <c r="A71" s="187"/>
      <c r="B71" s="188"/>
      <c r="C71" s="189"/>
      <c r="D71" s="189"/>
      <c r="E71" s="189"/>
      <c r="F71" s="189"/>
      <c r="G71" s="189"/>
      <c r="H71" s="189"/>
      <c r="I71" s="189"/>
      <c r="J71" s="189"/>
      <c r="K71" s="189"/>
      <c r="L71" s="189"/>
      <c r="M71" s="189"/>
      <c r="N71" s="189"/>
      <c r="O71" s="189"/>
      <c r="P71" s="189"/>
      <c r="Q71" s="189"/>
      <c r="R71" s="190"/>
      <c r="S71" s="190"/>
      <c r="T71" s="190"/>
      <c r="U71" s="185"/>
      <c r="V71" s="175"/>
      <c r="W71" s="191"/>
      <c r="X71" s="188"/>
      <c r="Y71" s="189"/>
      <c r="Z71" s="189"/>
      <c r="AA71" s="189"/>
      <c r="AB71" s="189"/>
      <c r="AC71" s="189"/>
      <c r="AD71" s="189"/>
      <c r="AE71" s="189"/>
      <c r="AF71" s="189"/>
      <c r="AG71" s="189"/>
      <c r="AH71" s="189"/>
      <c r="AI71" s="189"/>
      <c r="AJ71" s="189"/>
      <c r="AK71" s="189"/>
      <c r="AL71" s="189"/>
      <c r="AM71" s="189"/>
      <c r="AN71" s="190"/>
      <c r="AO71" s="190"/>
      <c r="AP71" s="190"/>
      <c r="AQ71" s="185"/>
      <c r="AR71" s="175"/>
      <c r="AS71" s="191"/>
      <c r="AT71" s="188"/>
      <c r="AU71" s="189"/>
      <c r="AV71" s="189"/>
      <c r="AW71" s="189"/>
      <c r="AX71" s="189"/>
      <c r="AY71" s="189"/>
      <c r="AZ71" s="189"/>
      <c r="BA71" s="189"/>
      <c r="BB71" s="189"/>
      <c r="BC71" s="189"/>
      <c r="BD71" s="189"/>
      <c r="BE71" s="189"/>
      <c r="BF71" s="189"/>
      <c r="BG71" s="189"/>
      <c r="BH71" s="189"/>
      <c r="BI71" s="189"/>
      <c r="BJ71" s="190"/>
      <c r="BK71" s="190"/>
      <c r="BL71" s="190"/>
      <c r="BM71" s="185"/>
    </row>
    <row r="72" spans="1:65" x14ac:dyDescent="0.25">
      <c r="A72" s="187"/>
      <c r="B72" s="188"/>
      <c r="C72" s="189"/>
      <c r="D72" s="189"/>
      <c r="E72" s="189"/>
      <c r="F72" s="189"/>
      <c r="G72" s="189"/>
      <c r="H72" s="189"/>
      <c r="I72" s="189"/>
      <c r="J72" s="189"/>
      <c r="K72" s="189"/>
      <c r="L72" s="189"/>
      <c r="M72" s="189"/>
      <c r="N72" s="189"/>
      <c r="O72" s="189"/>
      <c r="P72" s="189"/>
      <c r="Q72" s="189"/>
      <c r="R72" s="190"/>
      <c r="S72" s="190"/>
      <c r="T72" s="190"/>
      <c r="U72" s="185"/>
      <c r="V72" s="175"/>
      <c r="W72" s="191"/>
      <c r="X72" s="188"/>
      <c r="Y72" s="189"/>
      <c r="Z72" s="189"/>
      <c r="AA72" s="189"/>
      <c r="AB72" s="189"/>
      <c r="AC72" s="189"/>
      <c r="AD72" s="189"/>
      <c r="AE72" s="189"/>
      <c r="AF72" s="189"/>
      <c r="AG72" s="189"/>
      <c r="AH72" s="189"/>
      <c r="AI72" s="189"/>
      <c r="AJ72" s="189"/>
      <c r="AK72" s="189"/>
      <c r="AL72" s="189"/>
      <c r="AM72" s="189"/>
      <c r="AN72" s="190"/>
      <c r="AO72" s="190"/>
      <c r="AP72" s="190"/>
      <c r="AQ72" s="185"/>
      <c r="AR72" s="175"/>
      <c r="AS72" s="191"/>
      <c r="AT72" s="188"/>
      <c r="AU72" s="189"/>
      <c r="AV72" s="189"/>
      <c r="AW72" s="189"/>
      <c r="AX72" s="189"/>
      <c r="AY72" s="189"/>
      <c r="AZ72" s="189"/>
      <c r="BA72" s="189"/>
      <c r="BB72" s="189"/>
      <c r="BC72" s="189"/>
      <c r="BD72" s="189"/>
      <c r="BE72" s="189"/>
      <c r="BF72" s="189"/>
      <c r="BG72" s="189"/>
      <c r="BH72" s="189"/>
      <c r="BI72" s="189"/>
      <c r="BJ72" s="190"/>
      <c r="BK72" s="190"/>
      <c r="BL72" s="190"/>
      <c r="BM72" s="185"/>
    </row>
    <row r="73" spans="1:65" x14ac:dyDescent="0.25">
      <c r="A73" s="187"/>
      <c r="B73" s="188"/>
      <c r="C73" s="189"/>
      <c r="D73" s="189"/>
      <c r="E73" s="189"/>
      <c r="F73" s="189"/>
      <c r="G73" s="189"/>
      <c r="H73" s="189"/>
      <c r="I73" s="189"/>
      <c r="J73" s="189"/>
      <c r="K73" s="189"/>
      <c r="L73" s="189"/>
      <c r="M73" s="189"/>
      <c r="N73" s="189"/>
      <c r="O73" s="189"/>
      <c r="P73" s="189"/>
      <c r="Q73" s="189"/>
      <c r="R73" s="190"/>
      <c r="S73" s="190"/>
      <c r="T73" s="190"/>
      <c r="U73" s="185"/>
      <c r="V73" s="175"/>
      <c r="W73" s="191"/>
      <c r="X73" s="188"/>
      <c r="Y73" s="189"/>
      <c r="Z73" s="189"/>
      <c r="AA73" s="189"/>
      <c r="AB73" s="189"/>
      <c r="AC73" s="189"/>
      <c r="AD73" s="189"/>
      <c r="AE73" s="189"/>
      <c r="AF73" s="189"/>
      <c r="AG73" s="189"/>
      <c r="AH73" s="189"/>
      <c r="AI73" s="189"/>
      <c r="AJ73" s="189"/>
      <c r="AK73" s="189"/>
      <c r="AL73" s="189"/>
      <c r="AM73" s="189"/>
      <c r="AN73" s="190"/>
      <c r="AO73" s="190"/>
      <c r="AP73" s="190"/>
      <c r="AQ73" s="185"/>
      <c r="AR73" s="175"/>
      <c r="AS73" s="191"/>
      <c r="AT73" s="188"/>
      <c r="AU73" s="189"/>
      <c r="AV73" s="189"/>
      <c r="AW73" s="189"/>
      <c r="AX73" s="189"/>
      <c r="AY73" s="189"/>
      <c r="AZ73" s="189"/>
      <c r="BA73" s="189"/>
      <c r="BB73" s="189"/>
      <c r="BC73" s="189"/>
      <c r="BD73" s="189"/>
      <c r="BE73" s="189"/>
      <c r="BF73" s="189"/>
      <c r="BG73" s="189"/>
      <c r="BH73" s="189"/>
      <c r="BI73" s="189"/>
      <c r="BJ73" s="190"/>
      <c r="BK73" s="190"/>
      <c r="BL73" s="190"/>
      <c r="BM73" s="185"/>
    </row>
    <row r="74" spans="1:65" x14ac:dyDescent="0.25">
      <c r="A74" s="187"/>
      <c r="B74" s="188"/>
      <c r="C74" s="189"/>
      <c r="D74" s="189"/>
      <c r="E74" s="189"/>
      <c r="F74" s="189"/>
      <c r="G74" s="189"/>
      <c r="H74" s="189"/>
      <c r="I74" s="189"/>
      <c r="J74" s="189"/>
      <c r="K74" s="189"/>
      <c r="L74" s="189"/>
      <c r="M74" s="189"/>
      <c r="N74" s="189"/>
      <c r="O74" s="189"/>
      <c r="P74" s="189"/>
      <c r="Q74" s="189"/>
      <c r="R74" s="190"/>
      <c r="S74" s="190"/>
      <c r="T74" s="190"/>
      <c r="U74" s="185"/>
      <c r="V74" s="175"/>
      <c r="W74" s="191"/>
      <c r="X74" s="188"/>
      <c r="Y74" s="189"/>
      <c r="Z74" s="189"/>
      <c r="AA74" s="189"/>
      <c r="AB74" s="189"/>
      <c r="AC74" s="189"/>
      <c r="AD74" s="189"/>
      <c r="AE74" s="189"/>
      <c r="AF74" s="189"/>
      <c r="AG74" s="189"/>
      <c r="AH74" s="189"/>
      <c r="AI74" s="189"/>
      <c r="AJ74" s="189"/>
      <c r="AK74" s="189"/>
      <c r="AL74" s="189"/>
      <c r="AM74" s="189"/>
      <c r="AN74" s="190"/>
      <c r="AO74" s="190"/>
      <c r="AP74" s="190"/>
      <c r="AQ74" s="185"/>
      <c r="AR74" s="175"/>
      <c r="AS74" s="191"/>
      <c r="AT74" s="188"/>
      <c r="AU74" s="189"/>
      <c r="AV74" s="189"/>
      <c r="AW74" s="189"/>
      <c r="AX74" s="189"/>
      <c r="AY74" s="189"/>
      <c r="AZ74" s="189"/>
      <c r="BA74" s="189"/>
      <c r="BB74" s="189"/>
      <c r="BC74" s="189"/>
      <c r="BD74" s="189"/>
      <c r="BE74" s="189"/>
      <c r="BF74" s="189"/>
      <c r="BG74" s="189"/>
      <c r="BH74" s="189"/>
      <c r="BI74" s="189"/>
      <c r="BJ74" s="190"/>
      <c r="BK74" s="190"/>
      <c r="BL74" s="190"/>
      <c r="BM74" s="185"/>
    </row>
    <row r="75" spans="1:65" x14ac:dyDescent="0.25">
      <c r="A75" s="187"/>
      <c r="B75" s="188"/>
      <c r="C75" s="189"/>
      <c r="D75" s="189"/>
      <c r="E75" s="189"/>
      <c r="F75" s="189"/>
      <c r="G75" s="189"/>
      <c r="H75" s="189"/>
      <c r="I75" s="189"/>
      <c r="J75" s="189"/>
      <c r="K75" s="189"/>
      <c r="L75" s="189"/>
      <c r="M75" s="189"/>
      <c r="N75" s="189"/>
      <c r="O75" s="189"/>
      <c r="P75" s="189"/>
      <c r="Q75" s="189"/>
      <c r="R75" s="190"/>
      <c r="S75" s="190"/>
      <c r="T75" s="190"/>
      <c r="U75" s="185"/>
      <c r="V75" s="175"/>
      <c r="W75" s="191"/>
      <c r="X75" s="188"/>
      <c r="Y75" s="189"/>
      <c r="Z75" s="189"/>
      <c r="AA75" s="189"/>
      <c r="AB75" s="189"/>
      <c r="AC75" s="189"/>
      <c r="AD75" s="189"/>
      <c r="AE75" s="189"/>
      <c r="AF75" s="189"/>
      <c r="AG75" s="189"/>
      <c r="AH75" s="189"/>
      <c r="AI75" s="189"/>
      <c r="AJ75" s="189"/>
      <c r="AK75" s="189"/>
      <c r="AL75" s="189"/>
      <c r="AM75" s="189"/>
      <c r="AN75" s="190"/>
      <c r="AO75" s="190"/>
      <c r="AP75" s="190"/>
      <c r="AQ75" s="185"/>
      <c r="AR75" s="175"/>
      <c r="AS75" s="191"/>
      <c r="AT75" s="188"/>
      <c r="AU75" s="189"/>
      <c r="AV75" s="189"/>
      <c r="AW75" s="189"/>
      <c r="AX75" s="189"/>
      <c r="AY75" s="189"/>
      <c r="AZ75" s="189"/>
      <c r="BA75" s="189"/>
      <c r="BB75" s="189"/>
      <c r="BC75" s="189"/>
      <c r="BD75" s="189"/>
      <c r="BE75" s="189"/>
      <c r="BF75" s="189"/>
      <c r="BG75" s="189"/>
      <c r="BH75" s="189"/>
      <c r="BI75" s="189"/>
      <c r="BJ75" s="190"/>
      <c r="BK75" s="190"/>
      <c r="BL75" s="190"/>
      <c r="BM75" s="185"/>
    </row>
    <row r="76" spans="1:65" x14ac:dyDescent="0.25">
      <c r="A76" s="187"/>
      <c r="B76" s="188"/>
      <c r="C76" s="189"/>
      <c r="D76" s="189"/>
      <c r="E76" s="189"/>
      <c r="F76" s="189"/>
      <c r="G76" s="189"/>
      <c r="H76" s="189"/>
      <c r="I76" s="189"/>
      <c r="J76" s="189"/>
      <c r="K76" s="189"/>
      <c r="L76" s="189"/>
      <c r="M76" s="189"/>
      <c r="N76" s="189"/>
      <c r="O76" s="189"/>
      <c r="P76" s="189"/>
      <c r="Q76" s="189"/>
      <c r="R76" s="190"/>
      <c r="S76" s="190"/>
      <c r="T76" s="190"/>
      <c r="U76" s="185"/>
      <c r="V76" s="175"/>
      <c r="W76" s="191"/>
      <c r="X76" s="188"/>
      <c r="Y76" s="189"/>
      <c r="Z76" s="189"/>
      <c r="AA76" s="189"/>
      <c r="AB76" s="189"/>
      <c r="AC76" s="189"/>
      <c r="AD76" s="189"/>
      <c r="AE76" s="189"/>
      <c r="AF76" s="189"/>
      <c r="AG76" s="189"/>
      <c r="AH76" s="189"/>
      <c r="AI76" s="189"/>
      <c r="AJ76" s="189"/>
      <c r="AK76" s="189"/>
      <c r="AL76" s="189"/>
      <c r="AM76" s="189"/>
      <c r="AN76" s="190"/>
      <c r="AO76" s="190"/>
      <c r="AP76" s="190"/>
      <c r="AQ76" s="185"/>
      <c r="AR76" s="175"/>
      <c r="AS76" s="191"/>
      <c r="AT76" s="188"/>
      <c r="AU76" s="189"/>
      <c r="AV76" s="189"/>
      <c r="AW76" s="189"/>
      <c r="AX76" s="189"/>
      <c r="AY76" s="189"/>
      <c r="AZ76" s="189"/>
      <c r="BA76" s="189"/>
      <c r="BB76" s="189"/>
      <c r="BC76" s="189"/>
      <c r="BD76" s="189"/>
      <c r="BE76" s="189"/>
      <c r="BF76" s="189"/>
      <c r="BG76" s="189"/>
      <c r="BH76" s="189"/>
      <c r="BI76" s="189"/>
      <c r="BJ76" s="190"/>
      <c r="BK76" s="190"/>
      <c r="BL76" s="190"/>
      <c r="BM76" s="185"/>
    </row>
    <row r="77" spans="1:65" x14ac:dyDescent="0.25">
      <c r="A77" s="187"/>
      <c r="B77" s="188"/>
      <c r="C77" s="189"/>
      <c r="D77" s="189"/>
      <c r="E77" s="189"/>
      <c r="F77" s="189"/>
      <c r="G77" s="189"/>
      <c r="H77" s="189"/>
      <c r="I77" s="189"/>
      <c r="J77" s="189"/>
      <c r="K77" s="189"/>
      <c r="L77" s="189"/>
      <c r="M77" s="189"/>
      <c r="N77" s="189"/>
      <c r="O77" s="189"/>
      <c r="P77" s="189"/>
      <c r="Q77" s="189"/>
      <c r="R77" s="190"/>
      <c r="S77" s="190"/>
      <c r="T77" s="190"/>
      <c r="U77" s="185"/>
      <c r="V77" s="175"/>
      <c r="W77" s="191"/>
      <c r="X77" s="188"/>
      <c r="Y77" s="189"/>
      <c r="Z77" s="189"/>
      <c r="AA77" s="189"/>
      <c r="AB77" s="189"/>
      <c r="AC77" s="189"/>
      <c r="AD77" s="189"/>
      <c r="AE77" s="189"/>
      <c r="AF77" s="189"/>
      <c r="AG77" s="189"/>
      <c r="AH77" s="189"/>
      <c r="AI77" s="189"/>
      <c r="AJ77" s="189"/>
      <c r="AK77" s="189"/>
      <c r="AL77" s="189"/>
      <c r="AM77" s="189"/>
      <c r="AN77" s="190"/>
      <c r="AO77" s="190"/>
      <c r="AP77" s="190"/>
      <c r="AQ77" s="185"/>
      <c r="AR77" s="175"/>
      <c r="AS77" s="191"/>
      <c r="AT77" s="188"/>
      <c r="AU77" s="189"/>
      <c r="AV77" s="189"/>
      <c r="AW77" s="189"/>
      <c r="AX77" s="189"/>
      <c r="AY77" s="189"/>
      <c r="AZ77" s="189"/>
      <c r="BA77" s="189"/>
      <c r="BB77" s="189"/>
      <c r="BC77" s="189"/>
      <c r="BD77" s="189"/>
      <c r="BE77" s="189"/>
      <c r="BF77" s="189"/>
      <c r="BG77" s="189"/>
      <c r="BH77" s="189"/>
      <c r="BI77" s="189"/>
      <c r="BJ77" s="190"/>
      <c r="BK77" s="190"/>
      <c r="BL77" s="190"/>
      <c r="BM77" s="185"/>
    </row>
    <row r="78" spans="1:65" x14ac:dyDescent="0.25">
      <c r="A78" s="187"/>
      <c r="B78" s="188"/>
      <c r="C78" s="189"/>
      <c r="D78" s="189"/>
      <c r="E78" s="189"/>
      <c r="F78" s="189"/>
      <c r="G78" s="189"/>
      <c r="H78" s="189"/>
      <c r="I78" s="189"/>
      <c r="J78" s="189"/>
      <c r="K78" s="189"/>
      <c r="L78" s="189"/>
      <c r="M78" s="189"/>
      <c r="N78" s="189"/>
      <c r="O78" s="189"/>
      <c r="P78" s="189"/>
      <c r="Q78" s="189"/>
      <c r="R78" s="190"/>
      <c r="S78" s="190"/>
      <c r="T78" s="190"/>
      <c r="U78" s="185"/>
      <c r="V78" s="175"/>
      <c r="W78" s="191"/>
      <c r="X78" s="188"/>
      <c r="Y78" s="189"/>
      <c r="Z78" s="189"/>
      <c r="AA78" s="189"/>
      <c r="AB78" s="189"/>
      <c r="AC78" s="189"/>
      <c r="AD78" s="189"/>
      <c r="AE78" s="189"/>
      <c r="AF78" s="189"/>
      <c r="AG78" s="189"/>
      <c r="AH78" s="189"/>
      <c r="AI78" s="189"/>
      <c r="AJ78" s="189"/>
      <c r="AK78" s="189"/>
      <c r="AL78" s="189"/>
      <c r="AM78" s="189"/>
      <c r="AN78" s="190"/>
      <c r="AO78" s="190"/>
      <c r="AP78" s="190"/>
      <c r="AQ78" s="185"/>
      <c r="AR78" s="175"/>
      <c r="AS78" s="191"/>
      <c r="AT78" s="188"/>
      <c r="AU78" s="189"/>
      <c r="AV78" s="189"/>
      <c r="AW78" s="189"/>
      <c r="AX78" s="189"/>
      <c r="AY78" s="189"/>
      <c r="AZ78" s="189"/>
      <c r="BA78" s="189"/>
      <c r="BB78" s="189"/>
      <c r="BC78" s="189"/>
      <c r="BD78" s="189"/>
      <c r="BE78" s="189"/>
      <c r="BF78" s="189"/>
      <c r="BG78" s="189"/>
      <c r="BH78" s="189"/>
      <c r="BI78" s="189"/>
      <c r="BJ78" s="190"/>
      <c r="BK78" s="190"/>
      <c r="BL78" s="190"/>
      <c r="BM78" s="185"/>
    </row>
    <row r="79" spans="1:65" x14ac:dyDescent="0.25">
      <c r="A79" s="187"/>
      <c r="B79" s="188"/>
      <c r="C79" s="189"/>
      <c r="D79" s="189"/>
      <c r="E79" s="189"/>
      <c r="F79" s="189"/>
      <c r="G79" s="189"/>
      <c r="H79" s="189"/>
      <c r="I79" s="189"/>
      <c r="J79" s="189"/>
      <c r="K79" s="189"/>
      <c r="L79" s="189"/>
      <c r="M79" s="189"/>
      <c r="N79" s="189"/>
      <c r="O79" s="189"/>
      <c r="P79" s="189"/>
      <c r="Q79" s="189"/>
      <c r="R79" s="190"/>
      <c r="S79" s="190"/>
      <c r="T79" s="190"/>
      <c r="U79" s="185"/>
      <c r="V79" s="175"/>
      <c r="W79" s="191"/>
      <c r="X79" s="188"/>
      <c r="Y79" s="189"/>
      <c r="Z79" s="189"/>
      <c r="AA79" s="189"/>
      <c r="AB79" s="189"/>
      <c r="AC79" s="189"/>
      <c r="AD79" s="189"/>
      <c r="AE79" s="189"/>
      <c r="AF79" s="189"/>
      <c r="AG79" s="189"/>
      <c r="AH79" s="189"/>
      <c r="AI79" s="189"/>
      <c r="AJ79" s="189"/>
      <c r="AK79" s="189"/>
      <c r="AL79" s="189"/>
      <c r="AM79" s="189"/>
      <c r="AN79" s="190"/>
      <c r="AO79" s="190"/>
      <c r="AP79" s="190"/>
      <c r="AQ79" s="185"/>
      <c r="AR79" s="175"/>
      <c r="AS79" s="191"/>
      <c r="AT79" s="188"/>
      <c r="AU79" s="189"/>
      <c r="AV79" s="189"/>
      <c r="AW79" s="189"/>
      <c r="AX79" s="189"/>
      <c r="AY79" s="189"/>
      <c r="AZ79" s="189"/>
      <c r="BA79" s="189"/>
      <c r="BB79" s="189"/>
      <c r="BC79" s="189"/>
      <c r="BD79" s="189"/>
      <c r="BE79" s="189"/>
      <c r="BF79" s="189"/>
      <c r="BG79" s="189"/>
      <c r="BH79" s="189"/>
      <c r="BI79" s="189"/>
      <c r="BJ79" s="190"/>
      <c r="BK79" s="190"/>
      <c r="BL79" s="190"/>
      <c r="BM79" s="185"/>
    </row>
    <row r="80" spans="1:65" x14ac:dyDescent="0.25">
      <c r="A80" s="187"/>
      <c r="B80" s="188"/>
      <c r="C80" s="189"/>
      <c r="D80" s="189"/>
      <c r="E80" s="189"/>
      <c r="F80" s="189"/>
      <c r="G80" s="189"/>
      <c r="H80" s="189"/>
      <c r="I80" s="189"/>
      <c r="J80" s="189"/>
      <c r="K80" s="189"/>
      <c r="L80" s="189"/>
      <c r="M80" s="189"/>
      <c r="N80" s="189"/>
      <c r="O80" s="189"/>
      <c r="P80" s="189"/>
      <c r="Q80" s="189"/>
      <c r="R80" s="190"/>
      <c r="S80" s="190"/>
      <c r="T80" s="190"/>
      <c r="U80" s="185"/>
      <c r="V80" s="175"/>
      <c r="W80" s="191"/>
      <c r="X80" s="188"/>
      <c r="Y80" s="189"/>
      <c r="Z80" s="189"/>
      <c r="AA80" s="189"/>
      <c r="AB80" s="189"/>
      <c r="AC80" s="189"/>
      <c r="AD80" s="189"/>
      <c r="AE80" s="189"/>
      <c r="AF80" s="189"/>
      <c r="AG80" s="189"/>
      <c r="AH80" s="189"/>
      <c r="AI80" s="189"/>
      <c r="AJ80" s="189"/>
      <c r="AK80" s="189"/>
      <c r="AL80" s="189"/>
      <c r="AM80" s="189"/>
      <c r="AN80" s="190"/>
      <c r="AO80" s="190"/>
      <c r="AP80" s="190"/>
      <c r="AQ80" s="185"/>
      <c r="AR80" s="175"/>
      <c r="AS80" s="191"/>
      <c r="AT80" s="188"/>
      <c r="AU80" s="189"/>
      <c r="AV80" s="189"/>
      <c r="AW80" s="189"/>
      <c r="AX80" s="189"/>
      <c r="AY80" s="189"/>
      <c r="AZ80" s="189"/>
      <c r="BA80" s="189"/>
      <c r="BB80" s="189"/>
      <c r="BC80" s="189"/>
      <c r="BD80" s="189"/>
      <c r="BE80" s="189"/>
      <c r="BF80" s="189"/>
      <c r="BG80" s="189"/>
      <c r="BH80" s="189"/>
      <c r="BI80" s="189"/>
      <c r="BJ80" s="190"/>
      <c r="BK80" s="190"/>
      <c r="BL80" s="190"/>
      <c r="BM80" s="185"/>
    </row>
    <row r="81" spans="1:65" x14ac:dyDescent="0.25">
      <c r="A81" s="187"/>
      <c r="B81" s="188"/>
      <c r="C81" s="189"/>
      <c r="D81" s="189"/>
      <c r="E81" s="189"/>
      <c r="F81" s="189"/>
      <c r="G81" s="189"/>
      <c r="H81" s="189"/>
      <c r="I81" s="189"/>
      <c r="J81" s="189"/>
      <c r="K81" s="189"/>
      <c r="L81" s="189"/>
      <c r="M81" s="189"/>
      <c r="N81" s="189"/>
      <c r="O81" s="189"/>
      <c r="P81" s="189"/>
      <c r="Q81" s="189"/>
      <c r="R81" s="190"/>
      <c r="S81" s="190"/>
      <c r="T81" s="190"/>
      <c r="U81" s="185"/>
      <c r="V81" s="175"/>
      <c r="W81" s="191"/>
      <c r="X81" s="188"/>
      <c r="Y81" s="189"/>
      <c r="Z81" s="189"/>
      <c r="AA81" s="189"/>
      <c r="AB81" s="189"/>
      <c r="AC81" s="189"/>
      <c r="AD81" s="189"/>
      <c r="AE81" s="189"/>
      <c r="AF81" s="189"/>
      <c r="AG81" s="189"/>
      <c r="AH81" s="189"/>
      <c r="AI81" s="189"/>
      <c r="AJ81" s="189"/>
      <c r="AK81" s="189"/>
      <c r="AL81" s="189"/>
      <c r="AM81" s="189"/>
      <c r="AN81" s="190"/>
      <c r="AO81" s="190"/>
      <c r="AP81" s="190"/>
      <c r="AQ81" s="185"/>
      <c r="AR81" s="175"/>
      <c r="AS81" s="191"/>
      <c r="AT81" s="188"/>
      <c r="AU81" s="189"/>
      <c r="AV81" s="189"/>
      <c r="AW81" s="189"/>
      <c r="AX81" s="189"/>
      <c r="AY81" s="189"/>
      <c r="AZ81" s="189"/>
      <c r="BA81" s="189"/>
      <c r="BB81" s="189"/>
      <c r="BC81" s="189"/>
      <c r="BD81" s="189"/>
      <c r="BE81" s="189"/>
      <c r="BF81" s="189"/>
      <c r="BG81" s="189"/>
      <c r="BH81" s="189"/>
      <c r="BI81" s="189"/>
      <c r="BJ81" s="190"/>
      <c r="BK81" s="190"/>
      <c r="BL81" s="190"/>
      <c r="BM81" s="185"/>
    </row>
    <row r="82" spans="1:65" x14ac:dyDescent="0.25">
      <c r="A82" s="187"/>
      <c r="B82" s="188"/>
      <c r="C82" s="189"/>
      <c r="D82" s="189"/>
      <c r="E82" s="189"/>
      <c r="F82" s="189"/>
      <c r="G82" s="189"/>
      <c r="H82" s="189"/>
      <c r="I82" s="189"/>
      <c r="J82" s="189"/>
      <c r="K82" s="189"/>
      <c r="L82" s="189"/>
      <c r="M82" s="189"/>
      <c r="N82" s="189"/>
      <c r="O82" s="189"/>
      <c r="P82" s="189"/>
      <c r="Q82" s="189"/>
      <c r="R82" s="190"/>
      <c r="S82" s="190"/>
      <c r="T82" s="190"/>
      <c r="U82" s="185"/>
      <c r="V82" s="175"/>
      <c r="W82" s="191"/>
      <c r="X82" s="188"/>
      <c r="Y82" s="189"/>
      <c r="Z82" s="189"/>
      <c r="AA82" s="189"/>
      <c r="AB82" s="189"/>
      <c r="AC82" s="189"/>
      <c r="AD82" s="189"/>
      <c r="AE82" s="189"/>
      <c r="AF82" s="189"/>
      <c r="AG82" s="189"/>
      <c r="AH82" s="189"/>
      <c r="AI82" s="189"/>
      <c r="AJ82" s="189"/>
      <c r="AK82" s="189"/>
      <c r="AL82" s="189"/>
      <c r="AM82" s="189"/>
      <c r="AN82" s="190"/>
      <c r="AO82" s="190"/>
      <c r="AP82" s="190"/>
      <c r="AQ82" s="185"/>
      <c r="AR82" s="175"/>
      <c r="AS82" s="191"/>
      <c r="AT82" s="188"/>
      <c r="AU82" s="189"/>
      <c r="AV82" s="189"/>
      <c r="AW82" s="189"/>
      <c r="AX82" s="189"/>
      <c r="AY82" s="189"/>
      <c r="AZ82" s="189"/>
      <c r="BA82" s="189"/>
      <c r="BB82" s="189"/>
      <c r="BC82" s="189"/>
      <c r="BD82" s="189"/>
      <c r="BE82" s="189"/>
      <c r="BF82" s="189"/>
      <c r="BG82" s="189"/>
      <c r="BH82" s="189"/>
      <c r="BI82" s="189"/>
      <c r="BJ82" s="190"/>
      <c r="BK82" s="190"/>
      <c r="BL82" s="190"/>
      <c r="BM82" s="185"/>
    </row>
    <row r="83" spans="1:65" x14ac:dyDescent="0.25">
      <c r="A83" s="187"/>
      <c r="B83" s="188"/>
      <c r="C83" s="189"/>
      <c r="D83" s="189"/>
      <c r="E83" s="189"/>
      <c r="F83" s="189"/>
      <c r="G83" s="189"/>
      <c r="H83" s="189"/>
      <c r="I83" s="189"/>
      <c r="J83" s="189"/>
      <c r="K83" s="189"/>
      <c r="L83" s="189"/>
      <c r="M83" s="189"/>
      <c r="N83" s="189"/>
      <c r="O83" s="189"/>
      <c r="P83" s="189"/>
      <c r="Q83" s="189"/>
      <c r="R83" s="190"/>
      <c r="S83" s="190"/>
      <c r="T83" s="190"/>
      <c r="U83" s="185"/>
      <c r="V83" s="175"/>
      <c r="W83" s="191"/>
      <c r="X83" s="188"/>
      <c r="Y83" s="189"/>
      <c r="Z83" s="189"/>
      <c r="AA83" s="189"/>
      <c r="AB83" s="189"/>
      <c r="AC83" s="189"/>
      <c r="AD83" s="189"/>
      <c r="AE83" s="189"/>
      <c r="AF83" s="189"/>
      <c r="AG83" s="189"/>
      <c r="AH83" s="189"/>
      <c r="AI83" s="189"/>
      <c r="AJ83" s="189"/>
      <c r="AK83" s="189"/>
      <c r="AL83" s="189"/>
      <c r="AM83" s="189"/>
      <c r="AN83" s="190"/>
      <c r="AO83" s="190"/>
      <c r="AP83" s="190"/>
      <c r="AQ83" s="185"/>
      <c r="AR83" s="175"/>
      <c r="AS83" s="191"/>
      <c r="AT83" s="188"/>
      <c r="AU83" s="189"/>
      <c r="AV83" s="189"/>
      <c r="AW83" s="189"/>
      <c r="AX83" s="189"/>
      <c r="AY83" s="189"/>
      <c r="AZ83" s="189"/>
      <c r="BA83" s="189"/>
      <c r="BB83" s="189"/>
      <c r="BC83" s="189"/>
      <c r="BD83" s="189"/>
      <c r="BE83" s="189"/>
      <c r="BF83" s="189"/>
      <c r="BG83" s="189"/>
      <c r="BH83" s="189"/>
      <c r="BI83" s="189"/>
      <c r="BJ83" s="190"/>
      <c r="BK83" s="190"/>
      <c r="BL83" s="190"/>
      <c r="BM83" s="185"/>
    </row>
    <row r="84" spans="1:65" x14ac:dyDescent="0.25">
      <c r="A84" s="187"/>
      <c r="B84" s="188"/>
      <c r="C84" s="189"/>
      <c r="D84" s="189"/>
      <c r="E84" s="189"/>
      <c r="F84" s="189"/>
      <c r="G84" s="189"/>
      <c r="H84" s="189"/>
      <c r="I84" s="189"/>
      <c r="J84" s="189"/>
      <c r="K84" s="189"/>
      <c r="L84" s="189"/>
      <c r="M84" s="189"/>
      <c r="N84" s="189"/>
      <c r="O84" s="189"/>
      <c r="P84" s="189"/>
      <c r="Q84" s="189"/>
      <c r="R84" s="190"/>
      <c r="S84" s="190"/>
      <c r="T84" s="190"/>
      <c r="U84" s="185"/>
      <c r="V84" s="175"/>
      <c r="W84" s="191"/>
      <c r="X84" s="188"/>
      <c r="Y84" s="189"/>
      <c r="Z84" s="189"/>
      <c r="AA84" s="189"/>
      <c r="AB84" s="189"/>
      <c r="AC84" s="189"/>
      <c r="AD84" s="189"/>
      <c r="AE84" s="189"/>
      <c r="AF84" s="189"/>
      <c r="AG84" s="189"/>
      <c r="AH84" s="189"/>
      <c r="AI84" s="189"/>
      <c r="AJ84" s="189"/>
      <c r="AK84" s="189"/>
      <c r="AL84" s="189"/>
      <c r="AM84" s="189"/>
      <c r="AN84" s="190"/>
      <c r="AO84" s="190"/>
      <c r="AP84" s="190"/>
      <c r="AQ84" s="185"/>
      <c r="AR84" s="175"/>
      <c r="AS84" s="191"/>
      <c r="AT84" s="188"/>
      <c r="AU84" s="189"/>
      <c r="AV84" s="189"/>
      <c r="AW84" s="189"/>
      <c r="AX84" s="189"/>
      <c r="AY84" s="189"/>
      <c r="AZ84" s="189"/>
      <c r="BA84" s="189"/>
      <c r="BB84" s="189"/>
      <c r="BC84" s="189"/>
      <c r="BD84" s="189"/>
      <c r="BE84" s="189"/>
      <c r="BF84" s="189"/>
      <c r="BG84" s="189"/>
      <c r="BH84" s="189"/>
      <c r="BI84" s="189"/>
      <c r="BJ84" s="190"/>
      <c r="BK84" s="190"/>
      <c r="BL84" s="190"/>
      <c r="BM84" s="185"/>
    </row>
    <row r="85" spans="1:65" x14ac:dyDescent="0.25">
      <c r="A85" s="187"/>
      <c r="B85" s="188"/>
      <c r="C85" s="189"/>
      <c r="D85" s="189"/>
      <c r="E85" s="189"/>
      <c r="F85" s="189"/>
      <c r="G85" s="189"/>
      <c r="H85" s="189"/>
      <c r="I85" s="189"/>
      <c r="J85" s="189"/>
      <c r="K85" s="189"/>
      <c r="L85" s="189"/>
      <c r="M85" s="189"/>
      <c r="N85" s="189"/>
      <c r="O85" s="189"/>
      <c r="P85" s="189"/>
      <c r="Q85" s="189"/>
      <c r="R85" s="190"/>
      <c r="S85" s="190"/>
      <c r="T85" s="190"/>
      <c r="U85" s="185"/>
      <c r="V85" s="175"/>
      <c r="W85" s="191"/>
      <c r="X85" s="188"/>
      <c r="Y85" s="189"/>
      <c r="Z85" s="189"/>
      <c r="AA85" s="189"/>
      <c r="AB85" s="189"/>
      <c r="AC85" s="189"/>
      <c r="AD85" s="189"/>
      <c r="AE85" s="189"/>
      <c r="AF85" s="189"/>
      <c r="AG85" s="189"/>
      <c r="AH85" s="189"/>
      <c r="AI85" s="189"/>
      <c r="AJ85" s="189"/>
      <c r="AK85" s="189"/>
      <c r="AL85" s="189"/>
      <c r="AM85" s="189"/>
      <c r="AN85" s="190"/>
      <c r="AO85" s="190"/>
      <c r="AP85" s="190"/>
      <c r="AQ85" s="185"/>
      <c r="AR85" s="175"/>
      <c r="AS85" s="191"/>
      <c r="AT85" s="188"/>
      <c r="AU85" s="189"/>
      <c r="AV85" s="189"/>
      <c r="AW85" s="189"/>
      <c r="AX85" s="189"/>
      <c r="AY85" s="189"/>
      <c r="AZ85" s="189"/>
      <c r="BA85" s="189"/>
      <c r="BB85" s="189"/>
      <c r="BC85" s="189"/>
      <c r="BD85" s="189"/>
      <c r="BE85" s="189"/>
      <c r="BF85" s="189"/>
      <c r="BG85" s="189"/>
      <c r="BH85" s="189"/>
      <c r="BI85" s="189"/>
      <c r="BJ85" s="190"/>
      <c r="BK85" s="190"/>
      <c r="BL85" s="190"/>
      <c r="BM85" s="185"/>
    </row>
    <row r="86" spans="1:65" x14ac:dyDescent="0.25">
      <c r="A86" s="187"/>
      <c r="B86" s="188"/>
      <c r="C86" s="189"/>
      <c r="D86" s="189"/>
      <c r="E86" s="189"/>
      <c r="F86" s="189"/>
      <c r="G86" s="189"/>
      <c r="H86" s="189"/>
      <c r="I86" s="189"/>
      <c r="J86" s="189"/>
      <c r="K86" s="189"/>
      <c r="L86" s="189"/>
      <c r="M86" s="189"/>
      <c r="N86" s="189"/>
      <c r="O86" s="189"/>
      <c r="P86" s="189"/>
      <c r="Q86" s="189"/>
      <c r="R86" s="190"/>
      <c r="S86" s="190"/>
      <c r="T86" s="190"/>
      <c r="U86" s="185"/>
      <c r="V86" s="175"/>
      <c r="W86" s="191"/>
      <c r="X86" s="188"/>
      <c r="Y86" s="189"/>
      <c r="Z86" s="189"/>
      <c r="AA86" s="189"/>
      <c r="AB86" s="189"/>
      <c r="AC86" s="189"/>
      <c r="AD86" s="189"/>
      <c r="AE86" s="189"/>
      <c r="AF86" s="189"/>
      <c r="AG86" s="189"/>
      <c r="AH86" s="189"/>
      <c r="AI86" s="189"/>
      <c r="AJ86" s="189"/>
      <c r="AK86" s="189"/>
      <c r="AL86" s="189"/>
      <c r="AM86" s="189"/>
      <c r="AN86" s="190"/>
      <c r="AO86" s="190"/>
      <c r="AP86" s="190"/>
      <c r="AQ86" s="185"/>
      <c r="AR86" s="175"/>
      <c r="AS86" s="191"/>
      <c r="AT86" s="188"/>
      <c r="AU86" s="189"/>
      <c r="AV86" s="189"/>
      <c r="AW86" s="189"/>
      <c r="AX86" s="189"/>
      <c r="AY86" s="189"/>
      <c r="AZ86" s="189"/>
      <c r="BA86" s="189"/>
      <c r="BB86" s="189"/>
      <c r="BC86" s="189"/>
      <c r="BD86" s="189"/>
      <c r="BE86" s="189"/>
      <c r="BF86" s="189"/>
      <c r="BG86" s="189"/>
      <c r="BH86" s="189"/>
      <c r="BI86" s="189"/>
      <c r="BJ86" s="190"/>
      <c r="BK86" s="190"/>
      <c r="BL86" s="190"/>
      <c r="BM86" s="185"/>
    </row>
    <row r="87" spans="1:65" x14ac:dyDescent="0.25">
      <c r="A87" s="187"/>
      <c r="B87" s="188"/>
      <c r="C87" s="189"/>
      <c r="D87" s="189"/>
      <c r="E87" s="189"/>
      <c r="F87" s="189"/>
      <c r="G87" s="189"/>
      <c r="H87" s="189"/>
      <c r="I87" s="189"/>
      <c r="J87" s="189"/>
      <c r="K87" s="189"/>
      <c r="L87" s="189"/>
      <c r="M87" s="189"/>
      <c r="N87" s="189"/>
      <c r="O87" s="189"/>
      <c r="P87" s="189"/>
      <c r="Q87" s="189"/>
      <c r="R87" s="190"/>
      <c r="S87" s="190"/>
      <c r="T87" s="190"/>
      <c r="U87" s="185"/>
      <c r="V87" s="175"/>
      <c r="W87" s="191"/>
      <c r="X87" s="188"/>
      <c r="Y87" s="189"/>
      <c r="Z87" s="189"/>
      <c r="AA87" s="189"/>
      <c r="AB87" s="189"/>
      <c r="AC87" s="189"/>
      <c r="AD87" s="189"/>
      <c r="AE87" s="189"/>
      <c r="AF87" s="189"/>
      <c r="AG87" s="189"/>
      <c r="AH87" s="189"/>
      <c r="AI87" s="189"/>
      <c r="AJ87" s="189"/>
      <c r="AK87" s="189"/>
      <c r="AL87" s="189"/>
      <c r="AM87" s="189"/>
      <c r="AN87" s="190"/>
      <c r="AO87" s="190"/>
      <c r="AP87" s="190"/>
      <c r="AQ87" s="185"/>
      <c r="AR87" s="175"/>
      <c r="AS87" s="191"/>
      <c r="AT87" s="188"/>
      <c r="AU87" s="189"/>
      <c r="AV87" s="189"/>
      <c r="AW87" s="189"/>
      <c r="AX87" s="189"/>
      <c r="AY87" s="189"/>
      <c r="AZ87" s="189"/>
      <c r="BA87" s="189"/>
      <c r="BB87" s="189"/>
      <c r="BC87" s="189"/>
      <c r="BD87" s="189"/>
      <c r="BE87" s="189"/>
      <c r="BF87" s="189"/>
      <c r="BG87" s="189"/>
      <c r="BH87" s="189"/>
      <c r="BI87" s="189"/>
      <c r="BJ87" s="190"/>
      <c r="BK87" s="190"/>
      <c r="BL87" s="190"/>
      <c r="BM87" s="185"/>
    </row>
    <row r="88" spans="1:65" x14ac:dyDescent="0.25">
      <c r="A88" s="187"/>
      <c r="B88" s="188"/>
      <c r="C88" s="189"/>
      <c r="D88" s="189"/>
      <c r="E88" s="189"/>
      <c r="F88" s="189"/>
      <c r="G88" s="189"/>
      <c r="H88" s="189"/>
      <c r="I88" s="189"/>
      <c r="J88" s="189"/>
      <c r="K88" s="189"/>
      <c r="L88" s="189"/>
      <c r="M88" s="189"/>
      <c r="N88" s="189"/>
      <c r="O88" s="189"/>
      <c r="P88" s="189"/>
      <c r="Q88" s="189"/>
      <c r="R88" s="190"/>
      <c r="S88" s="190"/>
      <c r="T88" s="190"/>
      <c r="U88" s="185"/>
      <c r="V88" s="175"/>
      <c r="W88" s="191"/>
      <c r="X88" s="188"/>
      <c r="Y88" s="189"/>
      <c r="Z88" s="189"/>
      <c r="AA88" s="189"/>
      <c r="AB88" s="189"/>
      <c r="AC88" s="189"/>
      <c r="AD88" s="189"/>
      <c r="AE88" s="189"/>
      <c r="AF88" s="189"/>
      <c r="AG88" s="189"/>
      <c r="AH88" s="189"/>
      <c r="AI88" s="189"/>
      <c r="AJ88" s="189"/>
      <c r="AK88" s="189"/>
      <c r="AL88" s="189"/>
      <c r="AM88" s="189"/>
      <c r="AN88" s="190"/>
      <c r="AO88" s="190"/>
      <c r="AP88" s="190"/>
      <c r="AQ88" s="185"/>
      <c r="AR88" s="175"/>
      <c r="AS88" s="191"/>
      <c r="AT88" s="188"/>
      <c r="AU88" s="189"/>
      <c r="AV88" s="189"/>
      <c r="AW88" s="189"/>
      <c r="AX88" s="189"/>
      <c r="AY88" s="189"/>
      <c r="AZ88" s="189"/>
      <c r="BA88" s="189"/>
      <c r="BB88" s="189"/>
      <c r="BC88" s="189"/>
      <c r="BD88" s="189"/>
      <c r="BE88" s="189"/>
      <c r="BF88" s="189"/>
      <c r="BG88" s="189"/>
      <c r="BH88" s="189"/>
      <c r="BI88" s="189"/>
      <c r="BJ88" s="190"/>
      <c r="BK88" s="190"/>
      <c r="BL88" s="190"/>
      <c r="BM88" s="185"/>
    </row>
    <row r="89" spans="1:65" x14ac:dyDescent="0.25">
      <c r="A89" s="187"/>
      <c r="B89" s="188"/>
      <c r="C89" s="189"/>
      <c r="D89" s="189"/>
      <c r="E89" s="189"/>
      <c r="F89" s="189"/>
      <c r="G89" s="189"/>
      <c r="H89" s="189"/>
      <c r="I89" s="189"/>
      <c r="J89" s="189"/>
      <c r="K89" s="189"/>
      <c r="L89" s="189"/>
      <c r="M89" s="189"/>
      <c r="N89" s="189"/>
      <c r="O89" s="189"/>
      <c r="P89" s="189"/>
      <c r="Q89" s="189"/>
      <c r="R89" s="190"/>
      <c r="S89" s="190"/>
      <c r="T89" s="190"/>
      <c r="U89" s="185"/>
      <c r="V89" s="175"/>
      <c r="W89" s="191"/>
      <c r="X89" s="188"/>
      <c r="Y89" s="189"/>
      <c r="Z89" s="189"/>
      <c r="AA89" s="189"/>
      <c r="AB89" s="189"/>
      <c r="AC89" s="189"/>
      <c r="AD89" s="189"/>
      <c r="AE89" s="189"/>
      <c r="AF89" s="189"/>
      <c r="AG89" s="189"/>
      <c r="AH89" s="189"/>
      <c r="AI89" s="189"/>
      <c r="AJ89" s="189"/>
      <c r="AK89" s="189"/>
      <c r="AL89" s="189"/>
      <c r="AM89" s="189"/>
      <c r="AN89" s="190"/>
      <c r="AO89" s="190"/>
      <c r="AP89" s="190"/>
      <c r="AQ89" s="185"/>
      <c r="AR89" s="175"/>
      <c r="AS89" s="191"/>
      <c r="AT89" s="188"/>
      <c r="AU89" s="189"/>
      <c r="AV89" s="189"/>
      <c r="AW89" s="189"/>
      <c r="AX89" s="189"/>
      <c r="AY89" s="189"/>
      <c r="AZ89" s="189"/>
      <c r="BA89" s="189"/>
      <c r="BB89" s="189"/>
      <c r="BC89" s="189"/>
      <c r="BD89" s="189"/>
      <c r="BE89" s="189"/>
      <c r="BF89" s="189"/>
      <c r="BG89" s="189"/>
      <c r="BH89" s="189"/>
      <c r="BI89" s="189"/>
      <c r="BJ89" s="190"/>
      <c r="BK89" s="190"/>
      <c r="BL89" s="190"/>
      <c r="BM89" s="185"/>
    </row>
    <row r="90" spans="1:65" x14ac:dyDescent="0.25">
      <c r="A90" s="187"/>
      <c r="B90" s="188"/>
      <c r="C90" s="189"/>
      <c r="D90" s="189"/>
      <c r="E90" s="189"/>
      <c r="F90" s="189"/>
      <c r="G90" s="189"/>
      <c r="H90" s="189"/>
      <c r="I90" s="189"/>
      <c r="J90" s="189"/>
      <c r="K90" s="189"/>
      <c r="L90" s="189"/>
      <c r="M90" s="189"/>
      <c r="N90" s="189"/>
      <c r="O90" s="189"/>
      <c r="P90" s="189"/>
      <c r="Q90" s="189"/>
      <c r="R90" s="190"/>
      <c r="S90" s="190"/>
      <c r="T90" s="190"/>
      <c r="U90" s="185"/>
      <c r="V90" s="175"/>
      <c r="W90" s="191"/>
      <c r="X90" s="188"/>
      <c r="Y90" s="189"/>
      <c r="Z90" s="189"/>
      <c r="AA90" s="189"/>
      <c r="AB90" s="189"/>
      <c r="AC90" s="189"/>
      <c r="AD90" s="189"/>
      <c r="AE90" s="189"/>
      <c r="AF90" s="189"/>
      <c r="AG90" s="189"/>
      <c r="AH90" s="189"/>
      <c r="AI90" s="189"/>
      <c r="AJ90" s="189"/>
      <c r="AK90" s="189"/>
      <c r="AL90" s="189"/>
      <c r="AM90" s="189"/>
      <c r="AN90" s="190"/>
      <c r="AO90" s="190"/>
      <c r="AP90" s="190"/>
      <c r="AQ90" s="185"/>
      <c r="AR90" s="175"/>
      <c r="AS90" s="191"/>
      <c r="AT90" s="188"/>
      <c r="AU90" s="189"/>
      <c r="AV90" s="189"/>
      <c r="AW90" s="189"/>
      <c r="AX90" s="189"/>
      <c r="AY90" s="189"/>
      <c r="AZ90" s="189"/>
      <c r="BA90" s="189"/>
      <c r="BB90" s="189"/>
      <c r="BC90" s="189"/>
      <c r="BD90" s="189"/>
      <c r="BE90" s="189"/>
      <c r="BF90" s="189"/>
      <c r="BG90" s="189"/>
      <c r="BH90" s="189"/>
      <c r="BI90" s="189"/>
      <c r="BJ90" s="190"/>
      <c r="BK90" s="190"/>
      <c r="BL90" s="190"/>
      <c r="BM90" s="185"/>
    </row>
    <row r="91" spans="1:65" x14ac:dyDescent="0.25">
      <c r="A91" s="229"/>
      <c r="B91" s="230"/>
      <c r="C91" s="192"/>
      <c r="D91" s="192"/>
      <c r="E91" s="192"/>
      <c r="F91" s="192"/>
      <c r="G91" s="192"/>
      <c r="H91" s="192"/>
      <c r="I91" s="192"/>
      <c r="J91" s="192"/>
      <c r="K91" s="192"/>
      <c r="L91" s="192"/>
      <c r="M91" s="192"/>
      <c r="N91" s="192"/>
      <c r="O91" s="192"/>
      <c r="P91" s="192"/>
      <c r="Q91" s="192"/>
      <c r="R91" s="192"/>
      <c r="S91" s="192"/>
      <c r="T91" s="192"/>
      <c r="U91" s="192"/>
      <c r="V91" s="175"/>
      <c r="W91" s="229"/>
      <c r="X91" s="230"/>
      <c r="Y91" s="192"/>
      <c r="Z91" s="192"/>
      <c r="AA91" s="192"/>
      <c r="AB91" s="192"/>
      <c r="AC91" s="192"/>
      <c r="AD91" s="192"/>
      <c r="AE91" s="192"/>
      <c r="AF91" s="192"/>
      <c r="AG91" s="192"/>
      <c r="AH91" s="192"/>
      <c r="AI91" s="192"/>
      <c r="AJ91" s="192"/>
      <c r="AK91" s="192"/>
      <c r="AL91" s="192"/>
      <c r="AM91" s="192"/>
      <c r="AN91" s="192"/>
      <c r="AO91" s="192"/>
      <c r="AP91" s="192"/>
      <c r="AQ91" s="192"/>
      <c r="AR91" s="175"/>
      <c r="AS91" s="229"/>
      <c r="AT91" s="230"/>
      <c r="AU91" s="192"/>
      <c r="AV91" s="192"/>
      <c r="AW91" s="192"/>
      <c r="AX91" s="192"/>
      <c r="AY91" s="192"/>
      <c r="AZ91" s="192"/>
      <c r="BA91" s="192"/>
      <c r="BB91" s="192"/>
      <c r="BC91" s="192"/>
      <c r="BD91" s="192"/>
      <c r="BE91" s="192"/>
      <c r="BF91" s="192"/>
      <c r="BG91" s="192"/>
      <c r="BH91" s="192"/>
      <c r="BI91" s="192"/>
      <c r="BJ91" s="192"/>
      <c r="BK91" s="192"/>
      <c r="BL91" s="192"/>
      <c r="BM91" s="192"/>
    </row>
  </sheetData>
  <sheetProtection sheet="1" objects="1" scenarios="1"/>
  <mergeCells count="88">
    <mergeCell ref="X2:Z2"/>
    <mergeCell ref="B2:D2"/>
    <mergeCell ref="E2:G2"/>
    <mergeCell ref="H2:Q2"/>
    <mergeCell ref="R2:S2"/>
    <mergeCell ref="T2:U2"/>
    <mergeCell ref="AZ2:BI2"/>
    <mergeCell ref="BJ2:BK2"/>
    <mergeCell ref="BL2:BM2"/>
    <mergeCell ref="B3:D3"/>
    <mergeCell ref="E3:G3"/>
    <mergeCell ref="H3:Q3"/>
    <mergeCell ref="R3:S3"/>
    <mergeCell ref="T3:U3"/>
    <mergeCell ref="X3:Z3"/>
    <mergeCell ref="AA3:AC3"/>
    <mergeCell ref="AA2:AC2"/>
    <mergeCell ref="AD2:AM2"/>
    <mergeCell ref="AN2:AO2"/>
    <mergeCell ref="AP2:AQ2"/>
    <mergeCell ref="AT2:AV2"/>
    <mergeCell ref="AW2:AY2"/>
    <mergeCell ref="BJ3:BK3"/>
    <mergeCell ref="BL3:BM3"/>
    <mergeCell ref="B4:D4"/>
    <mergeCell ref="E4:G4"/>
    <mergeCell ref="H4:Q4"/>
    <mergeCell ref="R4:S4"/>
    <mergeCell ref="T4:U4"/>
    <mergeCell ref="X4:Z4"/>
    <mergeCell ref="AA4:AC4"/>
    <mergeCell ref="AD4:AM4"/>
    <mergeCell ref="AD3:AM3"/>
    <mergeCell ref="AN3:AO3"/>
    <mergeCell ref="AP3:AQ3"/>
    <mergeCell ref="AT3:AV3"/>
    <mergeCell ref="AW3:AY3"/>
    <mergeCell ref="AZ3:BI3"/>
    <mergeCell ref="AD5:AM5"/>
    <mergeCell ref="AN5:AO5"/>
    <mergeCell ref="AN4:AO4"/>
    <mergeCell ref="AP4:AQ4"/>
    <mergeCell ref="AT4:AV4"/>
    <mergeCell ref="H5:Q5"/>
    <mergeCell ref="R5:S5"/>
    <mergeCell ref="T5:U5"/>
    <mergeCell ref="X5:Z5"/>
    <mergeCell ref="AA5:AC5"/>
    <mergeCell ref="AW5:AY5"/>
    <mergeCell ref="AZ5:BI5"/>
    <mergeCell ref="BJ5:BK5"/>
    <mergeCell ref="BL5:BM5"/>
    <mergeCell ref="BL4:BM4"/>
    <mergeCell ref="AW4:AY4"/>
    <mergeCell ref="AZ4:BI4"/>
    <mergeCell ref="BJ4:BK4"/>
    <mergeCell ref="E5:G5"/>
    <mergeCell ref="AZ6:BI6"/>
    <mergeCell ref="BJ6:BK6"/>
    <mergeCell ref="BL6:BM6"/>
    <mergeCell ref="A8:U8"/>
    <mergeCell ref="W8:AQ8"/>
    <mergeCell ref="AS8:BM8"/>
    <mergeCell ref="AA6:AC6"/>
    <mergeCell ref="AD6:AM6"/>
    <mergeCell ref="AN6:AO6"/>
    <mergeCell ref="AP6:AQ6"/>
    <mergeCell ref="AW6:AY6"/>
    <mergeCell ref="B6:D6"/>
    <mergeCell ref="E6:G6"/>
    <mergeCell ref="H6:Q6"/>
    <mergeCell ref="R6:S6"/>
    <mergeCell ref="W6:Z6"/>
    <mergeCell ref="AS6:AV6"/>
    <mergeCell ref="A1:R1"/>
    <mergeCell ref="A91:B91"/>
    <mergeCell ref="W91:X91"/>
    <mergeCell ref="AS91:AT91"/>
    <mergeCell ref="A35:B35"/>
    <mergeCell ref="W35:X35"/>
    <mergeCell ref="AS35:AT35"/>
    <mergeCell ref="A63:B63"/>
    <mergeCell ref="W63:X63"/>
    <mergeCell ref="AS63:AT63"/>
    <mergeCell ref="T6:U6"/>
    <mergeCell ref="AP5:AQ5"/>
    <mergeCell ref="AT5:AV5"/>
    <mergeCell ref="B5:D5"/>
  </mergeCells>
  <pageMargins left="0.7" right="0.7" top="1.5833333333333333"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1"/>
  <sheetViews>
    <sheetView showGridLines="0" workbookViewId="0">
      <pane ySplit="1" topLeftCell="A2" activePane="bottomLeft" state="frozenSplit"/>
      <selection activeCell="A2" sqref="A2"/>
      <selection pane="bottomLeft" activeCell="A2" sqref="A2"/>
    </sheetView>
  </sheetViews>
  <sheetFormatPr defaultRowHeight="15" x14ac:dyDescent="0.25"/>
  <cols>
    <col min="1" max="1" width="30.7109375" customWidth="1"/>
    <col min="18" max="21" width="11.7109375" customWidth="1"/>
    <col min="22" max="22" width="5.140625" customWidth="1"/>
    <col min="23" max="23" width="13.140625" customWidth="1"/>
    <col min="40" max="43" width="11.7109375" customWidth="1"/>
    <col min="44" max="44" width="5.140625" customWidth="1"/>
    <col min="45" max="45" width="13.140625" customWidth="1"/>
    <col min="62" max="65" width="11.7109375" customWidth="1"/>
  </cols>
  <sheetData>
    <row r="1" spans="1:65" ht="78" customHeight="1" x14ac:dyDescent="0.25">
      <c r="A1" s="228" t="s">
        <v>221</v>
      </c>
      <c r="B1" s="228"/>
      <c r="C1" s="228"/>
      <c r="D1" s="228"/>
      <c r="E1" s="228"/>
      <c r="F1" s="228"/>
      <c r="G1" s="228"/>
      <c r="H1" s="228"/>
      <c r="I1" s="228"/>
      <c r="J1" s="228"/>
      <c r="K1" s="228"/>
      <c r="L1" s="228"/>
      <c r="M1" s="228"/>
      <c r="N1" s="228"/>
      <c r="O1" s="228"/>
      <c r="P1" s="228"/>
      <c r="Q1" s="228"/>
      <c r="R1" s="228"/>
      <c r="S1" s="56" t="str">
        <f>IF(OR(OR(WEEKDAY($A$11)=2,WEEKDAY($A$11)=3,WEEKDAY($A$11)=4,WEEKDAY($A$11)=5),OR(WEEKDAY($A$39)=2,WEEKDAY($A$39)=3,WEEKDAY($A$39)=4,WEEKDAY($A$39)=5),OR(WEEKDAY($A$67)=2,WEEKDAY($A$67)=3,WEEKDAY($A$67)=4,WEEKDAY($A$67)=5)),"Check Data Source, Potentially Weekday Counts Instead of Weekend","")</f>
        <v/>
      </c>
    </row>
    <row r="2" spans="1:65" x14ac:dyDescent="0.25">
      <c r="A2" s="174"/>
      <c r="B2" s="233"/>
      <c r="C2" s="233"/>
      <c r="D2" s="233"/>
      <c r="E2" s="224"/>
      <c r="F2" s="224"/>
      <c r="G2" s="224"/>
      <c r="H2" s="224"/>
      <c r="I2" s="224"/>
      <c r="J2" s="224"/>
      <c r="K2" s="224"/>
      <c r="L2" s="224"/>
      <c r="M2" s="224"/>
      <c r="N2" s="224"/>
      <c r="O2" s="224"/>
      <c r="P2" s="224"/>
      <c r="Q2" s="224"/>
      <c r="R2" s="224"/>
      <c r="S2" s="224"/>
      <c r="T2" s="224"/>
      <c r="U2" s="224"/>
      <c r="V2" s="175"/>
      <c r="W2" s="209"/>
      <c r="X2" s="233"/>
      <c r="Y2" s="233"/>
      <c r="Z2" s="233"/>
      <c r="AA2" s="224"/>
      <c r="AB2" s="224"/>
      <c r="AC2" s="224"/>
      <c r="AD2" s="224"/>
      <c r="AE2" s="224"/>
      <c r="AF2" s="224"/>
      <c r="AG2" s="224"/>
      <c r="AH2" s="224"/>
      <c r="AI2" s="224"/>
      <c r="AJ2" s="224"/>
      <c r="AK2" s="224"/>
      <c r="AL2" s="224"/>
      <c r="AM2" s="224"/>
      <c r="AN2" s="224"/>
      <c r="AO2" s="224"/>
      <c r="AP2" s="224"/>
      <c r="AQ2" s="224"/>
      <c r="AR2" s="175"/>
      <c r="AS2" s="209"/>
      <c r="AT2" s="233"/>
      <c r="AU2" s="233"/>
      <c r="AV2" s="233"/>
      <c r="AW2" s="224"/>
      <c r="AX2" s="224"/>
      <c r="AY2" s="224"/>
      <c r="AZ2" s="224"/>
      <c r="BA2" s="224"/>
      <c r="BB2" s="224"/>
      <c r="BC2" s="224"/>
      <c r="BD2" s="224"/>
      <c r="BE2" s="224"/>
      <c r="BF2" s="224"/>
      <c r="BG2" s="224"/>
      <c r="BH2" s="224"/>
      <c r="BI2" s="224"/>
      <c r="BJ2" s="224"/>
      <c r="BK2" s="224"/>
      <c r="BL2" s="224"/>
      <c r="BM2" s="224"/>
    </row>
    <row r="3" spans="1:65" x14ac:dyDescent="0.25">
      <c r="A3" s="174"/>
      <c r="B3" s="224"/>
      <c r="C3" s="224"/>
      <c r="D3" s="224"/>
      <c r="E3" s="224"/>
      <c r="F3" s="224"/>
      <c r="G3" s="224"/>
      <c r="H3" s="224"/>
      <c r="I3" s="224"/>
      <c r="J3" s="224"/>
      <c r="K3" s="224"/>
      <c r="L3" s="224"/>
      <c r="M3" s="224"/>
      <c r="N3" s="224"/>
      <c r="O3" s="224"/>
      <c r="P3" s="224"/>
      <c r="Q3" s="224"/>
      <c r="R3" s="224"/>
      <c r="S3" s="224"/>
      <c r="T3" s="224"/>
      <c r="U3" s="224"/>
      <c r="V3" s="175"/>
      <c r="W3" s="209"/>
      <c r="X3" s="224"/>
      <c r="Y3" s="224"/>
      <c r="Z3" s="224"/>
      <c r="AA3" s="224"/>
      <c r="AB3" s="224"/>
      <c r="AC3" s="224"/>
      <c r="AD3" s="224"/>
      <c r="AE3" s="224"/>
      <c r="AF3" s="224"/>
      <c r="AG3" s="224"/>
      <c r="AH3" s="224"/>
      <c r="AI3" s="224"/>
      <c r="AJ3" s="224"/>
      <c r="AK3" s="224"/>
      <c r="AL3" s="224"/>
      <c r="AM3" s="224"/>
      <c r="AN3" s="224"/>
      <c r="AO3" s="224"/>
      <c r="AP3" s="224"/>
      <c r="AQ3" s="224"/>
      <c r="AR3" s="175"/>
      <c r="AS3" s="209"/>
      <c r="AT3" s="224"/>
      <c r="AU3" s="224"/>
      <c r="AV3" s="224"/>
      <c r="AW3" s="224"/>
      <c r="AX3" s="224"/>
      <c r="AY3" s="224"/>
      <c r="AZ3" s="224"/>
      <c r="BA3" s="224"/>
      <c r="BB3" s="224"/>
      <c r="BC3" s="224"/>
      <c r="BD3" s="224"/>
      <c r="BE3" s="224"/>
      <c r="BF3" s="224"/>
      <c r="BG3" s="224"/>
      <c r="BH3" s="224"/>
      <c r="BI3" s="224"/>
      <c r="BJ3" s="224"/>
      <c r="BK3" s="224"/>
      <c r="BL3" s="224"/>
      <c r="BM3" s="224"/>
    </row>
    <row r="4" spans="1:65" x14ac:dyDescent="0.25">
      <c r="A4" s="174"/>
      <c r="B4" s="234"/>
      <c r="C4" s="234"/>
      <c r="D4" s="234"/>
      <c r="E4" s="224"/>
      <c r="F4" s="224"/>
      <c r="G4" s="224"/>
      <c r="H4" s="224"/>
      <c r="I4" s="224"/>
      <c r="J4" s="224"/>
      <c r="K4" s="224"/>
      <c r="L4" s="224"/>
      <c r="M4" s="224"/>
      <c r="N4" s="224"/>
      <c r="O4" s="224"/>
      <c r="P4" s="224"/>
      <c r="Q4" s="224"/>
      <c r="R4" s="224"/>
      <c r="S4" s="224"/>
      <c r="T4" s="224"/>
      <c r="U4" s="224"/>
      <c r="V4" s="175"/>
      <c r="W4" s="209"/>
      <c r="X4" s="234"/>
      <c r="Y4" s="234"/>
      <c r="Z4" s="234"/>
      <c r="AA4" s="224"/>
      <c r="AB4" s="224"/>
      <c r="AC4" s="224"/>
      <c r="AD4" s="224"/>
      <c r="AE4" s="224"/>
      <c r="AF4" s="224"/>
      <c r="AG4" s="224"/>
      <c r="AH4" s="224"/>
      <c r="AI4" s="224"/>
      <c r="AJ4" s="224"/>
      <c r="AK4" s="224"/>
      <c r="AL4" s="224"/>
      <c r="AM4" s="224"/>
      <c r="AN4" s="224"/>
      <c r="AO4" s="224"/>
      <c r="AP4" s="224"/>
      <c r="AQ4" s="224"/>
      <c r="AR4" s="175"/>
      <c r="AS4" s="209"/>
      <c r="AT4" s="234"/>
      <c r="AU4" s="234"/>
      <c r="AV4" s="234"/>
      <c r="AW4" s="224"/>
      <c r="AX4" s="224"/>
      <c r="AY4" s="224"/>
      <c r="AZ4" s="224"/>
      <c r="BA4" s="224"/>
      <c r="BB4" s="224"/>
      <c r="BC4" s="224"/>
      <c r="BD4" s="224"/>
      <c r="BE4" s="224"/>
      <c r="BF4" s="224"/>
      <c r="BG4" s="224"/>
      <c r="BH4" s="224"/>
      <c r="BI4" s="224"/>
      <c r="BJ4" s="224"/>
      <c r="BK4" s="224"/>
      <c r="BL4" s="224"/>
      <c r="BM4" s="224"/>
    </row>
    <row r="5" spans="1:65" x14ac:dyDescent="0.25">
      <c r="A5" s="174"/>
      <c r="B5" s="231"/>
      <c r="C5" s="231"/>
      <c r="D5" s="231"/>
      <c r="E5" s="224"/>
      <c r="F5" s="224"/>
      <c r="G5" s="224"/>
      <c r="H5" s="233"/>
      <c r="I5" s="233"/>
      <c r="J5" s="233"/>
      <c r="K5" s="233"/>
      <c r="L5" s="233"/>
      <c r="M5" s="233"/>
      <c r="N5" s="233"/>
      <c r="O5" s="233"/>
      <c r="P5" s="233"/>
      <c r="Q5" s="233"/>
      <c r="R5" s="224"/>
      <c r="S5" s="224"/>
      <c r="T5" s="224"/>
      <c r="U5" s="224"/>
      <c r="V5" s="175"/>
      <c r="W5" s="209"/>
      <c r="X5" s="231"/>
      <c r="Y5" s="231"/>
      <c r="Z5" s="231"/>
      <c r="AA5" s="224"/>
      <c r="AB5" s="224"/>
      <c r="AC5" s="224"/>
      <c r="AD5" s="233"/>
      <c r="AE5" s="233"/>
      <c r="AF5" s="233"/>
      <c r="AG5" s="233"/>
      <c r="AH5" s="233"/>
      <c r="AI5" s="233"/>
      <c r="AJ5" s="233"/>
      <c r="AK5" s="233"/>
      <c r="AL5" s="233"/>
      <c r="AM5" s="233"/>
      <c r="AN5" s="224"/>
      <c r="AO5" s="224"/>
      <c r="AP5" s="224"/>
      <c r="AQ5" s="224"/>
      <c r="AR5" s="175"/>
      <c r="AS5" s="209"/>
      <c r="AT5" s="231"/>
      <c r="AU5" s="231"/>
      <c r="AV5" s="231"/>
      <c r="AW5" s="224"/>
      <c r="AX5" s="224"/>
      <c r="AY5" s="224"/>
      <c r="AZ5" s="233"/>
      <c r="BA5" s="233"/>
      <c r="BB5" s="233"/>
      <c r="BC5" s="233"/>
      <c r="BD5" s="233"/>
      <c r="BE5" s="233"/>
      <c r="BF5" s="233"/>
      <c r="BG5" s="233"/>
      <c r="BH5" s="233"/>
      <c r="BI5" s="233"/>
      <c r="BJ5" s="224"/>
      <c r="BK5" s="224"/>
      <c r="BL5" s="224"/>
      <c r="BM5" s="224"/>
    </row>
    <row r="6" spans="1:65" x14ac:dyDescent="0.25">
      <c r="A6" s="174"/>
      <c r="B6" s="225"/>
      <c r="C6" s="226"/>
      <c r="D6" s="227"/>
      <c r="E6" s="224"/>
      <c r="F6" s="224"/>
      <c r="G6" s="224"/>
      <c r="H6" s="224"/>
      <c r="I6" s="224"/>
      <c r="J6" s="224"/>
      <c r="K6" s="224"/>
      <c r="L6" s="224"/>
      <c r="M6" s="224"/>
      <c r="N6" s="224"/>
      <c r="O6" s="224"/>
      <c r="P6" s="224"/>
      <c r="Q6" s="224"/>
      <c r="R6" s="224"/>
      <c r="S6" s="224"/>
      <c r="T6" s="224"/>
      <c r="U6" s="224"/>
      <c r="V6" s="175"/>
      <c r="W6" s="224"/>
      <c r="X6" s="225"/>
      <c r="Y6" s="226"/>
      <c r="Z6" s="227"/>
      <c r="AA6" s="224"/>
      <c r="AB6" s="224"/>
      <c r="AC6" s="224"/>
      <c r="AD6" s="224"/>
      <c r="AE6" s="224"/>
      <c r="AF6" s="224"/>
      <c r="AG6" s="224"/>
      <c r="AH6" s="224"/>
      <c r="AI6" s="224"/>
      <c r="AJ6" s="224"/>
      <c r="AK6" s="224"/>
      <c r="AL6" s="224"/>
      <c r="AM6" s="224"/>
      <c r="AN6" s="224"/>
      <c r="AO6" s="224"/>
      <c r="AP6" s="224"/>
      <c r="AQ6" s="224"/>
      <c r="AR6" s="175"/>
      <c r="AS6" s="224"/>
      <c r="AT6" s="225"/>
      <c r="AU6" s="226"/>
      <c r="AV6" s="227"/>
      <c r="AW6" s="224"/>
      <c r="AX6" s="224"/>
      <c r="AY6" s="224"/>
      <c r="AZ6" s="224"/>
      <c r="BA6" s="224"/>
      <c r="BB6" s="224"/>
      <c r="BC6" s="224"/>
      <c r="BD6" s="224"/>
      <c r="BE6" s="224"/>
      <c r="BF6" s="224"/>
      <c r="BG6" s="224"/>
      <c r="BH6" s="224"/>
      <c r="BI6" s="224"/>
      <c r="BJ6" s="224"/>
      <c r="BK6" s="224"/>
      <c r="BL6" s="224"/>
      <c r="BM6" s="224"/>
    </row>
    <row r="7" spans="1:65" x14ac:dyDescent="0.25">
      <c r="A7" s="176"/>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row>
    <row r="8" spans="1:65" ht="21" customHeight="1" x14ac:dyDescent="0.25">
      <c r="A8" s="232"/>
      <c r="B8" s="232"/>
      <c r="C8" s="232"/>
      <c r="D8" s="232"/>
      <c r="E8" s="232"/>
      <c r="F8" s="232"/>
      <c r="G8" s="232"/>
      <c r="H8" s="232"/>
      <c r="I8" s="232"/>
      <c r="J8" s="232"/>
      <c r="K8" s="232"/>
      <c r="L8" s="232"/>
      <c r="M8" s="232"/>
      <c r="N8" s="232"/>
      <c r="O8" s="232"/>
      <c r="P8" s="232"/>
      <c r="Q8" s="232"/>
      <c r="R8" s="232"/>
      <c r="S8" s="232"/>
      <c r="T8" s="232"/>
      <c r="U8" s="232"/>
      <c r="V8" s="175"/>
      <c r="W8" s="232"/>
      <c r="X8" s="232"/>
      <c r="Y8" s="232"/>
      <c r="Z8" s="232"/>
      <c r="AA8" s="232"/>
      <c r="AB8" s="232"/>
      <c r="AC8" s="232"/>
      <c r="AD8" s="232"/>
      <c r="AE8" s="232"/>
      <c r="AF8" s="232"/>
      <c r="AG8" s="232"/>
      <c r="AH8" s="232"/>
      <c r="AI8" s="232"/>
      <c r="AJ8" s="232"/>
      <c r="AK8" s="232"/>
      <c r="AL8" s="232"/>
      <c r="AM8" s="232"/>
      <c r="AN8" s="232"/>
      <c r="AO8" s="232"/>
      <c r="AP8" s="232"/>
      <c r="AQ8" s="232"/>
      <c r="AR8" s="175"/>
      <c r="AS8" s="232"/>
      <c r="AT8" s="232"/>
      <c r="AU8" s="232"/>
      <c r="AV8" s="232"/>
      <c r="AW8" s="232"/>
      <c r="AX8" s="232"/>
      <c r="AY8" s="232"/>
      <c r="AZ8" s="232"/>
      <c r="BA8" s="232"/>
      <c r="BB8" s="232"/>
      <c r="BC8" s="232"/>
      <c r="BD8" s="232"/>
      <c r="BE8" s="232"/>
      <c r="BF8" s="232"/>
      <c r="BG8" s="232"/>
      <c r="BH8" s="232"/>
      <c r="BI8" s="232"/>
      <c r="BJ8" s="232"/>
      <c r="BK8" s="232"/>
      <c r="BL8" s="232"/>
      <c r="BM8" s="232"/>
    </row>
    <row r="9" spans="1:65" ht="15" customHeight="1" x14ac:dyDescent="0.25">
      <c r="A9" s="177"/>
      <c r="B9" s="210"/>
      <c r="C9" s="178"/>
      <c r="D9" s="178"/>
      <c r="E9" s="178"/>
      <c r="F9" s="178"/>
      <c r="G9" s="178"/>
      <c r="H9" s="178"/>
      <c r="I9" s="178"/>
      <c r="J9" s="178"/>
      <c r="K9" s="178"/>
      <c r="L9" s="178"/>
      <c r="M9" s="178"/>
      <c r="N9" s="178"/>
      <c r="O9" s="178"/>
      <c r="P9" s="178"/>
      <c r="Q9" s="178"/>
      <c r="R9" s="210"/>
      <c r="S9" s="210"/>
      <c r="T9" s="210"/>
      <c r="U9" s="210"/>
      <c r="V9" s="175"/>
      <c r="W9" s="210"/>
      <c r="X9" s="210"/>
      <c r="Y9" s="178"/>
      <c r="Z9" s="178"/>
      <c r="AA9" s="178"/>
      <c r="AB9" s="178"/>
      <c r="AC9" s="178"/>
      <c r="AD9" s="178"/>
      <c r="AE9" s="178"/>
      <c r="AF9" s="178"/>
      <c r="AG9" s="178"/>
      <c r="AH9" s="178"/>
      <c r="AI9" s="178"/>
      <c r="AJ9" s="178"/>
      <c r="AK9" s="178"/>
      <c r="AL9" s="178"/>
      <c r="AM9" s="178"/>
      <c r="AN9" s="210"/>
      <c r="AO9" s="210"/>
      <c r="AP9" s="210"/>
      <c r="AQ9" s="210"/>
      <c r="AR9" s="175"/>
      <c r="AS9" s="210"/>
      <c r="AT9" s="210"/>
      <c r="AU9" s="178"/>
      <c r="AV9" s="178"/>
      <c r="AW9" s="178"/>
      <c r="AX9" s="178"/>
      <c r="AY9" s="178"/>
      <c r="AZ9" s="178"/>
      <c r="BA9" s="178"/>
      <c r="BB9" s="178"/>
      <c r="BC9" s="178"/>
      <c r="BD9" s="178"/>
      <c r="BE9" s="178"/>
      <c r="BF9" s="178"/>
      <c r="BG9" s="178"/>
      <c r="BH9" s="178"/>
      <c r="BI9" s="178"/>
      <c r="BJ9" s="210"/>
      <c r="BK9" s="210"/>
      <c r="BL9" s="210"/>
      <c r="BM9" s="210"/>
    </row>
    <row r="10" spans="1:65" x14ac:dyDescent="0.25">
      <c r="A10" s="179"/>
      <c r="B10" s="180"/>
      <c r="C10" s="180"/>
      <c r="D10" s="180"/>
      <c r="E10" s="180"/>
      <c r="F10" s="180"/>
      <c r="G10" s="180"/>
      <c r="H10" s="180"/>
      <c r="I10" s="180"/>
      <c r="J10" s="180"/>
      <c r="K10" s="180"/>
      <c r="L10" s="180"/>
      <c r="M10" s="180"/>
      <c r="N10" s="180"/>
      <c r="O10" s="180"/>
      <c r="P10" s="180"/>
      <c r="Q10" s="180"/>
      <c r="R10" s="180"/>
      <c r="S10" s="180"/>
      <c r="T10" s="180"/>
      <c r="U10" s="180"/>
      <c r="V10" s="175"/>
      <c r="W10" s="181"/>
      <c r="X10" s="180"/>
      <c r="Y10" s="180"/>
      <c r="Z10" s="180"/>
      <c r="AA10" s="180"/>
      <c r="AB10" s="180"/>
      <c r="AC10" s="180"/>
      <c r="AD10" s="180"/>
      <c r="AE10" s="180"/>
      <c r="AF10" s="180"/>
      <c r="AG10" s="180"/>
      <c r="AH10" s="180"/>
      <c r="AI10" s="180"/>
      <c r="AJ10" s="180"/>
      <c r="AK10" s="180"/>
      <c r="AL10" s="180"/>
      <c r="AM10" s="180"/>
      <c r="AN10" s="180"/>
      <c r="AO10" s="180"/>
      <c r="AP10" s="180"/>
      <c r="AQ10" s="180"/>
      <c r="AR10" s="175"/>
      <c r="AS10" s="181"/>
      <c r="AT10" s="180"/>
      <c r="AU10" s="180"/>
      <c r="AV10" s="180"/>
      <c r="AW10" s="180"/>
      <c r="AX10" s="180"/>
      <c r="AY10" s="180"/>
      <c r="AZ10" s="180"/>
      <c r="BA10" s="180"/>
      <c r="BB10" s="180"/>
      <c r="BC10" s="180"/>
      <c r="BD10" s="180"/>
      <c r="BE10" s="180"/>
      <c r="BF10" s="180"/>
      <c r="BG10" s="180"/>
      <c r="BH10" s="180"/>
      <c r="BI10" s="180"/>
      <c r="BJ10" s="180"/>
      <c r="BK10" s="180"/>
      <c r="BL10" s="180"/>
      <c r="BM10" s="180"/>
    </row>
    <row r="11" spans="1:65" x14ac:dyDescent="0.25">
      <c r="A11" s="182"/>
      <c r="B11" s="183"/>
      <c r="C11" s="184"/>
      <c r="D11" s="184"/>
      <c r="E11" s="184"/>
      <c r="F11" s="184"/>
      <c r="G11" s="184"/>
      <c r="H11" s="184"/>
      <c r="I11" s="184"/>
      <c r="J11" s="184"/>
      <c r="K11" s="184"/>
      <c r="L11" s="184"/>
      <c r="M11" s="184"/>
      <c r="N11" s="184"/>
      <c r="O11" s="184"/>
      <c r="P11" s="184"/>
      <c r="Q11" s="184"/>
      <c r="R11" s="185"/>
      <c r="S11" s="185"/>
      <c r="T11" s="185"/>
      <c r="U11" s="185"/>
      <c r="V11" s="175"/>
      <c r="W11" s="186"/>
      <c r="X11" s="183"/>
      <c r="Y11" s="184"/>
      <c r="Z11" s="184"/>
      <c r="AA11" s="184"/>
      <c r="AB11" s="184"/>
      <c r="AC11" s="184"/>
      <c r="AD11" s="184"/>
      <c r="AE11" s="184"/>
      <c r="AF11" s="184"/>
      <c r="AG11" s="184"/>
      <c r="AH11" s="184"/>
      <c r="AI11" s="184"/>
      <c r="AJ11" s="184"/>
      <c r="AK11" s="184"/>
      <c r="AL11" s="184"/>
      <c r="AM11" s="184"/>
      <c r="AN11" s="185"/>
      <c r="AO11" s="185"/>
      <c r="AP11" s="185"/>
      <c r="AQ11" s="185"/>
      <c r="AR11" s="175"/>
      <c r="AS11" s="186"/>
      <c r="AT11" s="183"/>
      <c r="AU11" s="184"/>
      <c r="AV11" s="184"/>
      <c r="AW11" s="184"/>
      <c r="AX11" s="184"/>
      <c r="AY11" s="184"/>
      <c r="AZ11" s="184"/>
      <c r="BA11" s="184"/>
      <c r="BB11" s="184"/>
      <c r="BC11" s="184"/>
      <c r="BD11" s="184"/>
      <c r="BE11" s="184"/>
      <c r="BF11" s="184"/>
      <c r="BG11" s="184"/>
      <c r="BH11" s="184"/>
      <c r="BI11" s="184"/>
      <c r="BJ11" s="185"/>
      <c r="BK11" s="185"/>
      <c r="BL11" s="185"/>
      <c r="BM11" s="185"/>
    </row>
    <row r="12" spans="1:65" x14ac:dyDescent="0.25">
      <c r="A12" s="187"/>
      <c r="B12" s="188"/>
      <c r="C12" s="189"/>
      <c r="D12" s="189"/>
      <c r="E12" s="189"/>
      <c r="F12" s="189"/>
      <c r="G12" s="189"/>
      <c r="H12" s="189"/>
      <c r="I12" s="189"/>
      <c r="J12" s="189"/>
      <c r="K12" s="189"/>
      <c r="L12" s="189"/>
      <c r="M12" s="189"/>
      <c r="N12" s="189"/>
      <c r="O12" s="189"/>
      <c r="P12" s="189"/>
      <c r="Q12" s="189"/>
      <c r="R12" s="190"/>
      <c r="S12" s="190"/>
      <c r="T12" s="190"/>
      <c r="U12" s="185"/>
      <c r="V12" s="175"/>
      <c r="W12" s="191"/>
      <c r="X12" s="188"/>
      <c r="Y12" s="189"/>
      <c r="Z12" s="189"/>
      <c r="AA12" s="189"/>
      <c r="AB12" s="189"/>
      <c r="AC12" s="189"/>
      <c r="AD12" s="189"/>
      <c r="AE12" s="189"/>
      <c r="AF12" s="189"/>
      <c r="AG12" s="189"/>
      <c r="AH12" s="189"/>
      <c r="AI12" s="189"/>
      <c r="AJ12" s="189"/>
      <c r="AK12" s="189"/>
      <c r="AL12" s="189"/>
      <c r="AM12" s="189"/>
      <c r="AN12" s="190"/>
      <c r="AO12" s="190"/>
      <c r="AP12" s="190"/>
      <c r="AQ12" s="185"/>
      <c r="AR12" s="175"/>
      <c r="AS12" s="191"/>
      <c r="AT12" s="188"/>
      <c r="AU12" s="189"/>
      <c r="AV12" s="189"/>
      <c r="AW12" s="189"/>
      <c r="AX12" s="189"/>
      <c r="AY12" s="189"/>
      <c r="AZ12" s="189"/>
      <c r="BA12" s="189"/>
      <c r="BB12" s="189"/>
      <c r="BC12" s="189"/>
      <c r="BD12" s="189"/>
      <c r="BE12" s="189"/>
      <c r="BF12" s="189"/>
      <c r="BG12" s="189"/>
      <c r="BH12" s="189"/>
      <c r="BI12" s="189"/>
      <c r="BJ12" s="190"/>
      <c r="BK12" s="190"/>
      <c r="BL12" s="190"/>
      <c r="BM12" s="185"/>
    </row>
    <row r="13" spans="1:65" x14ac:dyDescent="0.25">
      <c r="A13" s="187"/>
      <c r="B13" s="188"/>
      <c r="C13" s="189"/>
      <c r="D13" s="189"/>
      <c r="E13" s="189"/>
      <c r="F13" s="189"/>
      <c r="G13" s="189"/>
      <c r="H13" s="189"/>
      <c r="I13" s="189"/>
      <c r="J13" s="189"/>
      <c r="K13" s="189"/>
      <c r="L13" s="189"/>
      <c r="M13" s="189"/>
      <c r="N13" s="189"/>
      <c r="O13" s="189"/>
      <c r="P13" s="189"/>
      <c r="Q13" s="189"/>
      <c r="R13" s="190"/>
      <c r="S13" s="190"/>
      <c r="T13" s="190"/>
      <c r="U13" s="185"/>
      <c r="V13" s="175"/>
      <c r="W13" s="191"/>
      <c r="X13" s="188"/>
      <c r="Y13" s="189"/>
      <c r="Z13" s="189"/>
      <c r="AA13" s="189"/>
      <c r="AB13" s="189"/>
      <c r="AC13" s="189"/>
      <c r="AD13" s="189"/>
      <c r="AE13" s="189"/>
      <c r="AF13" s="189"/>
      <c r="AG13" s="189"/>
      <c r="AH13" s="189"/>
      <c r="AI13" s="189"/>
      <c r="AJ13" s="189"/>
      <c r="AK13" s="189"/>
      <c r="AL13" s="189"/>
      <c r="AM13" s="189"/>
      <c r="AN13" s="190"/>
      <c r="AO13" s="190"/>
      <c r="AP13" s="190"/>
      <c r="AQ13" s="185"/>
      <c r="AR13" s="175"/>
      <c r="AS13" s="191"/>
      <c r="AT13" s="188"/>
      <c r="AU13" s="189"/>
      <c r="AV13" s="189"/>
      <c r="AW13" s="189"/>
      <c r="AX13" s="189"/>
      <c r="AY13" s="189"/>
      <c r="AZ13" s="189"/>
      <c r="BA13" s="189"/>
      <c r="BB13" s="189"/>
      <c r="BC13" s="189"/>
      <c r="BD13" s="189"/>
      <c r="BE13" s="189"/>
      <c r="BF13" s="189"/>
      <c r="BG13" s="189"/>
      <c r="BH13" s="189"/>
      <c r="BI13" s="189"/>
      <c r="BJ13" s="190"/>
      <c r="BK13" s="190"/>
      <c r="BL13" s="190"/>
      <c r="BM13" s="185"/>
    </row>
    <row r="14" spans="1:65" x14ac:dyDescent="0.25">
      <c r="A14" s="187"/>
      <c r="B14" s="188"/>
      <c r="C14" s="189"/>
      <c r="D14" s="189"/>
      <c r="E14" s="189"/>
      <c r="F14" s="189"/>
      <c r="G14" s="189"/>
      <c r="H14" s="189"/>
      <c r="I14" s="189"/>
      <c r="J14" s="189"/>
      <c r="K14" s="189"/>
      <c r="L14" s="189"/>
      <c r="M14" s="189"/>
      <c r="N14" s="189"/>
      <c r="O14" s="189"/>
      <c r="P14" s="189"/>
      <c r="Q14" s="189"/>
      <c r="R14" s="190"/>
      <c r="S14" s="190"/>
      <c r="T14" s="190"/>
      <c r="U14" s="185"/>
      <c r="V14" s="175"/>
      <c r="W14" s="191"/>
      <c r="X14" s="188"/>
      <c r="Y14" s="189"/>
      <c r="Z14" s="189"/>
      <c r="AA14" s="189"/>
      <c r="AB14" s="189"/>
      <c r="AC14" s="189"/>
      <c r="AD14" s="189"/>
      <c r="AE14" s="189"/>
      <c r="AF14" s="189"/>
      <c r="AG14" s="189"/>
      <c r="AH14" s="189"/>
      <c r="AI14" s="189"/>
      <c r="AJ14" s="189"/>
      <c r="AK14" s="189"/>
      <c r="AL14" s="189"/>
      <c r="AM14" s="189"/>
      <c r="AN14" s="190"/>
      <c r="AO14" s="190"/>
      <c r="AP14" s="190"/>
      <c r="AQ14" s="185"/>
      <c r="AR14" s="175"/>
      <c r="AS14" s="191"/>
      <c r="AT14" s="188"/>
      <c r="AU14" s="189"/>
      <c r="AV14" s="189"/>
      <c r="AW14" s="189"/>
      <c r="AX14" s="189"/>
      <c r="AY14" s="189"/>
      <c r="AZ14" s="189"/>
      <c r="BA14" s="189"/>
      <c r="BB14" s="189"/>
      <c r="BC14" s="189"/>
      <c r="BD14" s="189"/>
      <c r="BE14" s="189"/>
      <c r="BF14" s="189"/>
      <c r="BG14" s="189"/>
      <c r="BH14" s="189"/>
      <c r="BI14" s="189"/>
      <c r="BJ14" s="190"/>
      <c r="BK14" s="190"/>
      <c r="BL14" s="190"/>
      <c r="BM14" s="185"/>
    </row>
    <row r="15" spans="1:65" x14ac:dyDescent="0.25">
      <c r="A15" s="187"/>
      <c r="B15" s="188"/>
      <c r="C15" s="189"/>
      <c r="D15" s="189"/>
      <c r="E15" s="189"/>
      <c r="F15" s="189"/>
      <c r="G15" s="189"/>
      <c r="H15" s="189"/>
      <c r="I15" s="189"/>
      <c r="J15" s="189"/>
      <c r="K15" s="189"/>
      <c r="L15" s="189"/>
      <c r="M15" s="189"/>
      <c r="N15" s="189"/>
      <c r="O15" s="189"/>
      <c r="P15" s="189"/>
      <c r="Q15" s="189"/>
      <c r="R15" s="190"/>
      <c r="S15" s="190"/>
      <c r="T15" s="190"/>
      <c r="U15" s="185"/>
      <c r="V15" s="175"/>
      <c r="W15" s="191"/>
      <c r="X15" s="188"/>
      <c r="Y15" s="189"/>
      <c r="Z15" s="189"/>
      <c r="AA15" s="189"/>
      <c r="AB15" s="189"/>
      <c r="AC15" s="189"/>
      <c r="AD15" s="189"/>
      <c r="AE15" s="189"/>
      <c r="AF15" s="189"/>
      <c r="AG15" s="189"/>
      <c r="AH15" s="189"/>
      <c r="AI15" s="189"/>
      <c r="AJ15" s="189"/>
      <c r="AK15" s="189"/>
      <c r="AL15" s="189"/>
      <c r="AM15" s="189"/>
      <c r="AN15" s="190"/>
      <c r="AO15" s="190"/>
      <c r="AP15" s="190"/>
      <c r="AQ15" s="185"/>
      <c r="AR15" s="175"/>
      <c r="AS15" s="191"/>
      <c r="AT15" s="188"/>
      <c r="AU15" s="189"/>
      <c r="AV15" s="189"/>
      <c r="AW15" s="189"/>
      <c r="AX15" s="189"/>
      <c r="AY15" s="189"/>
      <c r="AZ15" s="189"/>
      <c r="BA15" s="189"/>
      <c r="BB15" s="189"/>
      <c r="BC15" s="189"/>
      <c r="BD15" s="189"/>
      <c r="BE15" s="189"/>
      <c r="BF15" s="189"/>
      <c r="BG15" s="189"/>
      <c r="BH15" s="189"/>
      <c r="BI15" s="189"/>
      <c r="BJ15" s="190"/>
      <c r="BK15" s="190"/>
      <c r="BL15" s="190"/>
      <c r="BM15" s="185"/>
    </row>
    <row r="16" spans="1:65" x14ac:dyDescent="0.25">
      <c r="A16" s="187"/>
      <c r="B16" s="188"/>
      <c r="C16" s="189"/>
      <c r="D16" s="189"/>
      <c r="E16" s="189"/>
      <c r="F16" s="189"/>
      <c r="G16" s="189"/>
      <c r="H16" s="189"/>
      <c r="I16" s="189"/>
      <c r="J16" s="189"/>
      <c r="K16" s="189"/>
      <c r="L16" s="189"/>
      <c r="M16" s="189"/>
      <c r="N16" s="189"/>
      <c r="O16" s="189"/>
      <c r="P16" s="189"/>
      <c r="Q16" s="189"/>
      <c r="R16" s="190"/>
      <c r="S16" s="190"/>
      <c r="T16" s="190"/>
      <c r="U16" s="185"/>
      <c r="V16" s="175"/>
      <c r="W16" s="191"/>
      <c r="X16" s="188"/>
      <c r="Y16" s="189"/>
      <c r="Z16" s="189"/>
      <c r="AA16" s="189"/>
      <c r="AB16" s="189"/>
      <c r="AC16" s="189"/>
      <c r="AD16" s="189"/>
      <c r="AE16" s="189"/>
      <c r="AF16" s="189"/>
      <c r="AG16" s="189"/>
      <c r="AH16" s="189"/>
      <c r="AI16" s="189"/>
      <c r="AJ16" s="189"/>
      <c r="AK16" s="189"/>
      <c r="AL16" s="189"/>
      <c r="AM16" s="189"/>
      <c r="AN16" s="190"/>
      <c r="AO16" s="190"/>
      <c r="AP16" s="190"/>
      <c r="AQ16" s="185"/>
      <c r="AR16" s="175"/>
      <c r="AS16" s="191"/>
      <c r="AT16" s="188"/>
      <c r="AU16" s="189"/>
      <c r="AV16" s="189"/>
      <c r="AW16" s="189"/>
      <c r="AX16" s="189"/>
      <c r="AY16" s="189"/>
      <c r="AZ16" s="189"/>
      <c r="BA16" s="189"/>
      <c r="BB16" s="189"/>
      <c r="BC16" s="189"/>
      <c r="BD16" s="189"/>
      <c r="BE16" s="189"/>
      <c r="BF16" s="189"/>
      <c r="BG16" s="189"/>
      <c r="BH16" s="189"/>
      <c r="BI16" s="189"/>
      <c r="BJ16" s="190"/>
      <c r="BK16" s="190"/>
      <c r="BL16" s="190"/>
      <c r="BM16" s="185"/>
    </row>
    <row r="17" spans="1:65" x14ac:dyDescent="0.25">
      <c r="A17" s="187"/>
      <c r="B17" s="188"/>
      <c r="C17" s="189"/>
      <c r="D17" s="189"/>
      <c r="E17" s="189"/>
      <c r="F17" s="189"/>
      <c r="G17" s="189"/>
      <c r="H17" s="189"/>
      <c r="I17" s="189"/>
      <c r="J17" s="189"/>
      <c r="K17" s="189"/>
      <c r="L17" s="189"/>
      <c r="M17" s="189"/>
      <c r="N17" s="189"/>
      <c r="O17" s="189"/>
      <c r="P17" s="189"/>
      <c r="Q17" s="189"/>
      <c r="R17" s="190"/>
      <c r="S17" s="190"/>
      <c r="T17" s="190"/>
      <c r="U17" s="185"/>
      <c r="V17" s="175"/>
      <c r="W17" s="191"/>
      <c r="X17" s="188"/>
      <c r="Y17" s="189"/>
      <c r="Z17" s="189"/>
      <c r="AA17" s="189"/>
      <c r="AB17" s="189"/>
      <c r="AC17" s="189"/>
      <c r="AD17" s="189"/>
      <c r="AE17" s="189"/>
      <c r="AF17" s="189"/>
      <c r="AG17" s="189"/>
      <c r="AH17" s="189"/>
      <c r="AI17" s="189"/>
      <c r="AJ17" s="189"/>
      <c r="AK17" s="189"/>
      <c r="AL17" s="189"/>
      <c r="AM17" s="189"/>
      <c r="AN17" s="190"/>
      <c r="AO17" s="190"/>
      <c r="AP17" s="190"/>
      <c r="AQ17" s="185"/>
      <c r="AR17" s="175"/>
      <c r="AS17" s="191"/>
      <c r="AT17" s="188"/>
      <c r="AU17" s="189"/>
      <c r="AV17" s="189"/>
      <c r="AW17" s="189"/>
      <c r="AX17" s="189"/>
      <c r="AY17" s="189"/>
      <c r="AZ17" s="189"/>
      <c r="BA17" s="189"/>
      <c r="BB17" s="189"/>
      <c r="BC17" s="189"/>
      <c r="BD17" s="189"/>
      <c r="BE17" s="189"/>
      <c r="BF17" s="189"/>
      <c r="BG17" s="189"/>
      <c r="BH17" s="189"/>
      <c r="BI17" s="189"/>
      <c r="BJ17" s="190"/>
      <c r="BK17" s="190"/>
      <c r="BL17" s="190"/>
      <c r="BM17" s="185"/>
    </row>
    <row r="18" spans="1:65" x14ac:dyDescent="0.25">
      <c r="A18" s="187"/>
      <c r="B18" s="188"/>
      <c r="C18" s="189"/>
      <c r="D18" s="189"/>
      <c r="E18" s="189"/>
      <c r="F18" s="189"/>
      <c r="G18" s="189"/>
      <c r="H18" s="189"/>
      <c r="I18" s="189"/>
      <c r="J18" s="189"/>
      <c r="K18" s="189"/>
      <c r="L18" s="189"/>
      <c r="M18" s="189"/>
      <c r="N18" s="189"/>
      <c r="O18" s="189"/>
      <c r="P18" s="189"/>
      <c r="Q18" s="189"/>
      <c r="R18" s="190"/>
      <c r="S18" s="190"/>
      <c r="T18" s="190"/>
      <c r="U18" s="185"/>
      <c r="V18" s="175"/>
      <c r="W18" s="191"/>
      <c r="X18" s="188"/>
      <c r="Y18" s="189"/>
      <c r="Z18" s="189"/>
      <c r="AA18" s="189"/>
      <c r="AB18" s="189"/>
      <c r="AC18" s="189"/>
      <c r="AD18" s="189"/>
      <c r="AE18" s="189"/>
      <c r="AF18" s="189"/>
      <c r="AG18" s="189"/>
      <c r="AH18" s="189"/>
      <c r="AI18" s="189"/>
      <c r="AJ18" s="189"/>
      <c r="AK18" s="189"/>
      <c r="AL18" s="189"/>
      <c r="AM18" s="189"/>
      <c r="AN18" s="190"/>
      <c r="AO18" s="190"/>
      <c r="AP18" s="190"/>
      <c r="AQ18" s="185"/>
      <c r="AR18" s="175"/>
      <c r="AS18" s="191"/>
      <c r="AT18" s="188"/>
      <c r="AU18" s="189"/>
      <c r="AV18" s="189"/>
      <c r="AW18" s="189"/>
      <c r="AX18" s="189"/>
      <c r="AY18" s="189"/>
      <c r="AZ18" s="189"/>
      <c r="BA18" s="189"/>
      <c r="BB18" s="189"/>
      <c r="BC18" s="189"/>
      <c r="BD18" s="189"/>
      <c r="BE18" s="189"/>
      <c r="BF18" s="189"/>
      <c r="BG18" s="189"/>
      <c r="BH18" s="189"/>
      <c r="BI18" s="189"/>
      <c r="BJ18" s="190"/>
      <c r="BK18" s="190"/>
      <c r="BL18" s="190"/>
      <c r="BM18" s="185"/>
    </row>
    <row r="19" spans="1:65" x14ac:dyDescent="0.25">
      <c r="A19" s="187"/>
      <c r="B19" s="188"/>
      <c r="C19" s="189"/>
      <c r="D19" s="189"/>
      <c r="E19" s="189"/>
      <c r="F19" s="189"/>
      <c r="G19" s="189"/>
      <c r="H19" s="189"/>
      <c r="I19" s="189"/>
      <c r="J19" s="189"/>
      <c r="K19" s="189"/>
      <c r="L19" s="189"/>
      <c r="M19" s="189"/>
      <c r="N19" s="189"/>
      <c r="O19" s="189"/>
      <c r="P19" s="189"/>
      <c r="Q19" s="189"/>
      <c r="R19" s="190"/>
      <c r="S19" s="190"/>
      <c r="T19" s="190"/>
      <c r="U19" s="185"/>
      <c r="V19" s="175"/>
      <c r="W19" s="191"/>
      <c r="X19" s="188"/>
      <c r="Y19" s="189"/>
      <c r="Z19" s="189"/>
      <c r="AA19" s="189"/>
      <c r="AB19" s="189"/>
      <c r="AC19" s="189"/>
      <c r="AD19" s="189"/>
      <c r="AE19" s="189"/>
      <c r="AF19" s="189"/>
      <c r="AG19" s="189"/>
      <c r="AH19" s="189"/>
      <c r="AI19" s="189"/>
      <c r="AJ19" s="189"/>
      <c r="AK19" s="189"/>
      <c r="AL19" s="189"/>
      <c r="AM19" s="189"/>
      <c r="AN19" s="190"/>
      <c r="AO19" s="190"/>
      <c r="AP19" s="190"/>
      <c r="AQ19" s="185"/>
      <c r="AR19" s="175"/>
      <c r="AS19" s="191"/>
      <c r="AT19" s="188"/>
      <c r="AU19" s="189"/>
      <c r="AV19" s="189"/>
      <c r="AW19" s="189"/>
      <c r="AX19" s="189"/>
      <c r="AY19" s="189"/>
      <c r="AZ19" s="189"/>
      <c r="BA19" s="189"/>
      <c r="BB19" s="189"/>
      <c r="BC19" s="189"/>
      <c r="BD19" s="189"/>
      <c r="BE19" s="189"/>
      <c r="BF19" s="189"/>
      <c r="BG19" s="189"/>
      <c r="BH19" s="189"/>
      <c r="BI19" s="189"/>
      <c r="BJ19" s="190"/>
      <c r="BK19" s="190"/>
      <c r="BL19" s="190"/>
      <c r="BM19" s="185"/>
    </row>
    <row r="20" spans="1:65" x14ac:dyDescent="0.25">
      <c r="A20" s="187"/>
      <c r="B20" s="188"/>
      <c r="C20" s="189"/>
      <c r="D20" s="189"/>
      <c r="E20" s="189"/>
      <c r="F20" s="189"/>
      <c r="G20" s="189"/>
      <c r="H20" s="189"/>
      <c r="I20" s="189"/>
      <c r="J20" s="189"/>
      <c r="K20" s="189"/>
      <c r="L20" s="189"/>
      <c r="M20" s="189"/>
      <c r="N20" s="189"/>
      <c r="O20" s="189"/>
      <c r="P20" s="189"/>
      <c r="Q20" s="189"/>
      <c r="R20" s="190"/>
      <c r="S20" s="190"/>
      <c r="T20" s="190"/>
      <c r="U20" s="185"/>
      <c r="V20" s="175"/>
      <c r="W20" s="191"/>
      <c r="X20" s="188"/>
      <c r="Y20" s="189"/>
      <c r="Z20" s="189"/>
      <c r="AA20" s="189"/>
      <c r="AB20" s="189"/>
      <c r="AC20" s="189"/>
      <c r="AD20" s="189"/>
      <c r="AE20" s="189"/>
      <c r="AF20" s="189"/>
      <c r="AG20" s="189"/>
      <c r="AH20" s="189"/>
      <c r="AI20" s="189"/>
      <c r="AJ20" s="189"/>
      <c r="AK20" s="189"/>
      <c r="AL20" s="189"/>
      <c r="AM20" s="189"/>
      <c r="AN20" s="190"/>
      <c r="AO20" s="190"/>
      <c r="AP20" s="190"/>
      <c r="AQ20" s="185"/>
      <c r="AR20" s="175"/>
      <c r="AS20" s="191"/>
      <c r="AT20" s="188"/>
      <c r="AU20" s="189"/>
      <c r="AV20" s="189"/>
      <c r="AW20" s="189"/>
      <c r="AX20" s="189"/>
      <c r="AY20" s="189"/>
      <c r="AZ20" s="189"/>
      <c r="BA20" s="189"/>
      <c r="BB20" s="189"/>
      <c r="BC20" s="189"/>
      <c r="BD20" s="189"/>
      <c r="BE20" s="189"/>
      <c r="BF20" s="189"/>
      <c r="BG20" s="189"/>
      <c r="BH20" s="189"/>
      <c r="BI20" s="189"/>
      <c r="BJ20" s="190"/>
      <c r="BK20" s="190"/>
      <c r="BL20" s="190"/>
      <c r="BM20" s="185"/>
    </row>
    <row r="21" spans="1:65" x14ac:dyDescent="0.25">
      <c r="A21" s="187"/>
      <c r="B21" s="188"/>
      <c r="C21" s="189"/>
      <c r="D21" s="189"/>
      <c r="E21" s="189"/>
      <c r="F21" s="189"/>
      <c r="G21" s="189"/>
      <c r="H21" s="189"/>
      <c r="I21" s="189"/>
      <c r="J21" s="189"/>
      <c r="K21" s="189"/>
      <c r="L21" s="189"/>
      <c r="M21" s="189"/>
      <c r="N21" s="189"/>
      <c r="O21" s="189"/>
      <c r="P21" s="189"/>
      <c r="Q21" s="189"/>
      <c r="R21" s="190"/>
      <c r="S21" s="190"/>
      <c r="T21" s="190"/>
      <c r="U21" s="185"/>
      <c r="V21" s="175"/>
      <c r="W21" s="191"/>
      <c r="X21" s="188"/>
      <c r="Y21" s="189"/>
      <c r="Z21" s="189"/>
      <c r="AA21" s="189"/>
      <c r="AB21" s="189"/>
      <c r="AC21" s="189"/>
      <c r="AD21" s="189"/>
      <c r="AE21" s="189"/>
      <c r="AF21" s="189"/>
      <c r="AG21" s="189"/>
      <c r="AH21" s="189"/>
      <c r="AI21" s="189"/>
      <c r="AJ21" s="189"/>
      <c r="AK21" s="189"/>
      <c r="AL21" s="189"/>
      <c r="AM21" s="189"/>
      <c r="AN21" s="190"/>
      <c r="AO21" s="190"/>
      <c r="AP21" s="190"/>
      <c r="AQ21" s="185"/>
      <c r="AR21" s="175"/>
      <c r="AS21" s="191"/>
      <c r="AT21" s="188"/>
      <c r="AU21" s="189"/>
      <c r="AV21" s="189"/>
      <c r="AW21" s="189"/>
      <c r="AX21" s="189"/>
      <c r="AY21" s="189"/>
      <c r="AZ21" s="189"/>
      <c r="BA21" s="189"/>
      <c r="BB21" s="189"/>
      <c r="BC21" s="189"/>
      <c r="BD21" s="189"/>
      <c r="BE21" s="189"/>
      <c r="BF21" s="189"/>
      <c r="BG21" s="189"/>
      <c r="BH21" s="189"/>
      <c r="BI21" s="189"/>
      <c r="BJ21" s="190"/>
      <c r="BK21" s="190"/>
      <c r="BL21" s="190"/>
      <c r="BM21" s="185"/>
    </row>
    <row r="22" spans="1:65" x14ac:dyDescent="0.25">
      <c r="A22" s="187"/>
      <c r="B22" s="188"/>
      <c r="C22" s="189"/>
      <c r="D22" s="189"/>
      <c r="E22" s="189"/>
      <c r="F22" s="189"/>
      <c r="G22" s="189"/>
      <c r="H22" s="189"/>
      <c r="I22" s="189"/>
      <c r="J22" s="189"/>
      <c r="K22" s="189"/>
      <c r="L22" s="189"/>
      <c r="M22" s="189"/>
      <c r="N22" s="189"/>
      <c r="O22" s="189"/>
      <c r="P22" s="189"/>
      <c r="Q22" s="189"/>
      <c r="R22" s="190"/>
      <c r="S22" s="190"/>
      <c r="T22" s="190"/>
      <c r="U22" s="185"/>
      <c r="V22" s="175"/>
      <c r="W22" s="191"/>
      <c r="X22" s="188"/>
      <c r="Y22" s="189"/>
      <c r="Z22" s="189"/>
      <c r="AA22" s="189"/>
      <c r="AB22" s="189"/>
      <c r="AC22" s="189"/>
      <c r="AD22" s="189"/>
      <c r="AE22" s="189"/>
      <c r="AF22" s="189"/>
      <c r="AG22" s="189"/>
      <c r="AH22" s="189"/>
      <c r="AI22" s="189"/>
      <c r="AJ22" s="189"/>
      <c r="AK22" s="189"/>
      <c r="AL22" s="189"/>
      <c r="AM22" s="189"/>
      <c r="AN22" s="190"/>
      <c r="AO22" s="190"/>
      <c r="AP22" s="190"/>
      <c r="AQ22" s="185"/>
      <c r="AR22" s="175"/>
      <c r="AS22" s="191"/>
      <c r="AT22" s="188"/>
      <c r="AU22" s="189"/>
      <c r="AV22" s="189"/>
      <c r="AW22" s="189"/>
      <c r="AX22" s="189"/>
      <c r="AY22" s="189"/>
      <c r="AZ22" s="189"/>
      <c r="BA22" s="189"/>
      <c r="BB22" s="189"/>
      <c r="BC22" s="189"/>
      <c r="BD22" s="189"/>
      <c r="BE22" s="189"/>
      <c r="BF22" s="189"/>
      <c r="BG22" s="189"/>
      <c r="BH22" s="189"/>
      <c r="BI22" s="189"/>
      <c r="BJ22" s="190"/>
      <c r="BK22" s="190"/>
      <c r="BL22" s="190"/>
      <c r="BM22" s="185"/>
    </row>
    <row r="23" spans="1:65" x14ac:dyDescent="0.25">
      <c r="A23" s="187"/>
      <c r="B23" s="188"/>
      <c r="C23" s="189"/>
      <c r="D23" s="189"/>
      <c r="E23" s="189"/>
      <c r="F23" s="189"/>
      <c r="G23" s="189"/>
      <c r="H23" s="189"/>
      <c r="I23" s="189"/>
      <c r="J23" s="189"/>
      <c r="K23" s="189"/>
      <c r="L23" s="189"/>
      <c r="M23" s="189"/>
      <c r="N23" s="189"/>
      <c r="O23" s="189"/>
      <c r="P23" s="189"/>
      <c r="Q23" s="189"/>
      <c r="R23" s="190"/>
      <c r="S23" s="190"/>
      <c r="T23" s="190"/>
      <c r="U23" s="185"/>
      <c r="V23" s="175"/>
      <c r="W23" s="191"/>
      <c r="X23" s="188"/>
      <c r="Y23" s="189"/>
      <c r="Z23" s="189"/>
      <c r="AA23" s="189"/>
      <c r="AB23" s="189"/>
      <c r="AC23" s="189"/>
      <c r="AD23" s="189"/>
      <c r="AE23" s="189"/>
      <c r="AF23" s="189"/>
      <c r="AG23" s="189"/>
      <c r="AH23" s="189"/>
      <c r="AI23" s="189"/>
      <c r="AJ23" s="189"/>
      <c r="AK23" s="189"/>
      <c r="AL23" s="189"/>
      <c r="AM23" s="189"/>
      <c r="AN23" s="190"/>
      <c r="AO23" s="190"/>
      <c r="AP23" s="190"/>
      <c r="AQ23" s="185"/>
      <c r="AR23" s="175"/>
      <c r="AS23" s="191"/>
      <c r="AT23" s="188"/>
      <c r="AU23" s="189"/>
      <c r="AV23" s="189"/>
      <c r="AW23" s="189"/>
      <c r="AX23" s="189"/>
      <c r="AY23" s="189"/>
      <c r="AZ23" s="189"/>
      <c r="BA23" s="189"/>
      <c r="BB23" s="189"/>
      <c r="BC23" s="189"/>
      <c r="BD23" s="189"/>
      <c r="BE23" s="189"/>
      <c r="BF23" s="189"/>
      <c r="BG23" s="189"/>
      <c r="BH23" s="189"/>
      <c r="BI23" s="189"/>
      <c r="BJ23" s="190"/>
      <c r="BK23" s="190"/>
      <c r="BL23" s="190"/>
      <c r="BM23" s="185"/>
    </row>
    <row r="24" spans="1:65" x14ac:dyDescent="0.25">
      <c r="A24" s="187"/>
      <c r="B24" s="188"/>
      <c r="C24" s="189"/>
      <c r="D24" s="189"/>
      <c r="E24" s="189"/>
      <c r="F24" s="189"/>
      <c r="G24" s="189"/>
      <c r="H24" s="189"/>
      <c r="I24" s="189"/>
      <c r="J24" s="189"/>
      <c r="K24" s="189"/>
      <c r="L24" s="189"/>
      <c r="M24" s="189"/>
      <c r="N24" s="189"/>
      <c r="O24" s="189"/>
      <c r="P24" s="189"/>
      <c r="Q24" s="189"/>
      <c r="R24" s="190"/>
      <c r="S24" s="190"/>
      <c r="T24" s="190"/>
      <c r="U24" s="185"/>
      <c r="V24" s="175"/>
      <c r="W24" s="191"/>
      <c r="X24" s="188"/>
      <c r="Y24" s="189"/>
      <c r="Z24" s="189"/>
      <c r="AA24" s="189"/>
      <c r="AB24" s="189"/>
      <c r="AC24" s="189"/>
      <c r="AD24" s="189"/>
      <c r="AE24" s="189"/>
      <c r="AF24" s="189"/>
      <c r="AG24" s="189"/>
      <c r="AH24" s="189"/>
      <c r="AI24" s="189"/>
      <c r="AJ24" s="189"/>
      <c r="AK24" s="189"/>
      <c r="AL24" s="189"/>
      <c r="AM24" s="189"/>
      <c r="AN24" s="190"/>
      <c r="AO24" s="190"/>
      <c r="AP24" s="190"/>
      <c r="AQ24" s="185"/>
      <c r="AR24" s="175"/>
      <c r="AS24" s="191"/>
      <c r="AT24" s="188"/>
      <c r="AU24" s="189"/>
      <c r="AV24" s="189"/>
      <c r="AW24" s="189"/>
      <c r="AX24" s="189"/>
      <c r="AY24" s="189"/>
      <c r="AZ24" s="189"/>
      <c r="BA24" s="189"/>
      <c r="BB24" s="189"/>
      <c r="BC24" s="189"/>
      <c r="BD24" s="189"/>
      <c r="BE24" s="189"/>
      <c r="BF24" s="189"/>
      <c r="BG24" s="189"/>
      <c r="BH24" s="189"/>
      <c r="BI24" s="189"/>
      <c r="BJ24" s="190"/>
      <c r="BK24" s="190"/>
      <c r="BL24" s="190"/>
      <c r="BM24" s="185"/>
    </row>
    <row r="25" spans="1:65" x14ac:dyDescent="0.25">
      <c r="A25" s="187"/>
      <c r="B25" s="188"/>
      <c r="C25" s="189"/>
      <c r="D25" s="189"/>
      <c r="E25" s="189"/>
      <c r="F25" s="189"/>
      <c r="G25" s="189"/>
      <c r="H25" s="189"/>
      <c r="I25" s="189"/>
      <c r="J25" s="189"/>
      <c r="K25" s="189"/>
      <c r="L25" s="189"/>
      <c r="M25" s="189"/>
      <c r="N25" s="189"/>
      <c r="O25" s="189"/>
      <c r="P25" s="189"/>
      <c r="Q25" s="189"/>
      <c r="R25" s="190"/>
      <c r="S25" s="190"/>
      <c r="T25" s="190"/>
      <c r="U25" s="185"/>
      <c r="V25" s="175"/>
      <c r="W25" s="191"/>
      <c r="X25" s="188"/>
      <c r="Y25" s="189"/>
      <c r="Z25" s="189"/>
      <c r="AA25" s="189"/>
      <c r="AB25" s="189"/>
      <c r="AC25" s="189"/>
      <c r="AD25" s="189"/>
      <c r="AE25" s="189"/>
      <c r="AF25" s="189"/>
      <c r="AG25" s="189"/>
      <c r="AH25" s="189"/>
      <c r="AI25" s="189"/>
      <c r="AJ25" s="189"/>
      <c r="AK25" s="189"/>
      <c r="AL25" s="189"/>
      <c r="AM25" s="189"/>
      <c r="AN25" s="190"/>
      <c r="AO25" s="190"/>
      <c r="AP25" s="190"/>
      <c r="AQ25" s="185"/>
      <c r="AR25" s="175"/>
      <c r="AS25" s="191"/>
      <c r="AT25" s="188"/>
      <c r="AU25" s="189"/>
      <c r="AV25" s="189"/>
      <c r="AW25" s="189"/>
      <c r="AX25" s="189"/>
      <c r="AY25" s="189"/>
      <c r="AZ25" s="189"/>
      <c r="BA25" s="189"/>
      <c r="BB25" s="189"/>
      <c r="BC25" s="189"/>
      <c r="BD25" s="189"/>
      <c r="BE25" s="189"/>
      <c r="BF25" s="189"/>
      <c r="BG25" s="189"/>
      <c r="BH25" s="189"/>
      <c r="BI25" s="189"/>
      <c r="BJ25" s="190"/>
      <c r="BK25" s="190"/>
      <c r="BL25" s="190"/>
      <c r="BM25" s="185"/>
    </row>
    <row r="26" spans="1:65" x14ac:dyDescent="0.25">
      <c r="A26" s="187"/>
      <c r="B26" s="188"/>
      <c r="C26" s="189"/>
      <c r="D26" s="189"/>
      <c r="E26" s="189"/>
      <c r="F26" s="189"/>
      <c r="G26" s="189"/>
      <c r="H26" s="189"/>
      <c r="I26" s="189"/>
      <c r="J26" s="189"/>
      <c r="K26" s="189"/>
      <c r="L26" s="189"/>
      <c r="M26" s="189"/>
      <c r="N26" s="189"/>
      <c r="O26" s="189"/>
      <c r="P26" s="189"/>
      <c r="Q26" s="189"/>
      <c r="R26" s="190"/>
      <c r="S26" s="190"/>
      <c r="T26" s="190"/>
      <c r="U26" s="185"/>
      <c r="V26" s="175"/>
      <c r="W26" s="191"/>
      <c r="X26" s="188"/>
      <c r="Y26" s="189"/>
      <c r="Z26" s="189"/>
      <c r="AA26" s="189"/>
      <c r="AB26" s="189"/>
      <c r="AC26" s="189"/>
      <c r="AD26" s="189"/>
      <c r="AE26" s="189"/>
      <c r="AF26" s="189"/>
      <c r="AG26" s="189"/>
      <c r="AH26" s="189"/>
      <c r="AI26" s="189"/>
      <c r="AJ26" s="189"/>
      <c r="AK26" s="189"/>
      <c r="AL26" s="189"/>
      <c r="AM26" s="189"/>
      <c r="AN26" s="190"/>
      <c r="AO26" s="190"/>
      <c r="AP26" s="190"/>
      <c r="AQ26" s="185"/>
      <c r="AR26" s="175"/>
      <c r="AS26" s="191"/>
      <c r="AT26" s="188"/>
      <c r="AU26" s="189"/>
      <c r="AV26" s="189"/>
      <c r="AW26" s="189"/>
      <c r="AX26" s="189"/>
      <c r="AY26" s="189"/>
      <c r="AZ26" s="189"/>
      <c r="BA26" s="189"/>
      <c r="BB26" s="189"/>
      <c r="BC26" s="189"/>
      <c r="BD26" s="189"/>
      <c r="BE26" s="189"/>
      <c r="BF26" s="189"/>
      <c r="BG26" s="189"/>
      <c r="BH26" s="189"/>
      <c r="BI26" s="189"/>
      <c r="BJ26" s="190"/>
      <c r="BK26" s="190"/>
      <c r="BL26" s="190"/>
      <c r="BM26" s="185"/>
    </row>
    <row r="27" spans="1:65" x14ac:dyDescent="0.25">
      <c r="A27" s="187"/>
      <c r="B27" s="188"/>
      <c r="C27" s="189"/>
      <c r="D27" s="189"/>
      <c r="E27" s="189"/>
      <c r="F27" s="189"/>
      <c r="G27" s="189"/>
      <c r="H27" s="189"/>
      <c r="I27" s="189"/>
      <c r="J27" s="189"/>
      <c r="K27" s="189"/>
      <c r="L27" s="189"/>
      <c r="M27" s="189"/>
      <c r="N27" s="189"/>
      <c r="O27" s="189"/>
      <c r="P27" s="189"/>
      <c r="Q27" s="189"/>
      <c r="R27" s="190"/>
      <c r="S27" s="190"/>
      <c r="T27" s="190"/>
      <c r="U27" s="185"/>
      <c r="V27" s="175"/>
      <c r="W27" s="191"/>
      <c r="X27" s="188"/>
      <c r="Y27" s="189"/>
      <c r="Z27" s="189"/>
      <c r="AA27" s="189"/>
      <c r="AB27" s="189"/>
      <c r="AC27" s="189"/>
      <c r="AD27" s="189"/>
      <c r="AE27" s="189"/>
      <c r="AF27" s="189"/>
      <c r="AG27" s="189"/>
      <c r="AH27" s="189"/>
      <c r="AI27" s="189"/>
      <c r="AJ27" s="189"/>
      <c r="AK27" s="189"/>
      <c r="AL27" s="189"/>
      <c r="AM27" s="189"/>
      <c r="AN27" s="190"/>
      <c r="AO27" s="190"/>
      <c r="AP27" s="190"/>
      <c r="AQ27" s="185"/>
      <c r="AR27" s="175"/>
      <c r="AS27" s="191"/>
      <c r="AT27" s="188"/>
      <c r="AU27" s="189"/>
      <c r="AV27" s="189"/>
      <c r="AW27" s="189"/>
      <c r="AX27" s="189"/>
      <c r="AY27" s="189"/>
      <c r="AZ27" s="189"/>
      <c r="BA27" s="189"/>
      <c r="BB27" s="189"/>
      <c r="BC27" s="189"/>
      <c r="BD27" s="189"/>
      <c r="BE27" s="189"/>
      <c r="BF27" s="189"/>
      <c r="BG27" s="189"/>
      <c r="BH27" s="189"/>
      <c r="BI27" s="189"/>
      <c r="BJ27" s="190"/>
      <c r="BK27" s="190"/>
      <c r="BL27" s="190"/>
      <c r="BM27" s="185"/>
    </row>
    <row r="28" spans="1:65" x14ac:dyDescent="0.25">
      <c r="A28" s="187"/>
      <c r="B28" s="188"/>
      <c r="C28" s="189"/>
      <c r="D28" s="189"/>
      <c r="E28" s="189"/>
      <c r="F28" s="189"/>
      <c r="G28" s="189"/>
      <c r="H28" s="189"/>
      <c r="I28" s="189"/>
      <c r="J28" s="189"/>
      <c r="K28" s="189"/>
      <c r="L28" s="189"/>
      <c r="M28" s="189"/>
      <c r="N28" s="189"/>
      <c r="O28" s="189"/>
      <c r="P28" s="189"/>
      <c r="Q28" s="189"/>
      <c r="R28" s="190"/>
      <c r="S28" s="190"/>
      <c r="T28" s="190"/>
      <c r="U28" s="185"/>
      <c r="V28" s="175"/>
      <c r="W28" s="191"/>
      <c r="X28" s="188"/>
      <c r="Y28" s="189"/>
      <c r="Z28" s="189"/>
      <c r="AA28" s="189"/>
      <c r="AB28" s="189"/>
      <c r="AC28" s="189"/>
      <c r="AD28" s="189"/>
      <c r="AE28" s="189"/>
      <c r="AF28" s="189"/>
      <c r="AG28" s="189"/>
      <c r="AH28" s="189"/>
      <c r="AI28" s="189"/>
      <c r="AJ28" s="189"/>
      <c r="AK28" s="189"/>
      <c r="AL28" s="189"/>
      <c r="AM28" s="189"/>
      <c r="AN28" s="190"/>
      <c r="AO28" s="190"/>
      <c r="AP28" s="190"/>
      <c r="AQ28" s="185"/>
      <c r="AR28" s="175"/>
      <c r="AS28" s="191"/>
      <c r="AT28" s="188"/>
      <c r="AU28" s="189"/>
      <c r="AV28" s="189"/>
      <c r="AW28" s="189"/>
      <c r="AX28" s="189"/>
      <c r="AY28" s="189"/>
      <c r="AZ28" s="189"/>
      <c r="BA28" s="189"/>
      <c r="BB28" s="189"/>
      <c r="BC28" s="189"/>
      <c r="BD28" s="189"/>
      <c r="BE28" s="189"/>
      <c r="BF28" s="189"/>
      <c r="BG28" s="189"/>
      <c r="BH28" s="189"/>
      <c r="BI28" s="189"/>
      <c r="BJ28" s="190"/>
      <c r="BK28" s="190"/>
      <c r="BL28" s="190"/>
      <c r="BM28" s="185"/>
    </row>
    <row r="29" spans="1:65" x14ac:dyDescent="0.25">
      <c r="A29" s="187"/>
      <c r="B29" s="188"/>
      <c r="C29" s="189"/>
      <c r="D29" s="189"/>
      <c r="E29" s="189"/>
      <c r="F29" s="189"/>
      <c r="G29" s="189"/>
      <c r="H29" s="189"/>
      <c r="I29" s="189"/>
      <c r="J29" s="189"/>
      <c r="K29" s="189"/>
      <c r="L29" s="189"/>
      <c r="M29" s="189"/>
      <c r="N29" s="189"/>
      <c r="O29" s="189"/>
      <c r="P29" s="189"/>
      <c r="Q29" s="189"/>
      <c r="R29" s="190"/>
      <c r="S29" s="190"/>
      <c r="T29" s="190"/>
      <c r="U29" s="185"/>
      <c r="V29" s="175"/>
      <c r="W29" s="191"/>
      <c r="X29" s="188"/>
      <c r="Y29" s="189"/>
      <c r="Z29" s="189"/>
      <c r="AA29" s="189"/>
      <c r="AB29" s="189"/>
      <c r="AC29" s="189"/>
      <c r="AD29" s="189"/>
      <c r="AE29" s="189"/>
      <c r="AF29" s="189"/>
      <c r="AG29" s="189"/>
      <c r="AH29" s="189"/>
      <c r="AI29" s="189"/>
      <c r="AJ29" s="189"/>
      <c r="AK29" s="189"/>
      <c r="AL29" s="189"/>
      <c r="AM29" s="189"/>
      <c r="AN29" s="190"/>
      <c r="AO29" s="190"/>
      <c r="AP29" s="190"/>
      <c r="AQ29" s="185"/>
      <c r="AR29" s="175"/>
      <c r="AS29" s="191"/>
      <c r="AT29" s="188"/>
      <c r="AU29" s="189"/>
      <c r="AV29" s="189"/>
      <c r="AW29" s="189"/>
      <c r="AX29" s="189"/>
      <c r="AY29" s="189"/>
      <c r="AZ29" s="189"/>
      <c r="BA29" s="189"/>
      <c r="BB29" s="189"/>
      <c r="BC29" s="189"/>
      <c r="BD29" s="189"/>
      <c r="BE29" s="189"/>
      <c r="BF29" s="189"/>
      <c r="BG29" s="189"/>
      <c r="BH29" s="189"/>
      <c r="BI29" s="189"/>
      <c r="BJ29" s="190"/>
      <c r="BK29" s="190"/>
      <c r="BL29" s="190"/>
      <c r="BM29" s="185"/>
    </row>
    <row r="30" spans="1:65" x14ac:dyDescent="0.25">
      <c r="A30" s="187"/>
      <c r="B30" s="188"/>
      <c r="C30" s="189"/>
      <c r="D30" s="189"/>
      <c r="E30" s="189"/>
      <c r="F30" s="189"/>
      <c r="G30" s="189"/>
      <c r="H30" s="189"/>
      <c r="I30" s="189"/>
      <c r="J30" s="189"/>
      <c r="K30" s="189"/>
      <c r="L30" s="189"/>
      <c r="M30" s="189"/>
      <c r="N30" s="189"/>
      <c r="O30" s="189"/>
      <c r="P30" s="189"/>
      <c r="Q30" s="189"/>
      <c r="R30" s="190"/>
      <c r="S30" s="190"/>
      <c r="T30" s="190"/>
      <c r="U30" s="185"/>
      <c r="V30" s="175"/>
      <c r="W30" s="191"/>
      <c r="X30" s="188"/>
      <c r="Y30" s="189"/>
      <c r="Z30" s="189"/>
      <c r="AA30" s="189"/>
      <c r="AB30" s="189"/>
      <c r="AC30" s="189"/>
      <c r="AD30" s="189"/>
      <c r="AE30" s="189"/>
      <c r="AF30" s="189"/>
      <c r="AG30" s="189"/>
      <c r="AH30" s="189"/>
      <c r="AI30" s="189"/>
      <c r="AJ30" s="189"/>
      <c r="AK30" s="189"/>
      <c r="AL30" s="189"/>
      <c r="AM30" s="189"/>
      <c r="AN30" s="190"/>
      <c r="AO30" s="190"/>
      <c r="AP30" s="190"/>
      <c r="AQ30" s="185"/>
      <c r="AR30" s="175"/>
      <c r="AS30" s="191"/>
      <c r="AT30" s="188"/>
      <c r="AU30" s="189"/>
      <c r="AV30" s="189"/>
      <c r="AW30" s="189"/>
      <c r="AX30" s="189"/>
      <c r="AY30" s="189"/>
      <c r="AZ30" s="189"/>
      <c r="BA30" s="189"/>
      <c r="BB30" s="189"/>
      <c r="BC30" s="189"/>
      <c r="BD30" s="189"/>
      <c r="BE30" s="189"/>
      <c r="BF30" s="189"/>
      <c r="BG30" s="189"/>
      <c r="BH30" s="189"/>
      <c r="BI30" s="189"/>
      <c r="BJ30" s="190"/>
      <c r="BK30" s="190"/>
      <c r="BL30" s="190"/>
      <c r="BM30" s="185"/>
    </row>
    <row r="31" spans="1:65" x14ac:dyDescent="0.25">
      <c r="A31" s="187"/>
      <c r="B31" s="188"/>
      <c r="C31" s="189"/>
      <c r="D31" s="189"/>
      <c r="E31" s="189"/>
      <c r="F31" s="189"/>
      <c r="G31" s="189"/>
      <c r="H31" s="189"/>
      <c r="I31" s="189"/>
      <c r="J31" s="189"/>
      <c r="K31" s="189"/>
      <c r="L31" s="189"/>
      <c r="M31" s="189"/>
      <c r="N31" s="189"/>
      <c r="O31" s="189"/>
      <c r="P31" s="189"/>
      <c r="Q31" s="189"/>
      <c r="R31" s="190"/>
      <c r="S31" s="190"/>
      <c r="T31" s="190"/>
      <c r="U31" s="185"/>
      <c r="V31" s="175"/>
      <c r="W31" s="191"/>
      <c r="X31" s="188"/>
      <c r="Y31" s="189"/>
      <c r="Z31" s="189"/>
      <c r="AA31" s="189"/>
      <c r="AB31" s="189"/>
      <c r="AC31" s="189"/>
      <c r="AD31" s="189"/>
      <c r="AE31" s="189"/>
      <c r="AF31" s="189"/>
      <c r="AG31" s="189"/>
      <c r="AH31" s="189"/>
      <c r="AI31" s="189"/>
      <c r="AJ31" s="189"/>
      <c r="AK31" s="189"/>
      <c r="AL31" s="189"/>
      <c r="AM31" s="189"/>
      <c r="AN31" s="190"/>
      <c r="AO31" s="190"/>
      <c r="AP31" s="190"/>
      <c r="AQ31" s="185"/>
      <c r="AR31" s="175"/>
      <c r="AS31" s="191"/>
      <c r="AT31" s="188"/>
      <c r="AU31" s="189"/>
      <c r="AV31" s="189"/>
      <c r="AW31" s="189"/>
      <c r="AX31" s="189"/>
      <c r="AY31" s="189"/>
      <c r="AZ31" s="189"/>
      <c r="BA31" s="189"/>
      <c r="BB31" s="189"/>
      <c r="BC31" s="189"/>
      <c r="BD31" s="189"/>
      <c r="BE31" s="189"/>
      <c r="BF31" s="189"/>
      <c r="BG31" s="189"/>
      <c r="BH31" s="189"/>
      <c r="BI31" s="189"/>
      <c r="BJ31" s="190"/>
      <c r="BK31" s="190"/>
      <c r="BL31" s="190"/>
      <c r="BM31" s="185"/>
    </row>
    <row r="32" spans="1:65" x14ac:dyDescent="0.25">
      <c r="A32" s="187"/>
      <c r="B32" s="188"/>
      <c r="C32" s="189"/>
      <c r="D32" s="189"/>
      <c r="E32" s="189"/>
      <c r="F32" s="189"/>
      <c r="G32" s="189"/>
      <c r="H32" s="189"/>
      <c r="I32" s="189"/>
      <c r="J32" s="189"/>
      <c r="K32" s="189"/>
      <c r="L32" s="189"/>
      <c r="M32" s="189"/>
      <c r="N32" s="189"/>
      <c r="O32" s="189"/>
      <c r="P32" s="189"/>
      <c r="Q32" s="189"/>
      <c r="R32" s="190"/>
      <c r="S32" s="190"/>
      <c r="T32" s="190"/>
      <c r="U32" s="185"/>
      <c r="V32" s="175"/>
      <c r="W32" s="191"/>
      <c r="X32" s="188"/>
      <c r="Y32" s="189"/>
      <c r="Z32" s="189"/>
      <c r="AA32" s="189"/>
      <c r="AB32" s="189"/>
      <c r="AC32" s="189"/>
      <c r="AD32" s="189"/>
      <c r="AE32" s="189"/>
      <c r="AF32" s="189"/>
      <c r="AG32" s="189"/>
      <c r="AH32" s="189"/>
      <c r="AI32" s="189"/>
      <c r="AJ32" s="189"/>
      <c r="AK32" s="189"/>
      <c r="AL32" s="189"/>
      <c r="AM32" s="189"/>
      <c r="AN32" s="190"/>
      <c r="AO32" s="190"/>
      <c r="AP32" s="190"/>
      <c r="AQ32" s="185"/>
      <c r="AR32" s="175"/>
      <c r="AS32" s="191"/>
      <c r="AT32" s="188"/>
      <c r="AU32" s="189"/>
      <c r="AV32" s="189"/>
      <c r="AW32" s="189"/>
      <c r="AX32" s="189"/>
      <c r="AY32" s="189"/>
      <c r="AZ32" s="189"/>
      <c r="BA32" s="189"/>
      <c r="BB32" s="189"/>
      <c r="BC32" s="189"/>
      <c r="BD32" s="189"/>
      <c r="BE32" s="189"/>
      <c r="BF32" s="189"/>
      <c r="BG32" s="189"/>
      <c r="BH32" s="189"/>
      <c r="BI32" s="189"/>
      <c r="BJ32" s="190"/>
      <c r="BK32" s="190"/>
      <c r="BL32" s="190"/>
      <c r="BM32" s="185"/>
    </row>
    <row r="33" spans="1:65" x14ac:dyDescent="0.25">
      <c r="A33" s="187"/>
      <c r="B33" s="188"/>
      <c r="C33" s="189"/>
      <c r="D33" s="189"/>
      <c r="E33" s="189"/>
      <c r="F33" s="189"/>
      <c r="G33" s="189"/>
      <c r="H33" s="189"/>
      <c r="I33" s="189"/>
      <c r="J33" s="189"/>
      <c r="K33" s="189"/>
      <c r="L33" s="189"/>
      <c r="M33" s="189"/>
      <c r="N33" s="189"/>
      <c r="O33" s="189"/>
      <c r="P33" s="189"/>
      <c r="Q33" s="189"/>
      <c r="R33" s="190"/>
      <c r="S33" s="190"/>
      <c r="T33" s="190"/>
      <c r="U33" s="185"/>
      <c r="V33" s="175"/>
      <c r="W33" s="191"/>
      <c r="X33" s="188"/>
      <c r="Y33" s="189"/>
      <c r="Z33" s="189"/>
      <c r="AA33" s="189"/>
      <c r="AB33" s="189"/>
      <c r="AC33" s="189"/>
      <c r="AD33" s="189"/>
      <c r="AE33" s="189"/>
      <c r="AF33" s="189"/>
      <c r="AG33" s="189"/>
      <c r="AH33" s="189"/>
      <c r="AI33" s="189"/>
      <c r="AJ33" s="189"/>
      <c r="AK33" s="189"/>
      <c r="AL33" s="189"/>
      <c r="AM33" s="189"/>
      <c r="AN33" s="190"/>
      <c r="AO33" s="190"/>
      <c r="AP33" s="190"/>
      <c r="AQ33" s="185"/>
      <c r="AR33" s="175"/>
      <c r="AS33" s="191"/>
      <c r="AT33" s="188"/>
      <c r="AU33" s="189"/>
      <c r="AV33" s="189"/>
      <c r="AW33" s="189"/>
      <c r="AX33" s="189"/>
      <c r="AY33" s="189"/>
      <c r="AZ33" s="189"/>
      <c r="BA33" s="189"/>
      <c r="BB33" s="189"/>
      <c r="BC33" s="189"/>
      <c r="BD33" s="189"/>
      <c r="BE33" s="189"/>
      <c r="BF33" s="189"/>
      <c r="BG33" s="189"/>
      <c r="BH33" s="189"/>
      <c r="BI33" s="189"/>
      <c r="BJ33" s="190"/>
      <c r="BK33" s="190"/>
      <c r="BL33" s="190"/>
      <c r="BM33" s="185"/>
    </row>
    <row r="34" spans="1:65" x14ac:dyDescent="0.25">
      <c r="A34" s="187"/>
      <c r="B34" s="188"/>
      <c r="C34" s="189"/>
      <c r="D34" s="189"/>
      <c r="E34" s="189"/>
      <c r="F34" s="189"/>
      <c r="G34" s="189"/>
      <c r="H34" s="189"/>
      <c r="I34" s="189"/>
      <c r="J34" s="189"/>
      <c r="K34" s="189"/>
      <c r="L34" s="189"/>
      <c r="M34" s="189"/>
      <c r="N34" s="189"/>
      <c r="O34" s="189"/>
      <c r="P34" s="189"/>
      <c r="Q34" s="189"/>
      <c r="R34" s="190"/>
      <c r="S34" s="190"/>
      <c r="T34" s="190"/>
      <c r="U34" s="185"/>
      <c r="V34" s="175"/>
      <c r="W34" s="191"/>
      <c r="X34" s="188"/>
      <c r="Y34" s="189"/>
      <c r="Z34" s="189"/>
      <c r="AA34" s="189"/>
      <c r="AB34" s="189"/>
      <c r="AC34" s="189"/>
      <c r="AD34" s="189"/>
      <c r="AE34" s="189"/>
      <c r="AF34" s="189"/>
      <c r="AG34" s="189"/>
      <c r="AH34" s="189"/>
      <c r="AI34" s="189"/>
      <c r="AJ34" s="189"/>
      <c r="AK34" s="189"/>
      <c r="AL34" s="189"/>
      <c r="AM34" s="189"/>
      <c r="AN34" s="190"/>
      <c r="AO34" s="190"/>
      <c r="AP34" s="190"/>
      <c r="AQ34" s="185"/>
      <c r="AR34" s="175"/>
      <c r="AS34" s="191"/>
      <c r="AT34" s="188"/>
      <c r="AU34" s="189"/>
      <c r="AV34" s="189"/>
      <c r="AW34" s="189"/>
      <c r="AX34" s="189"/>
      <c r="AY34" s="189"/>
      <c r="AZ34" s="189"/>
      <c r="BA34" s="189"/>
      <c r="BB34" s="189"/>
      <c r="BC34" s="189"/>
      <c r="BD34" s="189"/>
      <c r="BE34" s="189"/>
      <c r="BF34" s="189"/>
      <c r="BG34" s="189"/>
      <c r="BH34" s="189"/>
      <c r="BI34" s="189"/>
      <c r="BJ34" s="190"/>
      <c r="BK34" s="190"/>
      <c r="BL34" s="190"/>
      <c r="BM34" s="185"/>
    </row>
    <row r="35" spans="1:65" x14ac:dyDescent="0.25">
      <c r="A35" s="229"/>
      <c r="B35" s="230"/>
      <c r="C35" s="192"/>
      <c r="D35" s="192"/>
      <c r="E35" s="192"/>
      <c r="F35" s="192"/>
      <c r="G35" s="192"/>
      <c r="H35" s="192"/>
      <c r="I35" s="192"/>
      <c r="J35" s="192"/>
      <c r="K35" s="192"/>
      <c r="L35" s="192"/>
      <c r="M35" s="192"/>
      <c r="N35" s="192"/>
      <c r="O35" s="192"/>
      <c r="P35" s="192"/>
      <c r="Q35" s="192"/>
      <c r="R35" s="192"/>
      <c r="S35" s="192"/>
      <c r="T35" s="192"/>
      <c r="U35" s="192"/>
      <c r="V35" s="175"/>
      <c r="W35" s="229"/>
      <c r="X35" s="230"/>
      <c r="Y35" s="192"/>
      <c r="Z35" s="192"/>
      <c r="AA35" s="192"/>
      <c r="AB35" s="192"/>
      <c r="AC35" s="192"/>
      <c r="AD35" s="192"/>
      <c r="AE35" s="192"/>
      <c r="AF35" s="192"/>
      <c r="AG35" s="192"/>
      <c r="AH35" s="192"/>
      <c r="AI35" s="192"/>
      <c r="AJ35" s="192"/>
      <c r="AK35" s="192"/>
      <c r="AL35" s="192"/>
      <c r="AM35" s="192"/>
      <c r="AN35" s="192"/>
      <c r="AO35" s="192"/>
      <c r="AP35" s="192"/>
      <c r="AQ35" s="192"/>
      <c r="AR35" s="175"/>
      <c r="AS35" s="229"/>
      <c r="AT35" s="230"/>
      <c r="AU35" s="192"/>
      <c r="AV35" s="192"/>
      <c r="AW35" s="192"/>
      <c r="AX35" s="192"/>
      <c r="AY35" s="192"/>
      <c r="AZ35" s="192"/>
      <c r="BA35" s="192"/>
      <c r="BB35" s="192"/>
      <c r="BC35" s="192"/>
      <c r="BD35" s="192"/>
      <c r="BE35" s="192"/>
      <c r="BF35" s="192"/>
      <c r="BG35" s="192"/>
      <c r="BH35" s="192"/>
      <c r="BI35" s="192"/>
      <c r="BJ35" s="192"/>
      <c r="BK35" s="192"/>
      <c r="BL35" s="192"/>
      <c r="BM35" s="192"/>
    </row>
    <row r="36" spans="1:65" x14ac:dyDescent="0.25">
      <c r="A36" s="176"/>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row>
    <row r="37" spans="1:65" ht="15" customHeight="1" x14ac:dyDescent="0.25">
      <c r="A37" s="177"/>
      <c r="B37" s="210"/>
      <c r="C37" s="178"/>
      <c r="D37" s="178"/>
      <c r="E37" s="178"/>
      <c r="F37" s="178"/>
      <c r="G37" s="178"/>
      <c r="H37" s="178"/>
      <c r="I37" s="178"/>
      <c r="J37" s="178"/>
      <c r="K37" s="178"/>
      <c r="L37" s="178"/>
      <c r="M37" s="178"/>
      <c r="N37" s="178"/>
      <c r="O37" s="178"/>
      <c r="P37" s="178"/>
      <c r="Q37" s="178"/>
      <c r="R37" s="210"/>
      <c r="S37" s="210"/>
      <c r="T37" s="210"/>
      <c r="U37" s="210"/>
      <c r="V37" s="175"/>
      <c r="W37" s="210"/>
      <c r="X37" s="210"/>
      <c r="Y37" s="178"/>
      <c r="Z37" s="178"/>
      <c r="AA37" s="178"/>
      <c r="AB37" s="178"/>
      <c r="AC37" s="178"/>
      <c r="AD37" s="178"/>
      <c r="AE37" s="178"/>
      <c r="AF37" s="178"/>
      <c r="AG37" s="178"/>
      <c r="AH37" s="178"/>
      <c r="AI37" s="178"/>
      <c r="AJ37" s="178"/>
      <c r="AK37" s="178"/>
      <c r="AL37" s="178"/>
      <c r="AM37" s="178"/>
      <c r="AN37" s="210"/>
      <c r="AO37" s="210"/>
      <c r="AP37" s="210"/>
      <c r="AQ37" s="210"/>
      <c r="AR37" s="175"/>
      <c r="AS37" s="210"/>
      <c r="AT37" s="210"/>
      <c r="AU37" s="178"/>
      <c r="AV37" s="178"/>
      <c r="AW37" s="178"/>
      <c r="AX37" s="178"/>
      <c r="AY37" s="178"/>
      <c r="AZ37" s="178"/>
      <c r="BA37" s="178"/>
      <c r="BB37" s="178"/>
      <c r="BC37" s="178"/>
      <c r="BD37" s="178"/>
      <c r="BE37" s="178"/>
      <c r="BF37" s="178"/>
      <c r="BG37" s="178"/>
      <c r="BH37" s="178"/>
      <c r="BI37" s="178"/>
      <c r="BJ37" s="210"/>
      <c r="BK37" s="210"/>
      <c r="BL37" s="210"/>
      <c r="BM37" s="210"/>
    </row>
    <row r="38" spans="1:65" x14ac:dyDescent="0.25">
      <c r="A38" s="179"/>
      <c r="B38" s="180"/>
      <c r="C38" s="180"/>
      <c r="D38" s="180"/>
      <c r="E38" s="180"/>
      <c r="F38" s="180"/>
      <c r="G38" s="180"/>
      <c r="H38" s="180"/>
      <c r="I38" s="180"/>
      <c r="J38" s="180"/>
      <c r="K38" s="180"/>
      <c r="L38" s="180"/>
      <c r="M38" s="180"/>
      <c r="N38" s="180"/>
      <c r="O38" s="180"/>
      <c r="P38" s="180"/>
      <c r="Q38" s="180"/>
      <c r="R38" s="180"/>
      <c r="S38" s="180"/>
      <c r="T38" s="180"/>
      <c r="U38" s="180"/>
      <c r="V38" s="175"/>
      <c r="W38" s="181"/>
      <c r="X38" s="180"/>
      <c r="Y38" s="180"/>
      <c r="Z38" s="180"/>
      <c r="AA38" s="180"/>
      <c r="AB38" s="180"/>
      <c r="AC38" s="180"/>
      <c r="AD38" s="180"/>
      <c r="AE38" s="180"/>
      <c r="AF38" s="180"/>
      <c r="AG38" s="180"/>
      <c r="AH38" s="180"/>
      <c r="AI38" s="180"/>
      <c r="AJ38" s="180"/>
      <c r="AK38" s="180"/>
      <c r="AL38" s="180"/>
      <c r="AM38" s="180"/>
      <c r="AN38" s="180"/>
      <c r="AO38" s="180"/>
      <c r="AP38" s="180"/>
      <c r="AQ38" s="180"/>
      <c r="AR38" s="175"/>
      <c r="AS38" s="181"/>
      <c r="AT38" s="180"/>
      <c r="AU38" s="180"/>
      <c r="AV38" s="180"/>
      <c r="AW38" s="180"/>
      <c r="AX38" s="180"/>
      <c r="AY38" s="180"/>
      <c r="AZ38" s="180"/>
      <c r="BA38" s="180"/>
      <c r="BB38" s="180"/>
      <c r="BC38" s="180"/>
      <c r="BD38" s="180"/>
      <c r="BE38" s="180"/>
      <c r="BF38" s="180"/>
      <c r="BG38" s="180"/>
      <c r="BH38" s="180"/>
      <c r="BI38" s="180"/>
      <c r="BJ38" s="180"/>
      <c r="BK38" s="180"/>
      <c r="BL38" s="180"/>
      <c r="BM38" s="180"/>
    </row>
    <row r="39" spans="1:65" x14ac:dyDescent="0.25">
      <c r="A39" s="182"/>
      <c r="B39" s="183"/>
      <c r="C39" s="184"/>
      <c r="D39" s="184"/>
      <c r="E39" s="184"/>
      <c r="F39" s="184"/>
      <c r="G39" s="184"/>
      <c r="H39" s="184"/>
      <c r="I39" s="184"/>
      <c r="J39" s="184"/>
      <c r="K39" s="184"/>
      <c r="L39" s="184"/>
      <c r="M39" s="184"/>
      <c r="N39" s="184"/>
      <c r="O39" s="184"/>
      <c r="P39" s="184"/>
      <c r="Q39" s="184"/>
      <c r="R39" s="185"/>
      <c r="S39" s="185"/>
      <c r="T39" s="185"/>
      <c r="U39" s="185"/>
      <c r="V39" s="175"/>
      <c r="W39" s="186"/>
      <c r="X39" s="183"/>
      <c r="Y39" s="184"/>
      <c r="Z39" s="184"/>
      <c r="AA39" s="184"/>
      <c r="AB39" s="184"/>
      <c r="AC39" s="184"/>
      <c r="AD39" s="184"/>
      <c r="AE39" s="184"/>
      <c r="AF39" s="184"/>
      <c r="AG39" s="184"/>
      <c r="AH39" s="184"/>
      <c r="AI39" s="184"/>
      <c r="AJ39" s="184"/>
      <c r="AK39" s="184"/>
      <c r="AL39" s="184"/>
      <c r="AM39" s="184"/>
      <c r="AN39" s="185"/>
      <c r="AO39" s="185"/>
      <c r="AP39" s="185"/>
      <c r="AQ39" s="185"/>
      <c r="AR39" s="175"/>
      <c r="AS39" s="186"/>
      <c r="AT39" s="183"/>
      <c r="AU39" s="184"/>
      <c r="AV39" s="184"/>
      <c r="AW39" s="184"/>
      <c r="AX39" s="184"/>
      <c r="AY39" s="184"/>
      <c r="AZ39" s="184"/>
      <c r="BA39" s="184"/>
      <c r="BB39" s="184"/>
      <c r="BC39" s="184"/>
      <c r="BD39" s="184"/>
      <c r="BE39" s="184"/>
      <c r="BF39" s="184"/>
      <c r="BG39" s="184"/>
      <c r="BH39" s="184"/>
      <c r="BI39" s="184"/>
      <c r="BJ39" s="185"/>
      <c r="BK39" s="185"/>
      <c r="BL39" s="185"/>
      <c r="BM39" s="185"/>
    </row>
    <row r="40" spans="1:65" x14ac:dyDescent="0.25">
      <c r="A40" s="187"/>
      <c r="B40" s="188"/>
      <c r="C40" s="189"/>
      <c r="D40" s="189"/>
      <c r="E40" s="189"/>
      <c r="F40" s="189"/>
      <c r="G40" s="189"/>
      <c r="H40" s="189"/>
      <c r="I40" s="189"/>
      <c r="J40" s="189"/>
      <c r="K40" s="189"/>
      <c r="L40" s="189"/>
      <c r="M40" s="189"/>
      <c r="N40" s="189"/>
      <c r="O40" s="189"/>
      <c r="P40" s="189"/>
      <c r="Q40" s="189"/>
      <c r="R40" s="190"/>
      <c r="S40" s="190"/>
      <c r="T40" s="190"/>
      <c r="U40" s="185"/>
      <c r="V40" s="175"/>
      <c r="W40" s="191"/>
      <c r="X40" s="188"/>
      <c r="Y40" s="189"/>
      <c r="Z40" s="189"/>
      <c r="AA40" s="189"/>
      <c r="AB40" s="189"/>
      <c r="AC40" s="189"/>
      <c r="AD40" s="189"/>
      <c r="AE40" s="189"/>
      <c r="AF40" s="189"/>
      <c r="AG40" s="189"/>
      <c r="AH40" s="189"/>
      <c r="AI40" s="189"/>
      <c r="AJ40" s="189"/>
      <c r="AK40" s="189"/>
      <c r="AL40" s="189"/>
      <c r="AM40" s="189"/>
      <c r="AN40" s="190"/>
      <c r="AO40" s="190"/>
      <c r="AP40" s="190"/>
      <c r="AQ40" s="185"/>
      <c r="AR40" s="175"/>
      <c r="AS40" s="191"/>
      <c r="AT40" s="188"/>
      <c r="AU40" s="189"/>
      <c r="AV40" s="189"/>
      <c r="AW40" s="189"/>
      <c r="AX40" s="189"/>
      <c r="AY40" s="189"/>
      <c r="AZ40" s="189"/>
      <c r="BA40" s="189"/>
      <c r="BB40" s="189"/>
      <c r="BC40" s="189"/>
      <c r="BD40" s="189"/>
      <c r="BE40" s="189"/>
      <c r="BF40" s="189"/>
      <c r="BG40" s="189"/>
      <c r="BH40" s="189"/>
      <c r="BI40" s="189"/>
      <c r="BJ40" s="190"/>
      <c r="BK40" s="190"/>
      <c r="BL40" s="190"/>
      <c r="BM40" s="185"/>
    </row>
    <row r="41" spans="1:65" x14ac:dyDescent="0.25">
      <c r="A41" s="187"/>
      <c r="B41" s="188"/>
      <c r="C41" s="189"/>
      <c r="D41" s="189"/>
      <c r="E41" s="189"/>
      <c r="F41" s="189"/>
      <c r="G41" s="189"/>
      <c r="H41" s="189"/>
      <c r="I41" s="189"/>
      <c r="J41" s="189"/>
      <c r="K41" s="189"/>
      <c r="L41" s="189"/>
      <c r="M41" s="189"/>
      <c r="N41" s="189"/>
      <c r="O41" s="189"/>
      <c r="P41" s="189"/>
      <c r="Q41" s="189"/>
      <c r="R41" s="190"/>
      <c r="S41" s="190"/>
      <c r="T41" s="190"/>
      <c r="U41" s="185"/>
      <c r="V41" s="175"/>
      <c r="W41" s="191"/>
      <c r="X41" s="188"/>
      <c r="Y41" s="189"/>
      <c r="Z41" s="189"/>
      <c r="AA41" s="189"/>
      <c r="AB41" s="189"/>
      <c r="AC41" s="189"/>
      <c r="AD41" s="189"/>
      <c r="AE41" s="189"/>
      <c r="AF41" s="189"/>
      <c r="AG41" s="189"/>
      <c r="AH41" s="189"/>
      <c r="AI41" s="189"/>
      <c r="AJ41" s="189"/>
      <c r="AK41" s="189"/>
      <c r="AL41" s="189"/>
      <c r="AM41" s="189"/>
      <c r="AN41" s="190"/>
      <c r="AO41" s="190"/>
      <c r="AP41" s="190"/>
      <c r="AQ41" s="185"/>
      <c r="AR41" s="175"/>
      <c r="AS41" s="191"/>
      <c r="AT41" s="188"/>
      <c r="AU41" s="189"/>
      <c r="AV41" s="189"/>
      <c r="AW41" s="189"/>
      <c r="AX41" s="189"/>
      <c r="AY41" s="189"/>
      <c r="AZ41" s="189"/>
      <c r="BA41" s="189"/>
      <c r="BB41" s="189"/>
      <c r="BC41" s="189"/>
      <c r="BD41" s="189"/>
      <c r="BE41" s="189"/>
      <c r="BF41" s="189"/>
      <c r="BG41" s="189"/>
      <c r="BH41" s="189"/>
      <c r="BI41" s="189"/>
      <c r="BJ41" s="190"/>
      <c r="BK41" s="190"/>
      <c r="BL41" s="190"/>
      <c r="BM41" s="185"/>
    </row>
    <row r="42" spans="1:65" x14ac:dyDescent="0.25">
      <c r="A42" s="187"/>
      <c r="B42" s="188"/>
      <c r="C42" s="189"/>
      <c r="D42" s="189"/>
      <c r="E42" s="189"/>
      <c r="F42" s="189"/>
      <c r="G42" s="189"/>
      <c r="H42" s="189"/>
      <c r="I42" s="189"/>
      <c r="J42" s="189"/>
      <c r="K42" s="189"/>
      <c r="L42" s="189"/>
      <c r="M42" s="189"/>
      <c r="N42" s="189"/>
      <c r="O42" s="189"/>
      <c r="P42" s="189"/>
      <c r="Q42" s="189"/>
      <c r="R42" s="190"/>
      <c r="S42" s="190"/>
      <c r="T42" s="190"/>
      <c r="U42" s="185"/>
      <c r="V42" s="175"/>
      <c r="W42" s="191"/>
      <c r="X42" s="188"/>
      <c r="Y42" s="189"/>
      <c r="Z42" s="189"/>
      <c r="AA42" s="189"/>
      <c r="AB42" s="189"/>
      <c r="AC42" s="189"/>
      <c r="AD42" s="189"/>
      <c r="AE42" s="189"/>
      <c r="AF42" s="189"/>
      <c r="AG42" s="189"/>
      <c r="AH42" s="189"/>
      <c r="AI42" s="189"/>
      <c r="AJ42" s="189"/>
      <c r="AK42" s="189"/>
      <c r="AL42" s="189"/>
      <c r="AM42" s="189"/>
      <c r="AN42" s="190"/>
      <c r="AO42" s="190"/>
      <c r="AP42" s="190"/>
      <c r="AQ42" s="185"/>
      <c r="AR42" s="175"/>
      <c r="AS42" s="191"/>
      <c r="AT42" s="188"/>
      <c r="AU42" s="189"/>
      <c r="AV42" s="189"/>
      <c r="AW42" s="189"/>
      <c r="AX42" s="189"/>
      <c r="AY42" s="189"/>
      <c r="AZ42" s="189"/>
      <c r="BA42" s="189"/>
      <c r="BB42" s="189"/>
      <c r="BC42" s="189"/>
      <c r="BD42" s="189"/>
      <c r="BE42" s="189"/>
      <c r="BF42" s="189"/>
      <c r="BG42" s="189"/>
      <c r="BH42" s="189"/>
      <c r="BI42" s="189"/>
      <c r="BJ42" s="190"/>
      <c r="BK42" s="190"/>
      <c r="BL42" s="190"/>
      <c r="BM42" s="185"/>
    </row>
    <row r="43" spans="1:65" x14ac:dyDescent="0.25">
      <c r="A43" s="187"/>
      <c r="B43" s="188"/>
      <c r="C43" s="189"/>
      <c r="D43" s="189"/>
      <c r="E43" s="189"/>
      <c r="F43" s="189"/>
      <c r="G43" s="189"/>
      <c r="H43" s="189"/>
      <c r="I43" s="189"/>
      <c r="J43" s="189"/>
      <c r="K43" s="189"/>
      <c r="L43" s="189"/>
      <c r="M43" s="189"/>
      <c r="N43" s="189"/>
      <c r="O43" s="189"/>
      <c r="P43" s="189"/>
      <c r="Q43" s="189"/>
      <c r="R43" s="190"/>
      <c r="S43" s="190"/>
      <c r="T43" s="190"/>
      <c r="U43" s="185"/>
      <c r="V43" s="175"/>
      <c r="W43" s="191"/>
      <c r="X43" s="188"/>
      <c r="Y43" s="189"/>
      <c r="Z43" s="189"/>
      <c r="AA43" s="189"/>
      <c r="AB43" s="189"/>
      <c r="AC43" s="189"/>
      <c r="AD43" s="189"/>
      <c r="AE43" s="189"/>
      <c r="AF43" s="189"/>
      <c r="AG43" s="189"/>
      <c r="AH43" s="189"/>
      <c r="AI43" s="189"/>
      <c r="AJ43" s="189"/>
      <c r="AK43" s="189"/>
      <c r="AL43" s="189"/>
      <c r="AM43" s="189"/>
      <c r="AN43" s="190"/>
      <c r="AO43" s="190"/>
      <c r="AP43" s="190"/>
      <c r="AQ43" s="185"/>
      <c r="AR43" s="175"/>
      <c r="AS43" s="191"/>
      <c r="AT43" s="188"/>
      <c r="AU43" s="189"/>
      <c r="AV43" s="189"/>
      <c r="AW43" s="189"/>
      <c r="AX43" s="189"/>
      <c r="AY43" s="189"/>
      <c r="AZ43" s="189"/>
      <c r="BA43" s="189"/>
      <c r="BB43" s="189"/>
      <c r="BC43" s="189"/>
      <c r="BD43" s="189"/>
      <c r="BE43" s="189"/>
      <c r="BF43" s="189"/>
      <c r="BG43" s="189"/>
      <c r="BH43" s="189"/>
      <c r="BI43" s="189"/>
      <c r="BJ43" s="190"/>
      <c r="BK43" s="190"/>
      <c r="BL43" s="190"/>
      <c r="BM43" s="185"/>
    </row>
    <row r="44" spans="1:65" x14ac:dyDescent="0.25">
      <c r="A44" s="187"/>
      <c r="B44" s="188"/>
      <c r="C44" s="189"/>
      <c r="D44" s="189"/>
      <c r="E44" s="189"/>
      <c r="F44" s="189"/>
      <c r="G44" s="189"/>
      <c r="H44" s="189"/>
      <c r="I44" s="189"/>
      <c r="J44" s="189"/>
      <c r="K44" s="189"/>
      <c r="L44" s="189"/>
      <c r="M44" s="189"/>
      <c r="N44" s="189"/>
      <c r="O44" s="189"/>
      <c r="P44" s="189"/>
      <c r="Q44" s="189"/>
      <c r="R44" s="190"/>
      <c r="S44" s="190"/>
      <c r="T44" s="190"/>
      <c r="U44" s="185"/>
      <c r="V44" s="175"/>
      <c r="W44" s="191"/>
      <c r="X44" s="188"/>
      <c r="Y44" s="189"/>
      <c r="Z44" s="189"/>
      <c r="AA44" s="189"/>
      <c r="AB44" s="189"/>
      <c r="AC44" s="189"/>
      <c r="AD44" s="189"/>
      <c r="AE44" s="189"/>
      <c r="AF44" s="189"/>
      <c r="AG44" s="189"/>
      <c r="AH44" s="189"/>
      <c r="AI44" s="189"/>
      <c r="AJ44" s="189"/>
      <c r="AK44" s="189"/>
      <c r="AL44" s="189"/>
      <c r="AM44" s="189"/>
      <c r="AN44" s="190"/>
      <c r="AO44" s="190"/>
      <c r="AP44" s="190"/>
      <c r="AQ44" s="185"/>
      <c r="AR44" s="175"/>
      <c r="AS44" s="191"/>
      <c r="AT44" s="188"/>
      <c r="AU44" s="189"/>
      <c r="AV44" s="189"/>
      <c r="AW44" s="189"/>
      <c r="AX44" s="189"/>
      <c r="AY44" s="189"/>
      <c r="AZ44" s="189"/>
      <c r="BA44" s="189"/>
      <c r="BB44" s="189"/>
      <c r="BC44" s="189"/>
      <c r="BD44" s="189"/>
      <c r="BE44" s="189"/>
      <c r="BF44" s="189"/>
      <c r="BG44" s="189"/>
      <c r="BH44" s="189"/>
      <c r="BI44" s="189"/>
      <c r="BJ44" s="190"/>
      <c r="BK44" s="190"/>
      <c r="BL44" s="190"/>
      <c r="BM44" s="185"/>
    </row>
    <row r="45" spans="1:65" x14ac:dyDescent="0.25">
      <c r="A45" s="187"/>
      <c r="B45" s="188"/>
      <c r="C45" s="189"/>
      <c r="D45" s="189"/>
      <c r="E45" s="189"/>
      <c r="F45" s="189"/>
      <c r="G45" s="189"/>
      <c r="H45" s="189"/>
      <c r="I45" s="189"/>
      <c r="J45" s="189"/>
      <c r="K45" s="189"/>
      <c r="L45" s="189"/>
      <c r="M45" s="189"/>
      <c r="N45" s="189"/>
      <c r="O45" s="189"/>
      <c r="P45" s="189"/>
      <c r="Q45" s="189"/>
      <c r="R45" s="190"/>
      <c r="S45" s="190"/>
      <c r="T45" s="190"/>
      <c r="U45" s="185"/>
      <c r="V45" s="175"/>
      <c r="W45" s="191"/>
      <c r="X45" s="188"/>
      <c r="Y45" s="189"/>
      <c r="Z45" s="189"/>
      <c r="AA45" s="189"/>
      <c r="AB45" s="189"/>
      <c r="AC45" s="189"/>
      <c r="AD45" s="189"/>
      <c r="AE45" s="189"/>
      <c r="AF45" s="189"/>
      <c r="AG45" s="189"/>
      <c r="AH45" s="189"/>
      <c r="AI45" s="189"/>
      <c r="AJ45" s="189"/>
      <c r="AK45" s="189"/>
      <c r="AL45" s="189"/>
      <c r="AM45" s="189"/>
      <c r="AN45" s="190"/>
      <c r="AO45" s="190"/>
      <c r="AP45" s="190"/>
      <c r="AQ45" s="185"/>
      <c r="AR45" s="175"/>
      <c r="AS45" s="191"/>
      <c r="AT45" s="188"/>
      <c r="AU45" s="189"/>
      <c r="AV45" s="189"/>
      <c r="AW45" s="189"/>
      <c r="AX45" s="189"/>
      <c r="AY45" s="189"/>
      <c r="AZ45" s="189"/>
      <c r="BA45" s="189"/>
      <c r="BB45" s="189"/>
      <c r="BC45" s="189"/>
      <c r="BD45" s="189"/>
      <c r="BE45" s="189"/>
      <c r="BF45" s="189"/>
      <c r="BG45" s="189"/>
      <c r="BH45" s="189"/>
      <c r="BI45" s="189"/>
      <c r="BJ45" s="190"/>
      <c r="BK45" s="190"/>
      <c r="BL45" s="190"/>
      <c r="BM45" s="185"/>
    </row>
    <row r="46" spans="1:65" x14ac:dyDescent="0.25">
      <c r="A46" s="187"/>
      <c r="B46" s="188"/>
      <c r="C46" s="189"/>
      <c r="D46" s="189"/>
      <c r="E46" s="189"/>
      <c r="F46" s="189"/>
      <c r="G46" s="189"/>
      <c r="H46" s="189"/>
      <c r="I46" s="189"/>
      <c r="J46" s="189"/>
      <c r="K46" s="189"/>
      <c r="L46" s="189"/>
      <c r="M46" s="189"/>
      <c r="N46" s="189"/>
      <c r="O46" s="189"/>
      <c r="P46" s="189"/>
      <c r="Q46" s="189"/>
      <c r="R46" s="190"/>
      <c r="S46" s="190"/>
      <c r="T46" s="190"/>
      <c r="U46" s="185"/>
      <c r="V46" s="175"/>
      <c r="W46" s="191"/>
      <c r="X46" s="188"/>
      <c r="Y46" s="189"/>
      <c r="Z46" s="189"/>
      <c r="AA46" s="189"/>
      <c r="AB46" s="189"/>
      <c r="AC46" s="189"/>
      <c r="AD46" s="189"/>
      <c r="AE46" s="189"/>
      <c r="AF46" s="189"/>
      <c r="AG46" s="189"/>
      <c r="AH46" s="189"/>
      <c r="AI46" s="189"/>
      <c r="AJ46" s="189"/>
      <c r="AK46" s="189"/>
      <c r="AL46" s="189"/>
      <c r="AM46" s="189"/>
      <c r="AN46" s="190"/>
      <c r="AO46" s="190"/>
      <c r="AP46" s="190"/>
      <c r="AQ46" s="185"/>
      <c r="AR46" s="175"/>
      <c r="AS46" s="191"/>
      <c r="AT46" s="188"/>
      <c r="AU46" s="189"/>
      <c r="AV46" s="189"/>
      <c r="AW46" s="189"/>
      <c r="AX46" s="189"/>
      <c r="AY46" s="189"/>
      <c r="AZ46" s="189"/>
      <c r="BA46" s="189"/>
      <c r="BB46" s="189"/>
      <c r="BC46" s="189"/>
      <c r="BD46" s="189"/>
      <c r="BE46" s="189"/>
      <c r="BF46" s="189"/>
      <c r="BG46" s="189"/>
      <c r="BH46" s="189"/>
      <c r="BI46" s="189"/>
      <c r="BJ46" s="190"/>
      <c r="BK46" s="190"/>
      <c r="BL46" s="190"/>
      <c r="BM46" s="185"/>
    </row>
    <row r="47" spans="1:65" x14ac:dyDescent="0.25">
      <c r="A47" s="187"/>
      <c r="B47" s="188"/>
      <c r="C47" s="189"/>
      <c r="D47" s="189"/>
      <c r="E47" s="189"/>
      <c r="F47" s="189"/>
      <c r="G47" s="189"/>
      <c r="H47" s="189"/>
      <c r="I47" s="189"/>
      <c r="J47" s="189"/>
      <c r="K47" s="189"/>
      <c r="L47" s="189"/>
      <c r="M47" s="189"/>
      <c r="N47" s="189"/>
      <c r="O47" s="189"/>
      <c r="P47" s="189"/>
      <c r="Q47" s="189"/>
      <c r="R47" s="190"/>
      <c r="S47" s="190"/>
      <c r="T47" s="190"/>
      <c r="U47" s="185"/>
      <c r="V47" s="175"/>
      <c r="W47" s="191"/>
      <c r="X47" s="188"/>
      <c r="Y47" s="189"/>
      <c r="Z47" s="189"/>
      <c r="AA47" s="189"/>
      <c r="AB47" s="189"/>
      <c r="AC47" s="189"/>
      <c r="AD47" s="189"/>
      <c r="AE47" s="189"/>
      <c r="AF47" s="189"/>
      <c r="AG47" s="189"/>
      <c r="AH47" s="189"/>
      <c r="AI47" s="189"/>
      <c r="AJ47" s="189"/>
      <c r="AK47" s="189"/>
      <c r="AL47" s="189"/>
      <c r="AM47" s="189"/>
      <c r="AN47" s="190"/>
      <c r="AO47" s="190"/>
      <c r="AP47" s="190"/>
      <c r="AQ47" s="185"/>
      <c r="AR47" s="175"/>
      <c r="AS47" s="191"/>
      <c r="AT47" s="188"/>
      <c r="AU47" s="189"/>
      <c r="AV47" s="189"/>
      <c r="AW47" s="189"/>
      <c r="AX47" s="189"/>
      <c r="AY47" s="189"/>
      <c r="AZ47" s="189"/>
      <c r="BA47" s="189"/>
      <c r="BB47" s="189"/>
      <c r="BC47" s="189"/>
      <c r="BD47" s="189"/>
      <c r="BE47" s="189"/>
      <c r="BF47" s="189"/>
      <c r="BG47" s="189"/>
      <c r="BH47" s="189"/>
      <c r="BI47" s="189"/>
      <c r="BJ47" s="190"/>
      <c r="BK47" s="190"/>
      <c r="BL47" s="190"/>
      <c r="BM47" s="185"/>
    </row>
    <row r="48" spans="1:65" x14ac:dyDescent="0.25">
      <c r="A48" s="187"/>
      <c r="B48" s="188"/>
      <c r="C48" s="189"/>
      <c r="D48" s="189"/>
      <c r="E48" s="189"/>
      <c r="F48" s="189"/>
      <c r="G48" s="189"/>
      <c r="H48" s="189"/>
      <c r="I48" s="189"/>
      <c r="J48" s="189"/>
      <c r="K48" s="189"/>
      <c r="L48" s="189"/>
      <c r="M48" s="189"/>
      <c r="N48" s="189"/>
      <c r="O48" s="189"/>
      <c r="P48" s="189"/>
      <c r="Q48" s="189"/>
      <c r="R48" s="190"/>
      <c r="S48" s="190"/>
      <c r="T48" s="190"/>
      <c r="U48" s="185"/>
      <c r="V48" s="175"/>
      <c r="W48" s="191"/>
      <c r="X48" s="188"/>
      <c r="Y48" s="189"/>
      <c r="Z48" s="189"/>
      <c r="AA48" s="189"/>
      <c r="AB48" s="189"/>
      <c r="AC48" s="189"/>
      <c r="AD48" s="189"/>
      <c r="AE48" s="189"/>
      <c r="AF48" s="189"/>
      <c r="AG48" s="189"/>
      <c r="AH48" s="189"/>
      <c r="AI48" s="189"/>
      <c r="AJ48" s="189"/>
      <c r="AK48" s="189"/>
      <c r="AL48" s="189"/>
      <c r="AM48" s="189"/>
      <c r="AN48" s="190"/>
      <c r="AO48" s="190"/>
      <c r="AP48" s="190"/>
      <c r="AQ48" s="185"/>
      <c r="AR48" s="175"/>
      <c r="AS48" s="191"/>
      <c r="AT48" s="188"/>
      <c r="AU48" s="189"/>
      <c r="AV48" s="189"/>
      <c r="AW48" s="189"/>
      <c r="AX48" s="189"/>
      <c r="AY48" s="189"/>
      <c r="AZ48" s="189"/>
      <c r="BA48" s="189"/>
      <c r="BB48" s="189"/>
      <c r="BC48" s="189"/>
      <c r="BD48" s="189"/>
      <c r="BE48" s="189"/>
      <c r="BF48" s="189"/>
      <c r="BG48" s="189"/>
      <c r="BH48" s="189"/>
      <c r="BI48" s="189"/>
      <c r="BJ48" s="190"/>
      <c r="BK48" s="190"/>
      <c r="BL48" s="190"/>
      <c r="BM48" s="185"/>
    </row>
    <row r="49" spans="1:65" x14ac:dyDescent="0.25">
      <c r="A49" s="187"/>
      <c r="B49" s="188"/>
      <c r="C49" s="189"/>
      <c r="D49" s="189"/>
      <c r="E49" s="189"/>
      <c r="F49" s="189"/>
      <c r="G49" s="189"/>
      <c r="H49" s="189"/>
      <c r="I49" s="189"/>
      <c r="J49" s="189"/>
      <c r="K49" s="189"/>
      <c r="L49" s="189"/>
      <c r="M49" s="189"/>
      <c r="N49" s="189"/>
      <c r="O49" s="189"/>
      <c r="P49" s="189"/>
      <c r="Q49" s="189"/>
      <c r="R49" s="190"/>
      <c r="S49" s="190"/>
      <c r="T49" s="190"/>
      <c r="U49" s="185"/>
      <c r="V49" s="175"/>
      <c r="W49" s="191"/>
      <c r="X49" s="188"/>
      <c r="Y49" s="189"/>
      <c r="Z49" s="189"/>
      <c r="AA49" s="189"/>
      <c r="AB49" s="189"/>
      <c r="AC49" s="189"/>
      <c r="AD49" s="189"/>
      <c r="AE49" s="189"/>
      <c r="AF49" s="189"/>
      <c r="AG49" s="189"/>
      <c r="AH49" s="189"/>
      <c r="AI49" s="189"/>
      <c r="AJ49" s="189"/>
      <c r="AK49" s="189"/>
      <c r="AL49" s="189"/>
      <c r="AM49" s="189"/>
      <c r="AN49" s="190"/>
      <c r="AO49" s="190"/>
      <c r="AP49" s="190"/>
      <c r="AQ49" s="185"/>
      <c r="AR49" s="175"/>
      <c r="AS49" s="191"/>
      <c r="AT49" s="188"/>
      <c r="AU49" s="189"/>
      <c r="AV49" s="189"/>
      <c r="AW49" s="189"/>
      <c r="AX49" s="189"/>
      <c r="AY49" s="189"/>
      <c r="AZ49" s="189"/>
      <c r="BA49" s="189"/>
      <c r="BB49" s="189"/>
      <c r="BC49" s="189"/>
      <c r="BD49" s="189"/>
      <c r="BE49" s="189"/>
      <c r="BF49" s="189"/>
      <c r="BG49" s="189"/>
      <c r="BH49" s="189"/>
      <c r="BI49" s="189"/>
      <c r="BJ49" s="190"/>
      <c r="BK49" s="190"/>
      <c r="BL49" s="190"/>
      <c r="BM49" s="185"/>
    </row>
    <row r="50" spans="1:65" x14ac:dyDescent="0.25">
      <c r="A50" s="187"/>
      <c r="B50" s="188"/>
      <c r="C50" s="189"/>
      <c r="D50" s="189"/>
      <c r="E50" s="189"/>
      <c r="F50" s="189"/>
      <c r="G50" s="189"/>
      <c r="H50" s="189"/>
      <c r="I50" s="189"/>
      <c r="J50" s="189"/>
      <c r="K50" s="189"/>
      <c r="L50" s="189"/>
      <c r="M50" s="189"/>
      <c r="N50" s="189"/>
      <c r="O50" s="189"/>
      <c r="P50" s="189"/>
      <c r="Q50" s="189"/>
      <c r="R50" s="190"/>
      <c r="S50" s="190"/>
      <c r="T50" s="190"/>
      <c r="U50" s="185"/>
      <c r="V50" s="175"/>
      <c r="W50" s="191"/>
      <c r="X50" s="188"/>
      <c r="Y50" s="189"/>
      <c r="Z50" s="189"/>
      <c r="AA50" s="189"/>
      <c r="AB50" s="189"/>
      <c r="AC50" s="189"/>
      <c r="AD50" s="189"/>
      <c r="AE50" s="189"/>
      <c r="AF50" s="189"/>
      <c r="AG50" s="189"/>
      <c r="AH50" s="189"/>
      <c r="AI50" s="189"/>
      <c r="AJ50" s="189"/>
      <c r="AK50" s="189"/>
      <c r="AL50" s="189"/>
      <c r="AM50" s="189"/>
      <c r="AN50" s="190"/>
      <c r="AO50" s="190"/>
      <c r="AP50" s="190"/>
      <c r="AQ50" s="185"/>
      <c r="AR50" s="175"/>
      <c r="AS50" s="191"/>
      <c r="AT50" s="188"/>
      <c r="AU50" s="189"/>
      <c r="AV50" s="189"/>
      <c r="AW50" s="189"/>
      <c r="AX50" s="189"/>
      <c r="AY50" s="189"/>
      <c r="AZ50" s="189"/>
      <c r="BA50" s="189"/>
      <c r="BB50" s="189"/>
      <c r="BC50" s="189"/>
      <c r="BD50" s="189"/>
      <c r="BE50" s="189"/>
      <c r="BF50" s="189"/>
      <c r="BG50" s="189"/>
      <c r="BH50" s="189"/>
      <c r="BI50" s="189"/>
      <c r="BJ50" s="190"/>
      <c r="BK50" s="190"/>
      <c r="BL50" s="190"/>
      <c r="BM50" s="185"/>
    </row>
    <row r="51" spans="1:65" x14ac:dyDescent="0.25">
      <c r="A51" s="187"/>
      <c r="B51" s="188"/>
      <c r="C51" s="189"/>
      <c r="D51" s="189"/>
      <c r="E51" s="189"/>
      <c r="F51" s="189"/>
      <c r="G51" s="189"/>
      <c r="H51" s="189"/>
      <c r="I51" s="189"/>
      <c r="J51" s="189"/>
      <c r="K51" s="189"/>
      <c r="L51" s="189"/>
      <c r="M51" s="189"/>
      <c r="N51" s="189"/>
      <c r="O51" s="189"/>
      <c r="P51" s="189"/>
      <c r="Q51" s="189"/>
      <c r="R51" s="190"/>
      <c r="S51" s="190"/>
      <c r="T51" s="190"/>
      <c r="U51" s="185"/>
      <c r="V51" s="175"/>
      <c r="W51" s="191"/>
      <c r="X51" s="188"/>
      <c r="Y51" s="189"/>
      <c r="Z51" s="189"/>
      <c r="AA51" s="189"/>
      <c r="AB51" s="189"/>
      <c r="AC51" s="189"/>
      <c r="AD51" s="189"/>
      <c r="AE51" s="189"/>
      <c r="AF51" s="189"/>
      <c r="AG51" s="189"/>
      <c r="AH51" s="189"/>
      <c r="AI51" s="189"/>
      <c r="AJ51" s="189"/>
      <c r="AK51" s="189"/>
      <c r="AL51" s="189"/>
      <c r="AM51" s="189"/>
      <c r="AN51" s="190"/>
      <c r="AO51" s="190"/>
      <c r="AP51" s="190"/>
      <c r="AQ51" s="185"/>
      <c r="AR51" s="175"/>
      <c r="AS51" s="191"/>
      <c r="AT51" s="188"/>
      <c r="AU51" s="189"/>
      <c r="AV51" s="189"/>
      <c r="AW51" s="189"/>
      <c r="AX51" s="189"/>
      <c r="AY51" s="189"/>
      <c r="AZ51" s="189"/>
      <c r="BA51" s="189"/>
      <c r="BB51" s="189"/>
      <c r="BC51" s="189"/>
      <c r="BD51" s="189"/>
      <c r="BE51" s="189"/>
      <c r="BF51" s="189"/>
      <c r="BG51" s="189"/>
      <c r="BH51" s="189"/>
      <c r="BI51" s="189"/>
      <c r="BJ51" s="190"/>
      <c r="BK51" s="190"/>
      <c r="BL51" s="190"/>
      <c r="BM51" s="185"/>
    </row>
    <row r="52" spans="1:65" x14ac:dyDescent="0.25">
      <c r="A52" s="187"/>
      <c r="B52" s="188"/>
      <c r="C52" s="189"/>
      <c r="D52" s="189"/>
      <c r="E52" s="189"/>
      <c r="F52" s="189"/>
      <c r="G52" s="189"/>
      <c r="H52" s="189"/>
      <c r="I52" s="189"/>
      <c r="J52" s="189"/>
      <c r="K52" s="189"/>
      <c r="L52" s="189"/>
      <c r="M52" s="189"/>
      <c r="N52" s="189"/>
      <c r="O52" s="189"/>
      <c r="P52" s="189"/>
      <c r="Q52" s="189"/>
      <c r="R52" s="190"/>
      <c r="S52" s="190"/>
      <c r="T52" s="190"/>
      <c r="U52" s="185"/>
      <c r="V52" s="175"/>
      <c r="W52" s="191"/>
      <c r="X52" s="188"/>
      <c r="Y52" s="189"/>
      <c r="Z52" s="189"/>
      <c r="AA52" s="189"/>
      <c r="AB52" s="189"/>
      <c r="AC52" s="189"/>
      <c r="AD52" s="189"/>
      <c r="AE52" s="189"/>
      <c r="AF52" s="189"/>
      <c r="AG52" s="189"/>
      <c r="AH52" s="189"/>
      <c r="AI52" s="189"/>
      <c r="AJ52" s="189"/>
      <c r="AK52" s="189"/>
      <c r="AL52" s="189"/>
      <c r="AM52" s="189"/>
      <c r="AN52" s="190"/>
      <c r="AO52" s="190"/>
      <c r="AP52" s="190"/>
      <c r="AQ52" s="185"/>
      <c r="AR52" s="175"/>
      <c r="AS52" s="191"/>
      <c r="AT52" s="188"/>
      <c r="AU52" s="189"/>
      <c r="AV52" s="189"/>
      <c r="AW52" s="189"/>
      <c r="AX52" s="189"/>
      <c r="AY52" s="189"/>
      <c r="AZ52" s="189"/>
      <c r="BA52" s="189"/>
      <c r="BB52" s="189"/>
      <c r="BC52" s="189"/>
      <c r="BD52" s="189"/>
      <c r="BE52" s="189"/>
      <c r="BF52" s="189"/>
      <c r="BG52" s="189"/>
      <c r="BH52" s="189"/>
      <c r="BI52" s="189"/>
      <c r="BJ52" s="190"/>
      <c r="BK52" s="190"/>
      <c r="BL52" s="190"/>
      <c r="BM52" s="185"/>
    </row>
    <row r="53" spans="1:65" x14ac:dyDescent="0.25">
      <c r="A53" s="187"/>
      <c r="B53" s="188"/>
      <c r="C53" s="189"/>
      <c r="D53" s="189"/>
      <c r="E53" s="189"/>
      <c r="F53" s="189"/>
      <c r="G53" s="189"/>
      <c r="H53" s="189"/>
      <c r="I53" s="189"/>
      <c r="J53" s="189"/>
      <c r="K53" s="189"/>
      <c r="L53" s="189"/>
      <c r="M53" s="189"/>
      <c r="N53" s="189"/>
      <c r="O53" s="189"/>
      <c r="P53" s="189"/>
      <c r="Q53" s="189"/>
      <c r="R53" s="190"/>
      <c r="S53" s="190"/>
      <c r="T53" s="190"/>
      <c r="U53" s="185"/>
      <c r="V53" s="175"/>
      <c r="W53" s="191"/>
      <c r="X53" s="188"/>
      <c r="Y53" s="189"/>
      <c r="Z53" s="189"/>
      <c r="AA53" s="189"/>
      <c r="AB53" s="189"/>
      <c r="AC53" s="189"/>
      <c r="AD53" s="189"/>
      <c r="AE53" s="189"/>
      <c r="AF53" s="189"/>
      <c r="AG53" s="189"/>
      <c r="AH53" s="189"/>
      <c r="AI53" s="189"/>
      <c r="AJ53" s="189"/>
      <c r="AK53" s="189"/>
      <c r="AL53" s="189"/>
      <c r="AM53" s="189"/>
      <c r="AN53" s="190"/>
      <c r="AO53" s="190"/>
      <c r="AP53" s="190"/>
      <c r="AQ53" s="185"/>
      <c r="AR53" s="175"/>
      <c r="AS53" s="191"/>
      <c r="AT53" s="188"/>
      <c r="AU53" s="189"/>
      <c r="AV53" s="189"/>
      <c r="AW53" s="189"/>
      <c r="AX53" s="189"/>
      <c r="AY53" s="189"/>
      <c r="AZ53" s="189"/>
      <c r="BA53" s="189"/>
      <c r="BB53" s="189"/>
      <c r="BC53" s="189"/>
      <c r="BD53" s="189"/>
      <c r="BE53" s="189"/>
      <c r="BF53" s="189"/>
      <c r="BG53" s="189"/>
      <c r="BH53" s="189"/>
      <c r="BI53" s="189"/>
      <c r="BJ53" s="190"/>
      <c r="BK53" s="190"/>
      <c r="BL53" s="190"/>
      <c r="BM53" s="185"/>
    </row>
    <row r="54" spans="1:65" x14ac:dyDescent="0.25">
      <c r="A54" s="187"/>
      <c r="B54" s="188"/>
      <c r="C54" s="189"/>
      <c r="D54" s="189"/>
      <c r="E54" s="189"/>
      <c r="F54" s="189"/>
      <c r="G54" s="189"/>
      <c r="H54" s="189"/>
      <c r="I54" s="189"/>
      <c r="J54" s="189"/>
      <c r="K54" s="189"/>
      <c r="L54" s="189"/>
      <c r="M54" s="189"/>
      <c r="N54" s="189"/>
      <c r="O54" s="189"/>
      <c r="P54" s="189"/>
      <c r="Q54" s="189"/>
      <c r="R54" s="190"/>
      <c r="S54" s="190"/>
      <c r="T54" s="190"/>
      <c r="U54" s="185"/>
      <c r="V54" s="175"/>
      <c r="W54" s="191"/>
      <c r="X54" s="188"/>
      <c r="Y54" s="189"/>
      <c r="Z54" s="189"/>
      <c r="AA54" s="189"/>
      <c r="AB54" s="189"/>
      <c r="AC54" s="189"/>
      <c r="AD54" s="189"/>
      <c r="AE54" s="189"/>
      <c r="AF54" s="189"/>
      <c r="AG54" s="189"/>
      <c r="AH54" s="189"/>
      <c r="AI54" s="189"/>
      <c r="AJ54" s="189"/>
      <c r="AK54" s="189"/>
      <c r="AL54" s="189"/>
      <c r="AM54" s="189"/>
      <c r="AN54" s="190"/>
      <c r="AO54" s="190"/>
      <c r="AP54" s="190"/>
      <c r="AQ54" s="185"/>
      <c r="AR54" s="175"/>
      <c r="AS54" s="191"/>
      <c r="AT54" s="188"/>
      <c r="AU54" s="189"/>
      <c r="AV54" s="189"/>
      <c r="AW54" s="189"/>
      <c r="AX54" s="189"/>
      <c r="AY54" s="189"/>
      <c r="AZ54" s="189"/>
      <c r="BA54" s="189"/>
      <c r="BB54" s="189"/>
      <c r="BC54" s="189"/>
      <c r="BD54" s="189"/>
      <c r="BE54" s="189"/>
      <c r="BF54" s="189"/>
      <c r="BG54" s="189"/>
      <c r="BH54" s="189"/>
      <c r="BI54" s="189"/>
      <c r="BJ54" s="190"/>
      <c r="BK54" s="190"/>
      <c r="BL54" s="190"/>
      <c r="BM54" s="185"/>
    </row>
    <row r="55" spans="1:65" x14ac:dyDescent="0.25">
      <c r="A55" s="187"/>
      <c r="B55" s="188"/>
      <c r="C55" s="189"/>
      <c r="D55" s="189"/>
      <c r="E55" s="189"/>
      <c r="F55" s="189"/>
      <c r="G55" s="189"/>
      <c r="H55" s="189"/>
      <c r="I55" s="189"/>
      <c r="J55" s="189"/>
      <c r="K55" s="189"/>
      <c r="L55" s="189"/>
      <c r="M55" s="189"/>
      <c r="N55" s="189"/>
      <c r="O55" s="189"/>
      <c r="P55" s="189"/>
      <c r="Q55" s="189"/>
      <c r="R55" s="190"/>
      <c r="S55" s="190"/>
      <c r="T55" s="190"/>
      <c r="U55" s="185"/>
      <c r="V55" s="175"/>
      <c r="W55" s="191"/>
      <c r="X55" s="188"/>
      <c r="Y55" s="189"/>
      <c r="Z55" s="189"/>
      <c r="AA55" s="189"/>
      <c r="AB55" s="189"/>
      <c r="AC55" s="189"/>
      <c r="AD55" s="189"/>
      <c r="AE55" s="189"/>
      <c r="AF55" s="189"/>
      <c r="AG55" s="189"/>
      <c r="AH55" s="189"/>
      <c r="AI55" s="189"/>
      <c r="AJ55" s="189"/>
      <c r="AK55" s="189"/>
      <c r="AL55" s="189"/>
      <c r="AM55" s="189"/>
      <c r="AN55" s="190"/>
      <c r="AO55" s="190"/>
      <c r="AP55" s="190"/>
      <c r="AQ55" s="185"/>
      <c r="AR55" s="175"/>
      <c r="AS55" s="191"/>
      <c r="AT55" s="188"/>
      <c r="AU55" s="189"/>
      <c r="AV55" s="189"/>
      <c r="AW55" s="189"/>
      <c r="AX55" s="189"/>
      <c r="AY55" s="189"/>
      <c r="AZ55" s="189"/>
      <c r="BA55" s="189"/>
      <c r="BB55" s="189"/>
      <c r="BC55" s="189"/>
      <c r="BD55" s="189"/>
      <c r="BE55" s="189"/>
      <c r="BF55" s="189"/>
      <c r="BG55" s="189"/>
      <c r="BH55" s="189"/>
      <c r="BI55" s="189"/>
      <c r="BJ55" s="190"/>
      <c r="BK55" s="190"/>
      <c r="BL55" s="190"/>
      <c r="BM55" s="185"/>
    </row>
    <row r="56" spans="1:65" x14ac:dyDescent="0.25">
      <c r="A56" s="187"/>
      <c r="B56" s="188"/>
      <c r="C56" s="189"/>
      <c r="D56" s="189"/>
      <c r="E56" s="189"/>
      <c r="F56" s="189"/>
      <c r="G56" s="189"/>
      <c r="H56" s="189"/>
      <c r="I56" s="189"/>
      <c r="J56" s="189"/>
      <c r="K56" s="189"/>
      <c r="L56" s="189"/>
      <c r="M56" s="189"/>
      <c r="N56" s="189"/>
      <c r="O56" s="189"/>
      <c r="P56" s="189"/>
      <c r="Q56" s="189"/>
      <c r="R56" s="190"/>
      <c r="S56" s="190"/>
      <c r="T56" s="190"/>
      <c r="U56" s="185"/>
      <c r="V56" s="175"/>
      <c r="W56" s="191"/>
      <c r="X56" s="188"/>
      <c r="Y56" s="189"/>
      <c r="Z56" s="189"/>
      <c r="AA56" s="189"/>
      <c r="AB56" s="189"/>
      <c r="AC56" s="189"/>
      <c r="AD56" s="189"/>
      <c r="AE56" s="189"/>
      <c r="AF56" s="189"/>
      <c r="AG56" s="189"/>
      <c r="AH56" s="189"/>
      <c r="AI56" s="189"/>
      <c r="AJ56" s="189"/>
      <c r="AK56" s="189"/>
      <c r="AL56" s="189"/>
      <c r="AM56" s="189"/>
      <c r="AN56" s="190"/>
      <c r="AO56" s="190"/>
      <c r="AP56" s="190"/>
      <c r="AQ56" s="185"/>
      <c r="AR56" s="175"/>
      <c r="AS56" s="191"/>
      <c r="AT56" s="188"/>
      <c r="AU56" s="189"/>
      <c r="AV56" s="189"/>
      <c r="AW56" s="189"/>
      <c r="AX56" s="189"/>
      <c r="AY56" s="189"/>
      <c r="AZ56" s="189"/>
      <c r="BA56" s="189"/>
      <c r="BB56" s="189"/>
      <c r="BC56" s="189"/>
      <c r="BD56" s="189"/>
      <c r="BE56" s="189"/>
      <c r="BF56" s="189"/>
      <c r="BG56" s="189"/>
      <c r="BH56" s="189"/>
      <c r="BI56" s="189"/>
      <c r="BJ56" s="190"/>
      <c r="BK56" s="190"/>
      <c r="BL56" s="190"/>
      <c r="BM56" s="185"/>
    </row>
    <row r="57" spans="1:65" x14ac:dyDescent="0.25">
      <c r="A57" s="187"/>
      <c r="B57" s="188"/>
      <c r="C57" s="189"/>
      <c r="D57" s="189"/>
      <c r="E57" s="189"/>
      <c r="F57" s="189"/>
      <c r="G57" s="189"/>
      <c r="H57" s="189"/>
      <c r="I57" s="189"/>
      <c r="J57" s="189"/>
      <c r="K57" s="189"/>
      <c r="L57" s="189"/>
      <c r="M57" s="189"/>
      <c r="N57" s="189"/>
      <c r="O57" s="189"/>
      <c r="P57" s="189"/>
      <c r="Q57" s="189"/>
      <c r="R57" s="190"/>
      <c r="S57" s="190"/>
      <c r="T57" s="190"/>
      <c r="U57" s="185"/>
      <c r="V57" s="175"/>
      <c r="W57" s="191"/>
      <c r="X57" s="188"/>
      <c r="Y57" s="189"/>
      <c r="Z57" s="189"/>
      <c r="AA57" s="189"/>
      <c r="AB57" s="189"/>
      <c r="AC57" s="189"/>
      <c r="AD57" s="189"/>
      <c r="AE57" s="189"/>
      <c r="AF57" s="189"/>
      <c r="AG57" s="189"/>
      <c r="AH57" s="189"/>
      <c r="AI57" s="189"/>
      <c r="AJ57" s="189"/>
      <c r="AK57" s="189"/>
      <c r="AL57" s="189"/>
      <c r="AM57" s="189"/>
      <c r="AN57" s="190"/>
      <c r="AO57" s="190"/>
      <c r="AP57" s="190"/>
      <c r="AQ57" s="185"/>
      <c r="AR57" s="175"/>
      <c r="AS57" s="191"/>
      <c r="AT57" s="188"/>
      <c r="AU57" s="189"/>
      <c r="AV57" s="189"/>
      <c r="AW57" s="189"/>
      <c r="AX57" s="189"/>
      <c r="AY57" s="189"/>
      <c r="AZ57" s="189"/>
      <c r="BA57" s="189"/>
      <c r="BB57" s="189"/>
      <c r="BC57" s="189"/>
      <c r="BD57" s="189"/>
      <c r="BE57" s="189"/>
      <c r="BF57" s="189"/>
      <c r="BG57" s="189"/>
      <c r="BH57" s="189"/>
      <c r="BI57" s="189"/>
      <c r="BJ57" s="190"/>
      <c r="BK57" s="190"/>
      <c r="BL57" s="190"/>
      <c r="BM57" s="185"/>
    </row>
    <row r="58" spans="1:65" x14ac:dyDescent="0.25">
      <c r="A58" s="187"/>
      <c r="B58" s="188"/>
      <c r="C58" s="189"/>
      <c r="D58" s="189"/>
      <c r="E58" s="189"/>
      <c r="F58" s="189"/>
      <c r="G58" s="189"/>
      <c r="H58" s="189"/>
      <c r="I58" s="189"/>
      <c r="J58" s="189"/>
      <c r="K58" s="189"/>
      <c r="L58" s="189"/>
      <c r="M58" s="189"/>
      <c r="N58" s="189"/>
      <c r="O58" s="189"/>
      <c r="P58" s="189"/>
      <c r="Q58" s="189"/>
      <c r="R58" s="190"/>
      <c r="S58" s="190"/>
      <c r="T58" s="190"/>
      <c r="U58" s="185"/>
      <c r="V58" s="175"/>
      <c r="W58" s="191"/>
      <c r="X58" s="188"/>
      <c r="Y58" s="189"/>
      <c r="Z58" s="189"/>
      <c r="AA58" s="189"/>
      <c r="AB58" s="189"/>
      <c r="AC58" s="189"/>
      <c r="AD58" s="189"/>
      <c r="AE58" s="189"/>
      <c r="AF58" s="189"/>
      <c r="AG58" s="189"/>
      <c r="AH58" s="189"/>
      <c r="AI58" s="189"/>
      <c r="AJ58" s="189"/>
      <c r="AK58" s="189"/>
      <c r="AL58" s="189"/>
      <c r="AM58" s="189"/>
      <c r="AN58" s="190"/>
      <c r="AO58" s="190"/>
      <c r="AP58" s="190"/>
      <c r="AQ58" s="185"/>
      <c r="AR58" s="175"/>
      <c r="AS58" s="191"/>
      <c r="AT58" s="188"/>
      <c r="AU58" s="189"/>
      <c r="AV58" s="189"/>
      <c r="AW58" s="189"/>
      <c r="AX58" s="189"/>
      <c r="AY58" s="189"/>
      <c r="AZ58" s="189"/>
      <c r="BA58" s="189"/>
      <c r="BB58" s="189"/>
      <c r="BC58" s="189"/>
      <c r="BD58" s="189"/>
      <c r="BE58" s="189"/>
      <c r="BF58" s="189"/>
      <c r="BG58" s="189"/>
      <c r="BH58" s="189"/>
      <c r="BI58" s="189"/>
      <c r="BJ58" s="190"/>
      <c r="BK58" s="190"/>
      <c r="BL58" s="190"/>
      <c r="BM58" s="185"/>
    </row>
    <row r="59" spans="1:65" x14ac:dyDescent="0.25">
      <c r="A59" s="187"/>
      <c r="B59" s="188"/>
      <c r="C59" s="189"/>
      <c r="D59" s="189"/>
      <c r="E59" s="189"/>
      <c r="F59" s="189"/>
      <c r="G59" s="189"/>
      <c r="H59" s="189"/>
      <c r="I59" s="189"/>
      <c r="J59" s="189"/>
      <c r="K59" s="189"/>
      <c r="L59" s="189"/>
      <c r="M59" s="189"/>
      <c r="N59" s="189"/>
      <c r="O59" s="189"/>
      <c r="P59" s="189"/>
      <c r="Q59" s="189"/>
      <c r="R59" s="190"/>
      <c r="S59" s="190"/>
      <c r="T59" s="190"/>
      <c r="U59" s="185"/>
      <c r="V59" s="175"/>
      <c r="W59" s="191"/>
      <c r="X59" s="188"/>
      <c r="Y59" s="189"/>
      <c r="Z59" s="189"/>
      <c r="AA59" s="189"/>
      <c r="AB59" s="189"/>
      <c r="AC59" s="189"/>
      <c r="AD59" s="189"/>
      <c r="AE59" s="189"/>
      <c r="AF59" s="189"/>
      <c r="AG59" s="189"/>
      <c r="AH59" s="189"/>
      <c r="AI59" s="189"/>
      <c r="AJ59" s="189"/>
      <c r="AK59" s="189"/>
      <c r="AL59" s="189"/>
      <c r="AM59" s="189"/>
      <c r="AN59" s="190"/>
      <c r="AO59" s="190"/>
      <c r="AP59" s="190"/>
      <c r="AQ59" s="185"/>
      <c r="AR59" s="175"/>
      <c r="AS59" s="191"/>
      <c r="AT59" s="188"/>
      <c r="AU59" s="189"/>
      <c r="AV59" s="189"/>
      <c r="AW59" s="189"/>
      <c r="AX59" s="189"/>
      <c r="AY59" s="189"/>
      <c r="AZ59" s="189"/>
      <c r="BA59" s="189"/>
      <c r="BB59" s="189"/>
      <c r="BC59" s="189"/>
      <c r="BD59" s="189"/>
      <c r="BE59" s="189"/>
      <c r="BF59" s="189"/>
      <c r="BG59" s="189"/>
      <c r="BH59" s="189"/>
      <c r="BI59" s="189"/>
      <c r="BJ59" s="190"/>
      <c r="BK59" s="190"/>
      <c r="BL59" s="190"/>
      <c r="BM59" s="185"/>
    </row>
    <row r="60" spans="1:65" x14ac:dyDescent="0.25">
      <c r="A60" s="187"/>
      <c r="B60" s="188"/>
      <c r="C60" s="189"/>
      <c r="D60" s="189"/>
      <c r="E60" s="189"/>
      <c r="F60" s="189"/>
      <c r="G60" s="189"/>
      <c r="H60" s="189"/>
      <c r="I60" s="189"/>
      <c r="J60" s="189"/>
      <c r="K60" s="189"/>
      <c r="L60" s="189"/>
      <c r="M60" s="189"/>
      <c r="N60" s="189"/>
      <c r="O60" s="189"/>
      <c r="P60" s="189"/>
      <c r="Q60" s="189"/>
      <c r="R60" s="190"/>
      <c r="S60" s="190"/>
      <c r="T60" s="190"/>
      <c r="U60" s="185"/>
      <c r="V60" s="175"/>
      <c r="W60" s="191"/>
      <c r="X60" s="188"/>
      <c r="Y60" s="189"/>
      <c r="Z60" s="189"/>
      <c r="AA60" s="189"/>
      <c r="AB60" s="189"/>
      <c r="AC60" s="189"/>
      <c r="AD60" s="189"/>
      <c r="AE60" s="189"/>
      <c r="AF60" s="189"/>
      <c r="AG60" s="189"/>
      <c r="AH60" s="189"/>
      <c r="AI60" s="189"/>
      <c r="AJ60" s="189"/>
      <c r="AK60" s="189"/>
      <c r="AL60" s="189"/>
      <c r="AM60" s="189"/>
      <c r="AN60" s="190"/>
      <c r="AO60" s="190"/>
      <c r="AP60" s="190"/>
      <c r="AQ60" s="185"/>
      <c r="AR60" s="175"/>
      <c r="AS60" s="191"/>
      <c r="AT60" s="188"/>
      <c r="AU60" s="189"/>
      <c r="AV60" s="189"/>
      <c r="AW60" s="189"/>
      <c r="AX60" s="189"/>
      <c r="AY60" s="189"/>
      <c r="AZ60" s="189"/>
      <c r="BA60" s="189"/>
      <c r="BB60" s="189"/>
      <c r="BC60" s="189"/>
      <c r="BD60" s="189"/>
      <c r="BE60" s="189"/>
      <c r="BF60" s="189"/>
      <c r="BG60" s="189"/>
      <c r="BH60" s="189"/>
      <c r="BI60" s="189"/>
      <c r="BJ60" s="190"/>
      <c r="BK60" s="190"/>
      <c r="BL60" s="190"/>
      <c r="BM60" s="185"/>
    </row>
    <row r="61" spans="1:65" x14ac:dyDescent="0.25">
      <c r="A61" s="187"/>
      <c r="B61" s="188"/>
      <c r="C61" s="189"/>
      <c r="D61" s="189"/>
      <c r="E61" s="189"/>
      <c r="F61" s="189"/>
      <c r="G61" s="189"/>
      <c r="H61" s="189"/>
      <c r="I61" s="189"/>
      <c r="J61" s="189"/>
      <c r="K61" s="189"/>
      <c r="L61" s="189"/>
      <c r="M61" s="189"/>
      <c r="N61" s="189"/>
      <c r="O61" s="189"/>
      <c r="P61" s="189"/>
      <c r="Q61" s="189"/>
      <c r="R61" s="190"/>
      <c r="S61" s="190"/>
      <c r="T61" s="190"/>
      <c r="U61" s="185"/>
      <c r="V61" s="175"/>
      <c r="W61" s="191"/>
      <c r="X61" s="188"/>
      <c r="Y61" s="189"/>
      <c r="Z61" s="189"/>
      <c r="AA61" s="189"/>
      <c r="AB61" s="189"/>
      <c r="AC61" s="189"/>
      <c r="AD61" s="189"/>
      <c r="AE61" s="189"/>
      <c r="AF61" s="189"/>
      <c r="AG61" s="189"/>
      <c r="AH61" s="189"/>
      <c r="AI61" s="189"/>
      <c r="AJ61" s="189"/>
      <c r="AK61" s="189"/>
      <c r="AL61" s="189"/>
      <c r="AM61" s="189"/>
      <c r="AN61" s="190"/>
      <c r="AO61" s="190"/>
      <c r="AP61" s="190"/>
      <c r="AQ61" s="185"/>
      <c r="AR61" s="175"/>
      <c r="AS61" s="191"/>
      <c r="AT61" s="188"/>
      <c r="AU61" s="189"/>
      <c r="AV61" s="189"/>
      <c r="AW61" s="189"/>
      <c r="AX61" s="189"/>
      <c r="AY61" s="189"/>
      <c r="AZ61" s="189"/>
      <c r="BA61" s="189"/>
      <c r="BB61" s="189"/>
      <c r="BC61" s="189"/>
      <c r="BD61" s="189"/>
      <c r="BE61" s="189"/>
      <c r="BF61" s="189"/>
      <c r="BG61" s="189"/>
      <c r="BH61" s="189"/>
      <c r="BI61" s="189"/>
      <c r="BJ61" s="190"/>
      <c r="BK61" s="190"/>
      <c r="BL61" s="190"/>
      <c r="BM61" s="185"/>
    </row>
    <row r="62" spans="1:65" x14ac:dyDescent="0.25">
      <c r="A62" s="187"/>
      <c r="B62" s="188"/>
      <c r="C62" s="189"/>
      <c r="D62" s="189"/>
      <c r="E62" s="189"/>
      <c r="F62" s="189"/>
      <c r="G62" s="189"/>
      <c r="H62" s="189"/>
      <c r="I62" s="189"/>
      <c r="J62" s="189"/>
      <c r="K62" s="189"/>
      <c r="L62" s="189"/>
      <c r="M62" s="189"/>
      <c r="N62" s="189"/>
      <c r="O62" s="189"/>
      <c r="P62" s="189"/>
      <c r="Q62" s="189"/>
      <c r="R62" s="190"/>
      <c r="S62" s="190"/>
      <c r="T62" s="190"/>
      <c r="U62" s="185"/>
      <c r="V62" s="175"/>
      <c r="W62" s="191"/>
      <c r="X62" s="188"/>
      <c r="Y62" s="189"/>
      <c r="Z62" s="189"/>
      <c r="AA62" s="189"/>
      <c r="AB62" s="189"/>
      <c r="AC62" s="189"/>
      <c r="AD62" s="189"/>
      <c r="AE62" s="189"/>
      <c r="AF62" s="189"/>
      <c r="AG62" s="189"/>
      <c r="AH62" s="189"/>
      <c r="AI62" s="189"/>
      <c r="AJ62" s="189"/>
      <c r="AK62" s="189"/>
      <c r="AL62" s="189"/>
      <c r="AM62" s="189"/>
      <c r="AN62" s="190"/>
      <c r="AO62" s="190"/>
      <c r="AP62" s="190"/>
      <c r="AQ62" s="185"/>
      <c r="AR62" s="175"/>
      <c r="AS62" s="191"/>
      <c r="AT62" s="188"/>
      <c r="AU62" s="189"/>
      <c r="AV62" s="189"/>
      <c r="AW62" s="189"/>
      <c r="AX62" s="189"/>
      <c r="AY62" s="189"/>
      <c r="AZ62" s="189"/>
      <c r="BA62" s="189"/>
      <c r="BB62" s="189"/>
      <c r="BC62" s="189"/>
      <c r="BD62" s="189"/>
      <c r="BE62" s="189"/>
      <c r="BF62" s="189"/>
      <c r="BG62" s="189"/>
      <c r="BH62" s="189"/>
      <c r="BI62" s="189"/>
      <c r="BJ62" s="190"/>
      <c r="BK62" s="190"/>
      <c r="BL62" s="190"/>
      <c r="BM62" s="185"/>
    </row>
    <row r="63" spans="1:65" x14ac:dyDescent="0.25">
      <c r="A63" s="229"/>
      <c r="B63" s="230"/>
      <c r="C63" s="192"/>
      <c r="D63" s="192"/>
      <c r="E63" s="192"/>
      <c r="F63" s="192"/>
      <c r="G63" s="192"/>
      <c r="H63" s="192"/>
      <c r="I63" s="192"/>
      <c r="J63" s="192"/>
      <c r="K63" s="192"/>
      <c r="L63" s="192"/>
      <c r="M63" s="192"/>
      <c r="N63" s="192"/>
      <c r="O63" s="192"/>
      <c r="P63" s="192"/>
      <c r="Q63" s="192"/>
      <c r="R63" s="192"/>
      <c r="S63" s="192"/>
      <c r="T63" s="192"/>
      <c r="U63" s="192"/>
      <c r="V63" s="175"/>
      <c r="W63" s="229"/>
      <c r="X63" s="230"/>
      <c r="Y63" s="192"/>
      <c r="Z63" s="192"/>
      <c r="AA63" s="192"/>
      <c r="AB63" s="192"/>
      <c r="AC63" s="192"/>
      <c r="AD63" s="192"/>
      <c r="AE63" s="192"/>
      <c r="AF63" s="192"/>
      <c r="AG63" s="192"/>
      <c r="AH63" s="192"/>
      <c r="AI63" s="192"/>
      <c r="AJ63" s="192"/>
      <c r="AK63" s="192"/>
      <c r="AL63" s="192"/>
      <c r="AM63" s="192"/>
      <c r="AN63" s="192"/>
      <c r="AO63" s="192"/>
      <c r="AP63" s="192"/>
      <c r="AQ63" s="192"/>
      <c r="AR63" s="175"/>
      <c r="AS63" s="229"/>
      <c r="AT63" s="230"/>
      <c r="AU63" s="192"/>
      <c r="AV63" s="192"/>
      <c r="AW63" s="192"/>
      <c r="AX63" s="192"/>
      <c r="AY63" s="192"/>
      <c r="AZ63" s="192"/>
      <c r="BA63" s="192"/>
      <c r="BB63" s="192"/>
      <c r="BC63" s="192"/>
      <c r="BD63" s="192"/>
      <c r="BE63" s="192"/>
      <c r="BF63" s="192"/>
      <c r="BG63" s="192"/>
      <c r="BH63" s="192"/>
      <c r="BI63" s="192"/>
      <c r="BJ63" s="192"/>
      <c r="BK63" s="192"/>
      <c r="BL63" s="192"/>
      <c r="BM63" s="192"/>
    </row>
    <row r="64" spans="1:65" x14ac:dyDescent="0.25">
      <c r="A64" s="176"/>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row>
    <row r="65" spans="1:65" ht="15" customHeight="1" x14ac:dyDescent="0.25">
      <c r="A65" s="177"/>
      <c r="B65" s="210"/>
      <c r="C65" s="178"/>
      <c r="D65" s="178"/>
      <c r="E65" s="178"/>
      <c r="F65" s="178"/>
      <c r="G65" s="178"/>
      <c r="H65" s="178"/>
      <c r="I65" s="178"/>
      <c r="J65" s="178"/>
      <c r="K65" s="178"/>
      <c r="L65" s="178"/>
      <c r="M65" s="178"/>
      <c r="N65" s="178"/>
      <c r="O65" s="178"/>
      <c r="P65" s="178"/>
      <c r="Q65" s="178"/>
      <c r="R65" s="210"/>
      <c r="S65" s="210"/>
      <c r="T65" s="210"/>
      <c r="U65" s="210"/>
      <c r="V65" s="175"/>
      <c r="W65" s="210"/>
      <c r="X65" s="210"/>
      <c r="Y65" s="178"/>
      <c r="Z65" s="178"/>
      <c r="AA65" s="178"/>
      <c r="AB65" s="178"/>
      <c r="AC65" s="178"/>
      <c r="AD65" s="178"/>
      <c r="AE65" s="178"/>
      <c r="AF65" s="178"/>
      <c r="AG65" s="178"/>
      <c r="AH65" s="178"/>
      <c r="AI65" s="178"/>
      <c r="AJ65" s="178"/>
      <c r="AK65" s="178"/>
      <c r="AL65" s="178"/>
      <c r="AM65" s="178"/>
      <c r="AN65" s="210"/>
      <c r="AO65" s="210"/>
      <c r="AP65" s="210"/>
      <c r="AQ65" s="210"/>
      <c r="AR65" s="175"/>
      <c r="AS65" s="210"/>
      <c r="AT65" s="210"/>
      <c r="AU65" s="178"/>
      <c r="AV65" s="178"/>
      <c r="AW65" s="178"/>
      <c r="AX65" s="178"/>
      <c r="AY65" s="178"/>
      <c r="AZ65" s="178"/>
      <c r="BA65" s="178"/>
      <c r="BB65" s="178"/>
      <c r="BC65" s="178"/>
      <c r="BD65" s="178"/>
      <c r="BE65" s="178"/>
      <c r="BF65" s="178"/>
      <c r="BG65" s="178"/>
      <c r="BH65" s="178"/>
      <c r="BI65" s="178"/>
      <c r="BJ65" s="210"/>
      <c r="BK65" s="210"/>
      <c r="BL65" s="210"/>
      <c r="BM65" s="210"/>
    </row>
    <row r="66" spans="1:65" x14ac:dyDescent="0.25">
      <c r="A66" s="179"/>
      <c r="B66" s="180"/>
      <c r="C66" s="180"/>
      <c r="D66" s="180"/>
      <c r="E66" s="180"/>
      <c r="F66" s="180"/>
      <c r="G66" s="180"/>
      <c r="H66" s="180"/>
      <c r="I66" s="180"/>
      <c r="J66" s="180"/>
      <c r="K66" s="180"/>
      <c r="L66" s="180"/>
      <c r="M66" s="180"/>
      <c r="N66" s="180"/>
      <c r="O66" s="180"/>
      <c r="P66" s="180"/>
      <c r="Q66" s="180"/>
      <c r="R66" s="180"/>
      <c r="S66" s="180"/>
      <c r="T66" s="180"/>
      <c r="U66" s="180"/>
      <c r="V66" s="175"/>
      <c r="W66" s="181"/>
      <c r="X66" s="180"/>
      <c r="Y66" s="180"/>
      <c r="Z66" s="180"/>
      <c r="AA66" s="180"/>
      <c r="AB66" s="180"/>
      <c r="AC66" s="180"/>
      <c r="AD66" s="180"/>
      <c r="AE66" s="180"/>
      <c r="AF66" s="180"/>
      <c r="AG66" s="180"/>
      <c r="AH66" s="180"/>
      <c r="AI66" s="180"/>
      <c r="AJ66" s="180"/>
      <c r="AK66" s="180"/>
      <c r="AL66" s="180"/>
      <c r="AM66" s="180"/>
      <c r="AN66" s="180"/>
      <c r="AO66" s="180"/>
      <c r="AP66" s="180"/>
      <c r="AQ66" s="180"/>
      <c r="AR66" s="175"/>
      <c r="AS66" s="181"/>
      <c r="AT66" s="180"/>
      <c r="AU66" s="180"/>
      <c r="AV66" s="180"/>
      <c r="AW66" s="180"/>
      <c r="AX66" s="180"/>
      <c r="AY66" s="180"/>
      <c r="AZ66" s="180"/>
      <c r="BA66" s="180"/>
      <c r="BB66" s="180"/>
      <c r="BC66" s="180"/>
      <c r="BD66" s="180"/>
      <c r="BE66" s="180"/>
      <c r="BF66" s="180"/>
      <c r="BG66" s="180"/>
      <c r="BH66" s="180"/>
      <c r="BI66" s="180"/>
      <c r="BJ66" s="180"/>
      <c r="BK66" s="180"/>
      <c r="BL66" s="180"/>
      <c r="BM66" s="180"/>
    </row>
    <row r="67" spans="1:65" x14ac:dyDescent="0.25">
      <c r="A67" s="182"/>
      <c r="B67" s="183"/>
      <c r="C67" s="184"/>
      <c r="D67" s="184"/>
      <c r="E67" s="184"/>
      <c r="F67" s="184"/>
      <c r="G67" s="184"/>
      <c r="H67" s="184"/>
      <c r="I67" s="184"/>
      <c r="J67" s="184"/>
      <c r="K67" s="184"/>
      <c r="L67" s="184"/>
      <c r="M67" s="184"/>
      <c r="N67" s="184"/>
      <c r="O67" s="184"/>
      <c r="P67" s="184"/>
      <c r="Q67" s="184"/>
      <c r="R67" s="185"/>
      <c r="S67" s="185"/>
      <c r="T67" s="185"/>
      <c r="U67" s="185"/>
      <c r="V67" s="175"/>
      <c r="W67" s="186"/>
      <c r="X67" s="183"/>
      <c r="Y67" s="184"/>
      <c r="Z67" s="184"/>
      <c r="AA67" s="184"/>
      <c r="AB67" s="184"/>
      <c r="AC67" s="184"/>
      <c r="AD67" s="184"/>
      <c r="AE67" s="184"/>
      <c r="AF67" s="184"/>
      <c r="AG67" s="184"/>
      <c r="AH67" s="184"/>
      <c r="AI67" s="184"/>
      <c r="AJ67" s="184"/>
      <c r="AK67" s="184"/>
      <c r="AL67" s="184"/>
      <c r="AM67" s="184"/>
      <c r="AN67" s="185"/>
      <c r="AO67" s="185"/>
      <c r="AP67" s="185"/>
      <c r="AQ67" s="185"/>
      <c r="AR67" s="175"/>
      <c r="AS67" s="186"/>
      <c r="AT67" s="183"/>
      <c r="AU67" s="184"/>
      <c r="AV67" s="184"/>
      <c r="AW67" s="184"/>
      <c r="AX67" s="184"/>
      <c r="AY67" s="184"/>
      <c r="AZ67" s="184"/>
      <c r="BA67" s="184"/>
      <c r="BB67" s="184"/>
      <c r="BC67" s="184"/>
      <c r="BD67" s="184"/>
      <c r="BE67" s="184"/>
      <c r="BF67" s="184"/>
      <c r="BG67" s="184"/>
      <c r="BH67" s="184"/>
      <c r="BI67" s="184"/>
      <c r="BJ67" s="185"/>
      <c r="BK67" s="185"/>
      <c r="BL67" s="185"/>
      <c r="BM67" s="185"/>
    </row>
    <row r="68" spans="1:65" x14ac:dyDescent="0.25">
      <c r="A68" s="187"/>
      <c r="B68" s="188"/>
      <c r="C68" s="189"/>
      <c r="D68" s="189"/>
      <c r="E68" s="189"/>
      <c r="F68" s="189"/>
      <c r="G68" s="189"/>
      <c r="H68" s="189"/>
      <c r="I68" s="189"/>
      <c r="J68" s="189"/>
      <c r="K68" s="189"/>
      <c r="L68" s="189"/>
      <c r="M68" s="189"/>
      <c r="N68" s="189"/>
      <c r="O68" s="189"/>
      <c r="P68" s="189"/>
      <c r="Q68" s="189"/>
      <c r="R68" s="190"/>
      <c r="S68" s="190"/>
      <c r="T68" s="190"/>
      <c r="U68" s="185"/>
      <c r="V68" s="175"/>
      <c r="W68" s="191"/>
      <c r="X68" s="188"/>
      <c r="Y68" s="189"/>
      <c r="Z68" s="189"/>
      <c r="AA68" s="189"/>
      <c r="AB68" s="189"/>
      <c r="AC68" s="189"/>
      <c r="AD68" s="189"/>
      <c r="AE68" s="189"/>
      <c r="AF68" s="189"/>
      <c r="AG68" s="189"/>
      <c r="AH68" s="189"/>
      <c r="AI68" s="189"/>
      <c r="AJ68" s="189"/>
      <c r="AK68" s="189"/>
      <c r="AL68" s="189"/>
      <c r="AM68" s="189"/>
      <c r="AN68" s="190"/>
      <c r="AO68" s="190"/>
      <c r="AP68" s="190"/>
      <c r="AQ68" s="185"/>
      <c r="AR68" s="175"/>
      <c r="AS68" s="191"/>
      <c r="AT68" s="188"/>
      <c r="AU68" s="189"/>
      <c r="AV68" s="189"/>
      <c r="AW68" s="189"/>
      <c r="AX68" s="189"/>
      <c r="AY68" s="189"/>
      <c r="AZ68" s="189"/>
      <c r="BA68" s="189"/>
      <c r="BB68" s="189"/>
      <c r="BC68" s="189"/>
      <c r="BD68" s="189"/>
      <c r="BE68" s="189"/>
      <c r="BF68" s="189"/>
      <c r="BG68" s="189"/>
      <c r="BH68" s="189"/>
      <c r="BI68" s="189"/>
      <c r="BJ68" s="190"/>
      <c r="BK68" s="190"/>
      <c r="BL68" s="190"/>
      <c r="BM68" s="185"/>
    </row>
    <row r="69" spans="1:65" x14ac:dyDescent="0.25">
      <c r="A69" s="187"/>
      <c r="B69" s="188"/>
      <c r="C69" s="189"/>
      <c r="D69" s="189"/>
      <c r="E69" s="189"/>
      <c r="F69" s="189"/>
      <c r="G69" s="189"/>
      <c r="H69" s="189"/>
      <c r="I69" s="189"/>
      <c r="J69" s="189"/>
      <c r="K69" s="189"/>
      <c r="L69" s="189"/>
      <c r="M69" s="189"/>
      <c r="N69" s="189"/>
      <c r="O69" s="189"/>
      <c r="P69" s="189"/>
      <c r="Q69" s="189"/>
      <c r="R69" s="190"/>
      <c r="S69" s="190"/>
      <c r="T69" s="190"/>
      <c r="U69" s="185"/>
      <c r="V69" s="175"/>
      <c r="W69" s="191"/>
      <c r="X69" s="188"/>
      <c r="Y69" s="189"/>
      <c r="Z69" s="189"/>
      <c r="AA69" s="189"/>
      <c r="AB69" s="189"/>
      <c r="AC69" s="189"/>
      <c r="AD69" s="189"/>
      <c r="AE69" s="189"/>
      <c r="AF69" s="189"/>
      <c r="AG69" s="189"/>
      <c r="AH69" s="189"/>
      <c r="AI69" s="189"/>
      <c r="AJ69" s="189"/>
      <c r="AK69" s="189"/>
      <c r="AL69" s="189"/>
      <c r="AM69" s="189"/>
      <c r="AN69" s="190"/>
      <c r="AO69" s="190"/>
      <c r="AP69" s="190"/>
      <c r="AQ69" s="185"/>
      <c r="AR69" s="175"/>
      <c r="AS69" s="191"/>
      <c r="AT69" s="188"/>
      <c r="AU69" s="189"/>
      <c r="AV69" s="189"/>
      <c r="AW69" s="189"/>
      <c r="AX69" s="189"/>
      <c r="AY69" s="189"/>
      <c r="AZ69" s="189"/>
      <c r="BA69" s="189"/>
      <c r="BB69" s="189"/>
      <c r="BC69" s="189"/>
      <c r="BD69" s="189"/>
      <c r="BE69" s="189"/>
      <c r="BF69" s="189"/>
      <c r="BG69" s="189"/>
      <c r="BH69" s="189"/>
      <c r="BI69" s="189"/>
      <c r="BJ69" s="190"/>
      <c r="BK69" s="190"/>
      <c r="BL69" s="190"/>
      <c r="BM69" s="185"/>
    </row>
    <row r="70" spans="1:65" x14ac:dyDescent="0.25">
      <c r="A70" s="187"/>
      <c r="B70" s="188"/>
      <c r="C70" s="189"/>
      <c r="D70" s="189"/>
      <c r="E70" s="189"/>
      <c r="F70" s="189"/>
      <c r="G70" s="189"/>
      <c r="H70" s="189"/>
      <c r="I70" s="189"/>
      <c r="J70" s="189"/>
      <c r="K70" s="189"/>
      <c r="L70" s="189"/>
      <c r="M70" s="189"/>
      <c r="N70" s="189"/>
      <c r="O70" s="189"/>
      <c r="P70" s="189"/>
      <c r="Q70" s="189"/>
      <c r="R70" s="190"/>
      <c r="S70" s="190"/>
      <c r="T70" s="190"/>
      <c r="U70" s="185"/>
      <c r="V70" s="175"/>
      <c r="W70" s="191"/>
      <c r="X70" s="188"/>
      <c r="Y70" s="189"/>
      <c r="Z70" s="189"/>
      <c r="AA70" s="189"/>
      <c r="AB70" s="189"/>
      <c r="AC70" s="189"/>
      <c r="AD70" s="189"/>
      <c r="AE70" s="189"/>
      <c r="AF70" s="189"/>
      <c r="AG70" s="189"/>
      <c r="AH70" s="189"/>
      <c r="AI70" s="189"/>
      <c r="AJ70" s="189"/>
      <c r="AK70" s="189"/>
      <c r="AL70" s="189"/>
      <c r="AM70" s="189"/>
      <c r="AN70" s="190"/>
      <c r="AO70" s="190"/>
      <c r="AP70" s="190"/>
      <c r="AQ70" s="185"/>
      <c r="AR70" s="175"/>
      <c r="AS70" s="191"/>
      <c r="AT70" s="188"/>
      <c r="AU70" s="189"/>
      <c r="AV70" s="189"/>
      <c r="AW70" s="189"/>
      <c r="AX70" s="189"/>
      <c r="AY70" s="189"/>
      <c r="AZ70" s="189"/>
      <c r="BA70" s="189"/>
      <c r="BB70" s="189"/>
      <c r="BC70" s="189"/>
      <c r="BD70" s="189"/>
      <c r="BE70" s="189"/>
      <c r="BF70" s="189"/>
      <c r="BG70" s="189"/>
      <c r="BH70" s="189"/>
      <c r="BI70" s="189"/>
      <c r="BJ70" s="190"/>
      <c r="BK70" s="190"/>
      <c r="BL70" s="190"/>
      <c r="BM70" s="185"/>
    </row>
    <row r="71" spans="1:65" x14ac:dyDescent="0.25">
      <c r="A71" s="187"/>
      <c r="B71" s="188"/>
      <c r="C71" s="189"/>
      <c r="D71" s="189"/>
      <c r="E71" s="189"/>
      <c r="F71" s="189"/>
      <c r="G71" s="189"/>
      <c r="H71" s="189"/>
      <c r="I71" s="189"/>
      <c r="J71" s="189"/>
      <c r="K71" s="189"/>
      <c r="L71" s="189"/>
      <c r="M71" s="189"/>
      <c r="N71" s="189"/>
      <c r="O71" s="189"/>
      <c r="P71" s="189"/>
      <c r="Q71" s="189"/>
      <c r="R71" s="190"/>
      <c r="S71" s="190"/>
      <c r="T71" s="190"/>
      <c r="U71" s="185"/>
      <c r="V71" s="175"/>
      <c r="W71" s="191"/>
      <c r="X71" s="188"/>
      <c r="Y71" s="189"/>
      <c r="Z71" s="189"/>
      <c r="AA71" s="189"/>
      <c r="AB71" s="189"/>
      <c r="AC71" s="189"/>
      <c r="AD71" s="189"/>
      <c r="AE71" s="189"/>
      <c r="AF71" s="189"/>
      <c r="AG71" s="189"/>
      <c r="AH71" s="189"/>
      <c r="AI71" s="189"/>
      <c r="AJ71" s="189"/>
      <c r="AK71" s="189"/>
      <c r="AL71" s="189"/>
      <c r="AM71" s="189"/>
      <c r="AN71" s="190"/>
      <c r="AO71" s="190"/>
      <c r="AP71" s="190"/>
      <c r="AQ71" s="185"/>
      <c r="AR71" s="175"/>
      <c r="AS71" s="191"/>
      <c r="AT71" s="188"/>
      <c r="AU71" s="189"/>
      <c r="AV71" s="189"/>
      <c r="AW71" s="189"/>
      <c r="AX71" s="189"/>
      <c r="AY71" s="189"/>
      <c r="AZ71" s="189"/>
      <c r="BA71" s="189"/>
      <c r="BB71" s="189"/>
      <c r="BC71" s="189"/>
      <c r="BD71" s="189"/>
      <c r="BE71" s="189"/>
      <c r="BF71" s="189"/>
      <c r="BG71" s="189"/>
      <c r="BH71" s="189"/>
      <c r="BI71" s="189"/>
      <c r="BJ71" s="190"/>
      <c r="BK71" s="190"/>
      <c r="BL71" s="190"/>
      <c r="BM71" s="185"/>
    </row>
    <row r="72" spans="1:65" x14ac:dyDescent="0.25">
      <c r="A72" s="187"/>
      <c r="B72" s="188"/>
      <c r="C72" s="189"/>
      <c r="D72" s="189"/>
      <c r="E72" s="189"/>
      <c r="F72" s="189"/>
      <c r="G72" s="189"/>
      <c r="H72" s="189"/>
      <c r="I72" s="189"/>
      <c r="J72" s="189"/>
      <c r="K72" s="189"/>
      <c r="L72" s="189"/>
      <c r="M72" s="189"/>
      <c r="N72" s="189"/>
      <c r="O72" s="189"/>
      <c r="P72" s="189"/>
      <c r="Q72" s="189"/>
      <c r="R72" s="190"/>
      <c r="S72" s="190"/>
      <c r="T72" s="190"/>
      <c r="U72" s="185"/>
      <c r="V72" s="175"/>
      <c r="W72" s="191"/>
      <c r="X72" s="188"/>
      <c r="Y72" s="189"/>
      <c r="Z72" s="189"/>
      <c r="AA72" s="189"/>
      <c r="AB72" s="189"/>
      <c r="AC72" s="189"/>
      <c r="AD72" s="189"/>
      <c r="AE72" s="189"/>
      <c r="AF72" s="189"/>
      <c r="AG72" s="189"/>
      <c r="AH72" s="189"/>
      <c r="AI72" s="189"/>
      <c r="AJ72" s="189"/>
      <c r="AK72" s="189"/>
      <c r="AL72" s="189"/>
      <c r="AM72" s="189"/>
      <c r="AN72" s="190"/>
      <c r="AO72" s="190"/>
      <c r="AP72" s="190"/>
      <c r="AQ72" s="185"/>
      <c r="AR72" s="175"/>
      <c r="AS72" s="191"/>
      <c r="AT72" s="188"/>
      <c r="AU72" s="189"/>
      <c r="AV72" s="189"/>
      <c r="AW72" s="189"/>
      <c r="AX72" s="189"/>
      <c r="AY72" s="189"/>
      <c r="AZ72" s="189"/>
      <c r="BA72" s="189"/>
      <c r="BB72" s="189"/>
      <c r="BC72" s="189"/>
      <c r="BD72" s="189"/>
      <c r="BE72" s="189"/>
      <c r="BF72" s="189"/>
      <c r="BG72" s="189"/>
      <c r="BH72" s="189"/>
      <c r="BI72" s="189"/>
      <c r="BJ72" s="190"/>
      <c r="BK72" s="190"/>
      <c r="BL72" s="190"/>
      <c r="BM72" s="185"/>
    </row>
    <row r="73" spans="1:65" x14ac:dyDescent="0.25">
      <c r="A73" s="187"/>
      <c r="B73" s="188"/>
      <c r="C73" s="189"/>
      <c r="D73" s="189"/>
      <c r="E73" s="189"/>
      <c r="F73" s="189"/>
      <c r="G73" s="189"/>
      <c r="H73" s="189"/>
      <c r="I73" s="189"/>
      <c r="J73" s="189"/>
      <c r="K73" s="189"/>
      <c r="L73" s="189"/>
      <c r="M73" s="189"/>
      <c r="N73" s="189"/>
      <c r="O73" s="189"/>
      <c r="P73" s="189"/>
      <c r="Q73" s="189"/>
      <c r="R73" s="190"/>
      <c r="S73" s="190"/>
      <c r="T73" s="190"/>
      <c r="U73" s="185"/>
      <c r="V73" s="175"/>
      <c r="W73" s="191"/>
      <c r="X73" s="188"/>
      <c r="Y73" s="189"/>
      <c r="Z73" s="189"/>
      <c r="AA73" s="189"/>
      <c r="AB73" s="189"/>
      <c r="AC73" s="189"/>
      <c r="AD73" s="189"/>
      <c r="AE73" s="189"/>
      <c r="AF73" s="189"/>
      <c r="AG73" s="189"/>
      <c r="AH73" s="189"/>
      <c r="AI73" s="189"/>
      <c r="AJ73" s="189"/>
      <c r="AK73" s="189"/>
      <c r="AL73" s="189"/>
      <c r="AM73" s="189"/>
      <c r="AN73" s="190"/>
      <c r="AO73" s="190"/>
      <c r="AP73" s="190"/>
      <c r="AQ73" s="185"/>
      <c r="AR73" s="175"/>
      <c r="AS73" s="191"/>
      <c r="AT73" s="188"/>
      <c r="AU73" s="189"/>
      <c r="AV73" s="189"/>
      <c r="AW73" s="189"/>
      <c r="AX73" s="189"/>
      <c r="AY73" s="189"/>
      <c r="AZ73" s="189"/>
      <c r="BA73" s="189"/>
      <c r="BB73" s="189"/>
      <c r="BC73" s="189"/>
      <c r="BD73" s="189"/>
      <c r="BE73" s="189"/>
      <c r="BF73" s="189"/>
      <c r="BG73" s="189"/>
      <c r="BH73" s="189"/>
      <c r="BI73" s="189"/>
      <c r="BJ73" s="190"/>
      <c r="BK73" s="190"/>
      <c r="BL73" s="190"/>
      <c r="BM73" s="185"/>
    </row>
    <row r="74" spans="1:65" x14ac:dyDescent="0.25">
      <c r="A74" s="187"/>
      <c r="B74" s="188"/>
      <c r="C74" s="189"/>
      <c r="D74" s="189"/>
      <c r="E74" s="189"/>
      <c r="F74" s="189"/>
      <c r="G74" s="189"/>
      <c r="H74" s="189"/>
      <c r="I74" s="189"/>
      <c r="J74" s="189"/>
      <c r="K74" s="189"/>
      <c r="L74" s="189"/>
      <c r="M74" s="189"/>
      <c r="N74" s="189"/>
      <c r="O74" s="189"/>
      <c r="P74" s="189"/>
      <c r="Q74" s="189"/>
      <c r="R74" s="190"/>
      <c r="S74" s="190"/>
      <c r="T74" s="190"/>
      <c r="U74" s="185"/>
      <c r="V74" s="175"/>
      <c r="W74" s="191"/>
      <c r="X74" s="188"/>
      <c r="Y74" s="189"/>
      <c r="Z74" s="189"/>
      <c r="AA74" s="189"/>
      <c r="AB74" s="189"/>
      <c r="AC74" s="189"/>
      <c r="AD74" s="189"/>
      <c r="AE74" s="189"/>
      <c r="AF74" s="189"/>
      <c r="AG74" s="189"/>
      <c r="AH74" s="189"/>
      <c r="AI74" s="189"/>
      <c r="AJ74" s="189"/>
      <c r="AK74" s="189"/>
      <c r="AL74" s="189"/>
      <c r="AM74" s="189"/>
      <c r="AN74" s="190"/>
      <c r="AO74" s="190"/>
      <c r="AP74" s="190"/>
      <c r="AQ74" s="185"/>
      <c r="AR74" s="175"/>
      <c r="AS74" s="191"/>
      <c r="AT74" s="188"/>
      <c r="AU74" s="189"/>
      <c r="AV74" s="189"/>
      <c r="AW74" s="189"/>
      <c r="AX74" s="189"/>
      <c r="AY74" s="189"/>
      <c r="AZ74" s="189"/>
      <c r="BA74" s="189"/>
      <c r="BB74" s="189"/>
      <c r="BC74" s="189"/>
      <c r="BD74" s="189"/>
      <c r="BE74" s="189"/>
      <c r="BF74" s="189"/>
      <c r="BG74" s="189"/>
      <c r="BH74" s="189"/>
      <c r="BI74" s="189"/>
      <c r="BJ74" s="190"/>
      <c r="BK74" s="190"/>
      <c r="BL74" s="190"/>
      <c r="BM74" s="185"/>
    </row>
    <row r="75" spans="1:65" x14ac:dyDescent="0.25">
      <c r="A75" s="187"/>
      <c r="B75" s="188"/>
      <c r="C75" s="189"/>
      <c r="D75" s="189"/>
      <c r="E75" s="189"/>
      <c r="F75" s="189"/>
      <c r="G75" s="189"/>
      <c r="H75" s="189"/>
      <c r="I75" s="189"/>
      <c r="J75" s="189"/>
      <c r="K75" s="189"/>
      <c r="L75" s="189"/>
      <c r="M75" s="189"/>
      <c r="N75" s="189"/>
      <c r="O75" s="189"/>
      <c r="P75" s="189"/>
      <c r="Q75" s="189"/>
      <c r="R75" s="190"/>
      <c r="S75" s="190"/>
      <c r="T75" s="190"/>
      <c r="U75" s="185"/>
      <c r="V75" s="175"/>
      <c r="W75" s="191"/>
      <c r="X75" s="188"/>
      <c r="Y75" s="189"/>
      <c r="Z75" s="189"/>
      <c r="AA75" s="189"/>
      <c r="AB75" s="189"/>
      <c r="AC75" s="189"/>
      <c r="AD75" s="189"/>
      <c r="AE75" s="189"/>
      <c r="AF75" s="189"/>
      <c r="AG75" s="189"/>
      <c r="AH75" s="189"/>
      <c r="AI75" s="189"/>
      <c r="AJ75" s="189"/>
      <c r="AK75" s="189"/>
      <c r="AL75" s="189"/>
      <c r="AM75" s="189"/>
      <c r="AN75" s="190"/>
      <c r="AO75" s="190"/>
      <c r="AP75" s="190"/>
      <c r="AQ75" s="185"/>
      <c r="AR75" s="175"/>
      <c r="AS75" s="191"/>
      <c r="AT75" s="188"/>
      <c r="AU75" s="189"/>
      <c r="AV75" s="189"/>
      <c r="AW75" s="189"/>
      <c r="AX75" s="189"/>
      <c r="AY75" s="189"/>
      <c r="AZ75" s="189"/>
      <c r="BA75" s="189"/>
      <c r="BB75" s="189"/>
      <c r="BC75" s="189"/>
      <c r="BD75" s="189"/>
      <c r="BE75" s="189"/>
      <c r="BF75" s="189"/>
      <c r="BG75" s="189"/>
      <c r="BH75" s="189"/>
      <c r="BI75" s="189"/>
      <c r="BJ75" s="190"/>
      <c r="BK75" s="190"/>
      <c r="BL75" s="190"/>
      <c r="BM75" s="185"/>
    </row>
    <row r="76" spans="1:65" x14ac:dyDescent="0.25">
      <c r="A76" s="187"/>
      <c r="B76" s="188"/>
      <c r="C76" s="189"/>
      <c r="D76" s="189"/>
      <c r="E76" s="189"/>
      <c r="F76" s="189"/>
      <c r="G76" s="189"/>
      <c r="H76" s="189"/>
      <c r="I76" s="189"/>
      <c r="J76" s="189"/>
      <c r="K76" s="189"/>
      <c r="L76" s="189"/>
      <c r="M76" s="189"/>
      <c r="N76" s="189"/>
      <c r="O76" s="189"/>
      <c r="P76" s="189"/>
      <c r="Q76" s="189"/>
      <c r="R76" s="190"/>
      <c r="S76" s="190"/>
      <c r="T76" s="190"/>
      <c r="U76" s="185"/>
      <c r="V76" s="175"/>
      <c r="W76" s="191"/>
      <c r="X76" s="188"/>
      <c r="Y76" s="189"/>
      <c r="Z76" s="189"/>
      <c r="AA76" s="189"/>
      <c r="AB76" s="189"/>
      <c r="AC76" s="189"/>
      <c r="AD76" s="189"/>
      <c r="AE76" s="189"/>
      <c r="AF76" s="189"/>
      <c r="AG76" s="189"/>
      <c r="AH76" s="189"/>
      <c r="AI76" s="189"/>
      <c r="AJ76" s="189"/>
      <c r="AK76" s="189"/>
      <c r="AL76" s="189"/>
      <c r="AM76" s="189"/>
      <c r="AN76" s="190"/>
      <c r="AO76" s="190"/>
      <c r="AP76" s="190"/>
      <c r="AQ76" s="185"/>
      <c r="AR76" s="175"/>
      <c r="AS76" s="191"/>
      <c r="AT76" s="188"/>
      <c r="AU76" s="189"/>
      <c r="AV76" s="189"/>
      <c r="AW76" s="189"/>
      <c r="AX76" s="189"/>
      <c r="AY76" s="189"/>
      <c r="AZ76" s="189"/>
      <c r="BA76" s="189"/>
      <c r="BB76" s="189"/>
      <c r="BC76" s="189"/>
      <c r="BD76" s="189"/>
      <c r="BE76" s="189"/>
      <c r="BF76" s="189"/>
      <c r="BG76" s="189"/>
      <c r="BH76" s="189"/>
      <c r="BI76" s="189"/>
      <c r="BJ76" s="190"/>
      <c r="BK76" s="190"/>
      <c r="BL76" s="190"/>
      <c r="BM76" s="185"/>
    </row>
    <row r="77" spans="1:65" x14ac:dyDescent="0.25">
      <c r="A77" s="187"/>
      <c r="B77" s="188"/>
      <c r="C77" s="189"/>
      <c r="D77" s="189"/>
      <c r="E77" s="189"/>
      <c r="F77" s="189"/>
      <c r="G77" s="189"/>
      <c r="H77" s="189"/>
      <c r="I77" s="189"/>
      <c r="J77" s="189"/>
      <c r="K77" s="189"/>
      <c r="L77" s="189"/>
      <c r="M77" s="189"/>
      <c r="N77" s="189"/>
      <c r="O77" s="189"/>
      <c r="P77" s="189"/>
      <c r="Q77" s="189"/>
      <c r="R77" s="190"/>
      <c r="S77" s="190"/>
      <c r="T77" s="190"/>
      <c r="U77" s="185"/>
      <c r="V77" s="175"/>
      <c r="W77" s="191"/>
      <c r="X77" s="188"/>
      <c r="Y77" s="189"/>
      <c r="Z77" s="189"/>
      <c r="AA77" s="189"/>
      <c r="AB77" s="189"/>
      <c r="AC77" s="189"/>
      <c r="AD77" s="189"/>
      <c r="AE77" s="189"/>
      <c r="AF77" s="189"/>
      <c r="AG77" s="189"/>
      <c r="AH77" s="189"/>
      <c r="AI77" s="189"/>
      <c r="AJ77" s="189"/>
      <c r="AK77" s="189"/>
      <c r="AL77" s="189"/>
      <c r="AM77" s="189"/>
      <c r="AN77" s="190"/>
      <c r="AO77" s="190"/>
      <c r="AP77" s="190"/>
      <c r="AQ77" s="185"/>
      <c r="AR77" s="175"/>
      <c r="AS77" s="191"/>
      <c r="AT77" s="188"/>
      <c r="AU77" s="189"/>
      <c r="AV77" s="189"/>
      <c r="AW77" s="189"/>
      <c r="AX77" s="189"/>
      <c r="AY77" s="189"/>
      <c r="AZ77" s="189"/>
      <c r="BA77" s="189"/>
      <c r="BB77" s="189"/>
      <c r="BC77" s="189"/>
      <c r="BD77" s="189"/>
      <c r="BE77" s="189"/>
      <c r="BF77" s="189"/>
      <c r="BG77" s="189"/>
      <c r="BH77" s="189"/>
      <c r="BI77" s="189"/>
      <c r="BJ77" s="190"/>
      <c r="BK77" s="190"/>
      <c r="BL77" s="190"/>
      <c r="BM77" s="185"/>
    </row>
    <row r="78" spans="1:65" x14ac:dyDescent="0.25">
      <c r="A78" s="187"/>
      <c r="B78" s="188"/>
      <c r="C78" s="189"/>
      <c r="D78" s="189"/>
      <c r="E78" s="189"/>
      <c r="F78" s="189"/>
      <c r="G78" s="189"/>
      <c r="H78" s="189"/>
      <c r="I78" s="189"/>
      <c r="J78" s="189"/>
      <c r="K78" s="189"/>
      <c r="L78" s="189"/>
      <c r="M78" s="189"/>
      <c r="N78" s="189"/>
      <c r="O78" s="189"/>
      <c r="P78" s="189"/>
      <c r="Q78" s="189"/>
      <c r="R78" s="190"/>
      <c r="S78" s="190"/>
      <c r="T78" s="190"/>
      <c r="U78" s="185"/>
      <c r="V78" s="175"/>
      <c r="W78" s="191"/>
      <c r="X78" s="188"/>
      <c r="Y78" s="189"/>
      <c r="Z78" s="189"/>
      <c r="AA78" s="189"/>
      <c r="AB78" s="189"/>
      <c r="AC78" s="189"/>
      <c r="AD78" s="189"/>
      <c r="AE78" s="189"/>
      <c r="AF78" s="189"/>
      <c r="AG78" s="189"/>
      <c r="AH78" s="189"/>
      <c r="AI78" s="189"/>
      <c r="AJ78" s="189"/>
      <c r="AK78" s="189"/>
      <c r="AL78" s="189"/>
      <c r="AM78" s="189"/>
      <c r="AN78" s="190"/>
      <c r="AO78" s="190"/>
      <c r="AP78" s="190"/>
      <c r="AQ78" s="185"/>
      <c r="AR78" s="175"/>
      <c r="AS78" s="191"/>
      <c r="AT78" s="188"/>
      <c r="AU78" s="189"/>
      <c r="AV78" s="189"/>
      <c r="AW78" s="189"/>
      <c r="AX78" s="189"/>
      <c r="AY78" s="189"/>
      <c r="AZ78" s="189"/>
      <c r="BA78" s="189"/>
      <c r="BB78" s="189"/>
      <c r="BC78" s="189"/>
      <c r="BD78" s="189"/>
      <c r="BE78" s="189"/>
      <c r="BF78" s="189"/>
      <c r="BG78" s="189"/>
      <c r="BH78" s="189"/>
      <c r="BI78" s="189"/>
      <c r="BJ78" s="190"/>
      <c r="BK78" s="190"/>
      <c r="BL78" s="190"/>
      <c r="BM78" s="185"/>
    </row>
    <row r="79" spans="1:65" x14ac:dyDescent="0.25">
      <c r="A79" s="187"/>
      <c r="B79" s="188"/>
      <c r="C79" s="189"/>
      <c r="D79" s="189"/>
      <c r="E79" s="189"/>
      <c r="F79" s="189"/>
      <c r="G79" s="189"/>
      <c r="H79" s="189"/>
      <c r="I79" s="189"/>
      <c r="J79" s="189"/>
      <c r="K79" s="189"/>
      <c r="L79" s="189"/>
      <c r="M79" s="189"/>
      <c r="N79" s="189"/>
      <c r="O79" s="189"/>
      <c r="P79" s="189"/>
      <c r="Q79" s="189"/>
      <c r="R79" s="190"/>
      <c r="S79" s="190"/>
      <c r="T79" s="190"/>
      <c r="U79" s="185"/>
      <c r="V79" s="175"/>
      <c r="W79" s="191"/>
      <c r="X79" s="188"/>
      <c r="Y79" s="189"/>
      <c r="Z79" s="189"/>
      <c r="AA79" s="189"/>
      <c r="AB79" s="189"/>
      <c r="AC79" s="189"/>
      <c r="AD79" s="189"/>
      <c r="AE79" s="189"/>
      <c r="AF79" s="189"/>
      <c r="AG79" s="189"/>
      <c r="AH79" s="189"/>
      <c r="AI79" s="189"/>
      <c r="AJ79" s="189"/>
      <c r="AK79" s="189"/>
      <c r="AL79" s="189"/>
      <c r="AM79" s="189"/>
      <c r="AN79" s="190"/>
      <c r="AO79" s="190"/>
      <c r="AP79" s="190"/>
      <c r="AQ79" s="185"/>
      <c r="AR79" s="175"/>
      <c r="AS79" s="191"/>
      <c r="AT79" s="188"/>
      <c r="AU79" s="189"/>
      <c r="AV79" s="189"/>
      <c r="AW79" s="189"/>
      <c r="AX79" s="189"/>
      <c r="AY79" s="189"/>
      <c r="AZ79" s="189"/>
      <c r="BA79" s="189"/>
      <c r="BB79" s="189"/>
      <c r="BC79" s="189"/>
      <c r="BD79" s="189"/>
      <c r="BE79" s="189"/>
      <c r="BF79" s="189"/>
      <c r="BG79" s="189"/>
      <c r="BH79" s="189"/>
      <c r="BI79" s="189"/>
      <c r="BJ79" s="190"/>
      <c r="BK79" s="190"/>
      <c r="BL79" s="190"/>
      <c r="BM79" s="185"/>
    </row>
    <row r="80" spans="1:65" x14ac:dyDescent="0.25">
      <c r="A80" s="187"/>
      <c r="B80" s="188"/>
      <c r="C80" s="189"/>
      <c r="D80" s="189"/>
      <c r="E80" s="189"/>
      <c r="F80" s="189"/>
      <c r="G80" s="189"/>
      <c r="H80" s="189"/>
      <c r="I80" s="189"/>
      <c r="J80" s="189"/>
      <c r="K80" s="189"/>
      <c r="L80" s="189"/>
      <c r="M80" s="189"/>
      <c r="N80" s="189"/>
      <c r="O80" s="189"/>
      <c r="P80" s="189"/>
      <c r="Q80" s="189"/>
      <c r="R80" s="190"/>
      <c r="S80" s="190"/>
      <c r="T80" s="190"/>
      <c r="U80" s="185"/>
      <c r="V80" s="175"/>
      <c r="W80" s="191"/>
      <c r="X80" s="188"/>
      <c r="Y80" s="189"/>
      <c r="Z80" s="189"/>
      <c r="AA80" s="189"/>
      <c r="AB80" s="189"/>
      <c r="AC80" s="189"/>
      <c r="AD80" s="189"/>
      <c r="AE80" s="189"/>
      <c r="AF80" s="189"/>
      <c r="AG80" s="189"/>
      <c r="AH80" s="189"/>
      <c r="AI80" s="189"/>
      <c r="AJ80" s="189"/>
      <c r="AK80" s="189"/>
      <c r="AL80" s="189"/>
      <c r="AM80" s="189"/>
      <c r="AN80" s="190"/>
      <c r="AO80" s="190"/>
      <c r="AP80" s="190"/>
      <c r="AQ80" s="185"/>
      <c r="AR80" s="175"/>
      <c r="AS80" s="191"/>
      <c r="AT80" s="188"/>
      <c r="AU80" s="189"/>
      <c r="AV80" s="189"/>
      <c r="AW80" s="189"/>
      <c r="AX80" s="189"/>
      <c r="AY80" s="189"/>
      <c r="AZ80" s="189"/>
      <c r="BA80" s="189"/>
      <c r="BB80" s="189"/>
      <c r="BC80" s="189"/>
      <c r="BD80" s="189"/>
      <c r="BE80" s="189"/>
      <c r="BF80" s="189"/>
      <c r="BG80" s="189"/>
      <c r="BH80" s="189"/>
      <c r="BI80" s="189"/>
      <c r="BJ80" s="190"/>
      <c r="BK80" s="190"/>
      <c r="BL80" s="190"/>
      <c r="BM80" s="185"/>
    </row>
    <row r="81" spans="1:65" x14ac:dyDescent="0.25">
      <c r="A81" s="187"/>
      <c r="B81" s="188"/>
      <c r="C81" s="189"/>
      <c r="D81" s="189"/>
      <c r="E81" s="189"/>
      <c r="F81" s="189"/>
      <c r="G81" s="189"/>
      <c r="H81" s="189"/>
      <c r="I81" s="189"/>
      <c r="J81" s="189"/>
      <c r="K81" s="189"/>
      <c r="L81" s="189"/>
      <c r="M81" s="189"/>
      <c r="N81" s="189"/>
      <c r="O81" s="189"/>
      <c r="P81" s="189"/>
      <c r="Q81" s="189"/>
      <c r="R81" s="190"/>
      <c r="S81" s="190"/>
      <c r="T81" s="190"/>
      <c r="U81" s="185"/>
      <c r="V81" s="175"/>
      <c r="W81" s="191"/>
      <c r="X81" s="188"/>
      <c r="Y81" s="189"/>
      <c r="Z81" s="189"/>
      <c r="AA81" s="189"/>
      <c r="AB81" s="189"/>
      <c r="AC81" s="189"/>
      <c r="AD81" s="189"/>
      <c r="AE81" s="189"/>
      <c r="AF81" s="189"/>
      <c r="AG81" s="189"/>
      <c r="AH81" s="189"/>
      <c r="AI81" s="189"/>
      <c r="AJ81" s="189"/>
      <c r="AK81" s="189"/>
      <c r="AL81" s="189"/>
      <c r="AM81" s="189"/>
      <c r="AN81" s="190"/>
      <c r="AO81" s="190"/>
      <c r="AP81" s="190"/>
      <c r="AQ81" s="185"/>
      <c r="AR81" s="175"/>
      <c r="AS81" s="191"/>
      <c r="AT81" s="188"/>
      <c r="AU81" s="189"/>
      <c r="AV81" s="189"/>
      <c r="AW81" s="189"/>
      <c r="AX81" s="189"/>
      <c r="AY81" s="189"/>
      <c r="AZ81" s="189"/>
      <c r="BA81" s="189"/>
      <c r="BB81" s="189"/>
      <c r="BC81" s="189"/>
      <c r="BD81" s="189"/>
      <c r="BE81" s="189"/>
      <c r="BF81" s="189"/>
      <c r="BG81" s="189"/>
      <c r="BH81" s="189"/>
      <c r="BI81" s="189"/>
      <c r="BJ81" s="190"/>
      <c r="BK81" s="190"/>
      <c r="BL81" s="190"/>
      <c r="BM81" s="185"/>
    </row>
    <row r="82" spans="1:65" x14ac:dyDescent="0.25">
      <c r="A82" s="187"/>
      <c r="B82" s="188"/>
      <c r="C82" s="189"/>
      <c r="D82" s="189"/>
      <c r="E82" s="189"/>
      <c r="F82" s="189"/>
      <c r="G82" s="189"/>
      <c r="H82" s="189"/>
      <c r="I82" s="189"/>
      <c r="J82" s="189"/>
      <c r="K82" s="189"/>
      <c r="L82" s="189"/>
      <c r="M82" s="189"/>
      <c r="N82" s="189"/>
      <c r="O82" s="189"/>
      <c r="P82" s="189"/>
      <c r="Q82" s="189"/>
      <c r="R82" s="190"/>
      <c r="S82" s="190"/>
      <c r="T82" s="190"/>
      <c r="U82" s="185"/>
      <c r="V82" s="175"/>
      <c r="W82" s="191"/>
      <c r="X82" s="188"/>
      <c r="Y82" s="189"/>
      <c r="Z82" s="189"/>
      <c r="AA82" s="189"/>
      <c r="AB82" s="189"/>
      <c r="AC82" s="189"/>
      <c r="AD82" s="189"/>
      <c r="AE82" s="189"/>
      <c r="AF82" s="189"/>
      <c r="AG82" s="189"/>
      <c r="AH82" s="189"/>
      <c r="AI82" s="189"/>
      <c r="AJ82" s="189"/>
      <c r="AK82" s="189"/>
      <c r="AL82" s="189"/>
      <c r="AM82" s="189"/>
      <c r="AN82" s="190"/>
      <c r="AO82" s="190"/>
      <c r="AP82" s="190"/>
      <c r="AQ82" s="185"/>
      <c r="AR82" s="175"/>
      <c r="AS82" s="191"/>
      <c r="AT82" s="188"/>
      <c r="AU82" s="189"/>
      <c r="AV82" s="189"/>
      <c r="AW82" s="189"/>
      <c r="AX82" s="189"/>
      <c r="AY82" s="189"/>
      <c r="AZ82" s="189"/>
      <c r="BA82" s="189"/>
      <c r="BB82" s="189"/>
      <c r="BC82" s="189"/>
      <c r="BD82" s="189"/>
      <c r="BE82" s="189"/>
      <c r="BF82" s="189"/>
      <c r="BG82" s="189"/>
      <c r="BH82" s="189"/>
      <c r="BI82" s="189"/>
      <c r="BJ82" s="190"/>
      <c r="BK82" s="190"/>
      <c r="BL82" s="190"/>
      <c r="BM82" s="185"/>
    </row>
    <row r="83" spans="1:65" x14ac:dyDescent="0.25">
      <c r="A83" s="187"/>
      <c r="B83" s="188"/>
      <c r="C83" s="189"/>
      <c r="D83" s="189"/>
      <c r="E83" s="189"/>
      <c r="F83" s="189"/>
      <c r="G83" s="189"/>
      <c r="H83" s="189"/>
      <c r="I83" s="189"/>
      <c r="J83" s="189"/>
      <c r="K83" s="189"/>
      <c r="L83" s="189"/>
      <c r="M83" s="189"/>
      <c r="N83" s="189"/>
      <c r="O83" s="189"/>
      <c r="P83" s="189"/>
      <c r="Q83" s="189"/>
      <c r="R83" s="190"/>
      <c r="S83" s="190"/>
      <c r="T83" s="190"/>
      <c r="U83" s="185"/>
      <c r="V83" s="175"/>
      <c r="W83" s="191"/>
      <c r="X83" s="188"/>
      <c r="Y83" s="189"/>
      <c r="Z83" s="189"/>
      <c r="AA83" s="189"/>
      <c r="AB83" s="189"/>
      <c r="AC83" s="189"/>
      <c r="AD83" s="189"/>
      <c r="AE83" s="189"/>
      <c r="AF83" s="189"/>
      <c r="AG83" s="189"/>
      <c r="AH83" s="189"/>
      <c r="AI83" s="189"/>
      <c r="AJ83" s="189"/>
      <c r="AK83" s="189"/>
      <c r="AL83" s="189"/>
      <c r="AM83" s="189"/>
      <c r="AN83" s="190"/>
      <c r="AO83" s="190"/>
      <c r="AP83" s="190"/>
      <c r="AQ83" s="185"/>
      <c r="AR83" s="175"/>
      <c r="AS83" s="191"/>
      <c r="AT83" s="188"/>
      <c r="AU83" s="189"/>
      <c r="AV83" s="189"/>
      <c r="AW83" s="189"/>
      <c r="AX83" s="189"/>
      <c r="AY83" s="189"/>
      <c r="AZ83" s="189"/>
      <c r="BA83" s="189"/>
      <c r="BB83" s="189"/>
      <c r="BC83" s="189"/>
      <c r="BD83" s="189"/>
      <c r="BE83" s="189"/>
      <c r="BF83" s="189"/>
      <c r="BG83" s="189"/>
      <c r="BH83" s="189"/>
      <c r="BI83" s="189"/>
      <c r="BJ83" s="190"/>
      <c r="BK83" s="190"/>
      <c r="BL83" s="190"/>
      <c r="BM83" s="185"/>
    </row>
    <row r="84" spans="1:65" x14ac:dyDescent="0.25">
      <c r="A84" s="187"/>
      <c r="B84" s="188"/>
      <c r="C84" s="189"/>
      <c r="D84" s="189"/>
      <c r="E84" s="189"/>
      <c r="F84" s="189"/>
      <c r="G84" s="189"/>
      <c r="H84" s="189"/>
      <c r="I84" s="189"/>
      <c r="J84" s="189"/>
      <c r="K84" s="189"/>
      <c r="L84" s="189"/>
      <c r="M84" s="189"/>
      <c r="N84" s="189"/>
      <c r="O84" s="189"/>
      <c r="P84" s="189"/>
      <c r="Q84" s="189"/>
      <c r="R84" s="190"/>
      <c r="S84" s="190"/>
      <c r="T84" s="190"/>
      <c r="U84" s="185"/>
      <c r="V84" s="175"/>
      <c r="W84" s="191"/>
      <c r="X84" s="188"/>
      <c r="Y84" s="189"/>
      <c r="Z84" s="189"/>
      <c r="AA84" s="189"/>
      <c r="AB84" s="189"/>
      <c r="AC84" s="189"/>
      <c r="AD84" s="189"/>
      <c r="AE84" s="189"/>
      <c r="AF84" s="189"/>
      <c r="AG84" s="189"/>
      <c r="AH84" s="189"/>
      <c r="AI84" s="189"/>
      <c r="AJ84" s="189"/>
      <c r="AK84" s="189"/>
      <c r="AL84" s="189"/>
      <c r="AM84" s="189"/>
      <c r="AN84" s="190"/>
      <c r="AO84" s="190"/>
      <c r="AP84" s="190"/>
      <c r="AQ84" s="185"/>
      <c r="AR84" s="175"/>
      <c r="AS84" s="191"/>
      <c r="AT84" s="188"/>
      <c r="AU84" s="189"/>
      <c r="AV84" s="189"/>
      <c r="AW84" s="189"/>
      <c r="AX84" s="189"/>
      <c r="AY84" s="189"/>
      <c r="AZ84" s="189"/>
      <c r="BA84" s="189"/>
      <c r="BB84" s="189"/>
      <c r="BC84" s="189"/>
      <c r="BD84" s="189"/>
      <c r="BE84" s="189"/>
      <c r="BF84" s="189"/>
      <c r="BG84" s="189"/>
      <c r="BH84" s="189"/>
      <c r="BI84" s="189"/>
      <c r="BJ84" s="190"/>
      <c r="BK84" s="190"/>
      <c r="BL84" s="190"/>
      <c r="BM84" s="185"/>
    </row>
    <row r="85" spans="1:65" x14ac:dyDescent="0.25">
      <c r="A85" s="187"/>
      <c r="B85" s="188"/>
      <c r="C85" s="189"/>
      <c r="D85" s="189"/>
      <c r="E85" s="189"/>
      <c r="F85" s="189"/>
      <c r="G85" s="189"/>
      <c r="H85" s="189"/>
      <c r="I85" s="189"/>
      <c r="J85" s="189"/>
      <c r="K85" s="189"/>
      <c r="L85" s="189"/>
      <c r="M85" s="189"/>
      <c r="N85" s="189"/>
      <c r="O85" s="189"/>
      <c r="P85" s="189"/>
      <c r="Q85" s="189"/>
      <c r="R85" s="190"/>
      <c r="S85" s="190"/>
      <c r="T85" s="190"/>
      <c r="U85" s="185"/>
      <c r="V85" s="175"/>
      <c r="W85" s="191"/>
      <c r="X85" s="188"/>
      <c r="Y85" s="189"/>
      <c r="Z85" s="189"/>
      <c r="AA85" s="189"/>
      <c r="AB85" s="189"/>
      <c r="AC85" s="189"/>
      <c r="AD85" s="189"/>
      <c r="AE85" s="189"/>
      <c r="AF85" s="189"/>
      <c r="AG85" s="189"/>
      <c r="AH85" s="189"/>
      <c r="AI85" s="189"/>
      <c r="AJ85" s="189"/>
      <c r="AK85" s="189"/>
      <c r="AL85" s="189"/>
      <c r="AM85" s="189"/>
      <c r="AN85" s="190"/>
      <c r="AO85" s="190"/>
      <c r="AP85" s="190"/>
      <c r="AQ85" s="185"/>
      <c r="AR85" s="175"/>
      <c r="AS85" s="191"/>
      <c r="AT85" s="188"/>
      <c r="AU85" s="189"/>
      <c r="AV85" s="189"/>
      <c r="AW85" s="189"/>
      <c r="AX85" s="189"/>
      <c r="AY85" s="189"/>
      <c r="AZ85" s="189"/>
      <c r="BA85" s="189"/>
      <c r="BB85" s="189"/>
      <c r="BC85" s="189"/>
      <c r="BD85" s="189"/>
      <c r="BE85" s="189"/>
      <c r="BF85" s="189"/>
      <c r="BG85" s="189"/>
      <c r="BH85" s="189"/>
      <c r="BI85" s="189"/>
      <c r="BJ85" s="190"/>
      <c r="BK85" s="190"/>
      <c r="BL85" s="190"/>
      <c r="BM85" s="185"/>
    </row>
    <row r="86" spans="1:65" x14ac:dyDescent="0.25">
      <c r="A86" s="187"/>
      <c r="B86" s="188"/>
      <c r="C86" s="189"/>
      <c r="D86" s="189"/>
      <c r="E86" s="189"/>
      <c r="F86" s="189"/>
      <c r="G86" s="189"/>
      <c r="H86" s="189"/>
      <c r="I86" s="189"/>
      <c r="J86" s="189"/>
      <c r="K86" s="189"/>
      <c r="L86" s="189"/>
      <c r="M86" s="189"/>
      <c r="N86" s="189"/>
      <c r="O86" s="189"/>
      <c r="P86" s="189"/>
      <c r="Q86" s="189"/>
      <c r="R86" s="190"/>
      <c r="S86" s="190"/>
      <c r="T86" s="190"/>
      <c r="U86" s="185"/>
      <c r="V86" s="175"/>
      <c r="W86" s="191"/>
      <c r="X86" s="188"/>
      <c r="Y86" s="189"/>
      <c r="Z86" s="189"/>
      <c r="AA86" s="189"/>
      <c r="AB86" s="189"/>
      <c r="AC86" s="189"/>
      <c r="AD86" s="189"/>
      <c r="AE86" s="189"/>
      <c r="AF86" s="189"/>
      <c r="AG86" s="189"/>
      <c r="AH86" s="189"/>
      <c r="AI86" s="189"/>
      <c r="AJ86" s="189"/>
      <c r="AK86" s="189"/>
      <c r="AL86" s="189"/>
      <c r="AM86" s="189"/>
      <c r="AN86" s="190"/>
      <c r="AO86" s="190"/>
      <c r="AP86" s="190"/>
      <c r="AQ86" s="185"/>
      <c r="AR86" s="175"/>
      <c r="AS86" s="191"/>
      <c r="AT86" s="188"/>
      <c r="AU86" s="189"/>
      <c r="AV86" s="189"/>
      <c r="AW86" s="189"/>
      <c r="AX86" s="189"/>
      <c r="AY86" s="189"/>
      <c r="AZ86" s="189"/>
      <c r="BA86" s="189"/>
      <c r="BB86" s="189"/>
      <c r="BC86" s="189"/>
      <c r="BD86" s="189"/>
      <c r="BE86" s="189"/>
      <c r="BF86" s="189"/>
      <c r="BG86" s="189"/>
      <c r="BH86" s="189"/>
      <c r="BI86" s="189"/>
      <c r="BJ86" s="190"/>
      <c r="BK86" s="190"/>
      <c r="BL86" s="190"/>
      <c r="BM86" s="185"/>
    </row>
    <row r="87" spans="1:65" x14ac:dyDescent="0.25">
      <c r="A87" s="187"/>
      <c r="B87" s="188"/>
      <c r="C87" s="189"/>
      <c r="D87" s="189"/>
      <c r="E87" s="189"/>
      <c r="F87" s="189"/>
      <c r="G87" s="189"/>
      <c r="H87" s="189"/>
      <c r="I87" s="189"/>
      <c r="J87" s="189"/>
      <c r="K87" s="189"/>
      <c r="L87" s="189"/>
      <c r="M87" s="189"/>
      <c r="N87" s="189"/>
      <c r="O87" s="189"/>
      <c r="P87" s="189"/>
      <c r="Q87" s="189"/>
      <c r="R87" s="190"/>
      <c r="S87" s="190"/>
      <c r="T87" s="190"/>
      <c r="U87" s="185"/>
      <c r="V87" s="175"/>
      <c r="W87" s="191"/>
      <c r="X87" s="188"/>
      <c r="Y87" s="189"/>
      <c r="Z87" s="189"/>
      <c r="AA87" s="189"/>
      <c r="AB87" s="189"/>
      <c r="AC87" s="189"/>
      <c r="AD87" s="189"/>
      <c r="AE87" s="189"/>
      <c r="AF87" s="189"/>
      <c r="AG87" s="189"/>
      <c r="AH87" s="189"/>
      <c r="AI87" s="189"/>
      <c r="AJ87" s="189"/>
      <c r="AK87" s="189"/>
      <c r="AL87" s="189"/>
      <c r="AM87" s="189"/>
      <c r="AN87" s="190"/>
      <c r="AO87" s="190"/>
      <c r="AP87" s="190"/>
      <c r="AQ87" s="185"/>
      <c r="AR87" s="175"/>
      <c r="AS87" s="191"/>
      <c r="AT87" s="188"/>
      <c r="AU87" s="189"/>
      <c r="AV87" s="189"/>
      <c r="AW87" s="189"/>
      <c r="AX87" s="189"/>
      <c r="AY87" s="189"/>
      <c r="AZ87" s="189"/>
      <c r="BA87" s="189"/>
      <c r="BB87" s="189"/>
      <c r="BC87" s="189"/>
      <c r="BD87" s="189"/>
      <c r="BE87" s="189"/>
      <c r="BF87" s="189"/>
      <c r="BG87" s="189"/>
      <c r="BH87" s="189"/>
      <c r="BI87" s="189"/>
      <c r="BJ87" s="190"/>
      <c r="BK87" s="190"/>
      <c r="BL87" s="190"/>
      <c r="BM87" s="185"/>
    </row>
    <row r="88" spans="1:65" x14ac:dyDescent="0.25">
      <c r="A88" s="187"/>
      <c r="B88" s="188"/>
      <c r="C88" s="189"/>
      <c r="D88" s="189"/>
      <c r="E88" s="189"/>
      <c r="F88" s="189"/>
      <c r="G88" s="189"/>
      <c r="H88" s="189"/>
      <c r="I88" s="189"/>
      <c r="J88" s="189"/>
      <c r="K88" s="189"/>
      <c r="L88" s="189"/>
      <c r="M88" s="189"/>
      <c r="N88" s="189"/>
      <c r="O88" s="189"/>
      <c r="P88" s="189"/>
      <c r="Q88" s="189"/>
      <c r="R88" s="190"/>
      <c r="S88" s="190"/>
      <c r="T88" s="190"/>
      <c r="U88" s="185"/>
      <c r="V88" s="175"/>
      <c r="W88" s="191"/>
      <c r="X88" s="188"/>
      <c r="Y88" s="189"/>
      <c r="Z88" s="189"/>
      <c r="AA88" s="189"/>
      <c r="AB88" s="189"/>
      <c r="AC88" s="189"/>
      <c r="AD88" s="189"/>
      <c r="AE88" s="189"/>
      <c r="AF88" s="189"/>
      <c r="AG88" s="189"/>
      <c r="AH88" s="189"/>
      <c r="AI88" s="189"/>
      <c r="AJ88" s="189"/>
      <c r="AK88" s="189"/>
      <c r="AL88" s="189"/>
      <c r="AM88" s="189"/>
      <c r="AN88" s="190"/>
      <c r="AO88" s="190"/>
      <c r="AP88" s="190"/>
      <c r="AQ88" s="185"/>
      <c r="AR88" s="175"/>
      <c r="AS88" s="191"/>
      <c r="AT88" s="188"/>
      <c r="AU88" s="189"/>
      <c r="AV88" s="189"/>
      <c r="AW88" s="189"/>
      <c r="AX88" s="189"/>
      <c r="AY88" s="189"/>
      <c r="AZ88" s="189"/>
      <c r="BA88" s="189"/>
      <c r="BB88" s="189"/>
      <c r="BC88" s="189"/>
      <c r="BD88" s="189"/>
      <c r="BE88" s="189"/>
      <c r="BF88" s="189"/>
      <c r="BG88" s="189"/>
      <c r="BH88" s="189"/>
      <c r="BI88" s="189"/>
      <c r="BJ88" s="190"/>
      <c r="BK88" s="190"/>
      <c r="BL88" s="190"/>
      <c r="BM88" s="185"/>
    </row>
    <row r="89" spans="1:65" x14ac:dyDescent="0.25">
      <c r="A89" s="187"/>
      <c r="B89" s="188"/>
      <c r="C89" s="189"/>
      <c r="D89" s="189"/>
      <c r="E89" s="189"/>
      <c r="F89" s="189"/>
      <c r="G89" s="189"/>
      <c r="H89" s="189"/>
      <c r="I89" s="189"/>
      <c r="J89" s="189"/>
      <c r="K89" s="189"/>
      <c r="L89" s="189"/>
      <c r="M89" s="189"/>
      <c r="N89" s="189"/>
      <c r="O89" s="189"/>
      <c r="P89" s="189"/>
      <c r="Q89" s="189"/>
      <c r="R89" s="190"/>
      <c r="S89" s="190"/>
      <c r="T89" s="190"/>
      <c r="U89" s="185"/>
      <c r="V89" s="175"/>
      <c r="W89" s="191"/>
      <c r="X89" s="188"/>
      <c r="Y89" s="189"/>
      <c r="Z89" s="189"/>
      <c r="AA89" s="189"/>
      <c r="AB89" s="189"/>
      <c r="AC89" s="189"/>
      <c r="AD89" s="189"/>
      <c r="AE89" s="189"/>
      <c r="AF89" s="189"/>
      <c r="AG89" s="189"/>
      <c r="AH89" s="189"/>
      <c r="AI89" s="189"/>
      <c r="AJ89" s="189"/>
      <c r="AK89" s="189"/>
      <c r="AL89" s="189"/>
      <c r="AM89" s="189"/>
      <c r="AN89" s="190"/>
      <c r="AO89" s="190"/>
      <c r="AP89" s="190"/>
      <c r="AQ89" s="185"/>
      <c r="AR89" s="175"/>
      <c r="AS89" s="191"/>
      <c r="AT89" s="188"/>
      <c r="AU89" s="189"/>
      <c r="AV89" s="189"/>
      <c r="AW89" s="189"/>
      <c r="AX89" s="189"/>
      <c r="AY89" s="189"/>
      <c r="AZ89" s="189"/>
      <c r="BA89" s="189"/>
      <c r="BB89" s="189"/>
      <c r="BC89" s="189"/>
      <c r="BD89" s="189"/>
      <c r="BE89" s="189"/>
      <c r="BF89" s="189"/>
      <c r="BG89" s="189"/>
      <c r="BH89" s="189"/>
      <c r="BI89" s="189"/>
      <c r="BJ89" s="190"/>
      <c r="BK89" s="190"/>
      <c r="BL89" s="190"/>
      <c r="BM89" s="185"/>
    </row>
    <row r="90" spans="1:65" x14ac:dyDescent="0.25">
      <c r="A90" s="187"/>
      <c r="B90" s="188"/>
      <c r="C90" s="189"/>
      <c r="D90" s="189"/>
      <c r="E90" s="189"/>
      <c r="F90" s="189"/>
      <c r="G90" s="189"/>
      <c r="H90" s="189"/>
      <c r="I90" s="189"/>
      <c r="J90" s="189"/>
      <c r="K90" s="189"/>
      <c r="L90" s="189"/>
      <c r="M90" s="189"/>
      <c r="N90" s="189"/>
      <c r="O90" s="189"/>
      <c r="P90" s="189"/>
      <c r="Q90" s="189"/>
      <c r="R90" s="190"/>
      <c r="S90" s="190"/>
      <c r="T90" s="190"/>
      <c r="U90" s="185"/>
      <c r="V90" s="175"/>
      <c r="W90" s="191"/>
      <c r="X90" s="188"/>
      <c r="Y90" s="189"/>
      <c r="Z90" s="189"/>
      <c r="AA90" s="189"/>
      <c r="AB90" s="189"/>
      <c r="AC90" s="189"/>
      <c r="AD90" s="189"/>
      <c r="AE90" s="189"/>
      <c r="AF90" s="189"/>
      <c r="AG90" s="189"/>
      <c r="AH90" s="189"/>
      <c r="AI90" s="189"/>
      <c r="AJ90" s="189"/>
      <c r="AK90" s="189"/>
      <c r="AL90" s="189"/>
      <c r="AM90" s="189"/>
      <c r="AN90" s="190"/>
      <c r="AO90" s="190"/>
      <c r="AP90" s="190"/>
      <c r="AQ90" s="185"/>
      <c r="AR90" s="175"/>
      <c r="AS90" s="191"/>
      <c r="AT90" s="188"/>
      <c r="AU90" s="189"/>
      <c r="AV90" s="189"/>
      <c r="AW90" s="189"/>
      <c r="AX90" s="189"/>
      <c r="AY90" s="189"/>
      <c r="AZ90" s="189"/>
      <c r="BA90" s="189"/>
      <c r="BB90" s="189"/>
      <c r="BC90" s="189"/>
      <c r="BD90" s="189"/>
      <c r="BE90" s="189"/>
      <c r="BF90" s="189"/>
      <c r="BG90" s="189"/>
      <c r="BH90" s="189"/>
      <c r="BI90" s="189"/>
      <c r="BJ90" s="190"/>
      <c r="BK90" s="190"/>
      <c r="BL90" s="190"/>
      <c r="BM90" s="185"/>
    </row>
    <row r="91" spans="1:65" x14ac:dyDescent="0.25">
      <c r="A91" s="229"/>
      <c r="B91" s="230"/>
      <c r="C91" s="192"/>
      <c r="D91" s="192"/>
      <c r="E91" s="192"/>
      <c r="F91" s="192"/>
      <c r="G91" s="192"/>
      <c r="H91" s="192"/>
      <c r="I91" s="192"/>
      <c r="J91" s="192"/>
      <c r="K91" s="192"/>
      <c r="L91" s="192"/>
      <c r="M91" s="192"/>
      <c r="N91" s="192"/>
      <c r="O91" s="192"/>
      <c r="P91" s="192"/>
      <c r="Q91" s="192"/>
      <c r="R91" s="192"/>
      <c r="S91" s="192"/>
      <c r="T91" s="192"/>
      <c r="U91" s="192"/>
      <c r="V91" s="175"/>
      <c r="W91" s="229"/>
      <c r="X91" s="230"/>
      <c r="Y91" s="192"/>
      <c r="Z91" s="192"/>
      <c r="AA91" s="192"/>
      <c r="AB91" s="192"/>
      <c r="AC91" s="192"/>
      <c r="AD91" s="192"/>
      <c r="AE91" s="192"/>
      <c r="AF91" s="192"/>
      <c r="AG91" s="192"/>
      <c r="AH91" s="192"/>
      <c r="AI91" s="192"/>
      <c r="AJ91" s="192"/>
      <c r="AK91" s="192"/>
      <c r="AL91" s="192"/>
      <c r="AM91" s="192"/>
      <c r="AN91" s="192"/>
      <c r="AO91" s="192"/>
      <c r="AP91" s="192"/>
      <c r="AQ91" s="192"/>
      <c r="AR91" s="175"/>
      <c r="AS91" s="229"/>
      <c r="AT91" s="230"/>
      <c r="AU91" s="192"/>
      <c r="AV91" s="192"/>
      <c r="AW91" s="192"/>
      <c r="AX91" s="192"/>
      <c r="AY91" s="192"/>
      <c r="AZ91" s="192"/>
      <c r="BA91" s="192"/>
      <c r="BB91" s="192"/>
      <c r="BC91" s="192"/>
      <c r="BD91" s="192"/>
      <c r="BE91" s="192"/>
      <c r="BF91" s="192"/>
      <c r="BG91" s="192"/>
      <c r="BH91" s="192"/>
      <c r="BI91" s="192"/>
      <c r="BJ91" s="192"/>
      <c r="BK91" s="192"/>
      <c r="BL91" s="192"/>
      <c r="BM91" s="192"/>
    </row>
  </sheetData>
  <sheetProtection sheet="1" objects="1" scenarios="1"/>
  <mergeCells count="88">
    <mergeCell ref="X2:Z2"/>
    <mergeCell ref="B2:D2"/>
    <mergeCell ref="E2:G2"/>
    <mergeCell ref="H2:Q2"/>
    <mergeCell ref="R2:S2"/>
    <mergeCell ref="T2:U2"/>
    <mergeCell ref="AZ2:BI2"/>
    <mergeCell ref="BJ2:BK2"/>
    <mergeCell ref="BL2:BM2"/>
    <mergeCell ref="B3:D3"/>
    <mergeCell ref="E3:G3"/>
    <mergeCell ref="H3:Q3"/>
    <mergeCell ref="R3:S3"/>
    <mergeCell ref="T3:U3"/>
    <mergeCell ref="X3:Z3"/>
    <mergeCell ref="AA3:AC3"/>
    <mergeCell ref="AA2:AC2"/>
    <mergeCell ref="AD2:AM2"/>
    <mergeCell ref="AN2:AO2"/>
    <mergeCell ref="AP2:AQ2"/>
    <mergeCell ref="AT2:AV2"/>
    <mergeCell ref="AW2:AY2"/>
    <mergeCell ref="BJ3:BK3"/>
    <mergeCell ref="BL3:BM3"/>
    <mergeCell ref="B4:D4"/>
    <mergeCell ref="E4:G4"/>
    <mergeCell ref="H4:Q4"/>
    <mergeCell ref="R4:S4"/>
    <mergeCell ref="T4:U4"/>
    <mergeCell ref="X4:Z4"/>
    <mergeCell ref="AA4:AC4"/>
    <mergeCell ref="AD4:AM4"/>
    <mergeCell ref="AD3:AM3"/>
    <mergeCell ref="AN3:AO3"/>
    <mergeCell ref="AP3:AQ3"/>
    <mergeCell ref="AT3:AV3"/>
    <mergeCell ref="AW3:AY3"/>
    <mergeCell ref="AZ3:BI3"/>
    <mergeCell ref="AD5:AM5"/>
    <mergeCell ref="AN5:AO5"/>
    <mergeCell ref="AN4:AO4"/>
    <mergeCell ref="AP4:AQ4"/>
    <mergeCell ref="AT4:AV4"/>
    <mergeCell ref="H5:Q5"/>
    <mergeCell ref="R5:S5"/>
    <mergeCell ref="T5:U5"/>
    <mergeCell ref="X5:Z5"/>
    <mergeCell ref="AA5:AC5"/>
    <mergeCell ref="AW5:AY5"/>
    <mergeCell ref="AZ5:BI5"/>
    <mergeCell ref="BJ5:BK5"/>
    <mergeCell ref="BL5:BM5"/>
    <mergeCell ref="BL4:BM4"/>
    <mergeCell ref="AW4:AY4"/>
    <mergeCell ref="AZ4:BI4"/>
    <mergeCell ref="BJ4:BK4"/>
    <mergeCell ref="E5:G5"/>
    <mergeCell ref="AZ6:BI6"/>
    <mergeCell ref="BJ6:BK6"/>
    <mergeCell ref="BL6:BM6"/>
    <mergeCell ref="A8:U8"/>
    <mergeCell ref="W8:AQ8"/>
    <mergeCell ref="AS8:BM8"/>
    <mergeCell ref="AA6:AC6"/>
    <mergeCell ref="AD6:AM6"/>
    <mergeCell ref="AN6:AO6"/>
    <mergeCell ref="AP6:AQ6"/>
    <mergeCell ref="AW6:AY6"/>
    <mergeCell ref="B6:D6"/>
    <mergeCell ref="E6:G6"/>
    <mergeCell ref="H6:Q6"/>
    <mergeCell ref="R6:S6"/>
    <mergeCell ref="W6:Z6"/>
    <mergeCell ref="AS6:AV6"/>
    <mergeCell ref="A1:R1"/>
    <mergeCell ref="A91:B91"/>
    <mergeCell ref="W91:X91"/>
    <mergeCell ref="AS91:AT91"/>
    <mergeCell ref="A35:B35"/>
    <mergeCell ref="W35:X35"/>
    <mergeCell ref="AS35:AT35"/>
    <mergeCell ref="A63:B63"/>
    <mergeCell ref="W63:X63"/>
    <mergeCell ref="AS63:AT63"/>
    <mergeCell ref="T6:U6"/>
    <mergeCell ref="AP5:AQ5"/>
    <mergeCell ref="AT5:AV5"/>
    <mergeCell ref="B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showGridLines="0" workbookViewId="0"/>
  </sheetViews>
  <sheetFormatPr defaultRowHeight="15" x14ac:dyDescent="0.25"/>
  <cols>
    <col min="1" max="1" width="2.7109375" customWidth="1"/>
    <col min="2" max="2" width="7.42578125" customWidth="1"/>
    <col min="3" max="8" width="12.140625" customWidth="1"/>
  </cols>
  <sheetData>
    <row r="2" spans="2:9" ht="21" x14ac:dyDescent="0.35">
      <c r="B2" s="20" t="s">
        <v>58</v>
      </c>
    </row>
    <row r="3" spans="2:9" ht="121.5" customHeight="1" x14ac:dyDescent="0.25">
      <c r="B3" s="237" t="s">
        <v>254</v>
      </c>
      <c r="C3" s="237"/>
      <c r="D3" s="237"/>
      <c r="E3" s="237"/>
      <c r="F3" s="237"/>
      <c r="G3" s="237"/>
      <c r="H3" s="237"/>
      <c r="I3" s="237"/>
    </row>
    <row r="4" spans="2:9" x14ac:dyDescent="0.25">
      <c r="B4" s="106"/>
      <c r="C4" s="106" t="s">
        <v>77</v>
      </c>
      <c r="D4" s="106"/>
      <c r="E4" s="106"/>
      <c r="F4" s="106"/>
      <c r="G4" s="106"/>
      <c r="H4" s="106"/>
    </row>
    <row r="5" spans="2:9" ht="18" x14ac:dyDescent="0.35">
      <c r="B5" s="106"/>
      <c r="C5" s="106" t="s">
        <v>78</v>
      </c>
      <c r="D5" s="57" t="s">
        <v>150</v>
      </c>
      <c r="E5" s="58" t="s">
        <v>153</v>
      </c>
      <c r="F5" s="106"/>
      <c r="G5" s="106"/>
      <c r="H5" s="106"/>
    </row>
    <row r="6" spans="2:9" ht="18" x14ac:dyDescent="0.35">
      <c r="B6" s="106"/>
      <c r="C6" s="106"/>
      <c r="D6" s="57" t="s">
        <v>151</v>
      </c>
      <c r="E6" s="58" t="s">
        <v>154</v>
      </c>
      <c r="F6" s="106"/>
      <c r="G6" s="106"/>
      <c r="H6" s="106"/>
    </row>
    <row r="7" spans="2:9" x14ac:dyDescent="0.25">
      <c r="B7" s="106"/>
      <c r="C7" s="106"/>
      <c r="D7" s="57" t="s">
        <v>152</v>
      </c>
      <c r="E7" s="58" t="s">
        <v>155</v>
      </c>
      <c r="F7" s="106"/>
      <c r="G7" s="106"/>
      <c r="H7" s="106"/>
    </row>
    <row r="8" spans="2:9" x14ac:dyDescent="0.25">
      <c r="C8" s="173"/>
      <c r="D8" s="57"/>
      <c r="E8" s="58"/>
      <c r="F8" s="173"/>
      <c r="G8" s="173"/>
      <c r="H8" s="173"/>
    </row>
    <row r="9" spans="2:9" x14ac:dyDescent="0.25">
      <c r="B9" t="s">
        <v>59</v>
      </c>
      <c r="C9" s="238" t="s">
        <v>258</v>
      </c>
      <c r="D9" s="239"/>
      <c r="E9" s="239"/>
      <c r="F9" s="239"/>
      <c r="G9" s="239"/>
      <c r="H9" s="240"/>
    </row>
    <row r="10" spans="2:9" x14ac:dyDescent="0.25">
      <c r="C10" s="241"/>
      <c r="D10" s="242"/>
      <c r="E10" s="242"/>
      <c r="F10" s="242"/>
      <c r="G10" s="242"/>
      <c r="H10" s="243"/>
    </row>
    <row r="11" spans="2:9" x14ac:dyDescent="0.25">
      <c r="B11" s="220" t="str">
        <f>IF(SUM('Raw Weekend Hourly Traffic Vols'!A2:BM91)=0, "There does not appear to be raw weekend data.  Provide factors in the table, below.", "There appears to be raw weekend data.  Set all factors in the table, below, to 1.")</f>
        <v>There does not appear to be raw weekend data.  Provide factors in the table, below.</v>
      </c>
      <c r="C11" s="139"/>
    </row>
    <row r="12" spans="2:9" x14ac:dyDescent="0.25">
      <c r="B12" s="236" t="s">
        <v>0</v>
      </c>
      <c r="C12" s="235" t="s">
        <v>21</v>
      </c>
      <c r="D12" s="235"/>
      <c r="E12" s="235" t="s">
        <v>22</v>
      </c>
      <c r="F12" s="235"/>
      <c r="G12" s="235" t="s">
        <v>23</v>
      </c>
      <c r="H12" s="235"/>
    </row>
    <row r="13" spans="2:9" ht="45" x14ac:dyDescent="0.25">
      <c r="B13" s="236"/>
      <c r="C13" s="8" t="str">
        <f>"Negative/ "&amp;'User Input'!$G$17&amp;"bound Direction"</f>
        <v>Negative/ bound Direction</v>
      </c>
      <c r="D13" s="8" t="str">
        <f>"Positive/ "&amp;'User Input'!$G$16&amp;"bound Direction"</f>
        <v>Positive/ bound Direction</v>
      </c>
      <c r="E13" s="8" t="str">
        <f>"Negative/ "&amp;'User Input'!$G$17&amp;"bound Direction"</f>
        <v>Negative/ bound Direction</v>
      </c>
      <c r="F13" s="8" t="str">
        <f>"Positive/ "&amp;'User Input'!$G$16&amp;"bound Direction"</f>
        <v>Positive/ bound Direction</v>
      </c>
      <c r="G13" s="8" t="str">
        <f>"Negative/ "&amp;'User Input'!$G$17&amp;"bound Direction"</f>
        <v>Negative/ bound Direction</v>
      </c>
      <c r="H13" s="8" t="str">
        <f>"Positive/ "&amp;'User Input'!$G$16&amp;"bound Direction"</f>
        <v>Positive/ bound Direction</v>
      </c>
    </row>
    <row r="14" spans="2:9" x14ac:dyDescent="0.25">
      <c r="B14" s="105">
        <v>12</v>
      </c>
      <c r="C14" s="140">
        <v>1</v>
      </c>
      <c r="D14" s="140">
        <v>1</v>
      </c>
      <c r="E14" s="140">
        <v>1</v>
      </c>
      <c r="F14" s="140">
        <v>1</v>
      </c>
      <c r="G14" s="140">
        <v>1</v>
      </c>
      <c r="H14" s="140">
        <v>1</v>
      </c>
    </row>
    <row r="15" spans="2:9" x14ac:dyDescent="0.25">
      <c r="B15" s="105">
        <v>1</v>
      </c>
      <c r="C15" s="140">
        <v>1</v>
      </c>
      <c r="D15" s="140">
        <v>1</v>
      </c>
      <c r="E15" s="140">
        <v>1</v>
      </c>
      <c r="F15" s="140">
        <v>1</v>
      </c>
      <c r="G15" s="140">
        <v>1</v>
      </c>
      <c r="H15" s="140">
        <v>1</v>
      </c>
    </row>
    <row r="16" spans="2:9" x14ac:dyDescent="0.25">
      <c r="B16" s="105">
        <v>2</v>
      </c>
      <c r="C16" s="140">
        <v>1</v>
      </c>
      <c r="D16" s="140">
        <v>1</v>
      </c>
      <c r="E16" s="140">
        <v>1</v>
      </c>
      <c r="F16" s="140">
        <v>1</v>
      </c>
      <c r="G16" s="140">
        <v>1</v>
      </c>
      <c r="H16" s="140">
        <v>1</v>
      </c>
    </row>
    <row r="17" spans="2:8" x14ac:dyDescent="0.25">
      <c r="B17" s="105">
        <v>3</v>
      </c>
      <c r="C17" s="140">
        <v>1</v>
      </c>
      <c r="D17" s="140">
        <v>1</v>
      </c>
      <c r="E17" s="140">
        <v>1</v>
      </c>
      <c r="F17" s="140">
        <v>1</v>
      </c>
      <c r="G17" s="140">
        <v>1</v>
      </c>
      <c r="H17" s="140">
        <v>1</v>
      </c>
    </row>
    <row r="18" spans="2:8" x14ac:dyDescent="0.25">
      <c r="B18" s="105">
        <v>4</v>
      </c>
      <c r="C18" s="140">
        <v>1</v>
      </c>
      <c r="D18" s="140">
        <v>1</v>
      </c>
      <c r="E18" s="140">
        <v>1</v>
      </c>
      <c r="F18" s="140">
        <v>1</v>
      </c>
      <c r="G18" s="140">
        <v>1</v>
      </c>
      <c r="H18" s="140">
        <v>1</v>
      </c>
    </row>
    <row r="19" spans="2:8" x14ac:dyDescent="0.25">
      <c r="B19" s="105">
        <v>5</v>
      </c>
      <c r="C19" s="140">
        <v>1</v>
      </c>
      <c r="D19" s="140">
        <v>1</v>
      </c>
      <c r="E19" s="140">
        <v>1</v>
      </c>
      <c r="F19" s="140">
        <v>1</v>
      </c>
      <c r="G19" s="140">
        <v>1</v>
      </c>
      <c r="H19" s="140">
        <v>1</v>
      </c>
    </row>
    <row r="20" spans="2:8" x14ac:dyDescent="0.25">
      <c r="B20" s="105">
        <v>6</v>
      </c>
      <c r="C20" s="140">
        <v>1</v>
      </c>
      <c r="D20" s="140">
        <v>1</v>
      </c>
      <c r="E20" s="140">
        <v>1</v>
      </c>
      <c r="F20" s="140">
        <v>1</v>
      </c>
      <c r="G20" s="140">
        <v>1</v>
      </c>
      <c r="H20" s="140">
        <v>1</v>
      </c>
    </row>
    <row r="21" spans="2:8" x14ac:dyDescent="0.25">
      <c r="B21" s="105">
        <v>7</v>
      </c>
      <c r="C21" s="140">
        <v>1</v>
      </c>
      <c r="D21" s="140">
        <v>1</v>
      </c>
      <c r="E21" s="140">
        <v>1</v>
      </c>
      <c r="F21" s="140">
        <v>1</v>
      </c>
      <c r="G21" s="140">
        <v>1</v>
      </c>
      <c r="H21" s="140">
        <v>1</v>
      </c>
    </row>
    <row r="22" spans="2:8" x14ac:dyDescent="0.25">
      <c r="B22" s="105">
        <v>8</v>
      </c>
      <c r="C22" s="140">
        <v>1</v>
      </c>
      <c r="D22" s="140">
        <v>1</v>
      </c>
      <c r="E22" s="140">
        <v>1</v>
      </c>
      <c r="F22" s="140">
        <v>1</v>
      </c>
      <c r="G22" s="140">
        <v>1</v>
      </c>
      <c r="H22" s="140">
        <v>1</v>
      </c>
    </row>
    <row r="23" spans="2:8" x14ac:dyDescent="0.25">
      <c r="B23" s="105">
        <v>9</v>
      </c>
      <c r="C23" s="140">
        <v>1</v>
      </c>
      <c r="D23" s="140">
        <v>1</v>
      </c>
      <c r="E23" s="140">
        <v>1</v>
      </c>
      <c r="F23" s="140">
        <v>1</v>
      </c>
      <c r="G23" s="140">
        <v>1</v>
      </c>
      <c r="H23" s="140">
        <v>1</v>
      </c>
    </row>
    <row r="24" spans="2:8" x14ac:dyDescent="0.25">
      <c r="B24" s="105">
        <v>10</v>
      </c>
      <c r="C24" s="140">
        <v>1</v>
      </c>
      <c r="D24" s="140">
        <v>1</v>
      </c>
      <c r="E24" s="140">
        <v>1</v>
      </c>
      <c r="F24" s="140">
        <v>1</v>
      </c>
      <c r="G24" s="140">
        <v>1</v>
      </c>
      <c r="H24" s="140">
        <v>1</v>
      </c>
    </row>
    <row r="25" spans="2:8" x14ac:dyDescent="0.25">
      <c r="B25" s="105">
        <v>11</v>
      </c>
      <c r="C25" s="140">
        <v>1</v>
      </c>
      <c r="D25" s="140">
        <v>1</v>
      </c>
      <c r="E25" s="140">
        <v>1</v>
      </c>
      <c r="F25" s="140">
        <v>1</v>
      </c>
      <c r="G25" s="140">
        <v>1</v>
      </c>
      <c r="H25" s="140">
        <v>1</v>
      </c>
    </row>
    <row r="26" spans="2:8" x14ac:dyDescent="0.25">
      <c r="B26" s="105">
        <v>12</v>
      </c>
      <c r="C26" s="140">
        <v>1</v>
      </c>
      <c r="D26" s="140">
        <v>1</v>
      </c>
      <c r="E26" s="140">
        <v>1</v>
      </c>
      <c r="F26" s="140">
        <v>1</v>
      </c>
      <c r="G26" s="140">
        <v>1</v>
      </c>
      <c r="H26" s="140">
        <v>1</v>
      </c>
    </row>
    <row r="27" spans="2:8" x14ac:dyDescent="0.25">
      <c r="B27" s="105">
        <v>1</v>
      </c>
      <c r="C27" s="140">
        <v>1</v>
      </c>
      <c r="D27" s="140">
        <v>1</v>
      </c>
      <c r="E27" s="140">
        <v>1</v>
      </c>
      <c r="F27" s="140">
        <v>1</v>
      </c>
      <c r="G27" s="140">
        <v>1</v>
      </c>
      <c r="H27" s="140">
        <v>1</v>
      </c>
    </row>
    <row r="28" spans="2:8" x14ac:dyDescent="0.25">
      <c r="B28" s="105">
        <v>2</v>
      </c>
      <c r="C28" s="140">
        <v>1</v>
      </c>
      <c r="D28" s="140">
        <v>1</v>
      </c>
      <c r="E28" s="140">
        <v>1</v>
      </c>
      <c r="F28" s="140">
        <v>1</v>
      </c>
      <c r="G28" s="140">
        <v>1</v>
      </c>
      <c r="H28" s="140">
        <v>1</v>
      </c>
    </row>
    <row r="29" spans="2:8" x14ac:dyDescent="0.25">
      <c r="B29" s="105">
        <v>3</v>
      </c>
      <c r="C29" s="140">
        <v>1</v>
      </c>
      <c r="D29" s="140">
        <v>1</v>
      </c>
      <c r="E29" s="140">
        <v>1</v>
      </c>
      <c r="F29" s="140">
        <v>1</v>
      </c>
      <c r="G29" s="140">
        <v>1</v>
      </c>
      <c r="H29" s="140">
        <v>1</v>
      </c>
    </row>
    <row r="30" spans="2:8" x14ac:dyDescent="0.25">
      <c r="B30" s="105">
        <v>4</v>
      </c>
      <c r="C30" s="140">
        <v>1</v>
      </c>
      <c r="D30" s="140">
        <v>1</v>
      </c>
      <c r="E30" s="140">
        <v>1</v>
      </c>
      <c r="F30" s="140">
        <v>1</v>
      </c>
      <c r="G30" s="140">
        <v>1</v>
      </c>
      <c r="H30" s="140">
        <v>1</v>
      </c>
    </row>
    <row r="31" spans="2:8" x14ac:dyDescent="0.25">
      <c r="B31" s="105">
        <v>5</v>
      </c>
      <c r="C31" s="140">
        <v>1</v>
      </c>
      <c r="D31" s="140">
        <v>1</v>
      </c>
      <c r="E31" s="140">
        <v>1</v>
      </c>
      <c r="F31" s="140">
        <v>1</v>
      </c>
      <c r="G31" s="140">
        <v>1</v>
      </c>
      <c r="H31" s="140">
        <v>1</v>
      </c>
    </row>
    <row r="32" spans="2:8" x14ac:dyDescent="0.25">
      <c r="B32" s="105">
        <v>6</v>
      </c>
      <c r="C32" s="140">
        <v>1</v>
      </c>
      <c r="D32" s="140">
        <v>1</v>
      </c>
      <c r="E32" s="140">
        <v>1</v>
      </c>
      <c r="F32" s="140">
        <v>1</v>
      </c>
      <c r="G32" s="140">
        <v>1</v>
      </c>
      <c r="H32" s="140">
        <v>1</v>
      </c>
    </row>
    <row r="33" spans="2:8" x14ac:dyDescent="0.25">
      <c r="B33" s="105">
        <v>7</v>
      </c>
      <c r="C33" s="140">
        <v>1</v>
      </c>
      <c r="D33" s="140">
        <v>1</v>
      </c>
      <c r="E33" s="140">
        <v>1</v>
      </c>
      <c r="F33" s="140">
        <v>1</v>
      </c>
      <c r="G33" s="140">
        <v>1</v>
      </c>
      <c r="H33" s="140">
        <v>1</v>
      </c>
    </row>
    <row r="34" spans="2:8" x14ac:dyDescent="0.25">
      <c r="B34" s="105">
        <v>8</v>
      </c>
      <c r="C34" s="140">
        <v>1</v>
      </c>
      <c r="D34" s="140">
        <v>1</v>
      </c>
      <c r="E34" s="140">
        <v>1</v>
      </c>
      <c r="F34" s="140">
        <v>1</v>
      </c>
      <c r="G34" s="140">
        <v>1</v>
      </c>
      <c r="H34" s="140">
        <v>1</v>
      </c>
    </row>
    <row r="35" spans="2:8" x14ac:dyDescent="0.25">
      <c r="B35" s="105">
        <v>9</v>
      </c>
      <c r="C35" s="140">
        <v>1</v>
      </c>
      <c r="D35" s="140">
        <v>1</v>
      </c>
      <c r="E35" s="140">
        <v>1</v>
      </c>
      <c r="F35" s="140">
        <v>1</v>
      </c>
      <c r="G35" s="140">
        <v>1</v>
      </c>
      <c r="H35" s="140">
        <v>1</v>
      </c>
    </row>
    <row r="36" spans="2:8" x14ac:dyDescent="0.25">
      <c r="B36" s="105">
        <v>10</v>
      </c>
      <c r="C36" s="140">
        <v>1</v>
      </c>
      <c r="D36" s="140">
        <v>1</v>
      </c>
      <c r="E36" s="140">
        <v>1</v>
      </c>
      <c r="F36" s="140">
        <v>1</v>
      </c>
      <c r="G36" s="140">
        <v>1</v>
      </c>
      <c r="H36" s="140">
        <v>1</v>
      </c>
    </row>
    <row r="37" spans="2:8" x14ac:dyDescent="0.25">
      <c r="B37" s="105">
        <v>11</v>
      </c>
      <c r="C37" s="140">
        <v>1</v>
      </c>
      <c r="D37" s="140">
        <v>1</v>
      </c>
      <c r="E37" s="140">
        <v>1</v>
      </c>
      <c r="F37" s="140">
        <v>1</v>
      </c>
      <c r="G37" s="140">
        <v>1</v>
      </c>
      <c r="H37" s="140">
        <v>1</v>
      </c>
    </row>
  </sheetData>
  <sheetProtection sheet="1" objects="1" scenarios="1"/>
  <mergeCells count="6">
    <mergeCell ref="C12:D12"/>
    <mergeCell ref="E12:F12"/>
    <mergeCell ref="G12:H12"/>
    <mergeCell ref="B12:B13"/>
    <mergeCell ref="B3:I3"/>
    <mergeCell ref="C9:H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4"/>
  <sheetViews>
    <sheetView showGridLines="0" workbookViewId="0"/>
  </sheetViews>
  <sheetFormatPr defaultRowHeight="15" x14ac:dyDescent="0.25"/>
  <cols>
    <col min="1" max="1" width="2.7109375" customWidth="1"/>
    <col min="2" max="2" width="11.140625" customWidth="1"/>
    <col min="3" max="20" width="7.28515625" customWidth="1"/>
  </cols>
  <sheetData>
    <row r="2" spans="2:24" ht="23.25" x14ac:dyDescent="0.35">
      <c r="B2" s="10" t="s">
        <v>60</v>
      </c>
    </row>
    <row r="3" spans="2:24" ht="78" customHeight="1" x14ac:dyDescent="0.25">
      <c r="B3" s="244" t="s">
        <v>241</v>
      </c>
      <c r="C3" s="244"/>
      <c r="D3" s="244"/>
      <c r="E3" s="244"/>
      <c r="F3" s="244"/>
      <c r="G3" s="244"/>
      <c r="H3" s="244"/>
      <c r="I3" s="244"/>
      <c r="J3" s="244"/>
      <c r="K3" s="244"/>
      <c r="L3" s="244"/>
      <c r="M3" s="244"/>
      <c r="N3" s="244"/>
      <c r="O3" s="244"/>
      <c r="P3" s="244"/>
      <c r="Q3" s="244"/>
      <c r="R3" s="244"/>
      <c r="S3" s="244"/>
      <c r="T3" s="244"/>
    </row>
    <row r="4" spans="2:24" x14ac:dyDescent="0.25">
      <c r="B4" s="65"/>
      <c r="C4" s="65"/>
      <c r="D4" s="65"/>
      <c r="E4" s="65"/>
      <c r="F4" s="65"/>
      <c r="G4" s="65"/>
      <c r="H4" s="65"/>
      <c r="I4" s="65"/>
      <c r="J4" s="65"/>
      <c r="K4" s="65"/>
      <c r="L4" s="65"/>
      <c r="M4" s="65"/>
      <c r="N4" s="156"/>
      <c r="O4" s="156"/>
      <c r="P4" s="156"/>
      <c r="Q4" s="156"/>
      <c r="R4" s="156"/>
      <c r="S4" s="65"/>
      <c r="T4" s="65"/>
    </row>
    <row r="5" spans="2:24" x14ac:dyDescent="0.25">
      <c r="B5" s="5" t="s">
        <v>17</v>
      </c>
      <c r="C5" s="5"/>
      <c r="D5" s="5"/>
      <c r="E5" s="205">
        <v>2018</v>
      </c>
      <c r="F5" s="5"/>
      <c r="G5" s="5"/>
      <c r="H5" s="5"/>
      <c r="I5" s="5"/>
      <c r="J5" s="5"/>
      <c r="K5" s="5"/>
      <c r="L5" s="5"/>
      <c r="M5" s="5"/>
      <c r="N5" s="5"/>
      <c r="O5" s="5"/>
      <c r="P5" s="5"/>
      <c r="Q5" s="5"/>
      <c r="R5" s="5"/>
      <c r="S5" s="5"/>
      <c r="T5" s="5"/>
      <c r="U5" s="5"/>
      <c r="V5" s="5"/>
      <c r="W5" s="5"/>
      <c r="X5" s="5"/>
    </row>
    <row r="6" spans="2:24" x14ac:dyDescent="0.25">
      <c r="B6" s="5" t="s">
        <v>20</v>
      </c>
      <c r="C6" s="5"/>
      <c r="D6" s="5"/>
      <c r="E6" s="5">
        <f ca="1">YEAR(NOW())</f>
        <v>2019</v>
      </c>
      <c r="F6" s="5"/>
      <c r="G6" s="5"/>
      <c r="H6" s="5"/>
      <c r="I6" s="5"/>
      <c r="J6" s="5"/>
      <c r="K6" s="5"/>
      <c r="L6" s="5"/>
      <c r="M6" s="5"/>
      <c r="N6" s="5"/>
      <c r="O6" s="5"/>
      <c r="P6" s="5"/>
      <c r="Q6" s="5"/>
      <c r="R6" s="5"/>
      <c r="S6" s="5"/>
      <c r="T6" s="5"/>
      <c r="U6" s="5"/>
      <c r="V6" s="5"/>
      <c r="W6" s="5"/>
      <c r="X6" s="5"/>
    </row>
    <row r="7" spans="2:24" x14ac:dyDescent="0.25">
      <c r="U7" s="5"/>
      <c r="V7" s="5"/>
      <c r="W7" s="5"/>
      <c r="X7" s="5"/>
    </row>
    <row r="8" spans="2:24" x14ac:dyDescent="0.25">
      <c r="B8" s="9" t="s">
        <v>16</v>
      </c>
      <c r="C8" s="5"/>
      <c r="D8" s="5"/>
      <c r="E8" s="5"/>
      <c r="F8" s="5"/>
      <c r="G8" s="5"/>
      <c r="H8" s="5"/>
      <c r="I8" s="5"/>
      <c r="J8" s="5"/>
      <c r="K8" s="5"/>
      <c r="L8" s="5"/>
      <c r="M8" s="5"/>
      <c r="N8" s="5"/>
      <c r="O8" s="5"/>
      <c r="P8" s="5"/>
      <c r="Q8" s="5"/>
      <c r="R8" s="5"/>
      <c r="S8" s="5"/>
      <c r="T8" s="5"/>
      <c r="U8" s="5"/>
      <c r="V8" s="5"/>
      <c r="W8" s="5"/>
      <c r="X8" s="5"/>
    </row>
    <row r="9" spans="2:24" x14ac:dyDescent="0.25">
      <c r="B9" s="7" t="s">
        <v>2</v>
      </c>
      <c r="C9" s="7" t="s">
        <v>3</v>
      </c>
      <c r="D9" s="7" t="s">
        <v>4</v>
      </c>
      <c r="E9" s="7" t="s">
        <v>5</v>
      </c>
      <c r="F9" s="7" t="s">
        <v>6</v>
      </c>
      <c r="G9" s="7" t="s">
        <v>7</v>
      </c>
      <c r="H9" s="7" t="s">
        <v>8</v>
      </c>
      <c r="I9" s="7" t="s">
        <v>9</v>
      </c>
      <c r="J9" s="7" t="s">
        <v>10</v>
      </c>
      <c r="K9" s="7" t="s">
        <v>11</v>
      </c>
      <c r="L9" s="7" t="s">
        <v>12</v>
      </c>
      <c r="M9" s="7" t="s">
        <v>13</v>
      </c>
      <c r="N9" s="7" t="s">
        <v>14</v>
      </c>
      <c r="P9" s="160" t="s">
        <v>242</v>
      </c>
      <c r="Q9" s="5"/>
      <c r="R9" s="5"/>
      <c r="S9" s="5"/>
    </row>
    <row r="10" spans="2:24" x14ac:dyDescent="0.25">
      <c r="B10" s="6" t="s">
        <v>1</v>
      </c>
      <c r="C10" s="169">
        <v>1.1759999999999999</v>
      </c>
      <c r="D10" s="169">
        <v>1.08</v>
      </c>
      <c r="E10" s="169">
        <v>1.008</v>
      </c>
      <c r="F10" s="169">
        <v>0.99099999999999999</v>
      </c>
      <c r="G10" s="169">
        <v>0.97399999999999998</v>
      </c>
      <c r="H10" s="169">
        <v>0.94</v>
      </c>
      <c r="I10" s="169">
        <v>0.95</v>
      </c>
      <c r="J10" s="169">
        <v>0.95299999999999996</v>
      </c>
      <c r="K10" s="169">
        <v>0.98399999999999999</v>
      </c>
      <c r="L10" s="169">
        <v>0.96899999999999997</v>
      </c>
      <c r="M10" s="169">
        <v>0.999</v>
      </c>
      <c r="N10" s="169">
        <v>1.0449999999999999</v>
      </c>
      <c r="P10" s="161" t="str">
        <f>INDEX(C9:N9,MATCH(MIN(C10:N10),C10:N10,0))</f>
        <v>JUN</v>
      </c>
      <c r="Q10" s="5"/>
      <c r="R10" s="5"/>
      <c r="S10" s="5"/>
    </row>
    <row r="11" spans="2:24" x14ac:dyDescent="0.25">
      <c r="B11" s="6" t="s">
        <v>15</v>
      </c>
      <c r="C11" s="169">
        <v>1.2490000000000001</v>
      </c>
      <c r="D11" s="169">
        <v>1.1639999999999999</v>
      </c>
      <c r="E11" s="169">
        <v>1.04</v>
      </c>
      <c r="F11" s="169">
        <v>1.0049999999999999</v>
      </c>
      <c r="G11" s="169">
        <v>0.95499999999999996</v>
      </c>
      <c r="H11" s="169">
        <v>0.90500000000000003</v>
      </c>
      <c r="I11" s="169">
        <v>0.89400000000000002</v>
      </c>
      <c r="J11" s="169">
        <v>0.91900000000000004</v>
      </c>
      <c r="K11" s="169">
        <v>0.96899999999999997</v>
      </c>
      <c r="L11" s="169">
        <v>0.96399999999999997</v>
      </c>
      <c r="M11" s="169">
        <v>1.012</v>
      </c>
      <c r="N11" s="169">
        <v>1.0780000000000001</v>
      </c>
      <c r="P11" s="161" t="str">
        <f>INDEX(C9:N9,MATCH(MIN(C11:N11),C11:N11,0))</f>
        <v>JUL</v>
      </c>
      <c r="Q11" s="5"/>
      <c r="R11" s="5"/>
      <c r="S11" s="5"/>
    </row>
    <row r="12" spans="2:24" x14ac:dyDescent="0.25">
      <c r="B12" s="59" t="s">
        <v>156</v>
      </c>
      <c r="C12" s="59"/>
      <c r="D12" s="59"/>
      <c r="E12" s="59"/>
      <c r="F12" s="59"/>
      <c r="G12" s="59"/>
      <c r="H12" s="5"/>
      <c r="I12" s="5"/>
      <c r="J12" s="5"/>
      <c r="K12" s="5"/>
      <c r="L12" s="5"/>
      <c r="M12" s="5"/>
      <c r="N12" s="5"/>
      <c r="O12" s="5"/>
      <c r="P12" s="5"/>
      <c r="Q12" s="5"/>
      <c r="R12" s="5"/>
      <c r="S12" s="5"/>
      <c r="T12" s="5"/>
      <c r="U12" s="5"/>
      <c r="V12" s="5"/>
      <c r="W12" s="5"/>
      <c r="X12" s="5"/>
    </row>
    <row r="13" spans="2:24" x14ac:dyDescent="0.25">
      <c r="B13" s="5"/>
      <c r="C13" s="5"/>
      <c r="D13" s="5"/>
      <c r="E13" s="5"/>
      <c r="F13" s="5"/>
      <c r="G13" s="5"/>
      <c r="H13" s="5"/>
      <c r="I13" s="5"/>
      <c r="J13" s="5"/>
      <c r="K13" s="5"/>
      <c r="L13" s="5"/>
      <c r="M13" s="5"/>
      <c r="N13" s="5"/>
      <c r="O13" s="5"/>
      <c r="P13" s="5"/>
      <c r="Q13" s="5"/>
      <c r="R13" s="5"/>
      <c r="S13" s="5"/>
      <c r="T13" s="5"/>
      <c r="U13" s="5"/>
      <c r="V13" s="5"/>
      <c r="W13" s="5"/>
      <c r="X13" s="5"/>
    </row>
    <row r="14" spans="2:24" x14ac:dyDescent="0.25">
      <c r="B14" s="9" t="s">
        <v>18</v>
      </c>
      <c r="C14" s="5"/>
      <c r="D14" s="5"/>
      <c r="E14" s="5"/>
      <c r="F14" s="5"/>
      <c r="G14" s="5"/>
      <c r="H14" s="5"/>
      <c r="I14" s="5"/>
      <c r="J14" s="5"/>
      <c r="K14" s="5"/>
      <c r="L14" s="5"/>
      <c r="M14" s="5"/>
      <c r="N14" s="5"/>
      <c r="O14" s="5"/>
      <c r="P14" s="5"/>
      <c r="Q14" s="5"/>
      <c r="R14" s="5"/>
      <c r="S14" s="5"/>
      <c r="T14" s="5"/>
      <c r="U14" s="5"/>
      <c r="V14" s="5"/>
      <c r="W14" s="5"/>
      <c r="X14" s="5"/>
    </row>
    <row r="15" spans="2:24" x14ac:dyDescent="0.25">
      <c r="B15" s="15" t="s">
        <v>19</v>
      </c>
      <c r="C15" s="158">
        <f t="shared" ref="C15:L15" si="0">D15-1</f>
        <v>2008</v>
      </c>
      <c r="D15" s="158">
        <f t="shared" si="0"/>
        <v>2009</v>
      </c>
      <c r="E15" s="158">
        <f t="shared" si="0"/>
        <v>2010</v>
      </c>
      <c r="F15" s="158">
        <f t="shared" si="0"/>
        <v>2011</v>
      </c>
      <c r="G15" s="158">
        <f t="shared" si="0"/>
        <v>2012</v>
      </c>
      <c r="H15" s="158">
        <f t="shared" si="0"/>
        <v>2013</v>
      </c>
      <c r="I15" s="158">
        <f t="shared" si="0"/>
        <v>2014</v>
      </c>
      <c r="J15" s="158">
        <f t="shared" si="0"/>
        <v>2015</v>
      </c>
      <c r="K15" s="158">
        <f t="shared" si="0"/>
        <v>2016</v>
      </c>
      <c r="L15" s="158">
        <f t="shared" si="0"/>
        <v>2017</v>
      </c>
      <c r="M15" s="15">
        <f>E5</f>
        <v>2018</v>
      </c>
      <c r="N15" s="88">
        <f ca="1">IF(M15+1&gt;$E$6,"",M15+1)</f>
        <v>2019</v>
      </c>
      <c r="O15" s="88" t="str">
        <f ca="1">IF(N15="","",IF(N15+1&gt;$E$6,"",N15+1))</f>
        <v/>
      </c>
      <c r="P15" s="88" t="str">
        <f t="shared" ref="P15:S15" ca="1" si="1">IF(O15="","",IF(O15+1&gt;$E$6,"",O15+1))</f>
        <v/>
      </c>
      <c r="Q15" s="88" t="str">
        <f t="shared" ca="1" si="1"/>
        <v/>
      </c>
      <c r="R15" s="88" t="str">
        <f t="shared" ca="1" si="1"/>
        <v/>
      </c>
      <c r="S15" s="88" t="str">
        <f t="shared" ca="1" si="1"/>
        <v/>
      </c>
      <c r="T15" s="5"/>
      <c r="V15" s="5"/>
      <c r="W15" s="5"/>
    </row>
    <row r="16" spans="2:24" x14ac:dyDescent="0.25">
      <c r="B16" s="157" t="s">
        <v>230</v>
      </c>
      <c r="C16" s="157"/>
      <c r="D16" s="157"/>
      <c r="E16" s="157"/>
      <c r="F16" s="157"/>
      <c r="G16" s="157"/>
      <c r="H16" s="157"/>
      <c r="I16" s="157"/>
      <c r="J16" s="157"/>
      <c r="K16" s="157"/>
      <c r="L16" s="157"/>
      <c r="M16" s="157"/>
      <c r="N16" s="164"/>
      <c r="O16" s="164"/>
      <c r="P16" s="164"/>
      <c r="Q16" s="164"/>
      <c r="R16" s="164"/>
      <c r="S16" s="164"/>
      <c r="T16" s="163"/>
      <c r="V16" s="5"/>
      <c r="W16" s="5"/>
    </row>
    <row r="17" spans="2:24" x14ac:dyDescent="0.25">
      <c r="B17" s="15" t="str">
        <f>E5&amp;" Factor"</f>
        <v>2018 Factor</v>
      </c>
      <c r="C17" s="169">
        <v>1.115</v>
      </c>
      <c r="D17" s="169">
        <v>1.0940000000000001</v>
      </c>
      <c r="E17" s="169">
        <v>1.0900000000000001</v>
      </c>
      <c r="F17" s="169">
        <v>1.0740000000000001</v>
      </c>
      <c r="G17" s="169">
        <v>1.0649999999999999</v>
      </c>
      <c r="H17" s="169">
        <v>1.077</v>
      </c>
      <c r="I17" s="169">
        <v>1.0549999999999999</v>
      </c>
      <c r="J17" s="169">
        <v>1.0089999999999999</v>
      </c>
      <c r="K17" s="169">
        <v>1.006</v>
      </c>
      <c r="L17" s="169">
        <v>1.014</v>
      </c>
      <c r="M17" s="159">
        <v>1</v>
      </c>
      <c r="N17" s="162" t="str">
        <f ca="1">IF(N$15="","","n/a")</f>
        <v>n/a</v>
      </c>
      <c r="O17" s="162" t="str">
        <f ca="1">IF(O$15="","","n/a")</f>
        <v/>
      </c>
      <c r="P17" s="162" t="str">
        <f t="shared" ref="P17:S17" ca="1" si="2">IF(P$15="","","n/a")</f>
        <v/>
      </c>
      <c r="Q17" s="162" t="str">
        <f t="shared" ca="1" si="2"/>
        <v/>
      </c>
      <c r="R17" s="162" t="str">
        <f t="shared" ca="1" si="2"/>
        <v/>
      </c>
      <c r="S17" s="162" t="str">
        <f t="shared" ca="1" si="2"/>
        <v/>
      </c>
      <c r="T17" s="162"/>
      <c r="V17" s="5"/>
      <c r="W17" s="5"/>
    </row>
    <row r="18" spans="2:24" x14ac:dyDescent="0.25">
      <c r="B18" s="15" t="str">
        <f ca="1">E6&amp;" Factor"</f>
        <v>2019 Factor</v>
      </c>
      <c r="C18" s="159">
        <f t="shared" ref="C18:L18" ca="1" si="3">C17*1.01^($E$6-$E$5)</f>
        <v>1.12615</v>
      </c>
      <c r="D18" s="159">
        <f t="shared" ca="1" si="3"/>
        <v>1.10494</v>
      </c>
      <c r="E18" s="159">
        <f t="shared" ca="1" si="3"/>
        <v>1.1009</v>
      </c>
      <c r="F18" s="159">
        <f t="shared" ca="1" si="3"/>
        <v>1.08474</v>
      </c>
      <c r="G18" s="159">
        <f t="shared" ca="1" si="3"/>
        <v>1.07565</v>
      </c>
      <c r="H18" s="159">
        <f t="shared" ca="1" si="3"/>
        <v>1.0877699999999999</v>
      </c>
      <c r="I18" s="159">
        <f t="shared" ca="1" si="3"/>
        <v>1.06555</v>
      </c>
      <c r="J18" s="159">
        <f t="shared" ca="1" si="3"/>
        <v>1.0190899999999998</v>
      </c>
      <c r="K18" s="159">
        <f t="shared" ca="1" si="3"/>
        <v>1.01606</v>
      </c>
      <c r="L18" s="159">
        <f t="shared" ca="1" si="3"/>
        <v>1.0241400000000001</v>
      </c>
      <c r="M18" s="162">
        <f ca="1">IF(M$15="","",1.01^($E$6-M$15))</f>
        <v>1.01</v>
      </c>
      <c r="N18" s="162">
        <f ca="1">IF(N$15="","",1.01^($E$6-N$15))</f>
        <v>1</v>
      </c>
      <c r="O18" s="162" t="str">
        <f ca="1">IF(O$15="","",1.01^($E$6-O$15))</f>
        <v/>
      </c>
      <c r="P18" s="162" t="str">
        <f ca="1">IF(P$15="","",1.01^($E$6-P$15))</f>
        <v/>
      </c>
      <c r="Q18" s="162" t="str">
        <f ca="1">IF(Q$15="","",1.01^($E$6-Q$15))</f>
        <v/>
      </c>
      <c r="R18" s="162" t="str">
        <f t="shared" ref="R18:S18" ca="1" si="4">IF(R$15="","",1.01^($E$6-R$15))</f>
        <v/>
      </c>
      <c r="S18" s="162" t="str">
        <f t="shared" ca="1" si="4"/>
        <v/>
      </c>
      <c r="T18" s="163"/>
      <c r="V18" s="5"/>
      <c r="W18" s="5"/>
    </row>
    <row r="19" spans="2:24" x14ac:dyDescent="0.25">
      <c r="B19" s="157" t="s">
        <v>231</v>
      </c>
      <c r="C19" s="157"/>
      <c r="D19" s="157"/>
      <c r="E19" s="157"/>
      <c r="F19" s="157"/>
      <c r="G19" s="157"/>
      <c r="H19" s="157"/>
      <c r="I19" s="157"/>
      <c r="J19" s="157"/>
      <c r="K19" s="157"/>
      <c r="L19" s="157"/>
      <c r="M19" s="157"/>
      <c r="N19" s="164"/>
      <c r="O19" s="164"/>
      <c r="P19" s="164"/>
      <c r="Q19" s="164"/>
      <c r="R19" s="164"/>
      <c r="S19" s="164"/>
      <c r="T19" s="163"/>
      <c r="U19" s="5"/>
      <c r="V19" s="5"/>
      <c r="W19" s="5"/>
      <c r="X19" s="5"/>
    </row>
    <row r="20" spans="2:24" x14ac:dyDescent="0.25">
      <c r="B20" s="155" t="str">
        <f>E5&amp;" Factor"</f>
        <v>2018 Factor</v>
      </c>
      <c r="C20" s="169">
        <v>1.07</v>
      </c>
      <c r="D20" s="169">
        <v>1.079</v>
      </c>
      <c r="E20" s="169">
        <v>1.083</v>
      </c>
      <c r="F20" s="169">
        <v>1.081</v>
      </c>
      <c r="G20" s="169">
        <v>1.06</v>
      </c>
      <c r="H20" s="169">
        <v>1.0620000000000001</v>
      </c>
      <c r="I20" s="169">
        <v>1.046</v>
      </c>
      <c r="J20" s="169">
        <v>1.004</v>
      </c>
      <c r="K20" s="169">
        <v>0.99099999999999999</v>
      </c>
      <c r="L20" s="169">
        <v>0.999</v>
      </c>
      <c r="M20" s="159">
        <v>1</v>
      </c>
      <c r="N20" s="162" t="str">
        <f ca="1">IF(N$15="","","n/a")</f>
        <v>n/a</v>
      </c>
      <c r="O20" s="162" t="str">
        <f t="shared" ref="O20:S20" ca="1" si="5">IF(O$15="","","n/a")</f>
        <v/>
      </c>
      <c r="P20" s="162" t="str">
        <f t="shared" ca="1" si="5"/>
        <v/>
      </c>
      <c r="Q20" s="162" t="str">
        <f t="shared" ca="1" si="5"/>
        <v/>
      </c>
      <c r="R20" s="162" t="str">
        <f t="shared" ca="1" si="5"/>
        <v/>
      </c>
      <c r="S20" s="162" t="str">
        <f t="shared" ca="1" si="5"/>
        <v/>
      </c>
      <c r="T20" s="152"/>
      <c r="U20" s="152"/>
      <c r="V20" s="152"/>
      <c r="W20" s="152"/>
      <c r="X20" s="152"/>
    </row>
    <row r="21" spans="2:24" x14ac:dyDescent="0.25">
      <c r="B21" s="155" t="str">
        <f ca="1">E6&amp;" Factor"</f>
        <v>2019 Factor</v>
      </c>
      <c r="C21" s="159">
        <f t="shared" ref="C21:L21" ca="1" si="6">C20*1.01^($E$6-$E$5)</f>
        <v>1.0807</v>
      </c>
      <c r="D21" s="159">
        <f t="shared" ca="1" si="6"/>
        <v>1.08979</v>
      </c>
      <c r="E21" s="159">
        <f t="shared" ca="1" si="6"/>
        <v>1.0938300000000001</v>
      </c>
      <c r="F21" s="159">
        <f t="shared" ca="1" si="6"/>
        <v>1.0918099999999999</v>
      </c>
      <c r="G21" s="159">
        <f t="shared" ca="1" si="6"/>
        <v>1.0706</v>
      </c>
      <c r="H21" s="159">
        <f t="shared" ca="1" si="6"/>
        <v>1.0726200000000001</v>
      </c>
      <c r="I21" s="159">
        <f t="shared" ca="1" si="6"/>
        <v>1.05646</v>
      </c>
      <c r="J21" s="159">
        <f t="shared" ca="1" si="6"/>
        <v>1.0140400000000001</v>
      </c>
      <c r="K21" s="159">
        <f t="shared" ca="1" si="6"/>
        <v>1.00091</v>
      </c>
      <c r="L21" s="159">
        <f t="shared" ca="1" si="6"/>
        <v>1.0089900000000001</v>
      </c>
      <c r="M21" s="162">
        <f ca="1">IF(M$15="","",1.01^($E$6-M$15))</f>
        <v>1.01</v>
      </c>
      <c r="N21" s="162">
        <f ca="1">IF(N$15="","",1.01^($E$6-N$15))</f>
        <v>1</v>
      </c>
      <c r="O21" s="162" t="str">
        <f ca="1">IF(O$15="","",1.01^($E$6-O$15))</f>
        <v/>
      </c>
      <c r="P21" s="162" t="str">
        <f ca="1">IF(P$15="","",1.01^($E$6-P$15))</f>
        <v/>
      </c>
      <c r="Q21" s="162" t="str">
        <f ca="1">IF(Q$15="","",1.01^($E$6-Q$15))</f>
        <v/>
      </c>
      <c r="R21" s="162" t="str">
        <f t="shared" ref="R21:S21" ca="1" si="7">IF(R$15="","",1.01^($E$6-R$15))</f>
        <v/>
      </c>
      <c r="S21" s="162" t="str">
        <f t="shared" ca="1" si="7"/>
        <v/>
      </c>
      <c r="T21" s="21"/>
      <c r="U21" s="21"/>
      <c r="V21" s="21"/>
      <c r="W21" s="21"/>
      <c r="X21" s="21"/>
    </row>
    <row r="22" spans="2:24" x14ac:dyDescent="0.25">
      <c r="B22" s="151"/>
      <c r="C22" s="21"/>
      <c r="D22" s="21"/>
      <c r="E22" s="21"/>
      <c r="F22" s="21"/>
      <c r="G22" s="21"/>
      <c r="H22" s="21"/>
      <c r="I22" s="21"/>
      <c r="J22" s="21"/>
      <c r="K22" s="21"/>
      <c r="L22" s="21"/>
      <c r="M22" s="21"/>
      <c r="N22" s="21"/>
      <c r="O22" s="21"/>
      <c r="P22" s="21"/>
      <c r="Q22" s="21"/>
      <c r="R22" s="21"/>
      <c r="S22" s="21"/>
      <c r="T22" s="21"/>
      <c r="U22" s="21"/>
      <c r="V22" s="21"/>
      <c r="W22" s="21"/>
      <c r="X22" s="21"/>
    </row>
    <row r="23" spans="2:24" x14ac:dyDescent="0.25">
      <c r="B23" s="153"/>
      <c r="C23" s="21"/>
      <c r="D23" s="21"/>
      <c r="E23" s="21"/>
      <c r="F23" s="21"/>
      <c r="G23" s="21"/>
      <c r="H23" s="21"/>
      <c r="I23" s="21"/>
      <c r="J23" s="21"/>
      <c r="K23" s="21"/>
      <c r="L23" s="21"/>
      <c r="M23" s="21"/>
      <c r="N23" s="21"/>
      <c r="O23" s="21"/>
      <c r="P23" s="21"/>
      <c r="Q23" s="21"/>
      <c r="R23" s="21"/>
      <c r="S23" s="21"/>
      <c r="T23" s="21"/>
      <c r="U23" s="21"/>
      <c r="V23" s="21"/>
      <c r="W23" s="21"/>
      <c r="X23" s="21"/>
    </row>
    <row r="24" spans="2:24" x14ac:dyDescent="0.25">
      <c r="B24" s="153"/>
      <c r="C24" s="21"/>
      <c r="D24" s="21"/>
      <c r="E24" s="21"/>
      <c r="F24" s="21"/>
      <c r="G24" s="21"/>
      <c r="H24" s="21"/>
      <c r="I24" s="21"/>
      <c r="J24" s="21"/>
      <c r="K24" s="21"/>
      <c r="L24" s="21"/>
      <c r="M24" s="21"/>
      <c r="N24" s="21"/>
      <c r="O24" s="21"/>
      <c r="P24" s="21"/>
      <c r="Q24" s="21"/>
      <c r="R24" s="21"/>
      <c r="S24" s="21"/>
      <c r="T24" s="21"/>
      <c r="U24" s="21"/>
      <c r="V24" s="21"/>
      <c r="W24" s="21"/>
      <c r="X24" s="21"/>
    </row>
  </sheetData>
  <sheetProtection sheet="1" objects="1" scenarios="1"/>
  <mergeCells count="1">
    <mergeCell ref="B3:T3"/>
  </mergeCells>
  <conditionalFormatting sqref="C10:N10">
    <cfRule type="expression" dxfId="66" priority="17">
      <formula>IF(C10=MIN($C$10:$N$10),TRUE,FALSE)</formula>
    </cfRule>
  </conditionalFormatting>
  <conditionalFormatting sqref="C11:N11">
    <cfRule type="expression" dxfId="65" priority="16">
      <formula>IF(C11=MIN($C$11:$N$11),TRUE,FALSE)</formula>
    </cfRule>
  </conditionalFormatting>
  <conditionalFormatting sqref="O15:S17 O19:S19">
    <cfRule type="expression" dxfId="64" priority="15">
      <formula>IF(OR(O15="",ISBLANK(O15)),FALSE,TRUE)</formula>
    </cfRule>
  </conditionalFormatting>
  <conditionalFormatting sqref="O21">
    <cfRule type="expression" dxfId="63" priority="3">
      <formula>IF(OR(O21="",ISBLANK(O21)),FALSE,TRUE)</formula>
    </cfRule>
  </conditionalFormatting>
  <conditionalFormatting sqref="P21">
    <cfRule type="expression" dxfId="62" priority="2">
      <formula>IF(OR(P21="",ISBLANK(P21)),FALSE,TRUE)</formula>
    </cfRule>
  </conditionalFormatting>
  <conditionalFormatting sqref="O20:S20">
    <cfRule type="expression" dxfId="61" priority="12">
      <formula>IF(OR(O20="",ISBLANK(O20)),FALSE,TRUE)</formula>
    </cfRule>
  </conditionalFormatting>
  <conditionalFormatting sqref="N15:N19">
    <cfRule type="expression" dxfId="60" priority="11">
      <formula>IF(OR(N15="",ISBLANK(N15)),FALSE,TRUE)</formula>
    </cfRule>
  </conditionalFormatting>
  <conditionalFormatting sqref="N20">
    <cfRule type="expression" dxfId="59" priority="10">
      <formula>IF(OR(N20="",ISBLANK(N20)),FALSE,TRUE)</formula>
    </cfRule>
  </conditionalFormatting>
  <conditionalFormatting sqref="M18">
    <cfRule type="expression" dxfId="58" priority="9">
      <formula>IF(OR(M18="",ISBLANK(M18)),FALSE,TRUE)</formula>
    </cfRule>
  </conditionalFormatting>
  <conditionalFormatting sqref="O18">
    <cfRule type="expression" dxfId="57" priority="8">
      <formula>IF(OR(O18="",ISBLANK(O18)),FALSE,TRUE)</formula>
    </cfRule>
  </conditionalFormatting>
  <conditionalFormatting sqref="P18">
    <cfRule type="expression" dxfId="56" priority="7">
      <formula>IF(OR(P18="",ISBLANK(P18)),FALSE,TRUE)</formula>
    </cfRule>
  </conditionalFormatting>
  <conditionalFormatting sqref="Q18:S18">
    <cfRule type="expression" dxfId="55" priority="6">
      <formula>IF(OR(Q18="",ISBLANK(Q18)),FALSE,TRUE)</formula>
    </cfRule>
  </conditionalFormatting>
  <conditionalFormatting sqref="N21">
    <cfRule type="expression" dxfId="54" priority="5">
      <formula>IF(OR(N21="",ISBLANK(N21)),FALSE,TRUE)</formula>
    </cfRule>
  </conditionalFormatting>
  <conditionalFormatting sqref="M21">
    <cfRule type="expression" dxfId="53" priority="4">
      <formula>IF(OR(M21="",ISBLANK(M21)),FALSE,TRUE)</formula>
    </cfRule>
  </conditionalFormatting>
  <conditionalFormatting sqref="Q21:S21">
    <cfRule type="expression" dxfId="52" priority="1">
      <formula>IF(OR(Q21="",ISBLANK(Q21)),FALSE,TRUE)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12"/>
  <sheetViews>
    <sheetView showGridLines="0" workbookViewId="0"/>
  </sheetViews>
  <sheetFormatPr defaultRowHeight="15" x14ac:dyDescent="0.25"/>
  <cols>
    <col min="1" max="1" width="2.7109375" customWidth="1"/>
    <col min="2" max="2" width="17" customWidth="1"/>
    <col min="3" max="3" width="7.140625" customWidth="1"/>
    <col min="4" max="4" width="13.42578125" customWidth="1"/>
    <col min="5" max="5" width="16.7109375" customWidth="1"/>
    <col min="6" max="6" width="7.140625" customWidth="1"/>
    <col min="7" max="7" width="13.42578125" customWidth="1"/>
    <col min="8" max="8" width="16.7109375" customWidth="1"/>
    <col min="9" max="9" width="7.140625" customWidth="1"/>
    <col min="10" max="10" width="13.42578125" customWidth="1"/>
    <col min="11" max="11" width="16.7109375" customWidth="1"/>
    <col min="12" max="12" width="7.140625" customWidth="1"/>
    <col min="13" max="13" width="13.42578125" customWidth="1"/>
    <col min="14" max="14" width="16.7109375" customWidth="1"/>
    <col min="15" max="28" width="9.140625" customWidth="1"/>
  </cols>
  <sheetData>
    <row r="2" spans="1:28" ht="21" x14ac:dyDescent="0.35">
      <c r="B2" s="20" t="s">
        <v>111</v>
      </c>
    </row>
    <row r="3" spans="1:28" ht="30" customHeight="1" x14ac:dyDescent="0.25">
      <c r="B3" s="244" t="s">
        <v>181</v>
      </c>
      <c r="C3" s="244"/>
      <c r="D3" s="244"/>
      <c r="E3" s="244"/>
      <c r="F3" s="244"/>
      <c r="G3" s="244"/>
      <c r="H3" s="244"/>
      <c r="I3" s="244"/>
      <c r="J3" s="244"/>
      <c r="K3" s="244"/>
      <c r="L3" s="244"/>
      <c r="M3" s="244"/>
      <c r="N3" s="244"/>
      <c r="O3" s="43"/>
    </row>
    <row r="4" spans="1:28" ht="15.75" x14ac:dyDescent="0.25">
      <c r="B4" s="4" t="s">
        <v>104</v>
      </c>
      <c r="G4" s="4" t="s">
        <v>105</v>
      </c>
      <c r="H4" s="107"/>
      <c r="I4" s="38"/>
      <c r="K4" s="4" t="s">
        <v>182</v>
      </c>
    </row>
    <row r="5" spans="1:28" ht="15" customHeight="1" x14ac:dyDescent="0.25">
      <c r="B5" s="270" t="s">
        <v>61</v>
      </c>
      <c r="C5" s="270"/>
      <c r="D5" s="213" t="str">
        <f>IF('Raw Weekday Hourly Traffic Vols'!$B$2=0,"",'Raw Weekday Hourly Traffic Vols'!$B$2)</f>
        <v/>
      </c>
      <c r="G5" s="270" t="s">
        <v>68</v>
      </c>
      <c r="H5" s="270"/>
      <c r="I5" s="217" t="str">
        <f>IF(OR('User Input'!G31&lt;D7,'User Input'!G31&gt;3000),"Invalid Date",'User Input'!G31)</f>
        <v>Invalid Date</v>
      </c>
      <c r="J5" s="62"/>
      <c r="L5" s="11" t="str">
        <f>'User Input'!C55</f>
        <v>bound  Monday-Thursday:</v>
      </c>
      <c r="M5" s="216">
        <f>'User Input'!G55</f>
        <v>0</v>
      </c>
      <c r="O5" s="21"/>
      <c r="P5" s="21"/>
      <c r="Q5" s="21"/>
      <c r="R5" s="21"/>
      <c r="S5" s="21"/>
      <c r="T5" s="21"/>
      <c r="U5" s="21"/>
      <c r="V5" s="21"/>
      <c r="W5" s="21"/>
      <c r="X5" s="21"/>
      <c r="Y5" s="21"/>
      <c r="Z5" s="21"/>
      <c r="AA5" s="21"/>
      <c r="AB5" s="21"/>
    </row>
    <row r="6" spans="1:28" ht="15" customHeight="1" x14ac:dyDescent="0.25">
      <c r="B6" s="270" t="s">
        <v>62</v>
      </c>
      <c r="C6" s="270"/>
      <c r="D6" s="213" t="str">
        <f>IF('User Input'!$G$15=0,"",'User Input'!$G$15)</f>
        <v/>
      </c>
      <c r="E6" s="62"/>
      <c r="G6" s="270" t="s">
        <v>106</v>
      </c>
      <c r="H6" s="270"/>
      <c r="I6" s="217" t="str">
        <f>IF('User Input'!G30=0,"Invalid Date",'User Input'!G30)</f>
        <v>Invalid Date</v>
      </c>
      <c r="J6" s="62"/>
      <c r="L6" s="11" t="str">
        <f>'User Input'!C56</f>
        <v>bound  Friday:</v>
      </c>
      <c r="M6" s="216">
        <f>'User Input'!G56</f>
        <v>0</v>
      </c>
      <c r="O6" s="21"/>
      <c r="P6" s="21"/>
      <c r="Q6" s="21"/>
      <c r="R6" s="21"/>
      <c r="S6" s="21"/>
      <c r="T6" s="21"/>
      <c r="U6" s="21"/>
      <c r="V6" s="21"/>
      <c r="W6" s="21"/>
      <c r="X6" s="21"/>
      <c r="Y6" s="21"/>
      <c r="Z6" s="21"/>
      <c r="AA6" s="21"/>
      <c r="AB6" s="21"/>
    </row>
    <row r="7" spans="1:28" ht="15" customHeight="1" x14ac:dyDescent="0.25">
      <c r="B7" s="270" t="s">
        <v>63</v>
      </c>
      <c r="C7" s="270"/>
      <c r="D7" s="213" t="str">
        <f>IF(YEAR('Raw Weekday Hourly Traffic Vols'!$B$4)&lt;2000,"Invalid Date",YEAR('Raw Weekday Hourly Traffic Vols'!$B$4))</f>
        <v>Invalid Date</v>
      </c>
      <c r="G7" s="270" t="s">
        <v>99</v>
      </c>
      <c r="H7" s="270"/>
      <c r="I7" s="218" t="str">
        <f ca="1">IFERROR(1.01^(I5-YEAR(NOW())),"")</f>
        <v/>
      </c>
      <c r="L7" s="11" t="str">
        <f>'User Input'!C57</f>
        <v>bound  Saturday-Sunday:</v>
      </c>
      <c r="M7" s="216">
        <f>'User Input'!G57</f>
        <v>0</v>
      </c>
      <c r="O7" s="21"/>
      <c r="P7" s="21"/>
      <c r="Q7" s="21"/>
      <c r="R7" s="21"/>
      <c r="S7" s="21"/>
      <c r="T7" s="21"/>
      <c r="U7" s="21"/>
      <c r="V7" s="21"/>
      <c r="W7" s="21"/>
      <c r="X7" s="21"/>
      <c r="Y7" s="21"/>
      <c r="Z7" s="21"/>
      <c r="AA7" s="21"/>
      <c r="AB7" s="21"/>
    </row>
    <row r="8" spans="1:28" ht="15" customHeight="1" x14ac:dyDescent="0.25">
      <c r="B8" s="270" t="s">
        <v>64</v>
      </c>
      <c r="C8" s="270"/>
      <c r="D8" s="213" t="str">
        <f>IF(D7="Invalid Date","Invalid Date",CHOOSE(MONTH('Raw Weekday Hourly Traffic Vols'!$B$4),'INDOT Adjustment Factors'!$C$9,'INDOT Adjustment Factors'!$D$9,'INDOT Adjustment Factors'!$E$9,'INDOT Adjustment Factors'!$F$9,'INDOT Adjustment Factors'!$G$9,'INDOT Adjustment Factors'!$H$9,'INDOT Adjustment Factors'!$I$9,'INDOT Adjustment Factors'!$J$9,'INDOT Adjustment Factors'!$K$9,'INDOT Adjustment Factors'!$L$9,'INDOT Adjustment Factors'!$M$9,'INDOT Adjustment Factors'!$N$9))</f>
        <v>Invalid Date</v>
      </c>
      <c r="E8" s="212"/>
      <c r="G8" s="270" t="s">
        <v>100</v>
      </c>
      <c r="H8" s="270"/>
      <c r="I8" s="219" t="str">
        <f>IFERROR(INDEX('INDOT Adjustment Factors'!$C$10:$N$11,IF('User Input'!$G$15="Urban",1,2),MATCH('User Input'!$G$30,'INDOT Adjustment Factors'!$C$9:$N$9,0)),"")</f>
        <v/>
      </c>
      <c r="L8" s="11" t="str">
        <f>IF('Raw Weekday Hourly Traffic Vols'!$H$5="2-Way",'User Input'!C59,"")</f>
        <v/>
      </c>
      <c r="M8" s="216" t="str">
        <f>IF('Raw Weekday Hourly Traffic Vols'!$H$5="2-Way",'User Input'!G59,"")</f>
        <v/>
      </c>
      <c r="O8" s="21"/>
      <c r="P8" s="21"/>
      <c r="Q8" s="21"/>
      <c r="R8" s="21"/>
      <c r="S8" s="21"/>
      <c r="T8" s="21"/>
      <c r="U8" s="21"/>
      <c r="V8" s="21"/>
      <c r="W8" s="21"/>
      <c r="X8" s="21"/>
      <c r="Y8" s="21"/>
      <c r="Z8" s="21"/>
      <c r="AA8" s="21"/>
      <c r="AB8" s="21"/>
    </row>
    <row r="9" spans="1:28" ht="15" customHeight="1" x14ac:dyDescent="0.25">
      <c r="B9" s="270" t="s">
        <v>99</v>
      </c>
      <c r="C9" s="270"/>
      <c r="D9" s="214" t="str">
        <f ca="1">IFERROR(INDEX(IF($D$6="Urban",'INDOT Adjustment Factors'!$C$18:$S$18,IF($D$6="Rural",'INDOT Adjustment Factors'!$C$21:$S$21,"")),1,MATCH($D$7,'INDOT Adjustment Factors'!$C$15:$S$15,0)),"")</f>
        <v/>
      </c>
      <c r="F9" s="21"/>
      <c r="G9" s="21"/>
      <c r="H9" s="21"/>
      <c r="I9" s="21"/>
      <c r="J9" s="21"/>
      <c r="L9" s="11" t="str">
        <f>IF('Raw Weekday Hourly Traffic Vols'!$H$5="2-Way",'User Input'!C60,"")</f>
        <v/>
      </c>
      <c r="M9" s="216" t="str">
        <f>IF('Raw Weekday Hourly Traffic Vols'!$H$5="2-Way",'User Input'!G60,"")</f>
        <v/>
      </c>
      <c r="N9" s="21"/>
      <c r="O9" s="21"/>
      <c r="P9" s="21"/>
      <c r="Q9" s="21"/>
      <c r="R9" s="21"/>
      <c r="S9" s="21"/>
      <c r="T9" s="21"/>
      <c r="U9" s="21"/>
      <c r="V9" s="21"/>
      <c r="W9" s="21"/>
      <c r="X9" s="21"/>
      <c r="Y9" s="21"/>
      <c r="Z9" s="21"/>
      <c r="AA9" s="21"/>
      <c r="AB9" s="21"/>
    </row>
    <row r="10" spans="1:28" ht="15" customHeight="1" x14ac:dyDescent="0.25">
      <c r="B10" s="270" t="s">
        <v>100</v>
      </c>
      <c r="C10" s="270"/>
      <c r="D10" s="215" t="str">
        <f>IFERROR(INDEX('INDOT Adjustment Factors'!$C$10:$N$11,IF('User Input'!$G$15="Urban",1,2),MATCH('Hourly Volumes'!$D$8,'INDOT Adjustment Factors'!$C$9:$N$9,0)),"")</f>
        <v/>
      </c>
      <c r="F10" s="21"/>
      <c r="G10" s="21"/>
      <c r="H10" s="21"/>
      <c r="I10" s="21"/>
      <c r="J10" s="21"/>
      <c r="L10" s="11" t="str">
        <f>IF('Raw Weekday Hourly Traffic Vols'!$H$5="2-Way",'User Input'!C61,"")</f>
        <v/>
      </c>
      <c r="M10" s="216" t="str">
        <f>IF('Raw Weekday Hourly Traffic Vols'!$H$5="2-Way",'User Input'!G61,"")</f>
        <v/>
      </c>
      <c r="N10" s="21"/>
      <c r="O10" s="21"/>
      <c r="P10" s="21"/>
      <c r="Q10" s="21"/>
      <c r="R10" s="21"/>
      <c r="S10" s="21"/>
      <c r="T10" s="21"/>
      <c r="U10" s="21"/>
      <c r="V10" s="21"/>
      <c r="W10" s="21"/>
      <c r="X10" s="21"/>
      <c r="Y10" s="21"/>
      <c r="Z10" s="21"/>
      <c r="AA10" s="21"/>
      <c r="AB10" s="21"/>
    </row>
    <row r="11" spans="1:28" ht="15" customHeight="1" x14ac:dyDescent="0.25">
      <c r="F11" s="21"/>
      <c r="G11" s="21"/>
      <c r="H11" s="21"/>
      <c r="I11" s="21"/>
      <c r="J11" s="21"/>
      <c r="K11" s="21"/>
      <c r="L11" s="21"/>
      <c r="M11" s="21"/>
      <c r="N11" s="21"/>
      <c r="O11" s="21"/>
      <c r="P11" s="21"/>
      <c r="Q11" s="21"/>
      <c r="R11" s="21"/>
      <c r="S11" s="21"/>
      <c r="T11" s="21"/>
      <c r="U11" s="21"/>
      <c r="V11" s="21"/>
      <c r="W11" s="21"/>
      <c r="X11" s="21"/>
      <c r="Y11" s="21"/>
      <c r="Z11" s="21"/>
      <c r="AA11" s="21"/>
      <c r="AB11" s="21"/>
    </row>
    <row r="12" spans="1:28" ht="21.75" thickBot="1" x14ac:dyDescent="0.4">
      <c r="B12" s="23" t="str">
        <f>IF('Raw Weekday Hourly Traffic Vols'!$H$5="2-Way",'User Input'!$G$17&amp;"bound Volumes",'User Input'!$G$16&amp;"bound  Volumes")</f>
        <v>bound  Volumes</v>
      </c>
      <c r="C12" s="21"/>
      <c r="D12" s="21"/>
      <c r="E12" s="21"/>
      <c r="F12" s="21"/>
      <c r="G12" s="21"/>
      <c r="H12" s="21"/>
      <c r="I12" s="21"/>
      <c r="J12" s="21"/>
      <c r="K12" s="21"/>
      <c r="L12" s="21"/>
      <c r="M12" s="21"/>
      <c r="N12" s="21"/>
      <c r="O12" s="21"/>
    </row>
    <row r="13" spans="1:28" ht="15.75" x14ac:dyDescent="0.25">
      <c r="B13" s="268" t="s">
        <v>0</v>
      </c>
      <c r="C13" s="265" t="s">
        <v>48</v>
      </c>
      <c r="D13" s="266"/>
      <c r="E13" s="267"/>
      <c r="F13" s="265" t="s">
        <v>21</v>
      </c>
      <c r="G13" s="266"/>
      <c r="H13" s="267"/>
      <c r="I13" s="265" t="s">
        <v>22</v>
      </c>
      <c r="J13" s="266"/>
      <c r="K13" s="267"/>
      <c r="L13" s="265" t="s">
        <v>23</v>
      </c>
      <c r="M13" s="266"/>
      <c r="N13" s="267"/>
      <c r="O13" s="21"/>
    </row>
    <row r="14" spans="1:28" s="2" customFormat="1" ht="48.75" customHeight="1" thickBot="1" x14ac:dyDescent="0.3">
      <c r="A14" s="18"/>
      <c r="B14" s="269"/>
      <c r="C14" s="35" t="s">
        <v>101</v>
      </c>
      <c r="D14" s="36" t="s">
        <v>102</v>
      </c>
      <c r="E14" s="37" t="s">
        <v>103</v>
      </c>
      <c r="F14" s="35" t="s">
        <v>101</v>
      </c>
      <c r="G14" s="36" t="s">
        <v>102</v>
      </c>
      <c r="H14" s="37" t="s">
        <v>103</v>
      </c>
      <c r="I14" s="32" t="s">
        <v>101</v>
      </c>
      <c r="J14" s="33" t="s">
        <v>102</v>
      </c>
      <c r="K14" s="34" t="s">
        <v>103</v>
      </c>
      <c r="L14" s="32" t="s">
        <v>101</v>
      </c>
      <c r="M14" s="33" t="s">
        <v>102</v>
      </c>
      <c r="N14" s="34" t="s">
        <v>103</v>
      </c>
      <c r="O14" s="12"/>
    </row>
    <row r="15" spans="1:28" x14ac:dyDescent="0.25">
      <c r="B15" s="31" t="s">
        <v>24</v>
      </c>
      <c r="C15" s="196" t="str">
        <f>IFERROR(IF(AND('Raw Weekday Hourly Traffic Vols'!AQ11&gt;0,'Raw Weekday Hourly Traffic Vols'!AQ39&gt;0),
        SUM('Raw Weekday Hourly Traffic Vols'!Y11:AA11) + SUM('Raw Weekday Hourly Traffic Vols'!Y39:AA39) + 2*SUM('Raw Weekday Hourly Traffic Vols'!AB11:AL11) + 2*SUM('Raw Weekday Hourly Traffic Vols'!AB39:AL39) +
            (2-(SUM('Raw Weekday Hourly Traffic Vols'!Y11:AA11)/SUM('Raw Weekday Hourly Traffic Vols'!Y11:AL11)))*'Raw Weekday Hourly Traffic Vols'!AM11 + (2-(SUM('Raw Weekday Hourly Traffic Vols'!Y39:AA39)/SUM('Raw Weekday Hourly Traffic Vols'!Y39:AL39)))*'Raw Weekday Hourly Traffic Vols'!AM39,
        IF(AND('Raw Weekday Hourly Traffic Vols'!AQ39&gt;0,'Raw Weekday Hourly Traffic Vols'!AQ67&gt;0),
                SUM('Raw Weekday Hourly Traffic Vols'!Y39:AA39) + SUM('Raw Weekday Hourly Traffic Vols'!Y67:AA67) + 2*SUM('Raw Weekday Hourly Traffic Vols'!AB39:AL39) + 2*SUM('Raw Weekday Hourly Traffic Vols'!AB67:AL67) +
                    (2-(SUM('Raw Weekday Hourly Traffic Vols'!Y39:AA39)/SUM('Raw Weekday Hourly Traffic Vols'!Y39:AL39)))*'Raw Weekday Hourly Traffic Vols'!AM39 + (2-(SUM('Raw Weekday Hourly Traffic Vols'!Y67:AA67)/SUM('Raw Weekday Hourly Traffic Vols'!Y67:AL67)))*'Raw Weekday Hourly Traffic Vols'!AM67,
                2*(SUM('Raw Weekday Hourly Traffic Vols'!Y39:AA39) + 2*SUM('Raw Weekday Hourly Traffic Vols'!AB39:AL39) + (2-(SUM('Raw Weekday Hourly Traffic Vols'!Y39:AA39)/SUM('Raw Weekday Hourly Traffic Vols'!Y39:AL39)))*'Raw Weekday Hourly Traffic Vols'!AM39)
        )
   )/2,"")</f>
        <v/>
      </c>
      <c r="D15" s="193" t="str">
        <f ca="1">IFERROR(ROUND(C15*$D$9*$D$10,0),"")</f>
        <v/>
      </c>
      <c r="E15" s="194" t="str">
        <f ca="1">IFERROR(ROUND(D15/$I$8*$I$7*(1-'User Input'!$G$55),0),"")</f>
        <v/>
      </c>
      <c r="F15" s="196">
        <f>IFERROR(IF(AND(TEXT('Raw Weekend Hourly Traffic Vols'!A11,"dddd")="FRIDAY",'Raw Weekend Hourly Traffic Vols'!A11&lt;&gt;0),
        SUM('Raw Weekend Hourly Traffic Vols'!Y11:AA11) + 2*SUM('Raw Weekend Hourly Traffic Vols'!AB11:AL11) + (2-(SUM('Raw Weekend Hourly Traffic Vols'!Y11:AA11)/SUM('Raw Weekend Hourly Traffic Vols'!Y11:AL11)))*'Raw Weekend Hourly Traffic Vols'!AM11,
        IF(AND(TEXT('Raw Weekend Hourly Traffic Vols'!A39,"dddd")="FRIDAY",'Raw Weekend Hourly Traffic Vols'!A39&lt;&gt;0),
                SUM('Raw Weekend Hourly Traffic Vols'!Y39:AA39) + 2*SUM('Raw Weekend Hourly Traffic Vols'!AB39:AL39) + (2-(SUM('Raw Weekend Hourly Traffic Vols'!Y39:AA39)/SUM('Raw Weekend Hourly Traffic Vols'!Y39:AL39)))*'Raw Weekend Hourly Traffic Vols'!AM39,
                IF(AND(TEXT('Raw Weekend Hourly Traffic Vols'!A67,"dddd")="FRIDAY",'Raw Weekend Hourly Traffic Vols'!A67&lt;&gt;0),
                        SUM('Raw Weekend Hourly Traffic Vols'!Y67:AA67) + 2*SUM('Raw Weekend Hourly Traffic Vols'!AB67:AL67) + (2-(SUM('Raw Weekend Hourly Traffic Vols'!Y67:AA67)/SUM('Raw Weekend Hourly Traffic Vols'!Y67:AL67)))*'Raw Weekend Hourly Traffic Vols'!AM67,
                        0
                )
        )
),"")</f>
        <v>0</v>
      </c>
      <c r="G15" s="193" t="str">
        <f ca="1">IFERROR(IF(F15=0,$D15*IF('Raw Weekday Hourly Traffic Vols'!$H$5="2-Way",'Weekend Adjustment Factors'!C14,'Weekend Adjustment Factors'!D14),ROUND(F15*$D$9*$D$10,0)),"")</f>
        <v/>
      </c>
      <c r="H15" s="195" t="str">
        <f ca="1">IFERROR(ROUND(G15/$I$8*$I$7*(1-'User Input'!$G$56),0),"")</f>
        <v/>
      </c>
      <c r="I15" s="196">
        <f>IFERROR(IF(AND(TEXT('Raw Weekend Hourly Traffic Vols'!A11,"dddd")="SATURDAY",'Raw Weekend Hourly Traffic Vols'!A11&lt;&gt;0),
        SUM('Raw Weekend Hourly Traffic Vols'!Y11:AA11) + 2*SUM('Raw Weekend Hourly Traffic Vols'!AB11:AL11) + (2-(SUM('Raw Weekend Hourly Traffic Vols'!Y11:AA11)/SUM('Raw Weekend Hourly Traffic Vols'!Y11:AL11)))*'Raw Weekend Hourly Traffic Vols'!AM11,
        IF(AND(TEXT('Raw Weekend Hourly Traffic Vols'!A39,"dddd")="SATURDAY",'Raw Weekend Hourly Traffic Vols'!A39&lt;&gt;0),
                SUM('Raw Weekend Hourly Traffic Vols'!Y39:AA39) + 2*SUM('Raw Weekend Hourly Traffic Vols'!AB39:AL39) + (2-(SUM('Raw Weekend Hourly Traffic Vols'!Y39:AA39)/SUM('Raw Weekend Hourly Traffic Vols'!Y39:AL39)))*'Raw Weekend Hourly Traffic Vols'!AM39,
                IF(AND(TEXT('Raw Weekend Hourly Traffic Vols'!A67,"dddd")="SATURDAY",'Raw Weekend Hourly Traffic Vols'!A67&lt;&gt;0),
                        SUM('Raw Weekend Hourly Traffic Vols'!Y67:AA67) + 2*SUM('Raw Weekend Hourly Traffic Vols'!AB67:AL67) + (2-(SUM('Raw Weekend Hourly Traffic Vols'!Y67:AA67)/SUM('Raw Weekend Hourly Traffic Vols'!Y67:AL67)))*'Raw Weekend Hourly Traffic Vols'!AM67,
                        0
                )
        )
),"")</f>
        <v>0</v>
      </c>
      <c r="J15" s="193" t="str">
        <f ca="1">IFERROR(IF(I15=0,$D15*IF('Raw Weekday Hourly Traffic Vols'!$H$5="2-Way",'Weekend Adjustment Factors'!E14,'Weekend Adjustment Factors'!F14),ROUND(I15*$D$9*$D$10,0)),"")</f>
        <v/>
      </c>
      <c r="K15" s="195" t="str">
        <f ca="1">IFERROR(ROUND(J15/$I$8*$I$7*(1-'User Input'!$G$57),0),"")</f>
        <v/>
      </c>
      <c r="L15" s="196">
        <f>IFERROR(IF(AND(TEXT('Raw Weekend Hourly Traffic Vols'!A11,"dddd")="SUNDAY",'Raw Weekend Hourly Traffic Vols'!A11&lt;&gt;0),
        SUM('Raw Weekend Hourly Traffic Vols'!Y11:AA11) + 2*SUM('Raw Weekend Hourly Traffic Vols'!AB11:AL11) + (2-(SUM('Raw Weekend Hourly Traffic Vols'!Y11:AA11)/SUM('Raw Weekend Hourly Traffic Vols'!Y11:AL11)))*'Raw Weekend Hourly Traffic Vols'!AM11,
        IF(AND(TEXT('Raw Weekend Hourly Traffic Vols'!A39,"dddd")="SUNDAY",'Raw Weekend Hourly Traffic Vols'!A39&lt;&gt;0),
                SUM('Raw Weekend Hourly Traffic Vols'!Y39:AA39) + 2*SUM('Raw Weekend Hourly Traffic Vols'!AB39:AL39) + (2-(SUM('Raw Weekend Hourly Traffic Vols'!Y39:AA39)/SUM('Raw Weekend Hourly Traffic Vols'!Y39:AL39)))*'Raw Weekend Hourly Traffic Vols'!AM39,
                IF(AND(TEXT('Raw Weekend Hourly Traffic Vols'!A67,"dddd")="SUNDAY",'Raw Weekend Hourly Traffic Vols'!A67&lt;&gt;0),
                        SUM('Raw Weekend Hourly Traffic Vols'!Y67:AA67) + 2*SUM('Raw Weekend Hourly Traffic Vols'!AB67:AL67) + (2-(SUM('Raw Weekend Hourly Traffic Vols'!Y67:AA67)/SUM('Raw Weekend Hourly Traffic Vols'!Y67:AL67)))*'Raw Weekend Hourly Traffic Vols'!AM67,
                        0
                )
        )
),"")</f>
        <v>0</v>
      </c>
      <c r="M15" s="193" t="str">
        <f ca="1">IFERROR(IF(L15=0,$D15*IF('Raw Weekday Hourly Traffic Vols'!$H$5="2-Way",'Weekend Adjustment Factors'!G14,'Weekend Adjustment Factors'!H14),ROUND(L15*$D$9*$D$10,0)),"")</f>
        <v/>
      </c>
      <c r="N15" s="195" t="str">
        <f ca="1">IFERROR(ROUND(M15/$I$8*$I$7*(1-'User Input'!$G$57),0),"")</f>
        <v/>
      </c>
      <c r="O15" s="22"/>
    </row>
    <row r="16" spans="1:28" x14ac:dyDescent="0.25">
      <c r="B16" s="29" t="s">
        <v>25</v>
      </c>
      <c r="C16" s="197" t="str">
        <f>IFERROR(IF(AND('Raw Weekday Hourly Traffic Vols'!AQ12&gt;0,'Raw Weekday Hourly Traffic Vols'!AQ40&gt;0),
        SUM('Raw Weekday Hourly Traffic Vols'!Y12:AA12) + SUM('Raw Weekday Hourly Traffic Vols'!Y40:AA40) + 2*SUM('Raw Weekday Hourly Traffic Vols'!AB12:AL12) + 2*SUM('Raw Weekday Hourly Traffic Vols'!AB40:AL40) +
            (2-(SUM('Raw Weekday Hourly Traffic Vols'!Y12:AA12)/SUM('Raw Weekday Hourly Traffic Vols'!Y12:AL12)))*'Raw Weekday Hourly Traffic Vols'!AM12 + (2-(SUM('Raw Weekday Hourly Traffic Vols'!Y40:AA40)/SUM('Raw Weekday Hourly Traffic Vols'!Y40:AL40)))*'Raw Weekday Hourly Traffic Vols'!AM40,
        IF(AND('Raw Weekday Hourly Traffic Vols'!AQ40&gt;0,'Raw Weekday Hourly Traffic Vols'!AQ68&gt;0),
                SUM('Raw Weekday Hourly Traffic Vols'!Y40:AA40) + SUM('Raw Weekday Hourly Traffic Vols'!Y68:AA68) + 2*SUM('Raw Weekday Hourly Traffic Vols'!AB40:AL40) + 2*SUM('Raw Weekday Hourly Traffic Vols'!AB68:AL68) +
                    (2-(SUM('Raw Weekday Hourly Traffic Vols'!Y40:AA40)/SUM('Raw Weekday Hourly Traffic Vols'!Y40:AL40)))*'Raw Weekday Hourly Traffic Vols'!AM40 + (2-(SUM('Raw Weekday Hourly Traffic Vols'!Y68:AA68)/SUM('Raw Weekday Hourly Traffic Vols'!Y68:AL68)))*'Raw Weekday Hourly Traffic Vols'!AM68,
                2*(SUM('Raw Weekday Hourly Traffic Vols'!Y40:AA40) + 2*SUM('Raw Weekday Hourly Traffic Vols'!AB40:AL40) + (2-(SUM('Raw Weekday Hourly Traffic Vols'!Y40:AA40)/SUM('Raw Weekday Hourly Traffic Vols'!Y40:AL40)))*'Raw Weekday Hourly Traffic Vols'!AM40)
        )
   )/2,"")</f>
        <v/>
      </c>
      <c r="D16" s="198" t="str">
        <f t="shared" ref="D16:D38" ca="1" si="0">IFERROR(ROUND(C16*$D$9*$D$10,0),"")</f>
        <v/>
      </c>
      <c r="E16" s="199" t="str">
        <f ca="1">IFERROR(ROUND(D16/$I$8*$I$7*(1-'User Input'!$G$55),0),"")</f>
        <v/>
      </c>
      <c r="F16" s="197">
        <f>IFERROR(IF(AND(TEXT('Raw Weekend Hourly Traffic Vols'!A12,"dddd")="FRIDAY",'Raw Weekend Hourly Traffic Vols'!A12&lt;&gt;0),
        SUM('Raw Weekend Hourly Traffic Vols'!Y12:AA12) + 2*SUM('Raw Weekend Hourly Traffic Vols'!AB12:AL12) + (2-(SUM('Raw Weekend Hourly Traffic Vols'!Y12:AA12)/SUM('Raw Weekend Hourly Traffic Vols'!Y12:AL12)))*'Raw Weekend Hourly Traffic Vols'!AM12,
        IF(AND(TEXT('Raw Weekend Hourly Traffic Vols'!A40,"dddd")="FRIDAY",'Raw Weekend Hourly Traffic Vols'!A40&lt;&gt;0),
                SUM('Raw Weekend Hourly Traffic Vols'!Y40:AA40) + 2*SUM('Raw Weekend Hourly Traffic Vols'!AB40:AL40) + (2-(SUM('Raw Weekend Hourly Traffic Vols'!Y40:AA40)/SUM('Raw Weekend Hourly Traffic Vols'!Y40:AL40)))*'Raw Weekend Hourly Traffic Vols'!AM40,
                IF(AND(TEXT('Raw Weekend Hourly Traffic Vols'!A68,"dddd")="FRIDAY",'Raw Weekend Hourly Traffic Vols'!A68&lt;&gt;0),
                        SUM('Raw Weekend Hourly Traffic Vols'!Y68:AA68) + 2*SUM('Raw Weekend Hourly Traffic Vols'!AB68:AL68) + (2-(SUM('Raw Weekend Hourly Traffic Vols'!Y68:AA68)/SUM('Raw Weekend Hourly Traffic Vols'!Y68:AL68)))*'Raw Weekend Hourly Traffic Vols'!AM68,
                        0
                )
        )
),"")</f>
        <v>0</v>
      </c>
      <c r="G16" s="198" t="str">
        <f ca="1">IFERROR(IF(F16=0,$D16*IF('Raw Weekday Hourly Traffic Vols'!$H$5="2-Way",'Weekend Adjustment Factors'!C15,'Weekend Adjustment Factors'!D15),ROUND(F16*$D$9*$D$10,0)),"")</f>
        <v/>
      </c>
      <c r="H16" s="200" t="str">
        <f ca="1">IFERROR(ROUND(G16/$I$8*$I$7*(1-'User Input'!$G$56),0),"")</f>
        <v/>
      </c>
      <c r="I16" s="197">
        <f>IFERROR(IF(AND(TEXT('Raw Weekend Hourly Traffic Vols'!A12,"dddd")="SATURDAY",'Raw Weekend Hourly Traffic Vols'!A12&lt;&gt;0),
        SUM('Raw Weekend Hourly Traffic Vols'!Y12:AA12) + 2*SUM('Raw Weekend Hourly Traffic Vols'!AB12:AL12) + (2-(SUM('Raw Weekend Hourly Traffic Vols'!Y12:AA12)/SUM('Raw Weekend Hourly Traffic Vols'!Y12:AL12)))*'Raw Weekend Hourly Traffic Vols'!AM12,
        IF(AND(TEXT('Raw Weekend Hourly Traffic Vols'!A40,"dddd")="SATURDAY",'Raw Weekend Hourly Traffic Vols'!A40&lt;&gt;0),
                SUM('Raw Weekend Hourly Traffic Vols'!Y40:AA40) + 2*SUM('Raw Weekend Hourly Traffic Vols'!AB40:AL40) + (2-(SUM('Raw Weekend Hourly Traffic Vols'!Y40:AA40)/SUM('Raw Weekend Hourly Traffic Vols'!Y40:AL40)))*'Raw Weekend Hourly Traffic Vols'!AM40,
                IF(AND(TEXT('Raw Weekend Hourly Traffic Vols'!A68,"dddd")="SATURDAY",'Raw Weekend Hourly Traffic Vols'!A68&lt;&gt;0),
                        SUM('Raw Weekend Hourly Traffic Vols'!Y68:AA68) + 2*SUM('Raw Weekend Hourly Traffic Vols'!AB68:AL68) + (2-(SUM('Raw Weekend Hourly Traffic Vols'!Y68:AA68)/SUM('Raw Weekend Hourly Traffic Vols'!Y68:AL68)))*'Raw Weekend Hourly Traffic Vols'!AM68,
                        0
                )
        )
),"")</f>
        <v>0</v>
      </c>
      <c r="J16" s="198" t="str">
        <f ca="1">IFERROR(IF(I16=0,$D16*IF('Raw Weekday Hourly Traffic Vols'!$H$5="2-Way",'Weekend Adjustment Factors'!E15,'Weekend Adjustment Factors'!F15),ROUND(I16*$D$9*$D$10,0)),"")</f>
        <v/>
      </c>
      <c r="K16" s="200" t="str">
        <f ca="1">IFERROR(ROUND(J16/$I$8*$I$7*(1-'User Input'!$G$57),0),"")</f>
        <v/>
      </c>
      <c r="L16" s="197">
        <f>IFERROR(IF(AND(TEXT('Raw Weekend Hourly Traffic Vols'!A12,"dddd")="SUNDAY",'Raw Weekend Hourly Traffic Vols'!A12&lt;&gt;0),
        SUM('Raw Weekend Hourly Traffic Vols'!Y12:AA12) + 2*SUM('Raw Weekend Hourly Traffic Vols'!AB12:AL12) + (2-(SUM('Raw Weekend Hourly Traffic Vols'!Y12:AA12)/SUM('Raw Weekend Hourly Traffic Vols'!Y12:AL12)))*'Raw Weekend Hourly Traffic Vols'!AM12,
        IF(AND(TEXT('Raw Weekend Hourly Traffic Vols'!A40,"dddd")="SUNDAY",'Raw Weekend Hourly Traffic Vols'!A40&lt;&gt;0),
                SUM('Raw Weekend Hourly Traffic Vols'!Y40:AA40) + 2*SUM('Raw Weekend Hourly Traffic Vols'!AB40:AL40) + (2-(SUM('Raw Weekend Hourly Traffic Vols'!Y40:AA40)/SUM('Raw Weekend Hourly Traffic Vols'!Y40:AL40)))*'Raw Weekend Hourly Traffic Vols'!AM40,
                IF(AND(TEXT('Raw Weekend Hourly Traffic Vols'!A68,"dddd")="SUNDAY",'Raw Weekend Hourly Traffic Vols'!A68&lt;&gt;0),
                        SUM('Raw Weekend Hourly Traffic Vols'!Y68:AA68) + 2*SUM('Raw Weekend Hourly Traffic Vols'!AB68:AL68) + (2-(SUM('Raw Weekend Hourly Traffic Vols'!Y68:AA68)/SUM('Raw Weekend Hourly Traffic Vols'!Y68:AL68)))*'Raw Weekend Hourly Traffic Vols'!AM68,
                        0
                )
        )
),"")</f>
        <v>0</v>
      </c>
      <c r="M16" s="198" t="str">
        <f ca="1">IFERROR(IF(L16=0,$D16*IF('Raw Weekday Hourly Traffic Vols'!$H$5="2-Way",'Weekend Adjustment Factors'!G15,'Weekend Adjustment Factors'!H15),ROUND(L16*$D$9*$D$10,0)),"")</f>
        <v/>
      </c>
      <c r="N16" s="200" t="str">
        <f ca="1">IFERROR(ROUND(M16/$I$8*$I$7*(1-'User Input'!$G$57),0),"")</f>
        <v/>
      </c>
      <c r="O16" s="22"/>
    </row>
    <row r="17" spans="2:15" x14ac:dyDescent="0.25">
      <c r="B17" s="29" t="s">
        <v>26</v>
      </c>
      <c r="C17" s="197" t="str">
        <f>IFERROR(IF(AND('Raw Weekday Hourly Traffic Vols'!AQ13&gt;0,'Raw Weekday Hourly Traffic Vols'!AQ41&gt;0),
        SUM('Raw Weekday Hourly Traffic Vols'!Y13:AA13) + SUM('Raw Weekday Hourly Traffic Vols'!Y41:AA41) + 2*SUM('Raw Weekday Hourly Traffic Vols'!AB13:AL13) + 2*SUM('Raw Weekday Hourly Traffic Vols'!AB41:AL41) +
            (2-(SUM('Raw Weekday Hourly Traffic Vols'!Y13:AA13)/SUM('Raw Weekday Hourly Traffic Vols'!Y13:AL13)))*'Raw Weekday Hourly Traffic Vols'!AM13 + (2-(SUM('Raw Weekday Hourly Traffic Vols'!Y41:AA41)/SUM('Raw Weekday Hourly Traffic Vols'!Y41:AL41)))*'Raw Weekday Hourly Traffic Vols'!AM41,
        IF(AND('Raw Weekday Hourly Traffic Vols'!AQ41&gt;0,'Raw Weekday Hourly Traffic Vols'!AQ69&gt;0),
                SUM('Raw Weekday Hourly Traffic Vols'!Y41:AA41) + SUM('Raw Weekday Hourly Traffic Vols'!Y69:AA69) + 2*SUM('Raw Weekday Hourly Traffic Vols'!AB41:AL41) + 2*SUM('Raw Weekday Hourly Traffic Vols'!AB69:AL69) +
                    (2-(SUM('Raw Weekday Hourly Traffic Vols'!Y41:AA41)/SUM('Raw Weekday Hourly Traffic Vols'!Y41:AL41)))*'Raw Weekday Hourly Traffic Vols'!AM41 + (2-(SUM('Raw Weekday Hourly Traffic Vols'!Y69:AA69)/SUM('Raw Weekday Hourly Traffic Vols'!Y69:AL69)))*'Raw Weekday Hourly Traffic Vols'!AM69,
                2*(SUM('Raw Weekday Hourly Traffic Vols'!Y41:AA41) + 2*SUM('Raw Weekday Hourly Traffic Vols'!AB41:AL41) + (2-(SUM('Raw Weekday Hourly Traffic Vols'!Y41:AA41)/SUM('Raw Weekday Hourly Traffic Vols'!Y41:AL41)))*'Raw Weekday Hourly Traffic Vols'!AM41)
        )
   )/2,"")</f>
        <v/>
      </c>
      <c r="D17" s="198" t="str">
        <f t="shared" ca="1" si="0"/>
        <v/>
      </c>
      <c r="E17" s="199" t="str">
        <f ca="1">IFERROR(ROUND(D17/$I$8*$I$7*(1-'User Input'!$G$55),0),"")</f>
        <v/>
      </c>
      <c r="F17" s="197">
        <f>IFERROR(IF(AND(TEXT('Raw Weekend Hourly Traffic Vols'!A13,"dddd")="FRIDAY",'Raw Weekend Hourly Traffic Vols'!A13&lt;&gt;0),
        SUM('Raw Weekend Hourly Traffic Vols'!Y13:AA13) + 2*SUM('Raw Weekend Hourly Traffic Vols'!AB13:AL13) + (2-(SUM('Raw Weekend Hourly Traffic Vols'!Y13:AA13)/SUM('Raw Weekend Hourly Traffic Vols'!Y13:AL13)))*'Raw Weekend Hourly Traffic Vols'!AM13,
        IF(AND(TEXT('Raw Weekend Hourly Traffic Vols'!A41,"dddd")="FRIDAY",'Raw Weekend Hourly Traffic Vols'!A41&lt;&gt;0),
                SUM('Raw Weekend Hourly Traffic Vols'!Y41:AA41) + 2*SUM('Raw Weekend Hourly Traffic Vols'!AB41:AL41) + (2-(SUM('Raw Weekend Hourly Traffic Vols'!Y41:AA41)/SUM('Raw Weekend Hourly Traffic Vols'!Y41:AL41)))*'Raw Weekend Hourly Traffic Vols'!AM41,
                IF(AND(TEXT('Raw Weekend Hourly Traffic Vols'!A69,"dddd")="FRIDAY",'Raw Weekend Hourly Traffic Vols'!A69&lt;&gt;0),
                        SUM('Raw Weekend Hourly Traffic Vols'!Y69:AA69) + 2*SUM('Raw Weekend Hourly Traffic Vols'!AB69:AL69) + (2-(SUM('Raw Weekend Hourly Traffic Vols'!Y69:AA69)/SUM('Raw Weekend Hourly Traffic Vols'!Y69:AL69)))*'Raw Weekend Hourly Traffic Vols'!AM69,
                        0
                )
        )
),"")</f>
        <v>0</v>
      </c>
      <c r="G17" s="198" t="str">
        <f ca="1">IFERROR(IF(F17=0,$D17*IF('Raw Weekday Hourly Traffic Vols'!$H$5="2-Way",'Weekend Adjustment Factors'!C16,'Weekend Adjustment Factors'!D16),ROUND(F17*$D$9*$D$10,0)),"")</f>
        <v/>
      </c>
      <c r="H17" s="200" t="str">
        <f ca="1">IFERROR(ROUND(G17/$I$8*$I$7*(1-'User Input'!$G$56),0),"")</f>
        <v/>
      </c>
      <c r="I17" s="197">
        <f>IFERROR(IF(AND(TEXT('Raw Weekend Hourly Traffic Vols'!A13,"dddd")="SATURDAY",'Raw Weekend Hourly Traffic Vols'!A13&lt;&gt;0),
        SUM('Raw Weekend Hourly Traffic Vols'!Y13:AA13) + 2*SUM('Raw Weekend Hourly Traffic Vols'!AB13:AL13) + (2-(SUM('Raw Weekend Hourly Traffic Vols'!Y13:AA13)/SUM('Raw Weekend Hourly Traffic Vols'!Y13:AL13)))*'Raw Weekend Hourly Traffic Vols'!AM13,
        IF(AND(TEXT('Raw Weekend Hourly Traffic Vols'!A41,"dddd")="SATURDAY",'Raw Weekend Hourly Traffic Vols'!A41&lt;&gt;0),
                SUM('Raw Weekend Hourly Traffic Vols'!Y41:AA41) + 2*SUM('Raw Weekend Hourly Traffic Vols'!AB41:AL41) + (2-(SUM('Raw Weekend Hourly Traffic Vols'!Y41:AA41)/SUM('Raw Weekend Hourly Traffic Vols'!Y41:AL41)))*'Raw Weekend Hourly Traffic Vols'!AM41,
                IF(AND(TEXT('Raw Weekend Hourly Traffic Vols'!A69,"dddd")="SATURDAY",'Raw Weekend Hourly Traffic Vols'!A69&lt;&gt;0),
                        SUM('Raw Weekend Hourly Traffic Vols'!Y69:AA69) + 2*SUM('Raw Weekend Hourly Traffic Vols'!AB69:AL69) + (2-(SUM('Raw Weekend Hourly Traffic Vols'!Y69:AA69)/SUM('Raw Weekend Hourly Traffic Vols'!Y69:AL69)))*'Raw Weekend Hourly Traffic Vols'!AM69,
                        0
                )
        )
),"")</f>
        <v>0</v>
      </c>
      <c r="J17" s="198" t="str">
        <f ca="1">IFERROR(IF(I17=0,$D17*IF('Raw Weekday Hourly Traffic Vols'!$H$5="2-Way",'Weekend Adjustment Factors'!E16,'Weekend Adjustment Factors'!F16),ROUND(I17*$D$9*$D$10,0)),"")</f>
        <v/>
      </c>
      <c r="K17" s="200" t="str">
        <f ca="1">IFERROR(ROUND(J17/$I$8*$I$7*(1-'User Input'!$G$57),0),"")</f>
        <v/>
      </c>
      <c r="L17" s="197">
        <f>IFERROR(IF(AND(TEXT('Raw Weekend Hourly Traffic Vols'!A13,"dddd")="SUNDAY",'Raw Weekend Hourly Traffic Vols'!A13&lt;&gt;0),
        SUM('Raw Weekend Hourly Traffic Vols'!Y13:AA13) + 2*SUM('Raw Weekend Hourly Traffic Vols'!AB13:AL13) + (2-(SUM('Raw Weekend Hourly Traffic Vols'!Y13:AA13)/SUM('Raw Weekend Hourly Traffic Vols'!Y13:AL13)))*'Raw Weekend Hourly Traffic Vols'!AM13,
        IF(AND(TEXT('Raw Weekend Hourly Traffic Vols'!A41,"dddd")="SUNDAY",'Raw Weekend Hourly Traffic Vols'!A41&lt;&gt;0),
                SUM('Raw Weekend Hourly Traffic Vols'!Y41:AA41) + 2*SUM('Raw Weekend Hourly Traffic Vols'!AB41:AL41) + (2-(SUM('Raw Weekend Hourly Traffic Vols'!Y41:AA41)/SUM('Raw Weekend Hourly Traffic Vols'!Y41:AL41)))*'Raw Weekend Hourly Traffic Vols'!AM41,
                IF(AND(TEXT('Raw Weekend Hourly Traffic Vols'!A69,"dddd")="SUNDAY",'Raw Weekend Hourly Traffic Vols'!A69&lt;&gt;0),
                        SUM('Raw Weekend Hourly Traffic Vols'!Y69:AA69) + 2*SUM('Raw Weekend Hourly Traffic Vols'!AB69:AL69) + (2-(SUM('Raw Weekend Hourly Traffic Vols'!Y69:AA69)/SUM('Raw Weekend Hourly Traffic Vols'!Y69:AL69)))*'Raw Weekend Hourly Traffic Vols'!AM69,
                        0
                )
        )
),"")</f>
        <v>0</v>
      </c>
      <c r="M17" s="198" t="str">
        <f ca="1">IFERROR(IF(L17=0,$D17*IF('Raw Weekday Hourly Traffic Vols'!$H$5="2-Way",'Weekend Adjustment Factors'!G16,'Weekend Adjustment Factors'!H16),ROUND(L17*$D$9*$D$10,0)),"")</f>
        <v/>
      </c>
      <c r="N17" s="200" t="str">
        <f ca="1">IFERROR(ROUND(M17/$I$8*$I$7*(1-'User Input'!$G$57),0),"")</f>
        <v/>
      </c>
      <c r="O17" s="22"/>
    </row>
    <row r="18" spans="2:15" x14ac:dyDescent="0.25">
      <c r="B18" s="29" t="s">
        <v>27</v>
      </c>
      <c r="C18" s="197" t="str">
        <f>IFERROR(IF(AND('Raw Weekday Hourly Traffic Vols'!AQ14&gt;0,'Raw Weekday Hourly Traffic Vols'!AQ42&gt;0),
        SUM('Raw Weekday Hourly Traffic Vols'!Y14:AA14) + SUM('Raw Weekday Hourly Traffic Vols'!Y42:AA42) + 2*SUM('Raw Weekday Hourly Traffic Vols'!AB14:AL14) + 2*SUM('Raw Weekday Hourly Traffic Vols'!AB42:AL42) +
            (2-(SUM('Raw Weekday Hourly Traffic Vols'!Y14:AA14)/SUM('Raw Weekday Hourly Traffic Vols'!Y14:AL14)))*'Raw Weekday Hourly Traffic Vols'!AM14 + (2-(SUM('Raw Weekday Hourly Traffic Vols'!Y42:AA42)/SUM('Raw Weekday Hourly Traffic Vols'!Y42:AL42)))*'Raw Weekday Hourly Traffic Vols'!AM42,
        IF(AND('Raw Weekday Hourly Traffic Vols'!AQ42&gt;0,'Raw Weekday Hourly Traffic Vols'!AQ70&gt;0),
                SUM('Raw Weekday Hourly Traffic Vols'!Y42:AA42) + SUM('Raw Weekday Hourly Traffic Vols'!Y70:AA70) + 2*SUM('Raw Weekday Hourly Traffic Vols'!AB42:AL42) + 2*SUM('Raw Weekday Hourly Traffic Vols'!AB70:AL70) +
                    (2-(SUM('Raw Weekday Hourly Traffic Vols'!Y42:AA42)/SUM('Raw Weekday Hourly Traffic Vols'!Y42:AL42)))*'Raw Weekday Hourly Traffic Vols'!AM42 + (2-(SUM('Raw Weekday Hourly Traffic Vols'!Y70:AA70)/SUM('Raw Weekday Hourly Traffic Vols'!Y70:AL70)))*'Raw Weekday Hourly Traffic Vols'!AM70,
                2*(SUM('Raw Weekday Hourly Traffic Vols'!Y42:AA42) + 2*SUM('Raw Weekday Hourly Traffic Vols'!AB42:AL42) + (2-(SUM('Raw Weekday Hourly Traffic Vols'!Y42:AA42)/SUM('Raw Weekday Hourly Traffic Vols'!Y42:AL42)))*'Raw Weekday Hourly Traffic Vols'!AM42)
        )
   )/2,"")</f>
        <v/>
      </c>
      <c r="D18" s="198" t="str">
        <f t="shared" ca="1" si="0"/>
        <v/>
      </c>
      <c r="E18" s="199" t="str">
        <f ca="1">IFERROR(ROUND(D18/$I$8*$I$7*(1-'User Input'!$G$55),0),"")</f>
        <v/>
      </c>
      <c r="F18" s="197">
        <f>IFERROR(IF(AND(TEXT('Raw Weekend Hourly Traffic Vols'!A14,"dddd")="FRIDAY",'Raw Weekend Hourly Traffic Vols'!A14&lt;&gt;0),
        SUM('Raw Weekend Hourly Traffic Vols'!Y14:AA14) + 2*SUM('Raw Weekend Hourly Traffic Vols'!AB14:AL14) + (2-(SUM('Raw Weekend Hourly Traffic Vols'!Y14:AA14)/SUM('Raw Weekend Hourly Traffic Vols'!Y14:AL14)))*'Raw Weekend Hourly Traffic Vols'!AM14,
        IF(AND(TEXT('Raw Weekend Hourly Traffic Vols'!A42,"dddd")="FRIDAY",'Raw Weekend Hourly Traffic Vols'!A42&lt;&gt;0),
                SUM('Raw Weekend Hourly Traffic Vols'!Y42:AA42) + 2*SUM('Raw Weekend Hourly Traffic Vols'!AB42:AL42) + (2-(SUM('Raw Weekend Hourly Traffic Vols'!Y42:AA42)/SUM('Raw Weekend Hourly Traffic Vols'!Y42:AL42)))*'Raw Weekend Hourly Traffic Vols'!AM42,
                IF(AND(TEXT('Raw Weekend Hourly Traffic Vols'!A70,"dddd")="FRIDAY",'Raw Weekend Hourly Traffic Vols'!A70&lt;&gt;0),
                        SUM('Raw Weekend Hourly Traffic Vols'!Y70:AA70) + 2*SUM('Raw Weekend Hourly Traffic Vols'!AB70:AL70) + (2-(SUM('Raw Weekend Hourly Traffic Vols'!Y70:AA70)/SUM('Raw Weekend Hourly Traffic Vols'!Y70:AL70)))*'Raw Weekend Hourly Traffic Vols'!AM70,
                        0
                )
        )
),"")</f>
        <v>0</v>
      </c>
      <c r="G18" s="198" t="str">
        <f ca="1">IFERROR(IF(F18=0,$D18*IF('Raw Weekday Hourly Traffic Vols'!$H$5="2-Way",'Weekend Adjustment Factors'!C17,'Weekend Adjustment Factors'!D17),ROUND(F18*$D$9*$D$10,0)),"")</f>
        <v/>
      </c>
      <c r="H18" s="200" t="str">
        <f ca="1">IFERROR(ROUND(G18/$I$8*$I$7*(1-'User Input'!$G$56),0),"")</f>
        <v/>
      </c>
      <c r="I18" s="197">
        <f>IFERROR(IF(AND(TEXT('Raw Weekend Hourly Traffic Vols'!A14,"dddd")="SATURDAY",'Raw Weekend Hourly Traffic Vols'!A14&lt;&gt;0),
        SUM('Raw Weekend Hourly Traffic Vols'!Y14:AA14) + 2*SUM('Raw Weekend Hourly Traffic Vols'!AB14:AL14) + (2-(SUM('Raw Weekend Hourly Traffic Vols'!Y14:AA14)/SUM('Raw Weekend Hourly Traffic Vols'!Y14:AL14)))*'Raw Weekend Hourly Traffic Vols'!AM14,
        IF(AND(TEXT('Raw Weekend Hourly Traffic Vols'!A42,"dddd")="SATURDAY",'Raw Weekend Hourly Traffic Vols'!A42&lt;&gt;0),
                SUM('Raw Weekend Hourly Traffic Vols'!Y42:AA42) + 2*SUM('Raw Weekend Hourly Traffic Vols'!AB42:AL42) + (2-(SUM('Raw Weekend Hourly Traffic Vols'!Y42:AA42)/SUM('Raw Weekend Hourly Traffic Vols'!Y42:AL42)))*'Raw Weekend Hourly Traffic Vols'!AM42,
                IF(AND(TEXT('Raw Weekend Hourly Traffic Vols'!A70,"dddd")="SATURDAY",'Raw Weekend Hourly Traffic Vols'!A70&lt;&gt;0),
                        SUM('Raw Weekend Hourly Traffic Vols'!Y70:AA70) + 2*SUM('Raw Weekend Hourly Traffic Vols'!AB70:AL70) + (2-(SUM('Raw Weekend Hourly Traffic Vols'!Y70:AA70)/SUM('Raw Weekend Hourly Traffic Vols'!Y70:AL70)))*'Raw Weekend Hourly Traffic Vols'!AM70,
                        0
                )
        )
),"")</f>
        <v>0</v>
      </c>
      <c r="J18" s="198" t="str">
        <f ca="1">IFERROR(IF(I18=0,$D18*IF('Raw Weekday Hourly Traffic Vols'!$H$5="2-Way",'Weekend Adjustment Factors'!E17,'Weekend Adjustment Factors'!F17),ROUND(I18*$D$9*$D$10,0)),"")</f>
        <v/>
      </c>
      <c r="K18" s="200" t="str">
        <f ca="1">IFERROR(ROUND(J18/$I$8*$I$7*(1-'User Input'!$G$57),0),"")</f>
        <v/>
      </c>
      <c r="L18" s="197">
        <f>IFERROR(IF(AND(TEXT('Raw Weekend Hourly Traffic Vols'!A14,"dddd")="SUNDAY",'Raw Weekend Hourly Traffic Vols'!A14&lt;&gt;0),
        SUM('Raw Weekend Hourly Traffic Vols'!Y14:AA14) + 2*SUM('Raw Weekend Hourly Traffic Vols'!AB14:AL14) + (2-(SUM('Raw Weekend Hourly Traffic Vols'!Y14:AA14)/SUM('Raw Weekend Hourly Traffic Vols'!Y14:AL14)))*'Raw Weekend Hourly Traffic Vols'!AM14,
        IF(AND(TEXT('Raw Weekend Hourly Traffic Vols'!A42,"dddd")="SUNDAY",'Raw Weekend Hourly Traffic Vols'!A42&lt;&gt;0),
                SUM('Raw Weekend Hourly Traffic Vols'!Y42:AA42) + 2*SUM('Raw Weekend Hourly Traffic Vols'!AB42:AL42) + (2-(SUM('Raw Weekend Hourly Traffic Vols'!Y42:AA42)/SUM('Raw Weekend Hourly Traffic Vols'!Y42:AL42)))*'Raw Weekend Hourly Traffic Vols'!AM42,
                IF(AND(TEXT('Raw Weekend Hourly Traffic Vols'!A70,"dddd")="SUNDAY",'Raw Weekend Hourly Traffic Vols'!A70&lt;&gt;0),
                        SUM('Raw Weekend Hourly Traffic Vols'!Y70:AA70) + 2*SUM('Raw Weekend Hourly Traffic Vols'!AB70:AL70) + (2-(SUM('Raw Weekend Hourly Traffic Vols'!Y70:AA70)/SUM('Raw Weekend Hourly Traffic Vols'!Y70:AL70)))*'Raw Weekend Hourly Traffic Vols'!AM70,
                        0
                )
        )
),"")</f>
        <v>0</v>
      </c>
      <c r="M18" s="198" t="str">
        <f ca="1">IFERROR(IF(L18=0,$D18*IF('Raw Weekday Hourly Traffic Vols'!$H$5="2-Way",'Weekend Adjustment Factors'!G17,'Weekend Adjustment Factors'!H17),ROUND(L18*$D$9*$D$10,0)),"")</f>
        <v/>
      </c>
      <c r="N18" s="200" t="str">
        <f ca="1">IFERROR(ROUND(M18/$I$8*$I$7*(1-'User Input'!$G$57),0),"")</f>
        <v/>
      </c>
      <c r="O18" s="22"/>
    </row>
    <row r="19" spans="2:15" x14ac:dyDescent="0.25">
      <c r="B19" s="29" t="s">
        <v>28</v>
      </c>
      <c r="C19" s="197" t="str">
        <f>IFERROR(IF(AND('Raw Weekday Hourly Traffic Vols'!AQ15&gt;0,'Raw Weekday Hourly Traffic Vols'!AQ43&gt;0),
        SUM('Raw Weekday Hourly Traffic Vols'!Y15:AA15) + SUM('Raw Weekday Hourly Traffic Vols'!Y43:AA43) + 2*SUM('Raw Weekday Hourly Traffic Vols'!AB15:AL15) + 2*SUM('Raw Weekday Hourly Traffic Vols'!AB43:AL43) +
            (2-(SUM('Raw Weekday Hourly Traffic Vols'!Y15:AA15)/SUM('Raw Weekday Hourly Traffic Vols'!Y15:AL15)))*'Raw Weekday Hourly Traffic Vols'!AM15 + (2-(SUM('Raw Weekday Hourly Traffic Vols'!Y43:AA43)/SUM('Raw Weekday Hourly Traffic Vols'!Y43:AL43)))*'Raw Weekday Hourly Traffic Vols'!AM43,
        IF(AND('Raw Weekday Hourly Traffic Vols'!AQ43&gt;0,'Raw Weekday Hourly Traffic Vols'!AQ71&gt;0),
                SUM('Raw Weekday Hourly Traffic Vols'!Y43:AA43) + SUM('Raw Weekday Hourly Traffic Vols'!Y71:AA71) + 2*SUM('Raw Weekday Hourly Traffic Vols'!AB43:AL43) + 2*SUM('Raw Weekday Hourly Traffic Vols'!AB71:AL71) +
                    (2-(SUM('Raw Weekday Hourly Traffic Vols'!Y43:AA43)/SUM('Raw Weekday Hourly Traffic Vols'!Y43:AL43)))*'Raw Weekday Hourly Traffic Vols'!AM43 + (2-(SUM('Raw Weekday Hourly Traffic Vols'!Y71:AA71)/SUM('Raw Weekday Hourly Traffic Vols'!Y71:AL71)))*'Raw Weekday Hourly Traffic Vols'!AM71,
                2*(SUM('Raw Weekday Hourly Traffic Vols'!Y43:AA43) + 2*SUM('Raw Weekday Hourly Traffic Vols'!AB43:AL43) + (2-(SUM('Raw Weekday Hourly Traffic Vols'!Y43:AA43)/SUM('Raw Weekday Hourly Traffic Vols'!Y43:AL43)))*'Raw Weekday Hourly Traffic Vols'!AM43)
        )
   )/2,"")</f>
        <v/>
      </c>
      <c r="D19" s="198" t="str">
        <f t="shared" ca="1" si="0"/>
        <v/>
      </c>
      <c r="E19" s="199" t="str">
        <f ca="1">IFERROR(ROUND(D19/$I$8*$I$7*(1-'User Input'!$G$55),0),"")</f>
        <v/>
      </c>
      <c r="F19" s="197">
        <f>IFERROR(IF(AND(TEXT('Raw Weekend Hourly Traffic Vols'!A15,"dddd")="FRIDAY",'Raw Weekend Hourly Traffic Vols'!A15&lt;&gt;0),
        SUM('Raw Weekend Hourly Traffic Vols'!Y15:AA15) + 2*SUM('Raw Weekend Hourly Traffic Vols'!AB15:AL15) + (2-(SUM('Raw Weekend Hourly Traffic Vols'!Y15:AA15)/SUM('Raw Weekend Hourly Traffic Vols'!Y15:AL15)))*'Raw Weekend Hourly Traffic Vols'!AM15,
        IF(AND(TEXT('Raw Weekend Hourly Traffic Vols'!A43,"dddd")="FRIDAY",'Raw Weekend Hourly Traffic Vols'!A43&lt;&gt;0),
                SUM('Raw Weekend Hourly Traffic Vols'!Y43:AA43) + 2*SUM('Raw Weekend Hourly Traffic Vols'!AB43:AL43) + (2-(SUM('Raw Weekend Hourly Traffic Vols'!Y43:AA43)/SUM('Raw Weekend Hourly Traffic Vols'!Y43:AL43)))*'Raw Weekend Hourly Traffic Vols'!AM43,
                IF(AND(TEXT('Raw Weekend Hourly Traffic Vols'!A71,"dddd")="FRIDAY",'Raw Weekend Hourly Traffic Vols'!A71&lt;&gt;0),
                        SUM('Raw Weekend Hourly Traffic Vols'!Y71:AA71) + 2*SUM('Raw Weekend Hourly Traffic Vols'!AB71:AL71) + (2-(SUM('Raw Weekend Hourly Traffic Vols'!Y71:AA71)/SUM('Raw Weekend Hourly Traffic Vols'!Y71:AL71)))*'Raw Weekend Hourly Traffic Vols'!AM71,
                        0
                )
        )
),"")</f>
        <v>0</v>
      </c>
      <c r="G19" s="198" t="str">
        <f ca="1">IFERROR(IF(F19=0,$D19*IF('Raw Weekday Hourly Traffic Vols'!$H$5="2-Way",'Weekend Adjustment Factors'!C18,'Weekend Adjustment Factors'!D18),ROUND(F19*$D$9*$D$10,0)),"")</f>
        <v/>
      </c>
      <c r="H19" s="200" t="str">
        <f ca="1">IFERROR(ROUND(G19/$I$8*$I$7*(1-'User Input'!$G$56),0),"")</f>
        <v/>
      </c>
      <c r="I19" s="197">
        <f>IFERROR(IF(AND(TEXT('Raw Weekend Hourly Traffic Vols'!A15,"dddd")="SATURDAY",'Raw Weekend Hourly Traffic Vols'!A15&lt;&gt;0),
        SUM('Raw Weekend Hourly Traffic Vols'!Y15:AA15) + 2*SUM('Raw Weekend Hourly Traffic Vols'!AB15:AL15) + (2-(SUM('Raw Weekend Hourly Traffic Vols'!Y15:AA15)/SUM('Raw Weekend Hourly Traffic Vols'!Y15:AL15)))*'Raw Weekend Hourly Traffic Vols'!AM15,
        IF(AND(TEXT('Raw Weekend Hourly Traffic Vols'!A43,"dddd")="SATURDAY",'Raw Weekend Hourly Traffic Vols'!A43&lt;&gt;0),
                SUM('Raw Weekend Hourly Traffic Vols'!Y43:AA43) + 2*SUM('Raw Weekend Hourly Traffic Vols'!AB43:AL43) + (2-(SUM('Raw Weekend Hourly Traffic Vols'!Y43:AA43)/SUM('Raw Weekend Hourly Traffic Vols'!Y43:AL43)))*'Raw Weekend Hourly Traffic Vols'!AM43,
                IF(AND(TEXT('Raw Weekend Hourly Traffic Vols'!A71,"dddd")="SATURDAY",'Raw Weekend Hourly Traffic Vols'!A71&lt;&gt;0),
                        SUM('Raw Weekend Hourly Traffic Vols'!Y71:AA71) + 2*SUM('Raw Weekend Hourly Traffic Vols'!AB71:AL71) + (2-(SUM('Raw Weekend Hourly Traffic Vols'!Y71:AA71)/SUM('Raw Weekend Hourly Traffic Vols'!Y71:AL71)))*'Raw Weekend Hourly Traffic Vols'!AM71,
                        0
                )
        )
),"")</f>
        <v>0</v>
      </c>
      <c r="J19" s="198" t="str">
        <f ca="1">IFERROR(IF(I19=0,$D19*IF('Raw Weekday Hourly Traffic Vols'!$H$5="2-Way",'Weekend Adjustment Factors'!E18,'Weekend Adjustment Factors'!F18),ROUND(I19*$D$9*$D$10,0)),"")</f>
        <v/>
      </c>
      <c r="K19" s="200" t="str">
        <f ca="1">IFERROR(ROUND(J19/$I$8*$I$7*(1-'User Input'!$G$57),0),"")</f>
        <v/>
      </c>
      <c r="L19" s="197">
        <f>IFERROR(IF(AND(TEXT('Raw Weekend Hourly Traffic Vols'!A15,"dddd")="SUNDAY",'Raw Weekend Hourly Traffic Vols'!A15&lt;&gt;0),
        SUM('Raw Weekend Hourly Traffic Vols'!Y15:AA15) + 2*SUM('Raw Weekend Hourly Traffic Vols'!AB15:AL15) + (2-(SUM('Raw Weekend Hourly Traffic Vols'!Y15:AA15)/SUM('Raw Weekend Hourly Traffic Vols'!Y15:AL15)))*'Raw Weekend Hourly Traffic Vols'!AM15,
        IF(AND(TEXT('Raw Weekend Hourly Traffic Vols'!A43,"dddd")="SUNDAY",'Raw Weekend Hourly Traffic Vols'!A43&lt;&gt;0),
                SUM('Raw Weekend Hourly Traffic Vols'!Y43:AA43) + 2*SUM('Raw Weekend Hourly Traffic Vols'!AB43:AL43) + (2-(SUM('Raw Weekend Hourly Traffic Vols'!Y43:AA43)/SUM('Raw Weekend Hourly Traffic Vols'!Y43:AL43)))*'Raw Weekend Hourly Traffic Vols'!AM43,
                IF(AND(TEXT('Raw Weekend Hourly Traffic Vols'!A71,"dddd")="SUNDAY",'Raw Weekend Hourly Traffic Vols'!A71&lt;&gt;0),
                        SUM('Raw Weekend Hourly Traffic Vols'!Y71:AA71) + 2*SUM('Raw Weekend Hourly Traffic Vols'!AB71:AL71) + (2-(SUM('Raw Weekend Hourly Traffic Vols'!Y71:AA71)/SUM('Raw Weekend Hourly Traffic Vols'!Y71:AL71)))*'Raw Weekend Hourly Traffic Vols'!AM71,
                        0
                )
        )
),"")</f>
        <v>0</v>
      </c>
      <c r="M19" s="198" t="str">
        <f ca="1">IFERROR(IF(L19=0,$D19*IF('Raw Weekday Hourly Traffic Vols'!$H$5="2-Way",'Weekend Adjustment Factors'!G18,'Weekend Adjustment Factors'!H18),ROUND(L19*$D$9*$D$10,0)),"")</f>
        <v/>
      </c>
      <c r="N19" s="200" t="str">
        <f ca="1">IFERROR(ROUND(M19/$I$8*$I$7*(1-'User Input'!$G$57),0),"")</f>
        <v/>
      </c>
      <c r="O19" s="22"/>
    </row>
    <row r="20" spans="2:15" x14ac:dyDescent="0.25">
      <c r="B20" s="29" t="s">
        <v>29</v>
      </c>
      <c r="C20" s="197" t="str">
        <f>IFERROR(IF(AND('Raw Weekday Hourly Traffic Vols'!AQ16&gt;0,'Raw Weekday Hourly Traffic Vols'!AQ44&gt;0),
        SUM('Raw Weekday Hourly Traffic Vols'!Y16:AA16) + SUM('Raw Weekday Hourly Traffic Vols'!Y44:AA44) + 2*SUM('Raw Weekday Hourly Traffic Vols'!AB16:AL16) + 2*SUM('Raw Weekday Hourly Traffic Vols'!AB44:AL44) +
            (2-(SUM('Raw Weekday Hourly Traffic Vols'!Y16:AA16)/SUM('Raw Weekday Hourly Traffic Vols'!Y16:AL16)))*'Raw Weekday Hourly Traffic Vols'!AM16 + (2-(SUM('Raw Weekday Hourly Traffic Vols'!Y44:AA44)/SUM('Raw Weekday Hourly Traffic Vols'!Y44:AL44)))*'Raw Weekday Hourly Traffic Vols'!AM44,
        IF(AND('Raw Weekday Hourly Traffic Vols'!AQ44&gt;0,'Raw Weekday Hourly Traffic Vols'!AQ72&gt;0),
                SUM('Raw Weekday Hourly Traffic Vols'!Y44:AA44) + SUM('Raw Weekday Hourly Traffic Vols'!Y72:AA72) + 2*SUM('Raw Weekday Hourly Traffic Vols'!AB44:AL44) + 2*SUM('Raw Weekday Hourly Traffic Vols'!AB72:AL72) +
                    (2-(SUM('Raw Weekday Hourly Traffic Vols'!Y44:AA44)/SUM('Raw Weekday Hourly Traffic Vols'!Y44:AL44)))*'Raw Weekday Hourly Traffic Vols'!AM44 + (2-(SUM('Raw Weekday Hourly Traffic Vols'!Y72:AA72)/SUM('Raw Weekday Hourly Traffic Vols'!Y72:AL72)))*'Raw Weekday Hourly Traffic Vols'!AM72,
                2*(SUM('Raw Weekday Hourly Traffic Vols'!Y44:AA44) + 2*SUM('Raw Weekday Hourly Traffic Vols'!AB44:AL44) + (2-(SUM('Raw Weekday Hourly Traffic Vols'!Y44:AA44)/SUM('Raw Weekday Hourly Traffic Vols'!Y44:AL44)))*'Raw Weekday Hourly Traffic Vols'!AM44)
        )
   )/2,"")</f>
        <v/>
      </c>
      <c r="D20" s="198" t="str">
        <f t="shared" ca="1" si="0"/>
        <v/>
      </c>
      <c r="E20" s="199" t="str">
        <f ca="1">IFERROR(ROUND(D20/$I$8*$I$7*(1-'User Input'!$G$55),0),"")</f>
        <v/>
      </c>
      <c r="F20" s="197">
        <f>IFERROR(IF(AND(TEXT('Raw Weekend Hourly Traffic Vols'!A16,"dddd")="FRIDAY",'Raw Weekend Hourly Traffic Vols'!A16&lt;&gt;0),
        SUM('Raw Weekend Hourly Traffic Vols'!Y16:AA16) + 2*SUM('Raw Weekend Hourly Traffic Vols'!AB16:AL16) + (2-(SUM('Raw Weekend Hourly Traffic Vols'!Y16:AA16)/SUM('Raw Weekend Hourly Traffic Vols'!Y16:AL16)))*'Raw Weekend Hourly Traffic Vols'!AM16,
        IF(AND(TEXT('Raw Weekend Hourly Traffic Vols'!A44,"dddd")="FRIDAY",'Raw Weekend Hourly Traffic Vols'!A44&lt;&gt;0),
                SUM('Raw Weekend Hourly Traffic Vols'!Y44:AA44) + 2*SUM('Raw Weekend Hourly Traffic Vols'!AB44:AL44) + (2-(SUM('Raw Weekend Hourly Traffic Vols'!Y44:AA44)/SUM('Raw Weekend Hourly Traffic Vols'!Y44:AL44)))*'Raw Weekend Hourly Traffic Vols'!AM44,
                IF(AND(TEXT('Raw Weekend Hourly Traffic Vols'!A72,"dddd")="FRIDAY",'Raw Weekend Hourly Traffic Vols'!A72&lt;&gt;0),
                        SUM('Raw Weekend Hourly Traffic Vols'!Y72:AA72) + 2*SUM('Raw Weekend Hourly Traffic Vols'!AB72:AL72) + (2-(SUM('Raw Weekend Hourly Traffic Vols'!Y72:AA72)/SUM('Raw Weekend Hourly Traffic Vols'!Y72:AL72)))*'Raw Weekend Hourly Traffic Vols'!AM72,
                        0
                )
        )
),"")</f>
        <v>0</v>
      </c>
      <c r="G20" s="198" t="str">
        <f ca="1">IFERROR(IF(F20=0,$D20*IF('Raw Weekday Hourly Traffic Vols'!$H$5="2-Way",'Weekend Adjustment Factors'!C19,'Weekend Adjustment Factors'!D19),ROUND(F20*$D$9*$D$10,0)),"")</f>
        <v/>
      </c>
      <c r="H20" s="200" t="str">
        <f ca="1">IFERROR(ROUND(G20/$I$8*$I$7*(1-'User Input'!$G$56),0),"")</f>
        <v/>
      </c>
      <c r="I20" s="197">
        <f>IFERROR(IF(AND(TEXT('Raw Weekend Hourly Traffic Vols'!A16,"dddd")="SATURDAY",'Raw Weekend Hourly Traffic Vols'!A16&lt;&gt;0),
        SUM('Raw Weekend Hourly Traffic Vols'!Y16:AA16) + 2*SUM('Raw Weekend Hourly Traffic Vols'!AB16:AL16) + (2-(SUM('Raw Weekend Hourly Traffic Vols'!Y16:AA16)/SUM('Raw Weekend Hourly Traffic Vols'!Y16:AL16)))*'Raw Weekend Hourly Traffic Vols'!AM16,
        IF(AND(TEXT('Raw Weekend Hourly Traffic Vols'!A44,"dddd")="SATURDAY",'Raw Weekend Hourly Traffic Vols'!A44&lt;&gt;0),
                SUM('Raw Weekend Hourly Traffic Vols'!Y44:AA44) + 2*SUM('Raw Weekend Hourly Traffic Vols'!AB44:AL44) + (2-(SUM('Raw Weekend Hourly Traffic Vols'!Y44:AA44)/SUM('Raw Weekend Hourly Traffic Vols'!Y44:AL44)))*'Raw Weekend Hourly Traffic Vols'!AM44,
                IF(AND(TEXT('Raw Weekend Hourly Traffic Vols'!A72,"dddd")="SATURDAY",'Raw Weekend Hourly Traffic Vols'!A72&lt;&gt;0),
                        SUM('Raw Weekend Hourly Traffic Vols'!Y72:AA72) + 2*SUM('Raw Weekend Hourly Traffic Vols'!AB72:AL72) + (2-(SUM('Raw Weekend Hourly Traffic Vols'!Y72:AA72)/SUM('Raw Weekend Hourly Traffic Vols'!Y72:AL72)))*'Raw Weekend Hourly Traffic Vols'!AM72,
                        0
                )
        )
),"")</f>
        <v>0</v>
      </c>
      <c r="J20" s="198" t="str">
        <f ca="1">IFERROR(IF(I20=0,$D20*IF('Raw Weekday Hourly Traffic Vols'!$H$5="2-Way",'Weekend Adjustment Factors'!E19,'Weekend Adjustment Factors'!F19),ROUND(I20*$D$9*$D$10,0)),"")</f>
        <v/>
      </c>
      <c r="K20" s="200" t="str">
        <f ca="1">IFERROR(ROUND(J20/$I$8*$I$7*(1-'User Input'!$G$57),0),"")</f>
        <v/>
      </c>
      <c r="L20" s="197">
        <f>IFERROR(IF(AND(TEXT('Raw Weekend Hourly Traffic Vols'!A16,"dddd")="SUNDAY",'Raw Weekend Hourly Traffic Vols'!A16&lt;&gt;0),
        SUM('Raw Weekend Hourly Traffic Vols'!Y16:AA16) + 2*SUM('Raw Weekend Hourly Traffic Vols'!AB16:AL16) + (2-(SUM('Raw Weekend Hourly Traffic Vols'!Y16:AA16)/SUM('Raw Weekend Hourly Traffic Vols'!Y16:AL16)))*'Raw Weekend Hourly Traffic Vols'!AM16,
        IF(AND(TEXT('Raw Weekend Hourly Traffic Vols'!A44,"dddd")="SUNDAY",'Raw Weekend Hourly Traffic Vols'!A44&lt;&gt;0),
                SUM('Raw Weekend Hourly Traffic Vols'!Y44:AA44) + 2*SUM('Raw Weekend Hourly Traffic Vols'!AB44:AL44) + (2-(SUM('Raw Weekend Hourly Traffic Vols'!Y44:AA44)/SUM('Raw Weekend Hourly Traffic Vols'!Y44:AL44)))*'Raw Weekend Hourly Traffic Vols'!AM44,
                IF(AND(TEXT('Raw Weekend Hourly Traffic Vols'!A72,"dddd")="SUNDAY",'Raw Weekend Hourly Traffic Vols'!A72&lt;&gt;0),
                        SUM('Raw Weekend Hourly Traffic Vols'!Y72:AA72) + 2*SUM('Raw Weekend Hourly Traffic Vols'!AB72:AL72) + (2-(SUM('Raw Weekend Hourly Traffic Vols'!Y72:AA72)/SUM('Raw Weekend Hourly Traffic Vols'!Y72:AL72)))*'Raw Weekend Hourly Traffic Vols'!AM72,
                        0
                )
        )
),"")</f>
        <v>0</v>
      </c>
      <c r="M20" s="198" t="str">
        <f ca="1">IFERROR(IF(L20=0,$D20*IF('Raw Weekday Hourly Traffic Vols'!$H$5="2-Way",'Weekend Adjustment Factors'!G19,'Weekend Adjustment Factors'!H19),ROUND(L20*$D$9*$D$10,0)),"")</f>
        <v/>
      </c>
      <c r="N20" s="200" t="str">
        <f ca="1">IFERROR(ROUND(M20/$I$8*$I$7*(1-'User Input'!$G$57),0),"")</f>
        <v/>
      </c>
      <c r="O20" s="22"/>
    </row>
    <row r="21" spans="2:15" x14ac:dyDescent="0.25">
      <c r="B21" s="29" t="s">
        <v>30</v>
      </c>
      <c r="C21" s="197" t="str">
        <f>IFERROR(IF(AND('Raw Weekday Hourly Traffic Vols'!AQ17&gt;0,'Raw Weekday Hourly Traffic Vols'!AQ45&gt;0),
        SUM('Raw Weekday Hourly Traffic Vols'!Y17:AA17) + SUM('Raw Weekday Hourly Traffic Vols'!Y45:AA45) + 2*SUM('Raw Weekday Hourly Traffic Vols'!AB17:AL17) + 2*SUM('Raw Weekday Hourly Traffic Vols'!AB45:AL45) +
            (2-(SUM('Raw Weekday Hourly Traffic Vols'!Y17:AA17)/SUM('Raw Weekday Hourly Traffic Vols'!Y17:AL17)))*'Raw Weekday Hourly Traffic Vols'!AM17 + (2-(SUM('Raw Weekday Hourly Traffic Vols'!Y45:AA45)/SUM('Raw Weekday Hourly Traffic Vols'!Y45:AL45)))*'Raw Weekday Hourly Traffic Vols'!AM45,
        IF(AND('Raw Weekday Hourly Traffic Vols'!AQ45&gt;0,'Raw Weekday Hourly Traffic Vols'!AQ73&gt;0),
                SUM('Raw Weekday Hourly Traffic Vols'!Y45:AA45) + SUM('Raw Weekday Hourly Traffic Vols'!Y73:AA73) + 2*SUM('Raw Weekday Hourly Traffic Vols'!AB45:AL45) + 2*SUM('Raw Weekday Hourly Traffic Vols'!AB73:AL73) +
                    (2-(SUM('Raw Weekday Hourly Traffic Vols'!Y45:AA45)/SUM('Raw Weekday Hourly Traffic Vols'!Y45:AL45)))*'Raw Weekday Hourly Traffic Vols'!AM45 + (2-(SUM('Raw Weekday Hourly Traffic Vols'!Y73:AA73)/SUM('Raw Weekday Hourly Traffic Vols'!Y73:AL73)))*'Raw Weekday Hourly Traffic Vols'!AM73,
                2*(SUM('Raw Weekday Hourly Traffic Vols'!Y45:AA45) + 2*SUM('Raw Weekday Hourly Traffic Vols'!AB45:AL45) + (2-(SUM('Raw Weekday Hourly Traffic Vols'!Y45:AA45)/SUM('Raw Weekday Hourly Traffic Vols'!Y45:AL45)))*'Raw Weekday Hourly Traffic Vols'!AM45)
        )
   )/2,"")</f>
        <v/>
      </c>
      <c r="D21" s="198" t="str">
        <f t="shared" ca="1" si="0"/>
        <v/>
      </c>
      <c r="E21" s="199" t="str">
        <f ca="1">IFERROR(ROUND(D21/$I$8*$I$7*(1-'User Input'!$G$55),0),"")</f>
        <v/>
      </c>
      <c r="F21" s="197">
        <f>IFERROR(IF(AND(TEXT('Raw Weekend Hourly Traffic Vols'!A17,"dddd")="FRIDAY",'Raw Weekend Hourly Traffic Vols'!A17&lt;&gt;0),
        SUM('Raw Weekend Hourly Traffic Vols'!Y17:AA17) + 2*SUM('Raw Weekend Hourly Traffic Vols'!AB17:AL17) + (2-(SUM('Raw Weekend Hourly Traffic Vols'!Y17:AA17)/SUM('Raw Weekend Hourly Traffic Vols'!Y17:AL17)))*'Raw Weekend Hourly Traffic Vols'!AM17,
        IF(AND(TEXT('Raw Weekend Hourly Traffic Vols'!A45,"dddd")="FRIDAY",'Raw Weekend Hourly Traffic Vols'!A45&lt;&gt;0),
                SUM('Raw Weekend Hourly Traffic Vols'!Y45:AA45) + 2*SUM('Raw Weekend Hourly Traffic Vols'!AB45:AL45) + (2-(SUM('Raw Weekend Hourly Traffic Vols'!Y45:AA45)/SUM('Raw Weekend Hourly Traffic Vols'!Y45:AL45)))*'Raw Weekend Hourly Traffic Vols'!AM45,
                IF(AND(TEXT('Raw Weekend Hourly Traffic Vols'!A73,"dddd")="FRIDAY",'Raw Weekend Hourly Traffic Vols'!A73&lt;&gt;0),
                        SUM('Raw Weekend Hourly Traffic Vols'!Y73:AA73) + 2*SUM('Raw Weekend Hourly Traffic Vols'!AB73:AL73) + (2-(SUM('Raw Weekend Hourly Traffic Vols'!Y73:AA73)/SUM('Raw Weekend Hourly Traffic Vols'!Y73:AL73)))*'Raw Weekend Hourly Traffic Vols'!AM73,
                        0
                )
        )
),"")</f>
        <v>0</v>
      </c>
      <c r="G21" s="198" t="str">
        <f ca="1">IFERROR(IF(F21=0,$D21*IF('Raw Weekday Hourly Traffic Vols'!$H$5="2-Way",'Weekend Adjustment Factors'!C20,'Weekend Adjustment Factors'!D20),ROUND(F21*$D$9*$D$10,0)),"")</f>
        <v/>
      </c>
      <c r="H21" s="200" t="str">
        <f ca="1">IFERROR(ROUND(G21/$I$8*$I$7*(1-'User Input'!$G$56),0),"")</f>
        <v/>
      </c>
      <c r="I21" s="197">
        <f>IFERROR(IF(AND(TEXT('Raw Weekend Hourly Traffic Vols'!A17,"dddd")="SATURDAY",'Raw Weekend Hourly Traffic Vols'!A17&lt;&gt;0),
        SUM('Raw Weekend Hourly Traffic Vols'!Y17:AA17) + 2*SUM('Raw Weekend Hourly Traffic Vols'!AB17:AL17) + (2-(SUM('Raw Weekend Hourly Traffic Vols'!Y17:AA17)/SUM('Raw Weekend Hourly Traffic Vols'!Y17:AL17)))*'Raw Weekend Hourly Traffic Vols'!AM17,
        IF(AND(TEXT('Raw Weekend Hourly Traffic Vols'!A45,"dddd")="SATURDAY",'Raw Weekend Hourly Traffic Vols'!A45&lt;&gt;0),
                SUM('Raw Weekend Hourly Traffic Vols'!Y45:AA45) + 2*SUM('Raw Weekend Hourly Traffic Vols'!AB45:AL45) + (2-(SUM('Raw Weekend Hourly Traffic Vols'!Y45:AA45)/SUM('Raw Weekend Hourly Traffic Vols'!Y45:AL45)))*'Raw Weekend Hourly Traffic Vols'!AM45,
                IF(AND(TEXT('Raw Weekend Hourly Traffic Vols'!A73,"dddd")="SATURDAY",'Raw Weekend Hourly Traffic Vols'!A73&lt;&gt;0),
                        SUM('Raw Weekend Hourly Traffic Vols'!Y73:AA73) + 2*SUM('Raw Weekend Hourly Traffic Vols'!AB73:AL73) + (2-(SUM('Raw Weekend Hourly Traffic Vols'!Y73:AA73)/SUM('Raw Weekend Hourly Traffic Vols'!Y73:AL73)))*'Raw Weekend Hourly Traffic Vols'!AM73,
                        0
                )
        )
),"")</f>
        <v>0</v>
      </c>
      <c r="J21" s="198" t="str">
        <f ca="1">IFERROR(IF(I21=0,$D21*IF('Raw Weekday Hourly Traffic Vols'!$H$5="2-Way",'Weekend Adjustment Factors'!E20,'Weekend Adjustment Factors'!F20),ROUND(I21*$D$9*$D$10,0)),"")</f>
        <v/>
      </c>
      <c r="K21" s="200" t="str">
        <f ca="1">IFERROR(ROUND(J21/$I$8*$I$7*(1-'User Input'!$G$57),0),"")</f>
        <v/>
      </c>
      <c r="L21" s="197">
        <f>IFERROR(IF(AND(TEXT('Raw Weekend Hourly Traffic Vols'!A17,"dddd")="SUNDAY",'Raw Weekend Hourly Traffic Vols'!A17&lt;&gt;0),
        SUM('Raw Weekend Hourly Traffic Vols'!Y17:AA17) + 2*SUM('Raw Weekend Hourly Traffic Vols'!AB17:AL17) + (2-(SUM('Raw Weekend Hourly Traffic Vols'!Y17:AA17)/SUM('Raw Weekend Hourly Traffic Vols'!Y17:AL17)))*'Raw Weekend Hourly Traffic Vols'!AM17,
        IF(AND(TEXT('Raw Weekend Hourly Traffic Vols'!A45,"dddd")="SUNDAY",'Raw Weekend Hourly Traffic Vols'!A45&lt;&gt;0),
                SUM('Raw Weekend Hourly Traffic Vols'!Y45:AA45) + 2*SUM('Raw Weekend Hourly Traffic Vols'!AB45:AL45) + (2-(SUM('Raw Weekend Hourly Traffic Vols'!Y45:AA45)/SUM('Raw Weekend Hourly Traffic Vols'!Y45:AL45)))*'Raw Weekend Hourly Traffic Vols'!AM45,
                IF(AND(TEXT('Raw Weekend Hourly Traffic Vols'!A73,"dddd")="SUNDAY",'Raw Weekend Hourly Traffic Vols'!A73&lt;&gt;0),
                        SUM('Raw Weekend Hourly Traffic Vols'!Y73:AA73) + 2*SUM('Raw Weekend Hourly Traffic Vols'!AB73:AL73) + (2-(SUM('Raw Weekend Hourly Traffic Vols'!Y73:AA73)/SUM('Raw Weekend Hourly Traffic Vols'!Y73:AL73)))*'Raw Weekend Hourly Traffic Vols'!AM73,
                        0
                )
        )
),"")</f>
        <v>0</v>
      </c>
      <c r="M21" s="198" t="str">
        <f ca="1">IFERROR(IF(L21=0,$D21*IF('Raw Weekday Hourly Traffic Vols'!$H$5="2-Way",'Weekend Adjustment Factors'!G20,'Weekend Adjustment Factors'!H20),ROUND(L21*$D$9*$D$10,0)),"")</f>
        <v/>
      </c>
      <c r="N21" s="200" t="str">
        <f ca="1">IFERROR(ROUND(M21/$I$8*$I$7*(1-'User Input'!$G$57),0),"")</f>
        <v/>
      </c>
      <c r="O21" s="22"/>
    </row>
    <row r="22" spans="2:15" x14ac:dyDescent="0.25">
      <c r="B22" s="29" t="s">
        <v>31</v>
      </c>
      <c r="C22" s="197" t="str">
        <f>IFERROR(IF(AND('Raw Weekday Hourly Traffic Vols'!AQ18&gt;0,'Raw Weekday Hourly Traffic Vols'!AQ46&gt;0),
        SUM('Raw Weekday Hourly Traffic Vols'!Y18:AA18) + SUM('Raw Weekday Hourly Traffic Vols'!Y46:AA46) + 2*SUM('Raw Weekday Hourly Traffic Vols'!AB18:AL18) + 2*SUM('Raw Weekday Hourly Traffic Vols'!AB46:AL46) +
            (2-(SUM('Raw Weekday Hourly Traffic Vols'!Y18:AA18)/SUM('Raw Weekday Hourly Traffic Vols'!Y18:AL18)))*'Raw Weekday Hourly Traffic Vols'!AM18 + (2-(SUM('Raw Weekday Hourly Traffic Vols'!Y46:AA46)/SUM('Raw Weekday Hourly Traffic Vols'!Y46:AL46)))*'Raw Weekday Hourly Traffic Vols'!AM46,
        IF(AND('Raw Weekday Hourly Traffic Vols'!AQ46&gt;0,'Raw Weekday Hourly Traffic Vols'!AQ74&gt;0),
                SUM('Raw Weekday Hourly Traffic Vols'!Y46:AA46) + SUM('Raw Weekday Hourly Traffic Vols'!Y74:AA74) + 2*SUM('Raw Weekday Hourly Traffic Vols'!AB46:AL46) + 2*SUM('Raw Weekday Hourly Traffic Vols'!AB74:AL74) +
                    (2-(SUM('Raw Weekday Hourly Traffic Vols'!Y46:AA46)/SUM('Raw Weekday Hourly Traffic Vols'!Y46:AL46)))*'Raw Weekday Hourly Traffic Vols'!AM46 + (2-(SUM('Raw Weekday Hourly Traffic Vols'!Y74:AA74)/SUM('Raw Weekday Hourly Traffic Vols'!Y74:AL74)))*'Raw Weekday Hourly Traffic Vols'!AM74,
                2*(SUM('Raw Weekday Hourly Traffic Vols'!Y46:AA46) + 2*SUM('Raw Weekday Hourly Traffic Vols'!AB46:AL46) + (2-(SUM('Raw Weekday Hourly Traffic Vols'!Y46:AA46)/SUM('Raw Weekday Hourly Traffic Vols'!Y46:AL46)))*'Raw Weekday Hourly Traffic Vols'!AM46)
        )
   )/2,"")</f>
        <v/>
      </c>
      <c r="D22" s="198" t="str">
        <f t="shared" ca="1" si="0"/>
        <v/>
      </c>
      <c r="E22" s="199" t="str">
        <f ca="1">IFERROR(ROUND(D22/$I$8*$I$7*(1-'User Input'!$G$55),0),"")</f>
        <v/>
      </c>
      <c r="F22" s="197">
        <f>IFERROR(IF(AND(TEXT('Raw Weekend Hourly Traffic Vols'!A18,"dddd")="FRIDAY",'Raw Weekend Hourly Traffic Vols'!A18&lt;&gt;0),
        SUM('Raw Weekend Hourly Traffic Vols'!Y18:AA18) + 2*SUM('Raw Weekend Hourly Traffic Vols'!AB18:AL18) + (2-(SUM('Raw Weekend Hourly Traffic Vols'!Y18:AA18)/SUM('Raw Weekend Hourly Traffic Vols'!Y18:AL18)))*'Raw Weekend Hourly Traffic Vols'!AM18,
        IF(AND(TEXT('Raw Weekend Hourly Traffic Vols'!A46,"dddd")="FRIDAY",'Raw Weekend Hourly Traffic Vols'!A46&lt;&gt;0),
                SUM('Raw Weekend Hourly Traffic Vols'!Y46:AA46) + 2*SUM('Raw Weekend Hourly Traffic Vols'!AB46:AL46) + (2-(SUM('Raw Weekend Hourly Traffic Vols'!Y46:AA46)/SUM('Raw Weekend Hourly Traffic Vols'!Y46:AL46)))*'Raw Weekend Hourly Traffic Vols'!AM46,
                IF(AND(TEXT('Raw Weekend Hourly Traffic Vols'!A74,"dddd")="FRIDAY",'Raw Weekend Hourly Traffic Vols'!A74&lt;&gt;0),
                        SUM('Raw Weekend Hourly Traffic Vols'!Y74:AA74) + 2*SUM('Raw Weekend Hourly Traffic Vols'!AB74:AL74) + (2-(SUM('Raw Weekend Hourly Traffic Vols'!Y74:AA74)/SUM('Raw Weekend Hourly Traffic Vols'!Y74:AL74)))*'Raw Weekend Hourly Traffic Vols'!AM74,
                        0
                )
        )
),"")</f>
        <v>0</v>
      </c>
      <c r="G22" s="198" t="str">
        <f ca="1">IFERROR(IF(F22=0,$D22*IF('Raw Weekday Hourly Traffic Vols'!$H$5="2-Way",'Weekend Adjustment Factors'!C21,'Weekend Adjustment Factors'!D21),ROUND(F22*$D$9*$D$10,0)),"")</f>
        <v/>
      </c>
      <c r="H22" s="200" t="str">
        <f ca="1">IFERROR(ROUND(G22/$I$8*$I$7*(1-'User Input'!$G$56),0),"")</f>
        <v/>
      </c>
      <c r="I22" s="197">
        <f>IFERROR(IF(AND(TEXT('Raw Weekend Hourly Traffic Vols'!A18,"dddd")="SATURDAY",'Raw Weekend Hourly Traffic Vols'!A18&lt;&gt;0),
        SUM('Raw Weekend Hourly Traffic Vols'!Y18:AA18) + 2*SUM('Raw Weekend Hourly Traffic Vols'!AB18:AL18) + (2-(SUM('Raw Weekend Hourly Traffic Vols'!Y18:AA18)/SUM('Raw Weekend Hourly Traffic Vols'!Y18:AL18)))*'Raw Weekend Hourly Traffic Vols'!AM18,
        IF(AND(TEXT('Raw Weekend Hourly Traffic Vols'!A46,"dddd")="SATURDAY",'Raw Weekend Hourly Traffic Vols'!A46&lt;&gt;0),
                SUM('Raw Weekend Hourly Traffic Vols'!Y46:AA46) + 2*SUM('Raw Weekend Hourly Traffic Vols'!AB46:AL46) + (2-(SUM('Raw Weekend Hourly Traffic Vols'!Y46:AA46)/SUM('Raw Weekend Hourly Traffic Vols'!Y46:AL46)))*'Raw Weekend Hourly Traffic Vols'!AM46,
                IF(AND(TEXT('Raw Weekend Hourly Traffic Vols'!A74,"dddd")="SATURDAY",'Raw Weekend Hourly Traffic Vols'!A74&lt;&gt;0),
                        SUM('Raw Weekend Hourly Traffic Vols'!Y74:AA74) + 2*SUM('Raw Weekend Hourly Traffic Vols'!AB74:AL74) + (2-(SUM('Raw Weekend Hourly Traffic Vols'!Y74:AA74)/SUM('Raw Weekend Hourly Traffic Vols'!Y74:AL74)))*'Raw Weekend Hourly Traffic Vols'!AM74,
                        0
                )
        )
),"")</f>
        <v>0</v>
      </c>
      <c r="J22" s="198" t="str">
        <f ca="1">IFERROR(IF(I22=0,$D22*IF('Raw Weekday Hourly Traffic Vols'!$H$5="2-Way",'Weekend Adjustment Factors'!E21,'Weekend Adjustment Factors'!F21),ROUND(I22*$D$9*$D$10,0)),"")</f>
        <v/>
      </c>
      <c r="K22" s="200" t="str">
        <f ca="1">IFERROR(ROUND(J22/$I$8*$I$7*(1-'User Input'!$G$57),0),"")</f>
        <v/>
      </c>
      <c r="L22" s="197">
        <f>IFERROR(IF(AND(TEXT('Raw Weekend Hourly Traffic Vols'!A18,"dddd")="SUNDAY",'Raw Weekend Hourly Traffic Vols'!A18&lt;&gt;0),
        SUM('Raw Weekend Hourly Traffic Vols'!Y18:AA18) + 2*SUM('Raw Weekend Hourly Traffic Vols'!AB18:AL18) + (2-(SUM('Raw Weekend Hourly Traffic Vols'!Y18:AA18)/SUM('Raw Weekend Hourly Traffic Vols'!Y18:AL18)))*'Raw Weekend Hourly Traffic Vols'!AM18,
        IF(AND(TEXT('Raw Weekend Hourly Traffic Vols'!A46,"dddd")="SUNDAY",'Raw Weekend Hourly Traffic Vols'!A46&lt;&gt;0),
                SUM('Raw Weekend Hourly Traffic Vols'!Y46:AA46) + 2*SUM('Raw Weekend Hourly Traffic Vols'!AB46:AL46) + (2-(SUM('Raw Weekend Hourly Traffic Vols'!Y46:AA46)/SUM('Raw Weekend Hourly Traffic Vols'!Y46:AL46)))*'Raw Weekend Hourly Traffic Vols'!AM46,
                IF(AND(TEXT('Raw Weekend Hourly Traffic Vols'!A74,"dddd")="SUNDAY",'Raw Weekend Hourly Traffic Vols'!A74&lt;&gt;0),
                        SUM('Raw Weekend Hourly Traffic Vols'!Y74:AA74) + 2*SUM('Raw Weekend Hourly Traffic Vols'!AB74:AL74) + (2-(SUM('Raw Weekend Hourly Traffic Vols'!Y74:AA74)/SUM('Raw Weekend Hourly Traffic Vols'!Y74:AL74)))*'Raw Weekend Hourly Traffic Vols'!AM74,
                        0
                )
        )
),"")</f>
        <v>0</v>
      </c>
      <c r="M22" s="198" t="str">
        <f ca="1">IFERROR(IF(L22=0,$D22*IF('Raw Weekday Hourly Traffic Vols'!$H$5="2-Way",'Weekend Adjustment Factors'!G21,'Weekend Adjustment Factors'!H21),ROUND(L22*$D$9*$D$10,0)),"")</f>
        <v/>
      </c>
      <c r="N22" s="200" t="str">
        <f ca="1">IFERROR(ROUND(M22/$I$8*$I$7*(1-'User Input'!$G$57),0),"")</f>
        <v/>
      </c>
      <c r="O22" s="22"/>
    </row>
    <row r="23" spans="2:15" x14ac:dyDescent="0.25">
      <c r="B23" s="29" t="s">
        <v>32</v>
      </c>
      <c r="C23" s="197" t="str">
        <f>IFERROR(IF(AND('Raw Weekday Hourly Traffic Vols'!AQ19&gt;0,'Raw Weekday Hourly Traffic Vols'!AQ47&gt;0),
        SUM('Raw Weekday Hourly Traffic Vols'!Y19:AA19) + SUM('Raw Weekday Hourly Traffic Vols'!Y47:AA47) + 2*SUM('Raw Weekday Hourly Traffic Vols'!AB19:AL19) + 2*SUM('Raw Weekday Hourly Traffic Vols'!AB47:AL47) +
            (2-(SUM('Raw Weekday Hourly Traffic Vols'!Y19:AA19)/SUM('Raw Weekday Hourly Traffic Vols'!Y19:AL19)))*'Raw Weekday Hourly Traffic Vols'!AM19 + (2-(SUM('Raw Weekday Hourly Traffic Vols'!Y47:AA47)/SUM('Raw Weekday Hourly Traffic Vols'!Y47:AL47)))*'Raw Weekday Hourly Traffic Vols'!AM47,
        IF(AND('Raw Weekday Hourly Traffic Vols'!AQ47&gt;0,'Raw Weekday Hourly Traffic Vols'!AQ75&gt;0),
                SUM('Raw Weekday Hourly Traffic Vols'!Y47:AA47) + SUM('Raw Weekday Hourly Traffic Vols'!Y75:AA75) + 2*SUM('Raw Weekday Hourly Traffic Vols'!AB47:AL47) + 2*SUM('Raw Weekday Hourly Traffic Vols'!AB75:AL75) +
                    (2-(SUM('Raw Weekday Hourly Traffic Vols'!Y47:AA47)/SUM('Raw Weekday Hourly Traffic Vols'!Y47:AL47)))*'Raw Weekday Hourly Traffic Vols'!AM47 + (2-(SUM('Raw Weekday Hourly Traffic Vols'!Y75:AA75)/SUM('Raw Weekday Hourly Traffic Vols'!Y75:AL75)))*'Raw Weekday Hourly Traffic Vols'!AM75,
                2*(SUM('Raw Weekday Hourly Traffic Vols'!Y47:AA47) + 2*SUM('Raw Weekday Hourly Traffic Vols'!AB47:AL47) + (2-(SUM('Raw Weekday Hourly Traffic Vols'!Y47:AA47)/SUM('Raw Weekday Hourly Traffic Vols'!Y47:AL47)))*'Raw Weekday Hourly Traffic Vols'!AM47)
        )
   )/2,"")</f>
        <v/>
      </c>
      <c r="D23" s="198" t="str">
        <f t="shared" ca="1" si="0"/>
        <v/>
      </c>
      <c r="E23" s="199" t="str">
        <f ca="1">IFERROR(ROUND(D23/$I$8*$I$7*(1-'User Input'!$G$55),0),"")</f>
        <v/>
      </c>
      <c r="F23" s="197">
        <f>IFERROR(IF(AND(TEXT('Raw Weekend Hourly Traffic Vols'!A19,"dddd")="FRIDAY",'Raw Weekend Hourly Traffic Vols'!A19&lt;&gt;0),
        SUM('Raw Weekend Hourly Traffic Vols'!Y19:AA19) + 2*SUM('Raw Weekend Hourly Traffic Vols'!AB19:AL19) + (2-(SUM('Raw Weekend Hourly Traffic Vols'!Y19:AA19)/SUM('Raw Weekend Hourly Traffic Vols'!Y19:AL19)))*'Raw Weekend Hourly Traffic Vols'!AM19,
        IF(AND(TEXT('Raw Weekend Hourly Traffic Vols'!A47,"dddd")="FRIDAY",'Raw Weekend Hourly Traffic Vols'!A47&lt;&gt;0),
                SUM('Raw Weekend Hourly Traffic Vols'!Y47:AA47) + 2*SUM('Raw Weekend Hourly Traffic Vols'!AB47:AL47) + (2-(SUM('Raw Weekend Hourly Traffic Vols'!Y47:AA47)/SUM('Raw Weekend Hourly Traffic Vols'!Y47:AL47)))*'Raw Weekend Hourly Traffic Vols'!AM47,
                IF(AND(TEXT('Raw Weekend Hourly Traffic Vols'!A75,"dddd")="FRIDAY",'Raw Weekend Hourly Traffic Vols'!A75&lt;&gt;0),
                        SUM('Raw Weekend Hourly Traffic Vols'!Y75:AA75) + 2*SUM('Raw Weekend Hourly Traffic Vols'!AB75:AL75) + (2-(SUM('Raw Weekend Hourly Traffic Vols'!Y75:AA75)/SUM('Raw Weekend Hourly Traffic Vols'!Y75:AL75)))*'Raw Weekend Hourly Traffic Vols'!AM75,
                        0
                )
        )
),"")</f>
        <v>0</v>
      </c>
      <c r="G23" s="198" t="str">
        <f ca="1">IFERROR(IF(F23=0,$D23*IF('Raw Weekday Hourly Traffic Vols'!$H$5="2-Way",'Weekend Adjustment Factors'!C22,'Weekend Adjustment Factors'!D22),ROUND(F23*$D$9*$D$10,0)),"")</f>
        <v/>
      </c>
      <c r="H23" s="200" t="str">
        <f ca="1">IFERROR(ROUND(G23/$I$8*$I$7*(1-'User Input'!$G$56),0),"")</f>
        <v/>
      </c>
      <c r="I23" s="197">
        <f>IFERROR(IF(AND(TEXT('Raw Weekend Hourly Traffic Vols'!A19,"dddd")="SATURDAY",'Raw Weekend Hourly Traffic Vols'!A19&lt;&gt;0),
        SUM('Raw Weekend Hourly Traffic Vols'!Y19:AA19) + 2*SUM('Raw Weekend Hourly Traffic Vols'!AB19:AL19) + (2-(SUM('Raw Weekend Hourly Traffic Vols'!Y19:AA19)/SUM('Raw Weekend Hourly Traffic Vols'!Y19:AL19)))*'Raw Weekend Hourly Traffic Vols'!AM19,
        IF(AND(TEXT('Raw Weekend Hourly Traffic Vols'!A47,"dddd")="SATURDAY",'Raw Weekend Hourly Traffic Vols'!A47&lt;&gt;0),
                SUM('Raw Weekend Hourly Traffic Vols'!Y47:AA47) + 2*SUM('Raw Weekend Hourly Traffic Vols'!AB47:AL47) + (2-(SUM('Raw Weekend Hourly Traffic Vols'!Y47:AA47)/SUM('Raw Weekend Hourly Traffic Vols'!Y47:AL47)))*'Raw Weekend Hourly Traffic Vols'!AM47,
                IF(AND(TEXT('Raw Weekend Hourly Traffic Vols'!A75,"dddd")="SATURDAY",'Raw Weekend Hourly Traffic Vols'!A75&lt;&gt;0),
                        SUM('Raw Weekend Hourly Traffic Vols'!Y75:AA75) + 2*SUM('Raw Weekend Hourly Traffic Vols'!AB75:AL75) + (2-(SUM('Raw Weekend Hourly Traffic Vols'!Y75:AA75)/SUM('Raw Weekend Hourly Traffic Vols'!Y75:AL75)))*'Raw Weekend Hourly Traffic Vols'!AM75,
                        0
                )
        )
),"")</f>
        <v>0</v>
      </c>
      <c r="J23" s="198" t="str">
        <f ca="1">IFERROR(IF(I23=0,$D23*IF('Raw Weekday Hourly Traffic Vols'!$H$5="2-Way",'Weekend Adjustment Factors'!E22,'Weekend Adjustment Factors'!F22),ROUND(I23*$D$9*$D$10,0)),"")</f>
        <v/>
      </c>
      <c r="K23" s="200" t="str">
        <f ca="1">IFERROR(ROUND(J23/$I$8*$I$7*(1-'User Input'!$G$57),0),"")</f>
        <v/>
      </c>
      <c r="L23" s="197">
        <f>IFERROR(IF(AND(TEXT('Raw Weekend Hourly Traffic Vols'!A19,"dddd")="SUNDAY",'Raw Weekend Hourly Traffic Vols'!A19&lt;&gt;0),
        SUM('Raw Weekend Hourly Traffic Vols'!Y19:AA19) + 2*SUM('Raw Weekend Hourly Traffic Vols'!AB19:AL19) + (2-(SUM('Raw Weekend Hourly Traffic Vols'!Y19:AA19)/SUM('Raw Weekend Hourly Traffic Vols'!Y19:AL19)))*'Raw Weekend Hourly Traffic Vols'!AM19,
        IF(AND(TEXT('Raw Weekend Hourly Traffic Vols'!A47,"dddd")="SUNDAY",'Raw Weekend Hourly Traffic Vols'!A47&lt;&gt;0),
                SUM('Raw Weekend Hourly Traffic Vols'!Y47:AA47) + 2*SUM('Raw Weekend Hourly Traffic Vols'!AB47:AL47) + (2-(SUM('Raw Weekend Hourly Traffic Vols'!Y47:AA47)/SUM('Raw Weekend Hourly Traffic Vols'!Y47:AL47)))*'Raw Weekend Hourly Traffic Vols'!AM47,
                IF(AND(TEXT('Raw Weekend Hourly Traffic Vols'!A75,"dddd")="SUNDAY",'Raw Weekend Hourly Traffic Vols'!A75&lt;&gt;0),
                        SUM('Raw Weekend Hourly Traffic Vols'!Y75:AA75) + 2*SUM('Raw Weekend Hourly Traffic Vols'!AB75:AL75) + (2-(SUM('Raw Weekend Hourly Traffic Vols'!Y75:AA75)/SUM('Raw Weekend Hourly Traffic Vols'!Y75:AL75)))*'Raw Weekend Hourly Traffic Vols'!AM75,
                        0
                )
        )
),"")</f>
        <v>0</v>
      </c>
      <c r="M23" s="198" t="str">
        <f ca="1">IFERROR(IF(L23=0,$D23*IF('Raw Weekday Hourly Traffic Vols'!$H$5="2-Way",'Weekend Adjustment Factors'!G22,'Weekend Adjustment Factors'!H22),ROUND(L23*$D$9*$D$10,0)),"")</f>
        <v/>
      </c>
      <c r="N23" s="200" t="str">
        <f ca="1">IFERROR(ROUND(M23/$I$8*$I$7*(1-'User Input'!$G$57),0),"")</f>
        <v/>
      </c>
      <c r="O23" s="22"/>
    </row>
    <row r="24" spans="2:15" x14ac:dyDescent="0.25">
      <c r="B24" s="29" t="s">
        <v>33</v>
      </c>
      <c r="C24" s="197" t="str">
        <f>IFERROR(IF(AND('Raw Weekday Hourly Traffic Vols'!AQ20&gt;0,'Raw Weekday Hourly Traffic Vols'!AQ48&gt;0),
        SUM('Raw Weekday Hourly Traffic Vols'!Y20:AA20) + SUM('Raw Weekday Hourly Traffic Vols'!Y48:AA48) + 2*SUM('Raw Weekday Hourly Traffic Vols'!AB20:AL20) + 2*SUM('Raw Weekday Hourly Traffic Vols'!AB48:AL48) +
            (2-(SUM('Raw Weekday Hourly Traffic Vols'!Y20:AA20)/SUM('Raw Weekday Hourly Traffic Vols'!Y20:AL20)))*'Raw Weekday Hourly Traffic Vols'!AM20 + (2-(SUM('Raw Weekday Hourly Traffic Vols'!Y48:AA48)/SUM('Raw Weekday Hourly Traffic Vols'!Y48:AL48)))*'Raw Weekday Hourly Traffic Vols'!AM48,
        IF(AND('Raw Weekday Hourly Traffic Vols'!AQ48&gt;0,'Raw Weekday Hourly Traffic Vols'!AQ76&gt;0),
                SUM('Raw Weekday Hourly Traffic Vols'!Y48:AA48) + SUM('Raw Weekday Hourly Traffic Vols'!Y76:AA76) + 2*SUM('Raw Weekday Hourly Traffic Vols'!AB48:AL48) + 2*SUM('Raw Weekday Hourly Traffic Vols'!AB76:AL76) +
                    (2-(SUM('Raw Weekday Hourly Traffic Vols'!Y48:AA48)/SUM('Raw Weekday Hourly Traffic Vols'!Y48:AL48)))*'Raw Weekday Hourly Traffic Vols'!AM48 + (2-(SUM('Raw Weekday Hourly Traffic Vols'!Y76:AA76)/SUM('Raw Weekday Hourly Traffic Vols'!Y76:AL76)))*'Raw Weekday Hourly Traffic Vols'!AM76,
                2*(SUM('Raw Weekday Hourly Traffic Vols'!Y48:AA48) + 2*SUM('Raw Weekday Hourly Traffic Vols'!AB48:AL48) + (2-(SUM('Raw Weekday Hourly Traffic Vols'!Y48:AA48)/SUM('Raw Weekday Hourly Traffic Vols'!Y48:AL48)))*'Raw Weekday Hourly Traffic Vols'!AM48)
        )
   )/2,"")</f>
        <v/>
      </c>
      <c r="D24" s="198" t="str">
        <f t="shared" ca="1" si="0"/>
        <v/>
      </c>
      <c r="E24" s="199" t="str">
        <f ca="1">IFERROR(ROUND(D24/$I$8*$I$7*(1-'User Input'!$G$55),0),"")</f>
        <v/>
      </c>
      <c r="F24" s="197">
        <f>IFERROR(IF(AND(TEXT('Raw Weekend Hourly Traffic Vols'!A20,"dddd")="FRIDAY",'Raw Weekend Hourly Traffic Vols'!A20&lt;&gt;0),
        SUM('Raw Weekend Hourly Traffic Vols'!Y20:AA20) + 2*SUM('Raw Weekend Hourly Traffic Vols'!AB20:AL20) + (2-(SUM('Raw Weekend Hourly Traffic Vols'!Y20:AA20)/SUM('Raw Weekend Hourly Traffic Vols'!Y20:AL20)))*'Raw Weekend Hourly Traffic Vols'!AM20,
        IF(AND(TEXT('Raw Weekend Hourly Traffic Vols'!A48,"dddd")="FRIDAY",'Raw Weekend Hourly Traffic Vols'!A48&lt;&gt;0),
                SUM('Raw Weekend Hourly Traffic Vols'!Y48:AA48) + 2*SUM('Raw Weekend Hourly Traffic Vols'!AB48:AL48) + (2-(SUM('Raw Weekend Hourly Traffic Vols'!Y48:AA48)/SUM('Raw Weekend Hourly Traffic Vols'!Y48:AL48)))*'Raw Weekend Hourly Traffic Vols'!AM48,
                IF(AND(TEXT('Raw Weekend Hourly Traffic Vols'!A76,"dddd")="FRIDAY",'Raw Weekend Hourly Traffic Vols'!A76&lt;&gt;0),
                        SUM('Raw Weekend Hourly Traffic Vols'!Y76:AA76) + 2*SUM('Raw Weekend Hourly Traffic Vols'!AB76:AL76) + (2-(SUM('Raw Weekend Hourly Traffic Vols'!Y76:AA76)/SUM('Raw Weekend Hourly Traffic Vols'!Y76:AL76)))*'Raw Weekend Hourly Traffic Vols'!AM76,
                        0
                )
        )
),"")</f>
        <v>0</v>
      </c>
      <c r="G24" s="198" t="str">
        <f ca="1">IFERROR(IF(F24=0,$D24*IF('Raw Weekday Hourly Traffic Vols'!$H$5="2-Way",'Weekend Adjustment Factors'!C23,'Weekend Adjustment Factors'!D23),ROUND(F24*$D$9*$D$10,0)),"")</f>
        <v/>
      </c>
      <c r="H24" s="200" t="str">
        <f ca="1">IFERROR(ROUND(G24/$I$8*$I$7*(1-'User Input'!$G$56),0),"")</f>
        <v/>
      </c>
      <c r="I24" s="197">
        <f>IFERROR(IF(AND(TEXT('Raw Weekend Hourly Traffic Vols'!A20,"dddd")="SATURDAY",'Raw Weekend Hourly Traffic Vols'!A20&lt;&gt;0),
        SUM('Raw Weekend Hourly Traffic Vols'!Y20:AA20) + 2*SUM('Raw Weekend Hourly Traffic Vols'!AB20:AL20) + (2-(SUM('Raw Weekend Hourly Traffic Vols'!Y20:AA20)/SUM('Raw Weekend Hourly Traffic Vols'!Y20:AL20)))*'Raw Weekend Hourly Traffic Vols'!AM20,
        IF(AND(TEXT('Raw Weekend Hourly Traffic Vols'!A48,"dddd")="SATURDAY",'Raw Weekend Hourly Traffic Vols'!A48&lt;&gt;0),
                SUM('Raw Weekend Hourly Traffic Vols'!Y48:AA48) + 2*SUM('Raw Weekend Hourly Traffic Vols'!AB48:AL48) + (2-(SUM('Raw Weekend Hourly Traffic Vols'!Y48:AA48)/SUM('Raw Weekend Hourly Traffic Vols'!Y48:AL48)))*'Raw Weekend Hourly Traffic Vols'!AM48,
                IF(AND(TEXT('Raw Weekend Hourly Traffic Vols'!A76,"dddd")="SATURDAY",'Raw Weekend Hourly Traffic Vols'!A76&lt;&gt;0),
                        SUM('Raw Weekend Hourly Traffic Vols'!Y76:AA76) + 2*SUM('Raw Weekend Hourly Traffic Vols'!AB76:AL76) + (2-(SUM('Raw Weekend Hourly Traffic Vols'!Y76:AA76)/SUM('Raw Weekend Hourly Traffic Vols'!Y76:AL76)))*'Raw Weekend Hourly Traffic Vols'!AM76,
                        0
                )
        )
),"")</f>
        <v>0</v>
      </c>
      <c r="J24" s="198" t="str">
        <f ca="1">IFERROR(IF(I24=0,$D24*IF('Raw Weekday Hourly Traffic Vols'!$H$5="2-Way",'Weekend Adjustment Factors'!E23,'Weekend Adjustment Factors'!F23),ROUND(I24*$D$9*$D$10,0)),"")</f>
        <v/>
      </c>
      <c r="K24" s="200" t="str">
        <f ca="1">IFERROR(ROUND(J24/$I$8*$I$7*(1-'User Input'!$G$57),0),"")</f>
        <v/>
      </c>
      <c r="L24" s="197">
        <f>IFERROR(IF(AND(TEXT('Raw Weekend Hourly Traffic Vols'!A20,"dddd")="SUNDAY",'Raw Weekend Hourly Traffic Vols'!A20&lt;&gt;0),
        SUM('Raw Weekend Hourly Traffic Vols'!Y20:AA20) + 2*SUM('Raw Weekend Hourly Traffic Vols'!AB20:AL20) + (2-(SUM('Raw Weekend Hourly Traffic Vols'!Y20:AA20)/SUM('Raw Weekend Hourly Traffic Vols'!Y20:AL20)))*'Raw Weekend Hourly Traffic Vols'!AM20,
        IF(AND(TEXT('Raw Weekend Hourly Traffic Vols'!A48,"dddd")="SUNDAY",'Raw Weekend Hourly Traffic Vols'!A48&lt;&gt;0),
                SUM('Raw Weekend Hourly Traffic Vols'!Y48:AA48) + 2*SUM('Raw Weekend Hourly Traffic Vols'!AB48:AL48) + (2-(SUM('Raw Weekend Hourly Traffic Vols'!Y48:AA48)/SUM('Raw Weekend Hourly Traffic Vols'!Y48:AL48)))*'Raw Weekend Hourly Traffic Vols'!AM48,
                IF(AND(TEXT('Raw Weekend Hourly Traffic Vols'!A76,"dddd")="SUNDAY",'Raw Weekend Hourly Traffic Vols'!A76&lt;&gt;0),
                        SUM('Raw Weekend Hourly Traffic Vols'!Y76:AA76) + 2*SUM('Raw Weekend Hourly Traffic Vols'!AB76:AL76) + (2-(SUM('Raw Weekend Hourly Traffic Vols'!Y76:AA76)/SUM('Raw Weekend Hourly Traffic Vols'!Y76:AL76)))*'Raw Weekend Hourly Traffic Vols'!AM76,
                        0
                )
        )
),"")</f>
        <v>0</v>
      </c>
      <c r="M24" s="198" t="str">
        <f ca="1">IFERROR(IF(L24=0,$D24*IF('Raw Weekday Hourly Traffic Vols'!$H$5="2-Way",'Weekend Adjustment Factors'!G23,'Weekend Adjustment Factors'!H23),ROUND(L24*$D$9*$D$10,0)),"")</f>
        <v/>
      </c>
      <c r="N24" s="200" t="str">
        <f ca="1">IFERROR(ROUND(M24/$I$8*$I$7*(1-'User Input'!$G$57),0),"")</f>
        <v/>
      </c>
      <c r="O24" s="22"/>
    </row>
    <row r="25" spans="2:15" x14ac:dyDescent="0.25">
      <c r="B25" s="29" t="s">
        <v>34</v>
      </c>
      <c r="C25" s="197" t="str">
        <f>IFERROR(IF(AND('Raw Weekday Hourly Traffic Vols'!AQ21&gt;0,'Raw Weekday Hourly Traffic Vols'!AQ49&gt;0),
        SUM('Raw Weekday Hourly Traffic Vols'!Y21:AA21) + SUM('Raw Weekday Hourly Traffic Vols'!Y49:AA49) + 2*SUM('Raw Weekday Hourly Traffic Vols'!AB21:AL21) + 2*SUM('Raw Weekday Hourly Traffic Vols'!AB49:AL49) +
            (2-(SUM('Raw Weekday Hourly Traffic Vols'!Y21:AA21)/SUM('Raw Weekday Hourly Traffic Vols'!Y21:AL21)))*'Raw Weekday Hourly Traffic Vols'!AM21 + (2-(SUM('Raw Weekday Hourly Traffic Vols'!Y49:AA49)/SUM('Raw Weekday Hourly Traffic Vols'!Y49:AL49)))*'Raw Weekday Hourly Traffic Vols'!AM49,
        IF(AND('Raw Weekday Hourly Traffic Vols'!AQ49&gt;0,'Raw Weekday Hourly Traffic Vols'!AQ77&gt;0),
                SUM('Raw Weekday Hourly Traffic Vols'!Y49:AA49) + SUM('Raw Weekday Hourly Traffic Vols'!Y77:AA77) + 2*SUM('Raw Weekday Hourly Traffic Vols'!AB49:AL49) + 2*SUM('Raw Weekday Hourly Traffic Vols'!AB77:AL77) +
                    (2-(SUM('Raw Weekday Hourly Traffic Vols'!Y49:AA49)/SUM('Raw Weekday Hourly Traffic Vols'!Y49:AL49)))*'Raw Weekday Hourly Traffic Vols'!AM49 + (2-(SUM('Raw Weekday Hourly Traffic Vols'!Y77:AA77)/SUM('Raw Weekday Hourly Traffic Vols'!Y77:AL77)))*'Raw Weekday Hourly Traffic Vols'!AM77,
                2*(SUM('Raw Weekday Hourly Traffic Vols'!Y49:AA49) + 2*SUM('Raw Weekday Hourly Traffic Vols'!AB49:AL49) + (2-(SUM('Raw Weekday Hourly Traffic Vols'!Y49:AA49)/SUM('Raw Weekday Hourly Traffic Vols'!Y49:AL49)))*'Raw Weekday Hourly Traffic Vols'!AM49)
        )
   )/2,"")</f>
        <v/>
      </c>
      <c r="D25" s="198" t="str">
        <f t="shared" ca="1" si="0"/>
        <v/>
      </c>
      <c r="E25" s="199" t="str">
        <f ca="1">IFERROR(ROUND(D25/$I$8*$I$7*(1-'User Input'!$G$55),0),"")</f>
        <v/>
      </c>
      <c r="F25" s="197">
        <f>IFERROR(IF(AND(TEXT('Raw Weekend Hourly Traffic Vols'!A21,"dddd")="FRIDAY",'Raw Weekend Hourly Traffic Vols'!A21&lt;&gt;0),
        SUM('Raw Weekend Hourly Traffic Vols'!Y21:AA21) + 2*SUM('Raw Weekend Hourly Traffic Vols'!AB21:AL21) + (2-(SUM('Raw Weekend Hourly Traffic Vols'!Y21:AA21)/SUM('Raw Weekend Hourly Traffic Vols'!Y21:AL21)))*'Raw Weekend Hourly Traffic Vols'!AM21,
        IF(AND(TEXT('Raw Weekend Hourly Traffic Vols'!A49,"dddd")="FRIDAY",'Raw Weekend Hourly Traffic Vols'!A49&lt;&gt;0),
                SUM('Raw Weekend Hourly Traffic Vols'!Y49:AA49) + 2*SUM('Raw Weekend Hourly Traffic Vols'!AB49:AL49) + (2-(SUM('Raw Weekend Hourly Traffic Vols'!Y49:AA49)/SUM('Raw Weekend Hourly Traffic Vols'!Y49:AL49)))*'Raw Weekend Hourly Traffic Vols'!AM49,
                IF(AND(TEXT('Raw Weekend Hourly Traffic Vols'!A77,"dddd")="FRIDAY",'Raw Weekend Hourly Traffic Vols'!A77&lt;&gt;0),
                        SUM('Raw Weekend Hourly Traffic Vols'!Y77:AA77) + 2*SUM('Raw Weekend Hourly Traffic Vols'!AB77:AL77) + (2-(SUM('Raw Weekend Hourly Traffic Vols'!Y77:AA77)/SUM('Raw Weekend Hourly Traffic Vols'!Y77:AL77)))*'Raw Weekend Hourly Traffic Vols'!AM77,
                        0
                )
        )
),"")</f>
        <v>0</v>
      </c>
      <c r="G25" s="198" t="str">
        <f ca="1">IFERROR(IF(F25=0,$D25*IF('Raw Weekday Hourly Traffic Vols'!$H$5="2-Way",'Weekend Adjustment Factors'!C24,'Weekend Adjustment Factors'!D24),ROUND(F25*$D$9*$D$10,0)),"")</f>
        <v/>
      </c>
      <c r="H25" s="200" t="str">
        <f ca="1">IFERROR(ROUND(G25/$I$8*$I$7*(1-'User Input'!$G$56),0),"")</f>
        <v/>
      </c>
      <c r="I25" s="197">
        <f>IFERROR(IF(AND(TEXT('Raw Weekend Hourly Traffic Vols'!A21,"dddd")="SATURDAY",'Raw Weekend Hourly Traffic Vols'!A21&lt;&gt;0),
        SUM('Raw Weekend Hourly Traffic Vols'!Y21:AA21) + 2*SUM('Raw Weekend Hourly Traffic Vols'!AB21:AL21) + (2-(SUM('Raw Weekend Hourly Traffic Vols'!Y21:AA21)/SUM('Raw Weekend Hourly Traffic Vols'!Y21:AL21)))*'Raw Weekend Hourly Traffic Vols'!AM21,
        IF(AND(TEXT('Raw Weekend Hourly Traffic Vols'!A49,"dddd")="SATURDAY",'Raw Weekend Hourly Traffic Vols'!A49&lt;&gt;0),
                SUM('Raw Weekend Hourly Traffic Vols'!Y49:AA49) + 2*SUM('Raw Weekend Hourly Traffic Vols'!AB49:AL49) + (2-(SUM('Raw Weekend Hourly Traffic Vols'!Y49:AA49)/SUM('Raw Weekend Hourly Traffic Vols'!Y49:AL49)))*'Raw Weekend Hourly Traffic Vols'!AM49,
                IF(AND(TEXT('Raw Weekend Hourly Traffic Vols'!A77,"dddd")="SATURDAY",'Raw Weekend Hourly Traffic Vols'!A77&lt;&gt;0),
                        SUM('Raw Weekend Hourly Traffic Vols'!Y77:AA77) + 2*SUM('Raw Weekend Hourly Traffic Vols'!AB77:AL77) + (2-(SUM('Raw Weekend Hourly Traffic Vols'!Y77:AA77)/SUM('Raw Weekend Hourly Traffic Vols'!Y77:AL77)))*'Raw Weekend Hourly Traffic Vols'!AM77,
                        0
                )
        )
),"")</f>
        <v>0</v>
      </c>
      <c r="J25" s="198" t="str">
        <f ca="1">IFERROR(IF(I25=0,$D25*IF('Raw Weekday Hourly Traffic Vols'!$H$5="2-Way",'Weekend Adjustment Factors'!E24,'Weekend Adjustment Factors'!F24),ROUND(I25*$D$9*$D$10,0)),"")</f>
        <v/>
      </c>
      <c r="K25" s="200" t="str">
        <f ca="1">IFERROR(ROUND(J25/$I$8*$I$7*(1-'User Input'!$G$57),0),"")</f>
        <v/>
      </c>
      <c r="L25" s="197">
        <f>IFERROR(IF(AND(TEXT('Raw Weekend Hourly Traffic Vols'!A21,"dddd")="SUNDAY",'Raw Weekend Hourly Traffic Vols'!A21&lt;&gt;0),
        SUM('Raw Weekend Hourly Traffic Vols'!Y21:AA21) + 2*SUM('Raw Weekend Hourly Traffic Vols'!AB21:AL21) + (2-(SUM('Raw Weekend Hourly Traffic Vols'!Y21:AA21)/SUM('Raw Weekend Hourly Traffic Vols'!Y21:AL21)))*'Raw Weekend Hourly Traffic Vols'!AM21,
        IF(AND(TEXT('Raw Weekend Hourly Traffic Vols'!A49,"dddd")="SUNDAY",'Raw Weekend Hourly Traffic Vols'!A49&lt;&gt;0),
                SUM('Raw Weekend Hourly Traffic Vols'!Y49:AA49) + 2*SUM('Raw Weekend Hourly Traffic Vols'!AB49:AL49) + (2-(SUM('Raw Weekend Hourly Traffic Vols'!Y49:AA49)/SUM('Raw Weekend Hourly Traffic Vols'!Y49:AL49)))*'Raw Weekend Hourly Traffic Vols'!AM49,
                IF(AND(TEXT('Raw Weekend Hourly Traffic Vols'!A77,"dddd")="SUNDAY",'Raw Weekend Hourly Traffic Vols'!A77&lt;&gt;0),
                        SUM('Raw Weekend Hourly Traffic Vols'!Y77:AA77) + 2*SUM('Raw Weekend Hourly Traffic Vols'!AB77:AL77) + (2-(SUM('Raw Weekend Hourly Traffic Vols'!Y77:AA77)/SUM('Raw Weekend Hourly Traffic Vols'!Y77:AL77)))*'Raw Weekend Hourly Traffic Vols'!AM77,
                        0
                )
        )
),"")</f>
        <v>0</v>
      </c>
      <c r="M25" s="198" t="str">
        <f ca="1">IFERROR(IF(L25=0,$D25*IF('Raw Weekday Hourly Traffic Vols'!$H$5="2-Way",'Weekend Adjustment Factors'!G24,'Weekend Adjustment Factors'!H24),ROUND(L25*$D$9*$D$10,0)),"")</f>
        <v/>
      </c>
      <c r="N25" s="200" t="str">
        <f ca="1">IFERROR(ROUND(M25/$I$8*$I$7*(1-'User Input'!$G$57),0),"")</f>
        <v/>
      </c>
      <c r="O25" s="22"/>
    </row>
    <row r="26" spans="2:15" x14ac:dyDescent="0.25">
      <c r="B26" s="29" t="s">
        <v>45</v>
      </c>
      <c r="C26" s="197" t="str">
        <f>IFERROR(IF(AND('Raw Weekday Hourly Traffic Vols'!AQ22&gt;0,'Raw Weekday Hourly Traffic Vols'!AQ50&gt;0),
        SUM('Raw Weekday Hourly Traffic Vols'!Y22:AA22) + SUM('Raw Weekday Hourly Traffic Vols'!Y50:AA50) + 2*SUM('Raw Weekday Hourly Traffic Vols'!AB22:AL22) + 2*SUM('Raw Weekday Hourly Traffic Vols'!AB50:AL50) +
            (2-(SUM('Raw Weekday Hourly Traffic Vols'!Y22:AA22)/SUM('Raw Weekday Hourly Traffic Vols'!Y22:AL22)))*'Raw Weekday Hourly Traffic Vols'!AM22 + (2-(SUM('Raw Weekday Hourly Traffic Vols'!Y50:AA50)/SUM('Raw Weekday Hourly Traffic Vols'!Y50:AL50)))*'Raw Weekday Hourly Traffic Vols'!AM50,
        IF(AND('Raw Weekday Hourly Traffic Vols'!AQ50&gt;0,'Raw Weekday Hourly Traffic Vols'!AQ78&gt;0),
                SUM('Raw Weekday Hourly Traffic Vols'!Y50:AA50) + SUM('Raw Weekday Hourly Traffic Vols'!Y78:AA78) + 2*SUM('Raw Weekday Hourly Traffic Vols'!AB50:AL50) + 2*SUM('Raw Weekday Hourly Traffic Vols'!AB78:AL78) +
                    (2-(SUM('Raw Weekday Hourly Traffic Vols'!Y50:AA50)/SUM('Raw Weekday Hourly Traffic Vols'!Y50:AL50)))*'Raw Weekday Hourly Traffic Vols'!AM50 + (2-(SUM('Raw Weekday Hourly Traffic Vols'!Y78:AA78)/SUM('Raw Weekday Hourly Traffic Vols'!Y78:AL78)))*'Raw Weekday Hourly Traffic Vols'!AM78,
                2*(SUM('Raw Weekday Hourly Traffic Vols'!Y50:AA50) + 2*SUM('Raw Weekday Hourly Traffic Vols'!AB50:AL50) + (2-(SUM('Raw Weekday Hourly Traffic Vols'!Y50:AA50)/SUM('Raw Weekday Hourly Traffic Vols'!Y50:AL50)))*'Raw Weekday Hourly Traffic Vols'!AM50)
        )
   )/2,"")</f>
        <v/>
      </c>
      <c r="D26" s="198" t="str">
        <f t="shared" ca="1" si="0"/>
        <v/>
      </c>
      <c r="E26" s="199" t="str">
        <f ca="1">IFERROR(ROUND(D26/$I$8*$I$7*(1-'User Input'!$G$55),0),"")</f>
        <v/>
      </c>
      <c r="F26" s="197">
        <f>IFERROR(IF(AND(TEXT('Raw Weekend Hourly Traffic Vols'!A22,"dddd")="FRIDAY",'Raw Weekend Hourly Traffic Vols'!A22&lt;&gt;0),
        SUM('Raw Weekend Hourly Traffic Vols'!Y22:AA22) + 2*SUM('Raw Weekend Hourly Traffic Vols'!AB22:AL22) + (2-(SUM('Raw Weekend Hourly Traffic Vols'!Y22:AA22)/SUM('Raw Weekend Hourly Traffic Vols'!Y22:AL22)))*'Raw Weekend Hourly Traffic Vols'!AM22,
        IF(AND(TEXT('Raw Weekend Hourly Traffic Vols'!A50,"dddd")="FRIDAY",'Raw Weekend Hourly Traffic Vols'!A50&lt;&gt;0),
                SUM('Raw Weekend Hourly Traffic Vols'!Y50:AA50) + 2*SUM('Raw Weekend Hourly Traffic Vols'!AB50:AL50) + (2-(SUM('Raw Weekend Hourly Traffic Vols'!Y50:AA50)/SUM('Raw Weekend Hourly Traffic Vols'!Y50:AL50)))*'Raw Weekend Hourly Traffic Vols'!AM50,
                IF(AND(TEXT('Raw Weekend Hourly Traffic Vols'!A78,"dddd")="FRIDAY",'Raw Weekend Hourly Traffic Vols'!A78&lt;&gt;0),
                        SUM('Raw Weekend Hourly Traffic Vols'!Y78:AA78) + 2*SUM('Raw Weekend Hourly Traffic Vols'!AB78:AL78) + (2-(SUM('Raw Weekend Hourly Traffic Vols'!Y78:AA78)/SUM('Raw Weekend Hourly Traffic Vols'!Y78:AL78)))*'Raw Weekend Hourly Traffic Vols'!AM78,
                        0
                )
        )
),"")</f>
        <v>0</v>
      </c>
      <c r="G26" s="198" t="str">
        <f ca="1">IFERROR(IF(F26=0,$D26*IF('Raw Weekday Hourly Traffic Vols'!$H$5="2-Way",'Weekend Adjustment Factors'!C25,'Weekend Adjustment Factors'!D25),ROUND(F26*$D$9*$D$10,0)),"")</f>
        <v/>
      </c>
      <c r="H26" s="200" t="str">
        <f ca="1">IFERROR(ROUND(G26/$I$8*$I$7*(1-'User Input'!$G$56),0),"")</f>
        <v/>
      </c>
      <c r="I26" s="197">
        <f>IFERROR(IF(AND(TEXT('Raw Weekend Hourly Traffic Vols'!A22,"dddd")="SATURDAY",'Raw Weekend Hourly Traffic Vols'!A22&lt;&gt;0),
        SUM('Raw Weekend Hourly Traffic Vols'!Y22:AA22) + 2*SUM('Raw Weekend Hourly Traffic Vols'!AB22:AL22) + (2-(SUM('Raw Weekend Hourly Traffic Vols'!Y22:AA22)/SUM('Raw Weekend Hourly Traffic Vols'!Y22:AL22)))*'Raw Weekend Hourly Traffic Vols'!AM22,
        IF(AND(TEXT('Raw Weekend Hourly Traffic Vols'!A50,"dddd")="SATURDAY",'Raw Weekend Hourly Traffic Vols'!A50&lt;&gt;0),
                SUM('Raw Weekend Hourly Traffic Vols'!Y50:AA50) + 2*SUM('Raw Weekend Hourly Traffic Vols'!AB50:AL50) + (2-(SUM('Raw Weekend Hourly Traffic Vols'!Y50:AA50)/SUM('Raw Weekend Hourly Traffic Vols'!Y50:AL50)))*'Raw Weekend Hourly Traffic Vols'!AM50,
                IF(AND(TEXT('Raw Weekend Hourly Traffic Vols'!A78,"dddd")="SATURDAY",'Raw Weekend Hourly Traffic Vols'!A78&lt;&gt;0),
                        SUM('Raw Weekend Hourly Traffic Vols'!Y78:AA78) + 2*SUM('Raw Weekend Hourly Traffic Vols'!AB78:AL78) + (2-(SUM('Raw Weekend Hourly Traffic Vols'!Y78:AA78)/SUM('Raw Weekend Hourly Traffic Vols'!Y78:AL78)))*'Raw Weekend Hourly Traffic Vols'!AM78,
                        0
                )
        )
),"")</f>
        <v>0</v>
      </c>
      <c r="J26" s="198" t="str">
        <f ca="1">IFERROR(IF(I26=0,$D26*IF('Raw Weekday Hourly Traffic Vols'!$H$5="2-Way",'Weekend Adjustment Factors'!E25,'Weekend Adjustment Factors'!F25),ROUND(I26*$D$9*$D$10,0)),"")</f>
        <v/>
      </c>
      <c r="K26" s="200" t="str">
        <f ca="1">IFERROR(ROUND(J26/$I$8*$I$7*(1-'User Input'!$G$57),0),"")</f>
        <v/>
      </c>
      <c r="L26" s="197">
        <f>IFERROR(IF(AND(TEXT('Raw Weekend Hourly Traffic Vols'!A22,"dddd")="SUNDAY",'Raw Weekend Hourly Traffic Vols'!A22&lt;&gt;0),
        SUM('Raw Weekend Hourly Traffic Vols'!Y22:AA22) + 2*SUM('Raw Weekend Hourly Traffic Vols'!AB22:AL22) + (2-(SUM('Raw Weekend Hourly Traffic Vols'!Y22:AA22)/SUM('Raw Weekend Hourly Traffic Vols'!Y22:AL22)))*'Raw Weekend Hourly Traffic Vols'!AM22,
        IF(AND(TEXT('Raw Weekend Hourly Traffic Vols'!A50,"dddd")="SUNDAY",'Raw Weekend Hourly Traffic Vols'!A50&lt;&gt;0),
                SUM('Raw Weekend Hourly Traffic Vols'!Y50:AA50) + 2*SUM('Raw Weekend Hourly Traffic Vols'!AB50:AL50) + (2-(SUM('Raw Weekend Hourly Traffic Vols'!Y50:AA50)/SUM('Raw Weekend Hourly Traffic Vols'!Y50:AL50)))*'Raw Weekend Hourly Traffic Vols'!AM50,
                IF(AND(TEXT('Raw Weekend Hourly Traffic Vols'!A78,"dddd")="SUNDAY",'Raw Weekend Hourly Traffic Vols'!A78&lt;&gt;0),
                        SUM('Raw Weekend Hourly Traffic Vols'!Y78:AA78) + 2*SUM('Raw Weekend Hourly Traffic Vols'!AB78:AL78) + (2-(SUM('Raw Weekend Hourly Traffic Vols'!Y78:AA78)/SUM('Raw Weekend Hourly Traffic Vols'!Y78:AL78)))*'Raw Weekend Hourly Traffic Vols'!AM78,
                        0
                )
        )
),"")</f>
        <v>0</v>
      </c>
      <c r="M26" s="198" t="str">
        <f ca="1">IFERROR(IF(L26=0,$D26*IF('Raw Weekday Hourly Traffic Vols'!$H$5="2-Way",'Weekend Adjustment Factors'!G25,'Weekend Adjustment Factors'!H25),ROUND(L26*$D$9*$D$10,0)),"")</f>
        <v/>
      </c>
      <c r="N26" s="200" t="str">
        <f ca="1">IFERROR(ROUND(M26/$I$8*$I$7*(1-'User Input'!$G$57),0),"")</f>
        <v/>
      </c>
      <c r="O26" s="22"/>
    </row>
    <row r="27" spans="2:15" x14ac:dyDescent="0.25">
      <c r="B27" s="29" t="s">
        <v>46</v>
      </c>
      <c r="C27" s="197" t="str">
        <f>IFERROR(IF(AND('Raw Weekday Hourly Traffic Vols'!AQ23&gt;0,'Raw Weekday Hourly Traffic Vols'!AQ51&gt;0),
        SUM('Raw Weekday Hourly Traffic Vols'!Y23:AA23) + SUM('Raw Weekday Hourly Traffic Vols'!Y51:AA51) + 2*SUM('Raw Weekday Hourly Traffic Vols'!AB23:AL23) + 2*SUM('Raw Weekday Hourly Traffic Vols'!AB51:AL51) +
            (2-(SUM('Raw Weekday Hourly Traffic Vols'!Y23:AA23)/SUM('Raw Weekday Hourly Traffic Vols'!Y23:AL23)))*'Raw Weekday Hourly Traffic Vols'!AM23 + (2-(SUM('Raw Weekday Hourly Traffic Vols'!Y51:AA51)/SUM('Raw Weekday Hourly Traffic Vols'!Y51:AL51)))*'Raw Weekday Hourly Traffic Vols'!AM51,
        IF(AND('Raw Weekday Hourly Traffic Vols'!AQ51&gt;0,'Raw Weekday Hourly Traffic Vols'!AQ79&gt;0),
                SUM('Raw Weekday Hourly Traffic Vols'!Y51:AA51) + SUM('Raw Weekday Hourly Traffic Vols'!Y79:AA79) + 2*SUM('Raw Weekday Hourly Traffic Vols'!AB51:AL51) + 2*SUM('Raw Weekday Hourly Traffic Vols'!AB79:AL79) +
                    (2-(SUM('Raw Weekday Hourly Traffic Vols'!Y51:AA51)/SUM('Raw Weekday Hourly Traffic Vols'!Y51:AL51)))*'Raw Weekday Hourly Traffic Vols'!AM51 + (2-(SUM('Raw Weekday Hourly Traffic Vols'!Y79:AA79)/SUM('Raw Weekday Hourly Traffic Vols'!Y79:AL79)))*'Raw Weekday Hourly Traffic Vols'!AM79,
                2*(SUM('Raw Weekday Hourly Traffic Vols'!Y51:AA51) + 2*SUM('Raw Weekday Hourly Traffic Vols'!AB51:AL51) + (2-(SUM('Raw Weekday Hourly Traffic Vols'!Y51:AA51)/SUM('Raw Weekday Hourly Traffic Vols'!Y51:AL51)))*'Raw Weekday Hourly Traffic Vols'!AM51)
        )
   )/2,"")</f>
        <v/>
      </c>
      <c r="D27" s="198" t="str">
        <f t="shared" ca="1" si="0"/>
        <v/>
      </c>
      <c r="E27" s="199" t="str">
        <f ca="1">IFERROR(ROUND(D27/$I$8*$I$7*(1-'User Input'!$G$55),0),"")</f>
        <v/>
      </c>
      <c r="F27" s="197">
        <f>IFERROR(IF(AND(TEXT('Raw Weekend Hourly Traffic Vols'!A23,"dddd")="FRIDAY",'Raw Weekend Hourly Traffic Vols'!A23&lt;&gt;0),
        SUM('Raw Weekend Hourly Traffic Vols'!Y23:AA23) + 2*SUM('Raw Weekend Hourly Traffic Vols'!AB23:AL23) + (2-(SUM('Raw Weekend Hourly Traffic Vols'!Y23:AA23)/SUM('Raw Weekend Hourly Traffic Vols'!Y23:AL23)))*'Raw Weekend Hourly Traffic Vols'!AM23,
        IF(AND(TEXT('Raw Weekend Hourly Traffic Vols'!A51,"dddd")="FRIDAY",'Raw Weekend Hourly Traffic Vols'!A51&lt;&gt;0),
                SUM('Raw Weekend Hourly Traffic Vols'!Y51:AA51) + 2*SUM('Raw Weekend Hourly Traffic Vols'!AB51:AL51) + (2-(SUM('Raw Weekend Hourly Traffic Vols'!Y51:AA51)/SUM('Raw Weekend Hourly Traffic Vols'!Y51:AL51)))*'Raw Weekend Hourly Traffic Vols'!AM51,
                IF(AND(TEXT('Raw Weekend Hourly Traffic Vols'!A79,"dddd")="FRIDAY",'Raw Weekend Hourly Traffic Vols'!A79&lt;&gt;0),
                        SUM('Raw Weekend Hourly Traffic Vols'!Y79:AA79) + 2*SUM('Raw Weekend Hourly Traffic Vols'!AB79:AL79) + (2-(SUM('Raw Weekend Hourly Traffic Vols'!Y79:AA79)/SUM('Raw Weekend Hourly Traffic Vols'!Y79:AL79)))*'Raw Weekend Hourly Traffic Vols'!AM79,
                        0
                )
        )
),"")</f>
        <v>0</v>
      </c>
      <c r="G27" s="198" t="str">
        <f ca="1">IFERROR(IF(F27=0,$D27*IF('Raw Weekday Hourly Traffic Vols'!$H$5="2-Way",'Weekend Adjustment Factors'!C26,'Weekend Adjustment Factors'!D26),ROUND(F27*$D$9*$D$10,0)),"")</f>
        <v/>
      </c>
      <c r="H27" s="200" t="str">
        <f ca="1">IFERROR(ROUND(G27/$I$8*$I$7*(1-'User Input'!$G$56),0),"")</f>
        <v/>
      </c>
      <c r="I27" s="197">
        <f>IFERROR(IF(AND(TEXT('Raw Weekend Hourly Traffic Vols'!A23,"dddd")="SATURDAY",'Raw Weekend Hourly Traffic Vols'!A23&lt;&gt;0),
        SUM('Raw Weekend Hourly Traffic Vols'!Y23:AA23) + 2*SUM('Raw Weekend Hourly Traffic Vols'!AB23:AL23) + (2-(SUM('Raw Weekend Hourly Traffic Vols'!Y23:AA23)/SUM('Raw Weekend Hourly Traffic Vols'!Y23:AL23)))*'Raw Weekend Hourly Traffic Vols'!AM23,
        IF(AND(TEXT('Raw Weekend Hourly Traffic Vols'!A51,"dddd")="SATURDAY",'Raw Weekend Hourly Traffic Vols'!A51&lt;&gt;0),
                SUM('Raw Weekend Hourly Traffic Vols'!Y51:AA51) + 2*SUM('Raw Weekend Hourly Traffic Vols'!AB51:AL51) + (2-(SUM('Raw Weekend Hourly Traffic Vols'!Y51:AA51)/SUM('Raw Weekend Hourly Traffic Vols'!Y51:AL51)))*'Raw Weekend Hourly Traffic Vols'!AM51,
                IF(AND(TEXT('Raw Weekend Hourly Traffic Vols'!A79,"dddd")="SATURDAY",'Raw Weekend Hourly Traffic Vols'!A79&lt;&gt;0),
                        SUM('Raw Weekend Hourly Traffic Vols'!Y79:AA79) + 2*SUM('Raw Weekend Hourly Traffic Vols'!AB79:AL79) + (2-(SUM('Raw Weekend Hourly Traffic Vols'!Y79:AA79)/SUM('Raw Weekend Hourly Traffic Vols'!Y79:AL79)))*'Raw Weekend Hourly Traffic Vols'!AM79,
                        0
                )
        )
),"")</f>
        <v>0</v>
      </c>
      <c r="J27" s="198" t="str">
        <f ca="1">IFERROR(IF(I27=0,$D27*IF('Raw Weekday Hourly Traffic Vols'!$H$5="2-Way",'Weekend Adjustment Factors'!E26,'Weekend Adjustment Factors'!F26),ROUND(I27*$D$9*$D$10,0)),"")</f>
        <v/>
      </c>
      <c r="K27" s="200" t="str">
        <f ca="1">IFERROR(ROUND(J27/$I$8*$I$7*(1-'User Input'!$G$57),0),"")</f>
        <v/>
      </c>
      <c r="L27" s="197">
        <f>IFERROR(IF(AND(TEXT('Raw Weekend Hourly Traffic Vols'!A23,"dddd")="SUNDAY",'Raw Weekend Hourly Traffic Vols'!A23&lt;&gt;0),
        SUM('Raw Weekend Hourly Traffic Vols'!Y23:AA23) + 2*SUM('Raw Weekend Hourly Traffic Vols'!AB23:AL23) + (2-(SUM('Raw Weekend Hourly Traffic Vols'!Y23:AA23)/SUM('Raw Weekend Hourly Traffic Vols'!Y23:AL23)))*'Raw Weekend Hourly Traffic Vols'!AM23,
        IF(AND(TEXT('Raw Weekend Hourly Traffic Vols'!A51,"dddd")="SUNDAY",'Raw Weekend Hourly Traffic Vols'!A51&lt;&gt;0),
                SUM('Raw Weekend Hourly Traffic Vols'!Y51:AA51) + 2*SUM('Raw Weekend Hourly Traffic Vols'!AB51:AL51) + (2-(SUM('Raw Weekend Hourly Traffic Vols'!Y51:AA51)/SUM('Raw Weekend Hourly Traffic Vols'!Y51:AL51)))*'Raw Weekend Hourly Traffic Vols'!AM51,
                IF(AND(TEXT('Raw Weekend Hourly Traffic Vols'!A79,"dddd")="SUNDAY",'Raw Weekend Hourly Traffic Vols'!A79&lt;&gt;0),
                        SUM('Raw Weekend Hourly Traffic Vols'!Y79:AA79) + 2*SUM('Raw Weekend Hourly Traffic Vols'!AB79:AL79) + (2-(SUM('Raw Weekend Hourly Traffic Vols'!Y79:AA79)/SUM('Raw Weekend Hourly Traffic Vols'!Y79:AL79)))*'Raw Weekend Hourly Traffic Vols'!AM79,
                        0
                )
        )
),"")</f>
        <v>0</v>
      </c>
      <c r="M27" s="198" t="str">
        <f ca="1">IFERROR(IF(L27=0,$D27*IF('Raw Weekday Hourly Traffic Vols'!$H$5="2-Way",'Weekend Adjustment Factors'!G26,'Weekend Adjustment Factors'!H26),ROUND(L27*$D$9*$D$10,0)),"")</f>
        <v/>
      </c>
      <c r="N27" s="200" t="str">
        <f ca="1">IFERROR(ROUND(M27/$I$8*$I$7*(1-'User Input'!$G$57),0),"")</f>
        <v/>
      </c>
      <c r="O27" s="22"/>
    </row>
    <row r="28" spans="2:15" x14ac:dyDescent="0.25">
      <c r="B28" s="29" t="s">
        <v>35</v>
      </c>
      <c r="C28" s="197" t="str">
        <f>IFERROR(IF(AND('Raw Weekday Hourly Traffic Vols'!AQ24&gt;0,'Raw Weekday Hourly Traffic Vols'!AQ52&gt;0),
        SUM('Raw Weekday Hourly Traffic Vols'!Y24:AA24) + SUM('Raw Weekday Hourly Traffic Vols'!Y52:AA52) + 2*SUM('Raw Weekday Hourly Traffic Vols'!AB24:AL24) + 2*SUM('Raw Weekday Hourly Traffic Vols'!AB52:AL52) +
            (2-(SUM('Raw Weekday Hourly Traffic Vols'!Y24:AA24)/SUM('Raw Weekday Hourly Traffic Vols'!Y24:AL24)))*'Raw Weekday Hourly Traffic Vols'!AM24 + (2-(SUM('Raw Weekday Hourly Traffic Vols'!Y52:AA52)/SUM('Raw Weekday Hourly Traffic Vols'!Y52:AL52)))*'Raw Weekday Hourly Traffic Vols'!AM52,
        IF(AND('Raw Weekday Hourly Traffic Vols'!AQ52&gt;0,'Raw Weekday Hourly Traffic Vols'!AQ80&gt;0),
                SUM('Raw Weekday Hourly Traffic Vols'!Y52:AA52) + SUM('Raw Weekday Hourly Traffic Vols'!Y80:AA80) + 2*SUM('Raw Weekday Hourly Traffic Vols'!AB52:AL52) + 2*SUM('Raw Weekday Hourly Traffic Vols'!AB80:AL80) +
                    (2-(SUM('Raw Weekday Hourly Traffic Vols'!Y52:AA52)/SUM('Raw Weekday Hourly Traffic Vols'!Y52:AL52)))*'Raw Weekday Hourly Traffic Vols'!AM52 + (2-(SUM('Raw Weekday Hourly Traffic Vols'!Y80:AA80)/SUM('Raw Weekday Hourly Traffic Vols'!Y80:AL80)))*'Raw Weekday Hourly Traffic Vols'!AM80,
                2*(SUM('Raw Weekday Hourly Traffic Vols'!Y52:AA52) + 2*SUM('Raw Weekday Hourly Traffic Vols'!AB52:AL52) + (2-(SUM('Raw Weekday Hourly Traffic Vols'!Y52:AA52)/SUM('Raw Weekday Hourly Traffic Vols'!Y52:AL52)))*'Raw Weekday Hourly Traffic Vols'!AM52)
        )
   )/2,"")</f>
        <v/>
      </c>
      <c r="D28" s="198" t="str">
        <f t="shared" ca="1" si="0"/>
        <v/>
      </c>
      <c r="E28" s="199" t="str">
        <f ca="1">IFERROR(ROUND(D28/$I$8*$I$7*(1-'User Input'!$G$55),0),"")</f>
        <v/>
      </c>
      <c r="F28" s="197">
        <f>IFERROR(IF(AND(TEXT('Raw Weekend Hourly Traffic Vols'!A24,"dddd")="FRIDAY",'Raw Weekend Hourly Traffic Vols'!A24&lt;&gt;0),
        SUM('Raw Weekend Hourly Traffic Vols'!Y24:AA24) + 2*SUM('Raw Weekend Hourly Traffic Vols'!AB24:AL24) + (2-(SUM('Raw Weekend Hourly Traffic Vols'!Y24:AA24)/SUM('Raw Weekend Hourly Traffic Vols'!Y24:AL24)))*'Raw Weekend Hourly Traffic Vols'!AM24,
        IF(AND(TEXT('Raw Weekend Hourly Traffic Vols'!A52,"dddd")="FRIDAY",'Raw Weekend Hourly Traffic Vols'!A52&lt;&gt;0),
                SUM('Raw Weekend Hourly Traffic Vols'!Y52:AA52) + 2*SUM('Raw Weekend Hourly Traffic Vols'!AB52:AL52) + (2-(SUM('Raw Weekend Hourly Traffic Vols'!Y52:AA52)/SUM('Raw Weekend Hourly Traffic Vols'!Y52:AL52)))*'Raw Weekend Hourly Traffic Vols'!AM52,
                IF(AND(TEXT('Raw Weekend Hourly Traffic Vols'!A80,"dddd")="FRIDAY",'Raw Weekend Hourly Traffic Vols'!A80&lt;&gt;0),
                        SUM('Raw Weekend Hourly Traffic Vols'!Y80:AA80) + 2*SUM('Raw Weekend Hourly Traffic Vols'!AB80:AL80) + (2-(SUM('Raw Weekend Hourly Traffic Vols'!Y80:AA80)/SUM('Raw Weekend Hourly Traffic Vols'!Y80:AL80)))*'Raw Weekend Hourly Traffic Vols'!AM80,
                        0
                )
        )
),"")</f>
        <v>0</v>
      </c>
      <c r="G28" s="198" t="str">
        <f ca="1">IFERROR(IF(F28=0,$D28*IF('Raw Weekday Hourly Traffic Vols'!$H$5="2-Way",'Weekend Adjustment Factors'!C27,'Weekend Adjustment Factors'!D27),ROUND(F28*$D$9*$D$10,0)),"")</f>
        <v/>
      </c>
      <c r="H28" s="200" t="str">
        <f ca="1">IFERROR(ROUND(G28/$I$8*$I$7*(1-'User Input'!$G$56),0),"")</f>
        <v/>
      </c>
      <c r="I28" s="197">
        <f>IFERROR(IF(AND(TEXT('Raw Weekend Hourly Traffic Vols'!A24,"dddd")="SATURDAY",'Raw Weekend Hourly Traffic Vols'!A24&lt;&gt;0),
        SUM('Raw Weekend Hourly Traffic Vols'!Y24:AA24) + 2*SUM('Raw Weekend Hourly Traffic Vols'!AB24:AL24) + (2-(SUM('Raw Weekend Hourly Traffic Vols'!Y24:AA24)/SUM('Raw Weekend Hourly Traffic Vols'!Y24:AL24)))*'Raw Weekend Hourly Traffic Vols'!AM24,
        IF(AND(TEXT('Raw Weekend Hourly Traffic Vols'!A52,"dddd")="SATURDAY",'Raw Weekend Hourly Traffic Vols'!A52&lt;&gt;0),
                SUM('Raw Weekend Hourly Traffic Vols'!Y52:AA52) + 2*SUM('Raw Weekend Hourly Traffic Vols'!AB52:AL52) + (2-(SUM('Raw Weekend Hourly Traffic Vols'!Y52:AA52)/SUM('Raw Weekend Hourly Traffic Vols'!Y52:AL52)))*'Raw Weekend Hourly Traffic Vols'!AM52,
                IF(AND(TEXT('Raw Weekend Hourly Traffic Vols'!A80,"dddd")="SATURDAY",'Raw Weekend Hourly Traffic Vols'!A80&lt;&gt;0),
                        SUM('Raw Weekend Hourly Traffic Vols'!Y80:AA80) + 2*SUM('Raw Weekend Hourly Traffic Vols'!AB80:AL80) + (2-(SUM('Raw Weekend Hourly Traffic Vols'!Y80:AA80)/SUM('Raw Weekend Hourly Traffic Vols'!Y80:AL80)))*'Raw Weekend Hourly Traffic Vols'!AM80,
                        0
                )
        )
),"")</f>
        <v>0</v>
      </c>
      <c r="J28" s="198" t="str">
        <f ca="1">IFERROR(IF(I28=0,$D28*IF('Raw Weekday Hourly Traffic Vols'!$H$5="2-Way",'Weekend Adjustment Factors'!E27,'Weekend Adjustment Factors'!F27),ROUND(I28*$D$9*$D$10,0)),"")</f>
        <v/>
      </c>
      <c r="K28" s="200" t="str">
        <f ca="1">IFERROR(ROUND(J28/$I$8*$I$7*(1-'User Input'!$G$57),0),"")</f>
        <v/>
      </c>
      <c r="L28" s="197">
        <f>IFERROR(IF(AND(TEXT('Raw Weekend Hourly Traffic Vols'!A24,"dddd")="SUNDAY",'Raw Weekend Hourly Traffic Vols'!A24&lt;&gt;0),
        SUM('Raw Weekend Hourly Traffic Vols'!Y24:AA24) + 2*SUM('Raw Weekend Hourly Traffic Vols'!AB24:AL24) + (2-(SUM('Raw Weekend Hourly Traffic Vols'!Y24:AA24)/SUM('Raw Weekend Hourly Traffic Vols'!Y24:AL24)))*'Raw Weekend Hourly Traffic Vols'!AM24,
        IF(AND(TEXT('Raw Weekend Hourly Traffic Vols'!A52,"dddd")="SUNDAY",'Raw Weekend Hourly Traffic Vols'!A52&lt;&gt;0),
                SUM('Raw Weekend Hourly Traffic Vols'!Y52:AA52) + 2*SUM('Raw Weekend Hourly Traffic Vols'!AB52:AL52) + (2-(SUM('Raw Weekend Hourly Traffic Vols'!Y52:AA52)/SUM('Raw Weekend Hourly Traffic Vols'!Y52:AL52)))*'Raw Weekend Hourly Traffic Vols'!AM52,
                IF(AND(TEXT('Raw Weekend Hourly Traffic Vols'!A80,"dddd")="SUNDAY",'Raw Weekend Hourly Traffic Vols'!A80&lt;&gt;0),
                        SUM('Raw Weekend Hourly Traffic Vols'!Y80:AA80) + 2*SUM('Raw Weekend Hourly Traffic Vols'!AB80:AL80) + (2-(SUM('Raw Weekend Hourly Traffic Vols'!Y80:AA80)/SUM('Raw Weekend Hourly Traffic Vols'!Y80:AL80)))*'Raw Weekend Hourly Traffic Vols'!AM80,
                        0
                )
        )
),"")</f>
        <v>0</v>
      </c>
      <c r="M28" s="198" t="str">
        <f ca="1">IFERROR(IF(L28=0,$D28*IF('Raw Weekday Hourly Traffic Vols'!$H$5="2-Way",'Weekend Adjustment Factors'!G27,'Weekend Adjustment Factors'!H27),ROUND(L28*$D$9*$D$10,0)),"")</f>
        <v/>
      </c>
      <c r="N28" s="200" t="str">
        <f ca="1">IFERROR(ROUND(M28/$I$8*$I$7*(1-'User Input'!$G$57),0),"")</f>
        <v/>
      </c>
      <c r="O28" s="22"/>
    </row>
    <row r="29" spans="2:15" x14ac:dyDescent="0.25">
      <c r="B29" s="29" t="s">
        <v>36</v>
      </c>
      <c r="C29" s="197" t="str">
        <f>IFERROR(IF(AND('Raw Weekday Hourly Traffic Vols'!AQ25&gt;0,'Raw Weekday Hourly Traffic Vols'!AQ53&gt;0),
        SUM('Raw Weekday Hourly Traffic Vols'!Y25:AA25) + SUM('Raw Weekday Hourly Traffic Vols'!Y53:AA53) + 2*SUM('Raw Weekday Hourly Traffic Vols'!AB25:AL25) + 2*SUM('Raw Weekday Hourly Traffic Vols'!AB53:AL53) +
            (2-(SUM('Raw Weekday Hourly Traffic Vols'!Y25:AA25)/SUM('Raw Weekday Hourly Traffic Vols'!Y25:AL25)))*'Raw Weekday Hourly Traffic Vols'!AM25 + (2-(SUM('Raw Weekday Hourly Traffic Vols'!Y53:AA53)/SUM('Raw Weekday Hourly Traffic Vols'!Y53:AL53)))*'Raw Weekday Hourly Traffic Vols'!AM53,
        IF(AND('Raw Weekday Hourly Traffic Vols'!AQ53&gt;0,'Raw Weekday Hourly Traffic Vols'!AQ81&gt;0),
                SUM('Raw Weekday Hourly Traffic Vols'!Y53:AA53) + SUM('Raw Weekday Hourly Traffic Vols'!Y81:AA81) + 2*SUM('Raw Weekday Hourly Traffic Vols'!AB53:AL53) + 2*SUM('Raw Weekday Hourly Traffic Vols'!AB81:AL81) +
                    (2-(SUM('Raw Weekday Hourly Traffic Vols'!Y53:AA53)/SUM('Raw Weekday Hourly Traffic Vols'!Y53:AL53)))*'Raw Weekday Hourly Traffic Vols'!AM53 + (2-(SUM('Raw Weekday Hourly Traffic Vols'!Y81:AA81)/SUM('Raw Weekday Hourly Traffic Vols'!Y81:AL81)))*'Raw Weekday Hourly Traffic Vols'!AM81,
                2*(SUM('Raw Weekday Hourly Traffic Vols'!Y53:AA53) + 2*SUM('Raw Weekday Hourly Traffic Vols'!AB53:AL53) + (2-(SUM('Raw Weekday Hourly Traffic Vols'!Y53:AA53)/SUM('Raw Weekday Hourly Traffic Vols'!Y53:AL53)))*'Raw Weekday Hourly Traffic Vols'!AM53)
        )
   )/2,"")</f>
        <v/>
      </c>
      <c r="D29" s="198" t="str">
        <f t="shared" ca="1" si="0"/>
        <v/>
      </c>
      <c r="E29" s="199" t="str">
        <f ca="1">IFERROR(ROUND(D29/$I$8*$I$7*(1-'User Input'!$G$55),0),"")</f>
        <v/>
      </c>
      <c r="F29" s="197">
        <f>IFERROR(IF(AND(TEXT('Raw Weekend Hourly Traffic Vols'!A25,"dddd")="FRIDAY",'Raw Weekend Hourly Traffic Vols'!A25&lt;&gt;0),
        SUM('Raw Weekend Hourly Traffic Vols'!Y25:AA25) + 2*SUM('Raw Weekend Hourly Traffic Vols'!AB25:AL25) + (2-(SUM('Raw Weekend Hourly Traffic Vols'!Y25:AA25)/SUM('Raw Weekend Hourly Traffic Vols'!Y25:AL25)))*'Raw Weekend Hourly Traffic Vols'!AM25,
        IF(AND(TEXT('Raw Weekend Hourly Traffic Vols'!A53,"dddd")="FRIDAY",'Raw Weekend Hourly Traffic Vols'!A53&lt;&gt;0),
                SUM('Raw Weekend Hourly Traffic Vols'!Y53:AA53) + 2*SUM('Raw Weekend Hourly Traffic Vols'!AB53:AL53) + (2-(SUM('Raw Weekend Hourly Traffic Vols'!Y53:AA53)/SUM('Raw Weekend Hourly Traffic Vols'!Y53:AL53)))*'Raw Weekend Hourly Traffic Vols'!AM53,
                IF(AND(TEXT('Raw Weekend Hourly Traffic Vols'!A81,"dddd")="FRIDAY",'Raw Weekend Hourly Traffic Vols'!A81&lt;&gt;0),
                        SUM('Raw Weekend Hourly Traffic Vols'!Y81:AA81) + 2*SUM('Raw Weekend Hourly Traffic Vols'!AB81:AL81) + (2-(SUM('Raw Weekend Hourly Traffic Vols'!Y81:AA81)/SUM('Raw Weekend Hourly Traffic Vols'!Y81:AL81)))*'Raw Weekend Hourly Traffic Vols'!AM81,
                        0
                )
        )
),"")</f>
        <v>0</v>
      </c>
      <c r="G29" s="198" t="str">
        <f ca="1">IFERROR(IF(F29=0,$D29*IF('Raw Weekday Hourly Traffic Vols'!$H$5="2-Way",'Weekend Adjustment Factors'!C28,'Weekend Adjustment Factors'!D28),ROUND(F29*$D$9*$D$10,0)),"")</f>
        <v/>
      </c>
      <c r="H29" s="200" t="str">
        <f ca="1">IFERROR(ROUND(G29/$I$8*$I$7*(1-'User Input'!$G$56),0),"")</f>
        <v/>
      </c>
      <c r="I29" s="197">
        <f>IFERROR(IF(AND(TEXT('Raw Weekend Hourly Traffic Vols'!A25,"dddd")="SATURDAY",'Raw Weekend Hourly Traffic Vols'!A25&lt;&gt;0),
        SUM('Raw Weekend Hourly Traffic Vols'!Y25:AA25) + 2*SUM('Raw Weekend Hourly Traffic Vols'!AB25:AL25) + (2-(SUM('Raw Weekend Hourly Traffic Vols'!Y25:AA25)/SUM('Raw Weekend Hourly Traffic Vols'!Y25:AL25)))*'Raw Weekend Hourly Traffic Vols'!AM25,
        IF(AND(TEXT('Raw Weekend Hourly Traffic Vols'!A53,"dddd")="SATURDAY",'Raw Weekend Hourly Traffic Vols'!A53&lt;&gt;0),
                SUM('Raw Weekend Hourly Traffic Vols'!Y53:AA53) + 2*SUM('Raw Weekend Hourly Traffic Vols'!AB53:AL53) + (2-(SUM('Raw Weekend Hourly Traffic Vols'!Y53:AA53)/SUM('Raw Weekend Hourly Traffic Vols'!Y53:AL53)))*'Raw Weekend Hourly Traffic Vols'!AM53,
                IF(AND(TEXT('Raw Weekend Hourly Traffic Vols'!A81,"dddd")="SATURDAY",'Raw Weekend Hourly Traffic Vols'!A81&lt;&gt;0),
                        SUM('Raw Weekend Hourly Traffic Vols'!Y81:AA81) + 2*SUM('Raw Weekend Hourly Traffic Vols'!AB81:AL81) + (2-(SUM('Raw Weekend Hourly Traffic Vols'!Y81:AA81)/SUM('Raw Weekend Hourly Traffic Vols'!Y81:AL81)))*'Raw Weekend Hourly Traffic Vols'!AM81,
                        0
                )
        )
),"")</f>
        <v>0</v>
      </c>
      <c r="J29" s="198" t="str">
        <f ca="1">IFERROR(IF(I29=0,$D29*IF('Raw Weekday Hourly Traffic Vols'!$H$5="2-Way",'Weekend Adjustment Factors'!E28,'Weekend Adjustment Factors'!F28),ROUND(I29*$D$9*$D$10,0)),"")</f>
        <v/>
      </c>
      <c r="K29" s="200" t="str">
        <f ca="1">IFERROR(ROUND(J29/$I$8*$I$7*(1-'User Input'!$G$57),0),"")</f>
        <v/>
      </c>
      <c r="L29" s="197">
        <f>IFERROR(IF(AND(TEXT('Raw Weekend Hourly Traffic Vols'!A25,"dddd")="SUNDAY",'Raw Weekend Hourly Traffic Vols'!A25&lt;&gt;0),
        SUM('Raw Weekend Hourly Traffic Vols'!Y25:AA25) + 2*SUM('Raw Weekend Hourly Traffic Vols'!AB25:AL25) + (2-(SUM('Raw Weekend Hourly Traffic Vols'!Y25:AA25)/SUM('Raw Weekend Hourly Traffic Vols'!Y25:AL25)))*'Raw Weekend Hourly Traffic Vols'!AM25,
        IF(AND(TEXT('Raw Weekend Hourly Traffic Vols'!A53,"dddd")="SUNDAY",'Raw Weekend Hourly Traffic Vols'!A53&lt;&gt;0),
                SUM('Raw Weekend Hourly Traffic Vols'!Y53:AA53) + 2*SUM('Raw Weekend Hourly Traffic Vols'!AB53:AL53) + (2-(SUM('Raw Weekend Hourly Traffic Vols'!Y53:AA53)/SUM('Raw Weekend Hourly Traffic Vols'!Y53:AL53)))*'Raw Weekend Hourly Traffic Vols'!AM53,
                IF(AND(TEXT('Raw Weekend Hourly Traffic Vols'!A81,"dddd")="SUNDAY",'Raw Weekend Hourly Traffic Vols'!A81&lt;&gt;0),
                        SUM('Raw Weekend Hourly Traffic Vols'!Y81:AA81) + 2*SUM('Raw Weekend Hourly Traffic Vols'!AB81:AL81) + (2-(SUM('Raw Weekend Hourly Traffic Vols'!Y81:AA81)/SUM('Raw Weekend Hourly Traffic Vols'!Y81:AL81)))*'Raw Weekend Hourly Traffic Vols'!AM81,
                        0
                )
        )
),"")</f>
        <v>0</v>
      </c>
      <c r="M29" s="198" t="str">
        <f ca="1">IFERROR(IF(L29=0,$D29*IF('Raw Weekday Hourly Traffic Vols'!$H$5="2-Way",'Weekend Adjustment Factors'!G28,'Weekend Adjustment Factors'!H28),ROUND(L29*$D$9*$D$10,0)),"")</f>
        <v/>
      </c>
      <c r="N29" s="200" t="str">
        <f ca="1">IFERROR(ROUND(M29/$I$8*$I$7*(1-'User Input'!$G$57),0),"")</f>
        <v/>
      </c>
      <c r="O29" s="22"/>
    </row>
    <row r="30" spans="2:15" x14ac:dyDescent="0.25">
      <c r="B30" s="29" t="s">
        <v>37</v>
      </c>
      <c r="C30" s="197" t="str">
        <f>IFERROR(IF(AND('Raw Weekday Hourly Traffic Vols'!AQ26&gt;0,'Raw Weekday Hourly Traffic Vols'!AQ54&gt;0),
        SUM('Raw Weekday Hourly Traffic Vols'!Y26:AA26) + SUM('Raw Weekday Hourly Traffic Vols'!Y54:AA54) + 2*SUM('Raw Weekday Hourly Traffic Vols'!AB26:AL26) + 2*SUM('Raw Weekday Hourly Traffic Vols'!AB54:AL54) +
            (2-(SUM('Raw Weekday Hourly Traffic Vols'!Y26:AA26)/SUM('Raw Weekday Hourly Traffic Vols'!Y26:AL26)))*'Raw Weekday Hourly Traffic Vols'!AM26 + (2-(SUM('Raw Weekday Hourly Traffic Vols'!Y54:AA54)/SUM('Raw Weekday Hourly Traffic Vols'!Y54:AL54)))*'Raw Weekday Hourly Traffic Vols'!AM54,
        IF(AND('Raw Weekday Hourly Traffic Vols'!AQ54&gt;0,'Raw Weekday Hourly Traffic Vols'!AQ82&gt;0),
                SUM('Raw Weekday Hourly Traffic Vols'!Y54:AA54) + SUM('Raw Weekday Hourly Traffic Vols'!Y82:AA82) + 2*SUM('Raw Weekday Hourly Traffic Vols'!AB54:AL54) + 2*SUM('Raw Weekday Hourly Traffic Vols'!AB82:AL82) +
                    (2-(SUM('Raw Weekday Hourly Traffic Vols'!Y54:AA54)/SUM('Raw Weekday Hourly Traffic Vols'!Y54:AL54)))*'Raw Weekday Hourly Traffic Vols'!AM54 + (2-(SUM('Raw Weekday Hourly Traffic Vols'!Y82:AA82)/SUM('Raw Weekday Hourly Traffic Vols'!Y82:AL82)))*'Raw Weekday Hourly Traffic Vols'!AM82,
                2*(SUM('Raw Weekday Hourly Traffic Vols'!Y54:AA54) + 2*SUM('Raw Weekday Hourly Traffic Vols'!AB54:AL54) + (2-(SUM('Raw Weekday Hourly Traffic Vols'!Y54:AA54)/SUM('Raw Weekday Hourly Traffic Vols'!Y54:AL54)))*'Raw Weekday Hourly Traffic Vols'!AM54)
        )
   )/2,"")</f>
        <v/>
      </c>
      <c r="D30" s="198" t="str">
        <f t="shared" ca="1" si="0"/>
        <v/>
      </c>
      <c r="E30" s="199" t="str">
        <f ca="1">IFERROR(ROUND(D30/$I$8*$I$7*(1-'User Input'!$G$55),0),"")</f>
        <v/>
      </c>
      <c r="F30" s="197">
        <f>IFERROR(IF(AND(TEXT('Raw Weekend Hourly Traffic Vols'!A26,"dddd")="FRIDAY",'Raw Weekend Hourly Traffic Vols'!A26&lt;&gt;0),
        SUM('Raw Weekend Hourly Traffic Vols'!Y26:AA26) + 2*SUM('Raw Weekend Hourly Traffic Vols'!AB26:AL26) + (2-(SUM('Raw Weekend Hourly Traffic Vols'!Y26:AA26)/SUM('Raw Weekend Hourly Traffic Vols'!Y26:AL26)))*'Raw Weekend Hourly Traffic Vols'!AM26,
        IF(AND(TEXT('Raw Weekend Hourly Traffic Vols'!A54,"dddd")="FRIDAY",'Raw Weekend Hourly Traffic Vols'!A54&lt;&gt;0),
                SUM('Raw Weekend Hourly Traffic Vols'!Y54:AA54) + 2*SUM('Raw Weekend Hourly Traffic Vols'!AB54:AL54) + (2-(SUM('Raw Weekend Hourly Traffic Vols'!Y54:AA54)/SUM('Raw Weekend Hourly Traffic Vols'!Y54:AL54)))*'Raw Weekend Hourly Traffic Vols'!AM54,
                IF(AND(TEXT('Raw Weekend Hourly Traffic Vols'!A82,"dddd")="FRIDAY",'Raw Weekend Hourly Traffic Vols'!A82&lt;&gt;0),
                        SUM('Raw Weekend Hourly Traffic Vols'!Y82:AA82) + 2*SUM('Raw Weekend Hourly Traffic Vols'!AB82:AL82) + (2-(SUM('Raw Weekend Hourly Traffic Vols'!Y82:AA82)/SUM('Raw Weekend Hourly Traffic Vols'!Y82:AL82)))*'Raw Weekend Hourly Traffic Vols'!AM82,
                        0
                )
        )
),"")</f>
        <v>0</v>
      </c>
      <c r="G30" s="198" t="str">
        <f ca="1">IFERROR(IF(F30=0,$D30*IF('Raw Weekday Hourly Traffic Vols'!$H$5="2-Way",'Weekend Adjustment Factors'!C29,'Weekend Adjustment Factors'!D29),ROUND(F30*$D$9*$D$10,0)),"")</f>
        <v/>
      </c>
      <c r="H30" s="200" t="str">
        <f ca="1">IFERROR(ROUND(G30/$I$8*$I$7*(1-'User Input'!$G$56),0),"")</f>
        <v/>
      </c>
      <c r="I30" s="197">
        <f>IFERROR(IF(AND(TEXT('Raw Weekend Hourly Traffic Vols'!A26,"dddd")="SATURDAY",'Raw Weekend Hourly Traffic Vols'!A26&lt;&gt;0),
        SUM('Raw Weekend Hourly Traffic Vols'!Y26:AA26) + 2*SUM('Raw Weekend Hourly Traffic Vols'!AB26:AL26) + (2-(SUM('Raw Weekend Hourly Traffic Vols'!Y26:AA26)/SUM('Raw Weekend Hourly Traffic Vols'!Y26:AL26)))*'Raw Weekend Hourly Traffic Vols'!AM26,
        IF(AND(TEXT('Raw Weekend Hourly Traffic Vols'!A54,"dddd")="SATURDAY",'Raw Weekend Hourly Traffic Vols'!A54&lt;&gt;0),
                SUM('Raw Weekend Hourly Traffic Vols'!Y54:AA54) + 2*SUM('Raw Weekend Hourly Traffic Vols'!AB54:AL54) + (2-(SUM('Raw Weekend Hourly Traffic Vols'!Y54:AA54)/SUM('Raw Weekend Hourly Traffic Vols'!Y54:AL54)))*'Raw Weekend Hourly Traffic Vols'!AM54,
                IF(AND(TEXT('Raw Weekend Hourly Traffic Vols'!A82,"dddd")="SATURDAY",'Raw Weekend Hourly Traffic Vols'!A82&lt;&gt;0),
                        SUM('Raw Weekend Hourly Traffic Vols'!Y82:AA82) + 2*SUM('Raw Weekend Hourly Traffic Vols'!AB82:AL82) + (2-(SUM('Raw Weekend Hourly Traffic Vols'!Y82:AA82)/SUM('Raw Weekend Hourly Traffic Vols'!Y82:AL82)))*'Raw Weekend Hourly Traffic Vols'!AM82,
                        0
                )
        )
),"")</f>
        <v>0</v>
      </c>
      <c r="J30" s="198" t="str">
        <f ca="1">IFERROR(IF(I30=0,$D30*IF('Raw Weekday Hourly Traffic Vols'!$H$5="2-Way",'Weekend Adjustment Factors'!E29,'Weekend Adjustment Factors'!F29),ROUND(I30*$D$9*$D$10,0)),"")</f>
        <v/>
      </c>
      <c r="K30" s="200" t="str">
        <f ca="1">IFERROR(ROUND(J30/$I$8*$I$7*(1-'User Input'!$G$57),0),"")</f>
        <v/>
      </c>
      <c r="L30" s="197">
        <f>IFERROR(IF(AND(TEXT('Raw Weekend Hourly Traffic Vols'!A26,"dddd")="SUNDAY",'Raw Weekend Hourly Traffic Vols'!A26&lt;&gt;0),
        SUM('Raw Weekend Hourly Traffic Vols'!Y26:AA26) + 2*SUM('Raw Weekend Hourly Traffic Vols'!AB26:AL26) + (2-(SUM('Raw Weekend Hourly Traffic Vols'!Y26:AA26)/SUM('Raw Weekend Hourly Traffic Vols'!Y26:AL26)))*'Raw Weekend Hourly Traffic Vols'!AM26,
        IF(AND(TEXT('Raw Weekend Hourly Traffic Vols'!A54,"dddd")="SUNDAY",'Raw Weekend Hourly Traffic Vols'!A54&lt;&gt;0),
                SUM('Raw Weekend Hourly Traffic Vols'!Y54:AA54) + 2*SUM('Raw Weekend Hourly Traffic Vols'!AB54:AL54) + (2-(SUM('Raw Weekend Hourly Traffic Vols'!Y54:AA54)/SUM('Raw Weekend Hourly Traffic Vols'!Y54:AL54)))*'Raw Weekend Hourly Traffic Vols'!AM54,
                IF(AND(TEXT('Raw Weekend Hourly Traffic Vols'!A82,"dddd")="SUNDAY",'Raw Weekend Hourly Traffic Vols'!A82&lt;&gt;0),
                        SUM('Raw Weekend Hourly Traffic Vols'!Y82:AA82) + 2*SUM('Raw Weekend Hourly Traffic Vols'!AB82:AL82) + (2-(SUM('Raw Weekend Hourly Traffic Vols'!Y82:AA82)/SUM('Raw Weekend Hourly Traffic Vols'!Y82:AL82)))*'Raw Weekend Hourly Traffic Vols'!AM82,
                        0
                )
        )
),"")</f>
        <v>0</v>
      </c>
      <c r="M30" s="198" t="str">
        <f ca="1">IFERROR(IF(L30=0,$D30*IF('Raw Weekday Hourly Traffic Vols'!$H$5="2-Way",'Weekend Adjustment Factors'!G29,'Weekend Adjustment Factors'!H29),ROUND(L30*$D$9*$D$10,0)),"")</f>
        <v/>
      </c>
      <c r="N30" s="200" t="str">
        <f ca="1">IFERROR(ROUND(M30/$I$8*$I$7*(1-'User Input'!$G$57),0),"")</f>
        <v/>
      </c>
      <c r="O30" s="22"/>
    </row>
    <row r="31" spans="2:15" x14ac:dyDescent="0.25">
      <c r="B31" s="29" t="s">
        <v>38</v>
      </c>
      <c r="C31" s="197" t="str">
        <f>IFERROR(IF(AND('Raw Weekday Hourly Traffic Vols'!AQ27&gt;0,'Raw Weekday Hourly Traffic Vols'!AQ55&gt;0),
        SUM('Raw Weekday Hourly Traffic Vols'!Y27:AA27) + SUM('Raw Weekday Hourly Traffic Vols'!Y55:AA55) + 2*SUM('Raw Weekday Hourly Traffic Vols'!AB27:AL27) + 2*SUM('Raw Weekday Hourly Traffic Vols'!AB55:AL55) +
            (2-(SUM('Raw Weekday Hourly Traffic Vols'!Y27:AA27)/SUM('Raw Weekday Hourly Traffic Vols'!Y27:AL27)))*'Raw Weekday Hourly Traffic Vols'!AM27 + (2-(SUM('Raw Weekday Hourly Traffic Vols'!Y55:AA55)/SUM('Raw Weekday Hourly Traffic Vols'!Y55:AL55)))*'Raw Weekday Hourly Traffic Vols'!AM55,
        IF(AND('Raw Weekday Hourly Traffic Vols'!AQ55&gt;0,'Raw Weekday Hourly Traffic Vols'!AQ83&gt;0),
                SUM('Raw Weekday Hourly Traffic Vols'!Y55:AA55) + SUM('Raw Weekday Hourly Traffic Vols'!Y83:AA83) + 2*SUM('Raw Weekday Hourly Traffic Vols'!AB55:AL55) + 2*SUM('Raw Weekday Hourly Traffic Vols'!AB83:AL83) +
                    (2-(SUM('Raw Weekday Hourly Traffic Vols'!Y55:AA55)/SUM('Raw Weekday Hourly Traffic Vols'!Y55:AL55)))*'Raw Weekday Hourly Traffic Vols'!AM55 + (2-(SUM('Raw Weekday Hourly Traffic Vols'!Y83:AA83)/SUM('Raw Weekday Hourly Traffic Vols'!Y83:AL83)))*'Raw Weekday Hourly Traffic Vols'!AM83,
                2*(SUM('Raw Weekday Hourly Traffic Vols'!Y55:AA55) + 2*SUM('Raw Weekday Hourly Traffic Vols'!AB55:AL55) + (2-(SUM('Raw Weekday Hourly Traffic Vols'!Y55:AA55)/SUM('Raw Weekday Hourly Traffic Vols'!Y55:AL55)))*'Raw Weekday Hourly Traffic Vols'!AM55)
        )
   )/2,"")</f>
        <v/>
      </c>
      <c r="D31" s="198" t="str">
        <f t="shared" ca="1" si="0"/>
        <v/>
      </c>
      <c r="E31" s="199" t="str">
        <f ca="1">IFERROR(ROUND(D31/$I$8*$I$7*(1-'User Input'!$G$55),0),"")</f>
        <v/>
      </c>
      <c r="F31" s="197">
        <f>IFERROR(IF(AND(TEXT('Raw Weekend Hourly Traffic Vols'!A27,"dddd")="FRIDAY",'Raw Weekend Hourly Traffic Vols'!A27&lt;&gt;0),
        SUM('Raw Weekend Hourly Traffic Vols'!Y27:AA27) + 2*SUM('Raw Weekend Hourly Traffic Vols'!AB27:AL27) + (2-(SUM('Raw Weekend Hourly Traffic Vols'!Y27:AA27)/SUM('Raw Weekend Hourly Traffic Vols'!Y27:AL27)))*'Raw Weekend Hourly Traffic Vols'!AM27,
        IF(AND(TEXT('Raw Weekend Hourly Traffic Vols'!A55,"dddd")="FRIDAY",'Raw Weekend Hourly Traffic Vols'!A55&lt;&gt;0),
                SUM('Raw Weekend Hourly Traffic Vols'!Y55:AA55) + 2*SUM('Raw Weekend Hourly Traffic Vols'!AB55:AL55) + (2-(SUM('Raw Weekend Hourly Traffic Vols'!Y55:AA55)/SUM('Raw Weekend Hourly Traffic Vols'!Y55:AL55)))*'Raw Weekend Hourly Traffic Vols'!AM55,
                IF(AND(TEXT('Raw Weekend Hourly Traffic Vols'!A83,"dddd")="FRIDAY",'Raw Weekend Hourly Traffic Vols'!A83&lt;&gt;0),
                        SUM('Raw Weekend Hourly Traffic Vols'!Y83:AA83) + 2*SUM('Raw Weekend Hourly Traffic Vols'!AB83:AL83) + (2-(SUM('Raw Weekend Hourly Traffic Vols'!Y83:AA83)/SUM('Raw Weekend Hourly Traffic Vols'!Y83:AL83)))*'Raw Weekend Hourly Traffic Vols'!AM83,
                        0
                )
        )
),"")</f>
        <v>0</v>
      </c>
      <c r="G31" s="198" t="str">
        <f ca="1">IFERROR(IF(F31=0,$D31*IF('Raw Weekday Hourly Traffic Vols'!$H$5="2-Way",'Weekend Adjustment Factors'!C30,'Weekend Adjustment Factors'!D30),ROUND(F31*$D$9*$D$10,0)),"")</f>
        <v/>
      </c>
      <c r="H31" s="200" t="str">
        <f ca="1">IFERROR(ROUND(G31/$I$8*$I$7*(1-'User Input'!$G$56),0),"")</f>
        <v/>
      </c>
      <c r="I31" s="197">
        <f>IFERROR(IF(AND(TEXT('Raw Weekend Hourly Traffic Vols'!A27,"dddd")="SATURDAY",'Raw Weekend Hourly Traffic Vols'!A27&lt;&gt;0),
        SUM('Raw Weekend Hourly Traffic Vols'!Y27:AA27) + 2*SUM('Raw Weekend Hourly Traffic Vols'!AB27:AL27) + (2-(SUM('Raw Weekend Hourly Traffic Vols'!Y27:AA27)/SUM('Raw Weekend Hourly Traffic Vols'!Y27:AL27)))*'Raw Weekend Hourly Traffic Vols'!AM27,
        IF(AND(TEXT('Raw Weekend Hourly Traffic Vols'!A55,"dddd")="SATURDAY",'Raw Weekend Hourly Traffic Vols'!A55&lt;&gt;0),
                SUM('Raw Weekend Hourly Traffic Vols'!Y55:AA55) + 2*SUM('Raw Weekend Hourly Traffic Vols'!AB55:AL55) + (2-(SUM('Raw Weekend Hourly Traffic Vols'!Y55:AA55)/SUM('Raw Weekend Hourly Traffic Vols'!Y55:AL55)))*'Raw Weekend Hourly Traffic Vols'!AM55,
                IF(AND(TEXT('Raw Weekend Hourly Traffic Vols'!A83,"dddd")="SATURDAY",'Raw Weekend Hourly Traffic Vols'!A83&lt;&gt;0),
                        SUM('Raw Weekend Hourly Traffic Vols'!Y83:AA83) + 2*SUM('Raw Weekend Hourly Traffic Vols'!AB83:AL83) + (2-(SUM('Raw Weekend Hourly Traffic Vols'!Y83:AA83)/SUM('Raw Weekend Hourly Traffic Vols'!Y83:AL83)))*'Raw Weekend Hourly Traffic Vols'!AM83,
                        0
                )
        )
),"")</f>
        <v>0</v>
      </c>
      <c r="J31" s="198" t="str">
        <f ca="1">IFERROR(IF(I31=0,$D31*IF('Raw Weekday Hourly Traffic Vols'!$H$5="2-Way",'Weekend Adjustment Factors'!E30,'Weekend Adjustment Factors'!F30),ROUND(I31*$D$9*$D$10,0)),"")</f>
        <v/>
      </c>
      <c r="K31" s="200" t="str">
        <f ca="1">IFERROR(ROUND(J31/$I$8*$I$7*(1-'User Input'!$G$57),0),"")</f>
        <v/>
      </c>
      <c r="L31" s="197">
        <f>IFERROR(IF(AND(TEXT('Raw Weekend Hourly Traffic Vols'!A27,"dddd")="SUNDAY",'Raw Weekend Hourly Traffic Vols'!A27&lt;&gt;0),
        SUM('Raw Weekend Hourly Traffic Vols'!Y27:AA27) + 2*SUM('Raw Weekend Hourly Traffic Vols'!AB27:AL27) + (2-(SUM('Raw Weekend Hourly Traffic Vols'!Y27:AA27)/SUM('Raw Weekend Hourly Traffic Vols'!Y27:AL27)))*'Raw Weekend Hourly Traffic Vols'!AM27,
        IF(AND(TEXT('Raw Weekend Hourly Traffic Vols'!A55,"dddd")="SUNDAY",'Raw Weekend Hourly Traffic Vols'!A55&lt;&gt;0),
                SUM('Raw Weekend Hourly Traffic Vols'!Y55:AA55) + 2*SUM('Raw Weekend Hourly Traffic Vols'!AB55:AL55) + (2-(SUM('Raw Weekend Hourly Traffic Vols'!Y55:AA55)/SUM('Raw Weekend Hourly Traffic Vols'!Y55:AL55)))*'Raw Weekend Hourly Traffic Vols'!AM55,
                IF(AND(TEXT('Raw Weekend Hourly Traffic Vols'!A83,"dddd")="SUNDAY",'Raw Weekend Hourly Traffic Vols'!A83&lt;&gt;0),
                        SUM('Raw Weekend Hourly Traffic Vols'!Y83:AA83) + 2*SUM('Raw Weekend Hourly Traffic Vols'!AB83:AL83) + (2-(SUM('Raw Weekend Hourly Traffic Vols'!Y83:AA83)/SUM('Raw Weekend Hourly Traffic Vols'!Y83:AL83)))*'Raw Weekend Hourly Traffic Vols'!AM83,
                        0
                )
        )
),"")</f>
        <v>0</v>
      </c>
      <c r="M31" s="198" t="str">
        <f ca="1">IFERROR(IF(L31=0,$D31*IF('Raw Weekday Hourly Traffic Vols'!$H$5="2-Way",'Weekend Adjustment Factors'!G30,'Weekend Adjustment Factors'!H30),ROUND(L31*$D$9*$D$10,0)),"")</f>
        <v/>
      </c>
      <c r="N31" s="200" t="str">
        <f ca="1">IFERROR(ROUND(M31/$I$8*$I$7*(1-'User Input'!$G$57),0),"")</f>
        <v/>
      </c>
      <c r="O31" s="22"/>
    </row>
    <row r="32" spans="2:15" x14ac:dyDescent="0.25">
      <c r="B32" s="29" t="s">
        <v>39</v>
      </c>
      <c r="C32" s="197" t="str">
        <f>IFERROR(IF(AND('Raw Weekday Hourly Traffic Vols'!AQ28&gt;0,'Raw Weekday Hourly Traffic Vols'!AQ56&gt;0),
        SUM('Raw Weekday Hourly Traffic Vols'!Y28:AA28) + SUM('Raw Weekday Hourly Traffic Vols'!Y56:AA56) + 2*SUM('Raw Weekday Hourly Traffic Vols'!AB28:AL28) + 2*SUM('Raw Weekday Hourly Traffic Vols'!AB56:AL56) +
            (2-(SUM('Raw Weekday Hourly Traffic Vols'!Y28:AA28)/SUM('Raw Weekday Hourly Traffic Vols'!Y28:AL28)))*'Raw Weekday Hourly Traffic Vols'!AM28 + (2-(SUM('Raw Weekday Hourly Traffic Vols'!Y56:AA56)/SUM('Raw Weekday Hourly Traffic Vols'!Y56:AL56)))*'Raw Weekday Hourly Traffic Vols'!AM56,
        IF(AND('Raw Weekday Hourly Traffic Vols'!AQ56&gt;0,'Raw Weekday Hourly Traffic Vols'!AQ84&gt;0),
                SUM('Raw Weekday Hourly Traffic Vols'!Y56:AA56) + SUM('Raw Weekday Hourly Traffic Vols'!Y84:AA84) + 2*SUM('Raw Weekday Hourly Traffic Vols'!AB56:AL56) + 2*SUM('Raw Weekday Hourly Traffic Vols'!AB84:AL84) +
                    (2-(SUM('Raw Weekday Hourly Traffic Vols'!Y56:AA56)/SUM('Raw Weekday Hourly Traffic Vols'!Y56:AL56)))*'Raw Weekday Hourly Traffic Vols'!AM56 + (2-(SUM('Raw Weekday Hourly Traffic Vols'!Y84:AA84)/SUM('Raw Weekday Hourly Traffic Vols'!Y84:AL84)))*'Raw Weekday Hourly Traffic Vols'!AM84,
                2*(SUM('Raw Weekday Hourly Traffic Vols'!Y56:AA56) + 2*SUM('Raw Weekday Hourly Traffic Vols'!AB56:AL56) + (2-(SUM('Raw Weekday Hourly Traffic Vols'!Y56:AA56)/SUM('Raw Weekday Hourly Traffic Vols'!Y56:AL56)))*'Raw Weekday Hourly Traffic Vols'!AM56)
        )
   )/2,"")</f>
        <v/>
      </c>
      <c r="D32" s="198" t="str">
        <f t="shared" ca="1" si="0"/>
        <v/>
      </c>
      <c r="E32" s="199" t="str">
        <f ca="1">IFERROR(ROUND(D32/$I$8*$I$7*(1-'User Input'!$G$55),0),"")</f>
        <v/>
      </c>
      <c r="F32" s="197">
        <f>IFERROR(IF(AND(TEXT('Raw Weekend Hourly Traffic Vols'!A28,"dddd")="FRIDAY",'Raw Weekend Hourly Traffic Vols'!A28&lt;&gt;0),
        SUM('Raw Weekend Hourly Traffic Vols'!Y28:AA28) + 2*SUM('Raw Weekend Hourly Traffic Vols'!AB28:AL28) + (2-(SUM('Raw Weekend Hourly Traffic Vols'!Y28:AA28)/SUM('Raw Weekend Hourly Traffic Vols'!Y28:AL28)))*'Raw Weekend Hourly Traffic Vols'!AM28,
        IF(AND(TEXT('Raw Weekend Hourly Traffic Vols'!A56,"dddd")="FRIDAY",'Raw Weekend Hourly Traffic Vols'!A56&lt;&gt;0),
                SUM('Raw Weekend Hourly Traffic Vols'!Y56:AA56) + 2*SUM('Raw Weekend Hourly Traffic Vols'!AB56:AL56) + (2-(SUM('Raw Weekend Hourly Traffic Vols'!Y56:AA56)/SUM('Raw Weekend Hourly Traffic Vols'!Y56:AL56)))*'Raw Weekend Hourly Traffic Vols'!AM56,
                IF(AND(TEXT('Raw Weekend Hourly Traffic Vols'!A84,"dddd")="FRIDAY",'Raw Weekend Hourly Traffic Vols'!A84&lt;&gt;0),
                        SUM('Raw Weekend Hourly Traffic Vols'!Y84:AA84) + 2*SUM('Raw Weekend Hourly Traffic Vols'!AB84:AL84) + (2-(SUM('Raw Weekend Hourly Traffic Vols'!Y84:AA84)/SUM('Raw Weekend Hourly Traffic Vols'!Y84:AL84)))*'Raw Weekend Hourly Traffic Vols'!AM84,
                        0
                )
        )
),"")</f>
        <v>0</v>
      </c>
      <c r="G32" s="198" t="str">
        <f ca="1">IFERROR(IF(F32=0,$D32*IF('Raw Weekday Hourly Traffic Vols'!$H$5="2-Way",'Weekend Adjustment Factors'!C31,'Weekend Adjustment Factors'!D31),ROUND(F32*$D$9*$D$10,0)),"")</f>
        <v/>
      </c>
      <c r="H32" s="200" t="str">
        <f ca="1">IFERROR(ROUND(G32/$I$8*$I$7*(1-'User Input'!$G$56),0),"")</f>
        <v/>
      </c>
      <c r="I32" s="197">
        <f>IFERROR(IF(AND(TEXT('Raw Weekend Hourly Traffic Vols'!A28,"dddd")="SATURDAY",'Raw Weekend Hourly Traffic Vols'!A28&lt;&gt;0),
        SUM('Raw Weekend Hourly Traffic Vols'!Y28:AA28) + 2*SUM('Raw Weekend Hourly Traffic Vols'!AB28:AL28) + (2-(SUM('Raw Weekend Hourly Traffic Vols'!Y28:AA28)/SUM('Raw Weekend Hourly Traffic Vols'!Y28:AL28)))*'Raw Weekend Hourly Traffic Vols'!AM28,
        IF(AND(TEXT('Raw Weekend Hourly Traffic Vols'!A56,"dddd")="SATURDAY",'Raw Weekend Hourly Traffic Vols'!A56&lt;&gt;0),
                SUM('Raw Weekend Hourly Traffic Vols'!Y56:AA56) + 2*SUM('Raw Weekend Hourly Traffic Vols'!AB56:AL56) + (2-(SUM('Raw Weekend Hourly Traffic Vols'!Y56:AA56)/SUM('Raw Weekend Hourly Traffic Vols'!Y56:AL56)))*'Raw Weekend Hourly Traffic Vols'!AM56,
                IF(AND(TEXT('Raw Weekend Hourly Traffic Vols'!A84,"dddd")="SATURDAY",'Raw Weekend Hourly Traffic Vols'!A84&lt;&gt;0),
                        SUM('Raw Weekend Hourly Traffic Vols'!Y84:AA84) + 2*SUM('Raw Weekend Hourly Traffic Vols'!AB84:AL84) + (2-(SUM('Raw Weekend Hourly Traffic Vols'!Y84:AA84)/SUM('Raw Weekend Hourly Traffic Vols'!Y84:AL84)))*'Raw Weekend Hourly Traffic Vols'!AM84,
                        0
                )
        )
),"")</f>
        <v>0</v>
      </c>
      <c r="J32" s="198" t="str">
        <f ca="1">IFERROR(IF(I32=0,$D32*IF('Raw Weekday Hourly Traffic Vols'!$H$5="2-Way",'Weekend Adjustment Factors'!E31,'Weekend Adjustment Factors'!F31),ROUND(I32*$D$9*$D$10,0)),"")</f>
        <v/>
      </c>
      <c r="K32" s="200" t="str">
        <f ca="1">IFERROR(ROUND(J32/$I$8*$I$7*(1-'User Input'!$G$57),0),"")</f>
        <v/>
      </c>
      <c r="L32" s="197">
        <f>IFERROR(IF(AND(TEXT('Raw Weekend Hourly Traffic Vols'!A28,"dddd")="SUNDAY",'Raw Weekend Hourly Traffic Vols'!A28&lt;&gt;0),
        SUM('Raw Weekend Hourly Traffic Vols'!Y28:AA28) + 2*SUM('Raw Weekend Hourly Traffic Vols'!AB28:AL28) + (2-(SUM('Raw Weekend Hourly Traffic Vols'!Y28:AA28)/SUM('Raw Weekend Hourly Traffic Vols'!Y28:AL28)))*'Raw Weekend Hourly Traffic Vols'!AM28,
        IF(AND(TEXT('Raw Weekend Hourly Traffic Vols'!A56,"dddd")="SUNDAY",'Raw Weekend Hourly Traffic Vols'!A56&lt;&gt;0),
                SUM('Raw Weekend Hourly Traffic Vols'!Y56:AA56) + 2*SUM('Raw Weekend Hourly Traffic Vols'!AB56:AL56) + (2-(SUM('Raw Weekend Hourly Traffic Vols'!Y56:AA56)/SUM('Raw Weekend Hourly Traffic Vols'!Y56:AL56)))*'Raw Weekend Hourly Traffic Vols'!AM56,
                IF(AND(TEXT('Raw Weekend Hourly Traffic Vols'!A84,"dddd")="SUNDAY",'Raw Weekend Hourly Traffic Vols'!A84&lt;&gt;0),
                        SUM('Raw Weekend Hourly Traffic Vols'!Y84:AA84) + 2*SUM('Raw Weekend Hourly Traffic Vols'!AB84:AL84) + (2-(SUM('Raw Weekend Hourly Traffic Vols'!Y84:AA84)/SUM('Raw Weekend Hourly Traffic Vols'!Y84:AL84)))*'Raw Weekend Hourly Traffic Vols'!AM84,
                        0
                )
        )
),"")</f>
        <v>0</v>
      </c>
      <c r="M32" s="198" t="str">
        <f ca="1">IFERROR(IF(L32=0,$D32*IF('Raw Weekday Hourly Traffic Vols'!$H$5="2-Way",'Weekend Adjustment Factors'!G31,'Weekend Adjustment Factors'!H31),ROUND(L32*$D$9*$D$10,0)),"")</f>
        <v/>
      </c>
      <c r="N32" s="200" t="str">
        <f ca="1">IFERROR(ROUND(M32/$I$8*$I$7*(1-'User Input'!$G$57),0),"")</f>
        <v/>
      </c>
      <c r="O32" s="22"/>
    </row>
    <row r="33" spans="2:15" x14ac:dyDescent="0.25">
      <c r="B33" s="29" t="s">
        <v>40</v>
      </c>
      <c r="C33" s="197" t="str">
        <f>IFERROR(IF(AND('Raw Weekday Hourly Traffic Vols'!AQ29&gt;0,'Raw Weekday Hourly Traffic Vols'!AQ57&gt;0),
        SUM('Raw Weekday Hourly Traffic Vols'!Y29:AA29) + SUM('Raw Weekday Hourly Traffic Vols'!Y57:AA57) + 2*SUM('Raw Weekday Hourly Traffic Vols'!AB29:AL29) + 2*SUM('Raw Weekday Hourly Traffic Vols'!AB57:AL57) +
            (2-(SUM('Raw Weekday Hourly Traffic Vols'!Y29:AA29)/SUM('Raw Weekday Hourly Traffic Vols'!Y29:AL29)))*'Raw Weekday Hourly Traffic Vols'!AM29 + (2-(SUM('Raw Weekday Hourly Traffic Vols'!Y57:AA57)/SUM('Raw Weekday Hourly Traffic Vols'!Y57:AL57)))*'Raw Weekday Hourly Traffic Vols'!AM57,
        IF(AND('Raw Weekday Hourly Traffic Vols'!AQ57&gt;0,'Raw Weekday Hourly Traffic Vols'!AQ85&gt;0),
                SUM('Raw Weekday Hourly Traffic Vols'!Y57:AA57) + SUM('Raw Weekday Hourly Traffic Vols'!Y85:AA85) + 2*SUM('Raw Weekday Hourly Traffic Vols'!AB57:AL57) + 2*SUM('Raw Weekday Hourly Traffic Vols'!AB85:AL85) +
                    (2-(SUM('Raw Weekday Hourly Traffic Vols'!Y57:AA57)/SUM('Raw Weekday Hourly Traffic Vols'!Y57:AL57)))*'Raw Weekday Hourly Traffic Vols'!AM57 + (2-(SUM('Raw Weekday Hourly Traffic Vols'!Y85:AA85)/SUM('Raw Weekday Hourly Traffic Vols'!Y85:AL85)))*'Raw Weekday Hourly Traffic Vols'!AM85,
                2*(SUM('Raw Weekday Hourly Traffic Vols'!Y57:AA57) + 2*SUM('Raw Weekday Hourly Traffic Vols'!AB57:AL57) + (2-(SUM('Raw Weekday Hourly Traffic Vols'!Y57:AA57)/SUM('Raw Weekday Hourly Traffic Vols'!Y57:AL57)))*'Raw Weekday Hourly Traffic Vols'!AM57)
        )
   )/2,"")</f>
        <v/>
      </c>
      <c r="D33" s="198" t="str">
        <f t="shared" ca="1" si="0"/>
        <v/>
      </c>
      <c r="E33" s="199" t="str">
        <f ca="1">IFERROR(ROUND(D33/$I$8*$I$7*(1-'User Input'!$G$55),0),"")</f>
        <v/>
      </c>
      <c r="F33" s="197">
        <f>IFERROR(IF(AND(TEXT('Raw Weekend Hourly Traffic Vols'!A29,"dddd")="FRIDAY",'Raw Weekend Hourly Traffic Vols'!A29&lt;&gt;0),
        SUM('Raw Weekend Hourly Traffic Vols'!Y29:AA29) + 2*SUM('Raw Weekend Hourly Traffic Vols'!AB29:AL29) + (2-(SUM('Raw Weekend Hourly Traffic Vols'!Y29:AA29)/SUM('Raw Weekend Hourly Traffic Vols'!Y29:AL29)))*'Raw Weekend Hourly Traffic Vols'!AM29,
        IF(AND(TEXT('Raw Weekend Hourly Traffic Vols'!A57,"dddd")="FRIDAY",'Raw Weekend Hourly Traffic Vols'!A57&lt;&gt;0),
                SUM('Raw Weekend Hourly Traffic Vols'!Y57:AA57) + 2*SUM('Raw Weekend Hourly Traffic Vols'!AB57:AL57) + (2-(SUM('Raw Weekend Hourly Traffic Vols'!Y57:AA57)/SUM('Raw Weekend Hourly Traffic Vols'!Y57:AL57)))*'Raw Weekend Hourly Traffic Vols'!AM57,
                IF(AND(TEXT('Raw Weekend Hourly Traffic Vols'!A85,"dddd")="FRIDAY",'Raw Weekend Hourly Traffic Vols'!A85&lt;&gt;0),
                        SUM('Raw Weekend Hourly Traffic Vols'!Y85:AA85) + 2*SUM('Raw Weekend Hourly Traffic Vols'!AB85:AL85) + (2-(SUM('Raw Weekend Hourly Traffic Vols'!Y85:AA85)/SUM('Raw Weekend Hourly Traffic Vols'!Y85:AL85)))*'Raw Weekend Hourly Traffic Vols'!AM85,
                        0
                )
        )
),"")</f>
        <v>0</v>
      </c>
      <c r="G33" s="198" t="str">
        <f ca="1">IFERROR(IF(F33=0,$D33*IF('Raw Weekday Hourly Traffic Vols'!$H$5="2-Way",'Weekend Adjustment Factors'!C32,'Weekend Adjustment Factors'!D32),ROUND(F33*$D$9*$D$10,0)),"")</f>
        <v/>
      </c>
      <c r="H33" s="200" t="str">
        <f ca="1">IFERROR(ROUND(G33/$I$8*$I$7*(1-'User Input'!$G$56),0),"")</f>
        <v/>
      </c>
      <c r="I33" s="197">
        <f>IFERROR(IF(AND(TEXT('Raw Weekend Hourly Traffic Vols'!A29,"dddd")="SATURDAY",'Raw Weekend Hourly Traffic Vols'!A29&lt;&gt;0),
        SUM('Raw Weekend Hourly Traffic Vols'!Y29:AA29) + 2*SUM('Raw Weekend Hourly Traffic Vols'!AB29:AL29) + (2-(SUM('Raw Weekend Hourly Traffic Vols'!Y29:AA29)/SUM('Raw Weekend Hourly Traffic Vols'!Y29:AL29)))*'Raw Weekend Hourly Traffic Vols'!AM29,
        IF(AND(TEXT('Raw Weekend Hourly Traffic Vols'!A57,"dddd")="SATURDAY",'Raw Weekend Hourly Traffic Vols'!A57&lt;&gt;0),
                SUM('Raw Weekend Hourly Traffic Vols'!Y57:AA57) + 2*SUM('Raw Weekend Hourly Traffic Vols'!AB57:AL57) + (2-(SUM('Raw Weekend Hourly Traffic Vols'!Y57:AA57)/SUM('Raw Weekend Hourly Traffic Vols'!Y57:AL57)))*'Raw Weekend Hourly Traffic Vols'!AM57,
                IF(AND(TEXT('Raw Weekend Hourly Traffic Vols'!A85,"dddd")="SATURDAY",'Raw Weekend Hourly Traffic Vols'!A85&lt;&gt;0),
                        SUM('Raw Weekend Hourly Traffic Vols'!Y85:AA85) + 2*SUM('Raw Weekend Hourly Traffic Vols'!AB85:AL85) + (2-(SUM('Raw Weekend Hourly Traffic Vols'!Y85:AA85)/SUM('Raw Weekend Hourly Traffic Vols'!Y85:AL85)))*'Raw Weekend Hourly Traffic Vols'!AM85,
                        0
                )
        )
),"")</f>
        <v>0</v>
      </c>
      <c r="J33" s="198" t="str">
        <f ca="1">IFERROR(IF(I33=0,$D33*IF('Raw Weekday Hourly Traffic Vols'!$H$5="2-Way",'Weekend Adjustment Factors'!E32,'Weekend Adjustment Factors'!F32),ROUND(I33*$D$9*$D$10,0)),"")</f>
        <v/>
      </c>
      <c r="K33" s="200" t="str">
        <f ca="1">IFERROR(ROUND(J33/$I$8*$I$7*(1-'User Input'!$G$57),0),"")</f>
        <v/>
      </c>
      <c r="L33" s="197">
        <f>IFERROR(IF(AND(TEXT('Raw Weekend Hourly Traffic Vols'!A29,"dddd")="SUNDAY",'Raw Weekend Hourly Traffic Vols'!A29&lt;&gt;0),
        SUM('Raw Weekend Hourly Traffic Vols'!Y29:AA29) + 2*SUM('Raw Weekend Hourly Traffic Vols'!AB29:AL29) + (2-(SUM('Raw Weekend Hourly Traffic Vols'!Y29:AA29)/SUM('Raw Weekend Hourly Traffic Vols'!Y29:AL29)))*'Raw Weekend Hourly Traffic Vols'!AM29,
        IF(AND(TEXT('Raw Weekend Hourly Traffic Vols'!A57,"dddd")="SUNDAY",'Raw Weekend Hourly Traffic Vols'!A57&lt;&gt;0),
                SUM('Raw Weekend Hourly Traffic Vols'!Y57:AA57) + 2*SUM('Raw Weekend Hourly Traffic Vols'!AB57:AL57) + (2-(SUM('Raw Weekend Hourly Traffic Vols'!Y57:AA57)/SUM('Raw Weekend Hourly Traffic Vols'!Y57:AL57)))*'Raw Weekend Hourly Traffic Vols'!AM57,
                IF(AND(TEXT('Raw Weekend Hourly Traffic Vols'!A85,"dddd")="SUNDAY",'Raw Weekend Hourly Traffic Vols'!A85&lt;&gt;0),
                        SUM('Raw Weekend Hourly Traffic Vols'!Y85:AA85) + 2*SUM('Raw Weekend Hourly Traffic Vols'!AB85:AL85) + (2-(SUM('Raw Weekend Hourly Traffic Vols'!Y85:AA85)/SUM('Raw Weekend Hourly Traffic Vols'!Y85:AL85)))*'Raw Weekend Hourly Traffic Vols'!AM85,
                        0
                )
        )
),"")</f>
        <v>0</v>
      </c>
      <c r="M33" s="198" t="str">
        <f ca="1">IFERROR(IF(L33=0,$D33*IF('Raw Weekday Hourly Traffic Vols'!$H$5="2-Way",'Weekend Adjustment Factors'!G32,'Weekend Adjustment Factors'!H32),ROUND(L33*$D$9*$D$10,0)),"")</f>
        <v/>
      </c>
      <c r="N33" s="200" t="str">
        <f ca="1">IFERROR(ROUND(M33/$I$8*$I$7*(1-'User Input'!$G$57),0),"")</f>
        <v/>
      </c>
      <c r="O33" s="22"/>
    </row>
    <row r="34" spans="2:15" x14ac:dyDescent="0.25">
      <c r="B34" s="29" t="s">
        <v>41</v>
      </c>
      <c r="C34" s="197" t="str">
        <f>IFERROR(IF(AND('Raw Weekday Hourly Traffic Vols'!AQ30&gt;0,'Raw Weekday Hourly Traffic Vols'!AQ58&gt;0),
        SUM('Raw Weekday Hourly Traffic Vols'!Y30:AA30) + SUM('Raw Weekday Hourly Traffic Vols'!Y58:AA58) + 2*SUM('Raw Weekday Hourly Traffic Vols'!AB30:AL30) + 2*SUM('Raw Weekday Hourly Traffic Vols'!AB58:AL58) +
            (2-(SUM('Raw Weekday Hourly Traffic Vols'!Y30:AA30)/SUM('Raw Weekday Hourly Traffic Vols'!Y30:AL30)))*'Raw Weekday Hourly Traffic Vols'!AM30 + (2-(SUM('Raw Weekday Hourly Traffic Vols'!Y58:AA58)/SUM('Raw Weekday Hourly Traffic Vols'!Y58:AL58)))*'Raw Weekday Hourly Traffic Vols'!AM58,
        IF(AND('Raw Weekday Hourly Traffic Vols'!AQ58&gt;0,'Raw Weekday Hourly Traffic Vols'!AQ86&gt;0),
                SUM('Raw Weekday Hourly Traffic Vols'!Y58:AA58) + SUM('Raw Weekday Hourly Traffic Vols'!Y86:AA86) + 2*SUM('Raw Weekday Hourly Traffic Vols'!AB58:AL58) + 2*SUM('Raw Weekday Hourly Traffic Vols'!AB86:AL86) +
                    (2-(SUM('Raw Weekday Hourly Traffic Vols'!Y58:AA58)/SUM('Raw Weekday Hourly Traffic Vols'!Y58:AL58)))*'Raw Weekday Hourly Traffic Vols'!AM58 + (2-(SUM('Raw Weekday Hourly Traffic Vols'!Y86:AA86)/SUM('Raw Weekday Hourly Traffic Vols'!Y86:AL86)))*'Raw Weekday Hourly Traffic Vols'!AM86,
                2*(SUM('Raw Weekday Hourly Traffic Vols'!Y58:AA58) + 2*SUM('Raw Weekday Hourly Traffic Vols'!AB58:AL58) + (2-(SUM('Raw Weekday Hourly Traffic Vols'!Y58:AA58)/SUM('Raw Weekday Hourly Traffic Vols'!Y58:AL58)))*'Raw Weekday Hourly Traffic Vols'!AM58)
        )
   )/2,"")</f>
        <v/>
      </c>
      <c r="D34" s="198" t="str">
        <f t="shared" ca="1" si="0"/>
        <v/>
      </c>
      <c r="E34" s="199" t="str">
        <f ca="1">IFERROR(ROUND(D34/$I$8*$I$7*(1-'User Input'!$G$55),0),"")</f>
        <v/>
      </c>
      <c r="F34" s="197">
        <f>IFERROR(IF(AND(TEXT('Raw Weekend Hourly Traffic Vols'!A30,"dddd")="FRIDAY",'Raw Weekend Hourly Traffic Vols'!A30&lt;&gt;0),
        SUM('Raw Weekend Hourly Traffic Vols'!Y30:AA30) + 2*SUM('Raw Weekend Hourly Traffic Vols'!AB30:AL30) + (2-(SUM('Raw Weekend Hourly Traffic Vols'!Y30:AA30)/SUM('Raw Weekend Hourly Traffic Vols'!Y30:AL30)))*'Raw Weekend Hourly Traffic Vols'!AM30,
        IF(AND(TEXT('Raw Weekend Hourly Traffic Vols'!A58,"dddd")="FRIDAY",'Raw Weekend Hourly Traffic Vols'!A58&lt;&gt;0),
                SUM('Raw Weekend Hourly Traffic Vols'!Y58:AA58) + 2*SUM('Raw Weekend Hourly Traffic Vols'!AB58:AL58) + (2-(SUM('Raw Weekend Hourly Traffic Vols'!Y58:AA58)/SUM('Raw Weekend Hourly Traffic Vols'!Y58:AL58)))*'Raw Weekend Hourly Traffic Vols'!AM58,
                IF(AND(TEXT('Raw Weekend Hourly Traffic Vols'!A86,"dddd")="FRIDAY",'Raw Weekend Hourly Traffic Vols'!A86&lt;&gt;0),
                        SUM('Raw Weekend Hourly Traffic Vols'!Y86:AA86) + 2*SUM('Raw Weekend Hourly Traffic Vols'!AB86:AL86) + (2-(SUM('Raw Weekend Hourly Traffic Vols'!Y86:AA86)/SUM('Raw Weekend Hourly Traffic Vols'!Y86:AL86)))*'Raw Weekend Hourly Traffic Vols'!AM86,
                        0
                )
        )
),"")</f>
        <v>0</v>
      </c>
      <c r="G34" s="198" t="str">
        <f ca="1">IFERROR(IF(F34=0,$D34*IF('Raw Weekday Hourly Traffic Vols'!$H$5="2-Way",'Weekend Adjustment Factors'!C33,'Weekend Adjustment Factors'!D33),ROUND(F34*$D$9*$D$10,0)),"")</f>
        <v/>
      </c>
      <c r="H34" s="200" t="str">
        <f ca="1">IFERROR(ROUND(G34/$I$8*$I$7*(1-'User Input'!$G$56),0),"")</f>
        <v/>
      </c>
      <c r="I34" s="197">
        <f>IFERROR(IF(AND(TEXT('Raw Weekend Hourly Traffic Vols'!A30,"dddd")="SATURDAY",'Raw Weekend Hourly Traffic Vols'!A30&lt;&gt;0),
        SUM('Raw Weekend Hourly Traffic Vols'!Y30:AA30) + 2*SUM('Raw Weekend Hourly Traffic Vols'!AB30:AL30) + (2-(SUM('Raw Weekend Hourly Traffic Vols'!Y30:AA30)/SUM('Raw Weekend Hourly Traffic Vols'!Y30:AL30)))*'Raw Weekend Hourly Traffic Vols'!AM30,
        IF(AND(TEXT('Raw Weekend Hourly Traffic Vols'!A58,"dddd")="SATURDAY",'Raw Weekend Hourly Traffic Vols'!A58&lt;&gt;0),
                SUM('Raw Weekend Hourly Traffic Vols'!Y58:AA58) + 2*SUM('Raw Weekend Hourly Traffic Vols'!AB58:AL58) + (2-(SUM('Raw Weekend Hourly Traffic Vols'!Y58:AA58)/SUM('Raw Weekend Hourly Traffic Vols'!Y58:AL58)))*'Raw Weekend Hourly Traffic Vols'!AM58,
                IF(AND(TEXT('Raw Weekend Hourly Traffic Vols'!A86,"dddd")="SATURDAY",'Raw Weekend Hourly Traffic Vols'!A86&lt;&gt;0),
                        SUM('Raw Weekend Hourly Traffic Vols'!Y86:AA86) + 2*SUM('Raw Weekend Hourly Traffic Vols'!AB86:AL86) + (2-(SUM('Raw Weekend Hourly Traffic Vols'!Y86:AA86)/SUM('Raw Weekend Hourly Traffic Vols'!Y86:AL86)))*'Raw Weekend Hourly Traffic Vols'!AM86,
                        0
                )
        )
),"")</f>
        <v>0</v>
      </c>
      <c r="J34" s="198" t="str">
        <f ca="1">IFERROR(IF(I34=0,$D34*IF('Raw Weekday Hourly Traffic Vols'!$H$5="2-Way",'Weekend Adjustment Factors'!E33,'Weekend Adjustment Factors'!F33),ROUND(I34*$D$9*$D$10,0)),"")</f>
        <v/>
      </c>
      <c r="K34" s="200" t="str">
        <f ca="1">IFERROR(ROUND(J34/$I$8*$I$7*(1-'User Input'!$G$57),0),"")</f>
        <v/>
      </c>
      <c r="L34" s="197">
        <f>IFERROR(IF(AND(TEXT('Raw Weekend Hourly Traffic Vols'!A30,"dddd")="SUNDAY",'Raw Weekend Hourly Traffic Vols'!A30&lt;&gt;0),
        SUM('Raw Weekend Hourly Traffic Vols'!Y30:AA30) + 2*SUM('Raw Weekend Hourly Traffic Vols'!AB30:AL30) + (2-(SUM('Raw Weekend Hourly Traffic Vols'!Y30:AA30)/SUM('Raw Weekend Hourly Traffic Vols'!Y30:AL30)))*'Raw Weekend Hourly Traffic Vols'!AM30,
        IF(AND(TEXT('Raw Weekend Hourly Traffic Vols'!A58,"dddd")="SUNDAY",'Raw Weekend Hourly Traffic Vols'!A58&lt;&gt;0),
                SUM('Raw Weekend Hourly Traffic Vols'!Y58:AA58) + 2*SUM('Raw Weekend Hourly Traffic Vols'!AB58:AL58) + (2-(SUM('Raw Weekend Hourly Traffic Vols'!Y58:AA58)/SUM('Raw Weekend Hourly Traffic Vols'!Y58:AL58)))*'Raw Weekend Hourly Traffic Vols'!AM58,
                IF(AND(TEXT('Raw Weekend Hourly Traffic Vols'!A86,"dddd")="SUNDAY",'Raw Weekend Hourly Traffic Vols'!A86&lt;&gt;0),
                        SUM('Raw Weekend Hourly Traffic Vols'!Y86:AA86) + 2*SUM('Raw Weekend Hourly Traffic Vols'!AB86:AL86) + (2-(SUM('Raw Weekend Hourly Traffic Vols'!Y86:AA86)/SUM('Raw Weekend Hourly Traffic Vols'!Y86:AL86)))*'Raw Weekend Hourly Traffic Vols'!AM86,
                        0
                )
        )
),"")</f>
        <v>0</v>
      </c>
      <c r="M34" s="198" t="str">
        <f ca="1">IFERROR(IF(L34=0,$D34*IF('Raw Weekday Hourly Traffic Vols'!$H$5="2-Way",'Weekend Adjustment Factors'!G33,'Weekend Adjustment Factors'!H33),ROUND(L34*$D$9*$D$10,0)),"")</f>
        <v/>
      </c>
      <c r="N34" s="200" t="str">
        <f ca="1">IFERROR(ROUND(M34/$I$8*$I$7*(1-'User Input'!$G$57),0),"")</f>
        <v/>
      </c>
      <c r="O34" s="22"/>
    </row>
    <row r="35" spans="2:15" x14ac:dyDescent="0.25">
      <c r="B35" s="29" t="s">
        <v>42</v>
      </c>
      <c r="C35" s="197" t="str">
        <f>IFERROR(IF(AND('Raw Weekday Hourly Traffic Vols'!AQ31&gt;0,'Raw Weekday Hourly Traffic Vols'!AQ59&gt;0),
        SUM('Raw Weekday Hourly Traffic Vols'!Y31:AA31) + SUM('Raw Weekday Hourly Traffic Vols'!Y59:AA59) + 2*SUM('Raw Weekday Hourly Traffic Vols'!AB31:AL31) + 2*SUM('Raw Weekday Hourly Traffic Vols'!AB59:AL59) +
            (2-(SUM('Raw Weekday Hourly Traffic Vols'!Y31:AA31)/SUM('Raw Weekday Hourly Traffic Vols'!Y31:AL31)))*'Raw Weekday Hourly Traffic Vols'!AM31 + (2-(SUM('Raw Weekday Hourly Traffic Vols'!Y59:AA59)/SUM('Raw Weekday Hourly Traffic Vols'!Y59:AL59)))*'Raw Weekday Hourly Traffic Vols'!AM59,
        IF(AND('Raw Weekday Hourly Traffic Vols'!AQ59&gt;0,'Raw Weekday Hourly Traffic Vols'!AQ87&gt;0),
                SUM('Raw Weekday Hourly Traffic Vols'!Y59:AA59) + SUM('Raw Weekday Hourly Traffic Vols'!Y87:AA87) + 2*SUM('Raw Weekday Hourly Traffic Vols'!AB59:AL59) + 2*SUM('Raw Weekday Hourly Traffic Vols'!AB87:AL87) +
                    (2-(SUM('Raw Weekday Hourly Traffic Vols'!Y59:AA59)/SUM('Raw Weekday Hourly Traffic Vols'!Y59:AL59)))*'Raw Weekday Hourly Traffic Vols'!AM59 + (2-(SUM('Raw Weekday Hourly Traffic Vols'!Y87:AA87)/SUM('Raw Weekday Hourly Traffic Vols'!Y87:AL87)))*'Raw Weekday Hourly Traffic Vols'!AM87,
                2*(SUM('Raw Weekday Hourly Traffic Vols'!Y59:AA59) + 2*SUM('Raw Weekday Hourly Traffic Vols'!AB59:AL59) + (2-(SUM('Raw Weekday Hourly Traffic Vols'!Y59:AA59)/SUM('Raw Weekday Hourly Traffic Vols'!Y59:AL59)))*'Raw Weekday Hourly Traffic Vols'!AM59)
        )
   )/2,"")</f>
        <v/>
      </c>
      <c r="D35" s="198" t="str">
        <f t="shared" ca="1" si="0"/>
        <v/>
      </c>
      <c r="E35" s="199" t="str">
        <f ca="1">IFERROR(ROUND(D35/$I$8*$I$7*(1-'User Input'!$G$55),0),"")</f>
        <v/>
      </c>
      <c r="F35" s="197">
        <f>IFERROR(IF(AND(TEXT('Raw Weekend Hourly Traffic Vols'!A31,"dddd")="FRIDAY",'Raw Weekend Hourly Traffic Vols'!A31&lt;&gt;0),
        SUM('Raw Weekend Hourly Traffic Vols'!Y31:AA31) + 2*SUM('Raw Weekend Hourly Traffic Vols'!AB31:AL31) + (2-(SUM('Raw Weekend Hourly Traffic Vols'!Y31:AA31)/SUM('Raw Weekend Hourly Traffic Vols'!Y31:AL31)))*'Raw Weekend Hourly Traffic Vols'!AM31,
        IF(AND(TEXT('Raw Weekend Hourly Traffic Vols'!A59,"dddd")="FRIDAY",'Raw Weekend Hourly Traffic Vols'!A59&lt;&gt;0),
                SUM('Raw Weekend Hourly Traffic Vols'!Y59:AA59) + 2*SUM('Raw Weekend Hourly Traffic Vols'!AB59:AL59) + (2-(SUM('Raw Weekend Hourly Traffic Vols'!Y59:AA59)/SUM('Raw Weekend Hourly Traffic Vols'!Y59:AL59)))*'Raw Weekend Hourly Traffic Vols'!AM59,
                IF(AND(TEXT('Raw Weekend Hourly Traffic Vols'!A87,"dddd")="FRIDAY",'Raw Weekend Hourly Traffic Vols'!A87&lt;&gt;0),
                        SUM('Raw Weekend Hourly Traffic Vols'!Y87:AA87) + 2*SUM('Raw Weekend Hourly Traffic Vols'!AB87:AL87) + (2-(SUM('Raw Weekend Hourly Traffic Vols'!Y87:AA87)/SUM('Raw Weekend Hourly Traffic Vols'!Y87:AL87)))*'Raw Weekend Hourly Traffic Vols'!AM87,
                        0
                )
        )
),"")</f>
        <v>0</v>
      </c>
      <c r="G35" s="198" t="str">
        <f ca="1">IFERROR(IF(F35=0,$D35*IF('Raw Weekday Hourly Traffic Vols'!$H$5="2-Way",'Weekend Adjustment Factors'!C34,'Weekend Adjustment Factors'!D34),ROUND(F35*$D$9*$D$10,0)),"")</f>
        <v/>
      </c>
      <c r="H35" s="200" t="str">
        <f ca="1">IFERROR(ROUND(G35/$I$8*$I$7*(1-'User Input'!$G$56),0),"")</f>
        <v/>
      </c>
      <c r="I35" s="197">
        <f>IFERROR(IF(AND(TEXT('Raw Weekend Hourly Traffic Vols'!A31,"dddd")="SATURDAY",'Raw Weekend Hourly Traffic Vols'!A31&lt;&gt;0),
        SUM('Raw Weekend Hourly Traffic Vols'!Y31:AA31) + 2*SUM('Raw Weekend Hourly Traffic Vols'!AB31:AL31) + (2-(SUM('Raw Weekend Hourly Traffic Vols'!Y31:AA31)/SUM('Raw Weekend Hourly Traffic Vols'!Y31:AL31)))*'Raw Weekend Hourly Traffic Vols'!AM31,
        IF(AND(TEXT('Raw Weekend Hourly Traffic Vols'!A59,"dddd")="SATURDAY",'Raw Weekend Hourly Traffic Vols'!A59&lt;&gt;0),
                SUM('Raw Weekend Hourly Traffic Vols'!Y59:AA59) + 2*SUM('Raw Weekend Hourly Traffic Vols'!AB59:AL59) + (2-(SUM('Raw Weekend Hourly Traffic Vols'!Y59:AA59)/SUM('Raw Weekend Hourly Traffic Vols'!Y59:AL59)))*'Raw Weekend Hourly Traffic Vols'!AM59,
                IF(AND(TEXT('Raw Weekend Hourly Traffic Vols'!A87,"dddd")="SATURDAY",'Raw Weekend Hourly Traffic Vols'!A87&lt;&gt;0),
                        SUM('Raw Weekend Hourly Traffic Vols'!Y87:AA87) + 2*SUM('Raw Weekend Hourly Traffic Vols'!AB87:AL87) + (2-(SUM('Raw Weekend Hourly Traffic Vols'!Y87:AA87)/SUM('Raw Weekend Hourly Traffic Vols'!Y87:AL87)))*'Raw Weekend Hourly Traffic Vols'!AM87,
                        0
                )
        )
),"")</f>
        <v>0</v>
      </c>
      <c r="J35" s="198" t="str">
        <f ca="1">IFERROR(IF(I35=0,$D35*IF('Raw Weekday Hourly Traffic Vols'!$H$5="2-Way",'Weekend Adjustment Factors'!E34,'Weekend Adjustment Factors'!F34),ROUND(I35*$D$9*$D$10,0)),"")</f>
        <v/>
      </c>
      <c r="K35" s="200" t="str">
        <f ca="1">IFERROR(ROUND(J35/$I$8*$I$7*(1-'User Input'!$G$57),0),"")</f>
        <v/>
      </c>
      <c r="L35" s="197">
        <f>IFERROR(IF(AND(TEXT('Raw Weekend Hourly Traffic Vols'!A31,"dddd")="SUNDAY",'Raw Weekend Hourly Traffic Vols'!A31&lt;&gt;0),
        SUM('Raw Weekend Hourly Traffic Vols'!Y31:AA31) + 2*SUM('Raw Weekend Hourly Traffic Vols'!AB31:AL31) + (2-(SUM('Raw Weekend Hourly Traffic Vols'!Y31:AA31)/SUM('Raw Weekend Hourly Traffic Vols'!Y31:AL31)))*'Raw Weekend Hourly Traffic Vols'!AM31,
        IF(AND(TEXT('Raw Weekend Hourly Traffic Vols'!A59,"dddd")="SUNDAY",'Raw Weekend Hourly Traffic Vols'!A59&lt;&gt;0),
                SUM('Raw Weekend Hourly Traffic Vols'!Y59:AA59) + 2*SUM('Raw Weekend Hourly Traffic Vols'!AB59:AL59) + (2-(SUM('Raw Weekend Hourly Traffic Vols'!Y59:AA59)/SUM('Raw Weekend Hourly Traffic Vols'!Y59:AL59)))*'Raw Weekend Hourly Traffic Vols'!AM59,
                IF(AND(TEXT('Raw Weekend Hourly Traffic Vols'!A87,"dddd")="SUNDAY",'Raw Weekend Hourly Traffic Vols'!A87&lt;&gt;0),
                        SUM('Raw Weekend Hourly Traffic Vols'!Y87:AA87) + 2*SUM('Raw Weekend Hourly Traffic Vols'!AB87:AL87) + (2-(SUM('Raw Weekend Hourly Traffic Vols'!Y87:AA87)/SUM('Raw Weekend Hourly Traffic Vols'!Y87:AL87)))*'Raw Weekend Hourly Traffic Vols'!AM87,
                        0
                )
        )
),"")</f>
        <v>0</v>
      </c>
      <c r="M35" s="198" t="str">
        <f ca="1">IFERROR(IF(L35=0,$D35*IF('Raw Weekday Hourly Traffic Vols'!$H$5="2-Way",'Weekend Adjustment Factors'!G34,'Weekend Adjustment Factors'!H34),ROUND(L35*$D$9*$D$10,0)),"")</f>
        <v/>
      </c>
      <c r="N35" s="200" t="str">
        <f ca="1">IFERROR(ROUND(M35/$I$8*$I$7*(1-'User Input'!$G$57),0),"")</f>
        <v/>
      </c>
      <c r="O35" s="22"/>
    </row>
    <row r="36" spans="2:15" x14ac:dyDescent="0.25">
      <c r="B36" s="29" t="s">
        <v>43</v>
      </c>
      <c r="C36" s="197" t="str">
        <f>IFERROR(IF(AND('Raw Weekday Hourly Traffic Vols'!AQ32&gt;0,'Raw Weekday Hourly Traffic Vols'!AQ60&gt;0),
        SUM('Raw Weekday Hourly Traffic Vols'!Y32:AA32) + SUM('Raw Weekday Hourly Traffic Vols'!Y60:AA60) + 2*SUM('Raw Weekday Hourly Traffic Vols'!AB32:AL32) + 2*SUM('Raw Weekday Hourly Traffic Vols'!AB60:AL60) +
            (2-(SUM('Raw Weekday Hourly Traffic Vols'!Y32:AA32)/SUM('Raw Weekday Hourly Traffic Vols'!Y32:AL32)))*'Raw Weekday Hourly Traffic Vols'!AM32 + (2-(SUM('Raw Weekday Hourly Traffic Vols'!Y60:AA60)/SUM('Raw Weekday Hourly Traffic Vols'!Y60:AL60)))*'Raw Weekday Hourly Traffic Vols'!AM60,
        IF(AND('Raw Weekday Hourly Traffic Vols'!AQ60&gt;0,'Raw Weekday Hourly Traffic Vols'!AQ88&gt;0),
                SUM('Raw Weekday Hourly Traffic Vols'!Y60:AA60) + SUM('Raw Weekday Hourly Traffic Vols'!Y88:AA88) + 2*SUM('Raw Weekday Hourly Traffic Vols'!AB60:AL60) + 2*SUM('Raw Weekday Hourly Traffic Vols'!AB88:AL88) +
                    (2-(SUM('Raw Weekday Hourly Traffic Vols'!Y60:AA60)/SUM('Raw Weekday Hourly Traffic Vols'!Y60:AL60)))*'Raw Weekday Hourly Traffic Vols'!AM60 + (2-(SUM('Raw Weekday Hourly Traffic Vols'!Y88:AA88)/SUM('Raw Weekday Hourly Traffic Vols'!Y88:AL88)))*'Raw Weekday Hourly Traffic Vols'!AM88,
                2*(SUM('Raw Weekday Hourly Traffic Vols'!Y60:AA60) + 2*SUM('Raw Weekday Hourly Traffic Vols'!AB60:AL60) + (2-(SUM('Raw Weekday Hourly Traffic Vols'!Y60:AA60)/SUM('Raw Weekday Hourly Traffic Vols'!Y60:AL60)))*'Raw Weekday Hourly Traffic Vols'!AM60)
        )
   )/2,"")</f>
        <v/>
      </c>
      <c r="D36" s="198" t="str">
        <f t="shared" ca="1" si="0"/>
        <v/>
      </c>
      <c r="E36" s="199" t="str">
        <f ca="1">IFERROR(ROUND(D36/$I$8*$I$7*(1-'User Input'!$G$55),0),"")</f>
        <v/>
      </c>
      <c r="F36" s="197">
        <f>IFERROR(IF(AND(TEXT('Raw Weekend Hourly Traffic Vols'!A32,"dddd")="FRIDAY",'Raw Weekend Hourly Traffic Vols'!A32&lt;&gt;0),
        SUM('Raw Weekend Hourly Traffic Vols'!Y32:AA32) + 2*SUM('Raw Weekend Hourly Traffic Vols'!AB32:AL32) + (2-(SUM('Raw Weekend Hourly Traffic Vols'!Y32:AA32)/SUM('Raw Weekend Hourly Traffic Vols'!Y32:AL32)))*'Raw Weekend Hourly Traffic Vols'!AM32,
        IF(AND(TEXT('Raw Weekend Hourly Traffic Vols'!A60,"dddd")="FRIDAY",'Raw Weekend Hourly Traffic Vols'!A60&lt;&gt;0),
                SUM('Raw Weekend Hourly Traffic Vols'!Y60:AA60) + 2*SUM('Raw Weekend Hourly Traffic Vols'!AB60:AL60) + (2-(SUM('Raw Weekend Hourly Traffic Vols'!Y60:AA60)/SUM('Raw Weekend Hourly Traffic Vols'!Y60:AL60)))*'Raw Weekend Hourly Traffic Vols'!AM60,
                IF(AND(TEXT('Raw Weekend Hourly Traffic Vols'!A88,"dddd")="FRIDAY",'Raw Weekend Hourly Traffic Vols'!A88&lt;&gt;0),
                        SUM('Raw Weekend Hourly Traffic Vols'!Y88:AA88) + 2*SUM('Raw Weekend Hourly Traffic Vols'!AB88:AL88) + (2-(SUM('Raw Weekend Hourly Traffic Vols'!Y88:AA88)/SUM('Raw Weekend Hourly Traffic Vols'!Y88:AL88)))*'Raw Weekend Hourly Traffic Vols'!AM88,
                        0
                )
        )
),"")</f>
        <v>0</v>
      </c>
      <c r="G36" s="198" t="str">
        <f ca="1">IFERROR(IF(F36=0,$D36*IF('Raw Weekday Hourly Traffic Vols'!$H$5="2-Way",'Weekend Adjustment Factors'!C35,'Weekend Adjustment Factors'!D35),ROUND(F36*$D$9*$D$10,0)),"")</f>
        <v/>
      </c>
      <c r="H36" s="200" t="str">
        <f ca="1">IFERROR(ROUND(G36/$I$8*$I$7*(1-'User Input'!$G$56),0),"")</f>
        <v/>
      </c>
      <c r="I36" s="197">
        <f>IFERROR(IF(AND(TEXT('Raw Weekend Hourly Traffic Vols'!A32,"dddd")="SATURDAY",'Raw Weekend Hourly Traffic Vols'!A32&lt;&gt;0),
        SUM('Raw Weekend Hourly Traffic Vols'!Y32:AA32) + 2*SUM('Raw Weekend Hourly Traffic Vols'!AB32:AL32) + (2-(SUM('Raw Weekend Hourly Traffic Vols'!Y32:AA32)/SUM('Raw Weekend Hourly Traffic Vols'!Y32:AL32)))*'Raw Weekend Hourly Traffic Vols'!AM32,
        IF(AND(TEXT('Raw Weekend Hourly Traffic Vols'!A60,"dddd")="SATURDAY",'Raw Weekend Hourly Traffic Vols'!A60&lt;&gt;0),
                SUM('Raw Weekend Hourly Traffic Vols'!Y60:AA60) + 2*SUM('Raw Weekend Hourly Traffic Vols'!AB60:AL60) + (2-(SUM('Raw Weekend Hourly Traffic Vols'!Y60:AA60)/SUM('Raw Weekend Hourly Traffic Vols'!Y60:AL60)))*'Raw Weekend Hourly Traffic Vols'!AM60,
                IF(AND(TEXT('Raw Weekend Hourly Traffic Vols'!A88,"dddd")="SATURDAY",'Raw Weekend Hourly Traffic Vols'!A88&lt;&gt;0),
                        SUM('Raw Weekend Hourly Traffic Vols'!Y88:AA88) + 2*SUM('Raw Weekend Hourly Traffic Vols'!AB88:AL88) + (2-(SUM('Raw Weekend Hourly Traffic Vols'!Y88:AA88)/SUM('Raw Weekend Hourly Traffic Vols'!Y88:AL88)))*'Raw Weekend Hourly Traffic Vols'!AM88,
                        0
                )
        )
),"")</f>
        <v>0</v>
      </c>
      <c r="J36" s="198" t="str">
        <f ca="1">IFERROR(IF(I36=0,$D36*IF('Raw Weekday Hourly Traffic Vols'!$H$5="2-Way",'Weekend Adjustment Factors'!E35,'Weekend Adjustment Factors'!F35),ROUND(I36*$D$9*$D$10,0)),"")</f>
        <v/>
      </c>
      <c r="K36" s="200" t="str">
        <f ca="1">IFERROR(ROUND(J36/$I$8*$I$7*(1-'User Input'!$G$57),0),"")</f>
        <v/>
      </c>
      <c r="L36" s="197">
        <f>IFERROR(IF(AND(TEXT('Raw Weekend Hourly Traffic Vols'!A32,"dddd")="SUNDAY",'Raw Weekend Hourly Traffic Vols'!A32&lt;&gt;0),
        SUM('Raw Weekend Hourly Traffic Vols'!Y32:AA32) + 2*SUM('Raw Weekend Hourly Traffic Vols'!AB32:AL32) + (2-(SUM('Raw Weekend Hourly Traffic Vols'!Y32:AA32)/SUM('Raw Weekend Hourly Traffic Vols'!Y32:AL32)))*'Raw Weekend Hourly Traffic Vols'!AM32,
        IF(AND(TEXT('Raw Weekend Hourly Traffic Vols'!A60,"dddd")="SUNDAY",'Raw Weekend Hourly Traffic Vols'!A60&lt;&gt;0),
                SUM('Raw Weekend Hourly Traffic Vols'!Y60:AA60) + 2*SUM('Raw Weekend Hourly Traffic Vols'!AB60:AL60) + (2-(SUM('Raw Weekend Hourly Traffic Vols'!Y60:AA60)/SUM('Raw Weekend Hourly Traffic Vols'!Y60:AL60)))*'Raw Weekend Hourly Traffic Vols'!AM60,
                IF(AND(TEXT('Raw Weekend Hourly Traffic Vols'!A88,"dddd")="SUNDAY",'Raw Weekend Hourly Traffic Vols'!A88&lt;&gt;0),
                        SUM('Raw Weekend Hourly Traffic Vols'!Y88:AA88) + 2*SUM('Raw Weekend Hourly Traffic Vols'!AB88:AL88) + (2-(SUM('Raw Weekend Hourly Traffic Vols'!Y88:AA88)/SUM('Raw Weekend Hourly Traffic Vols'!Y88:AL88)))*'Raw Weekend Hourly Traffic Vols'!AM88,
                        0
                )
        )
),"")</f>
        <v>0</v>
      </c>
      <c r="M36" s="198" t="str">
        <f ca="1">IFERROR(IF(L36=0,$D36*IF('Raw Weekday Hourly Traffic Vols'!$H$5="2-Way",'Weekend Adjustment Factors'!G35,'Weekend Adjustment Factors'!H35),ROUND(L36*$D$9*$D$10,0)),"")</f>
        <v/>
      </c>
      <c r="N36" s="200" t="str">
        <f ca="1">IFERROR(ROUND(M36/$I$8*$I$7*(1-'User Input'!$G$57),0),"")</f>
        <v/>
      </c>
      <c r="O36" s="22"/>
    </row>
    <row r="37" spans="2:15" x14ac:dyDescent="0.25">
      <c r="B37" s="29" t="s">
        <v>44</v>
      </c>
      <c r="C37" s="197" t="str">
        <f>IFERROR(IF(AND('Raw Weekday Hourly Traffic Vols'!AQ33&gt;0,'Raw Weekday Hourly Traffic Vols'!AQ61&gt;0),
        SUM('Raw Weekday Hourly Traffic Vols'!Y33:AA33) + SUM('Raw Weekday Hourly Traffic Vols'!Y61:AA61) + 2*SUM('Raw Weekday Hourly Traffic Vols'!AB33:AL33) + 2*SUM('Raw Weekday Hourly Traffic Vols'!AB61:AL61) +
            (2-(SUM('Raw Weekday Hourly Traffic Vols'!Y33:AA33)/SUM('Raw Weekday Hourly Traffic Vols'!Y33:AL33)))*'Raw Weekday Hourly Traffic Vols'!AM33 + (2-(SUM('Raw Weekday Hourly Traffic Vols'!Y61:AA61)/SUM('Raw Weekday Hourly Traffic Vols'!Y61:AL61)))*'Raw Weekday Hourly Traffic Vols'!AM61,
        IF(AND('Raw Weekday Hourly Traffic Vols'!AQ61&gt;0,'Raw Weekday Hourly Traffic Vols'!AQ89&gt;0),
                SUM('Raw Weekday Hourly Traffic Vols'!Y61:AA61) + SUM('Raw Weekday Hourly Traffic Vols'!Y89:AA89) + 2*SUM('Raw Weekday Hourly Traffic Vols'!AB61:AL61) + 2*SUM('Raw Weekday Hourly Traffic Vols'!AB89:AL89) +
                    (2-(SUM('Raw Weekday Hourly Traffic Vols'!Y61:AA61)/SUM('Raw Weekday Hourly Traffic Vols'!Y61:AL61)))*'Raw Weekday Hourly Traffic Vols'!AM61 + (2-(SUM('Raw Weekday Hourly Traffic Vols'!Y89:AA89)/SUM('Raw Weekday Hourly Traffic Vols'!Y89:AL89)))*'Raw Weekday Hourly Traffic Vols'!AM89,
                2*(SUM('Raw Weekday Hourly Traffic Vols'!Y61:AA61) + 2*SUM('Raw Weekday Hourly Traffic Vols'!AB61:AL61) + (2-(SUM('Raw Weekday Hourly Traffic Vols'!Y61:AA61)/SUM('Raw Weekday Hourly Traffic Vols'!Y61:AL61)))*'Raw Weekday Hourly Traffic Vols'!AM61)
        )
   )/2,"")</f>
        <v/>
      </c>
      <c r="D37" s="198" t="str">
        <f t="shared" ca="1" si="0"/>
        <v/>
      </c>
      <c r="E37" s="199" t="str">
        <f ca="1">IFERROR(ROUND(D37/$I$8*$I$7*(1-'User Input'!$G$55),0),"")</f>
        <v/>
      </c>
      <c r="F37" s="197">
        <f>IFERROR(IF(AND(TEXT('Raw Weekend Hourly Traffic Vols'!A33,"dddd")="FRIDAY",'Raw Weekend Hourly Traffic Vols'!A33&lt;&gt;0),
        SUM('Raw Weekend Hourly Traffic Vols'!Y33:AA33) + 2*SUM('Raw Weekend Hourly Traffic Vols'!AB33:AL33) + (2-(SUM('Raw Weekend Hourly Traffic Vols'!Y33:AA33)/SUM('Raw Weekend Hourly Traffic Vols'!Y33:AL33)))*'Raw Weekend Hourly Traffic Vols'!AM33,
        IF(AND(TEXT('Raw Weekend Hourly Traffic Vols'!A61,"dddd")="FRIDAY",'Raw Weekend Hourly Traffic Vols'!A61&lt;&gt;0),
                SUM('Raw Weekend Hourly Traffic Vols'!Y61:AA61) + 2*SUM('Raw Weekend Hourly Traffic Vols'!AB61:AL61) + (2-(SUM('Raw Weekend Hourly Traffic Vols'!Y61:AA61)/SUM('Raw Weekend Hourly Traffic Vols'!Y61:AL61)))*'Raw Weekend Hourly Traffic Vols'!AM61,
                IF(AND(TEXT('Raw Weekend Hourly Traffic Vols'!A89,"dddd")="FRIDAY",'Raw Weekend Hourly Traffic Vols'!A89&lt;&gt;0),
                        SUM('Raw Weekend Hourly Traffic Vols'!Y89:AA89) + 2*SUM('Raw Weekend Hourly Traffic Vols'!AB89:AL89) + (2-(SUM('Raw Weekend Hourly Traffic Vols'!Y89:AA89)/SUM('Raw Weekend Hourly Traffic Vols'!Y89:AL89)))*'Raw Weekend Hourly Traffic Vols'!AM89,
                        0
                )
        )
),"")</f>
        <v>0</v>
      </c>
      <c r="G37" s="198" t="str">
        <f ca="1">IFERROR(IF(F37=0,$D37*IF('Raw Weekday Hourly Traffic Vols'!$H$5="2-Way",'Weekend Adjustment Factors'!C36,'Weekend Adjustment Factors'!D36),ROUND(F37*$D$9*$D$10,0)),"")</f>
        <v/>
      </c>
      <c r="H37" s="200" t="str">
        <f ca="1">IFERROR(ROUND(G37/$I$8*$I$7*(1-'User Input'!$G$56),0),"")</f>
        <v/>
      </c>
      <c r="I37" s="197">
        <f>IFERROR(IF(AND(TEXT('Raw Weekend Hourly Traffic Vols'!A33,"dddd")="SATURDAY",'Raw Weekend Hourly Traffic Vols'!A33&lt;&gt;0),
        SUM('Raw Weekend Hourly Traffic Vols'!Y33:AA33) + 2*SUM('Raw Weekend Hourly Traffic Vols'!AB33:AL33) + (2-(SUM('Raw Weekend Hourly Traffic Vols'!Y33:AA33)/SUM('Raw Weekend Hourly Traffic Vols'!Y33:AL33)))*'Raw Weekend Hourly Traffic Vols'!AM33,
        IF(AND(TEXT('Raw Weekend Hourly Traffic Vols'!A61,"dddd")="SATURDAY",'Raw Weekend Hourly Traffic Vols'!A61&lt;&gt;0),
                SUM('Raw Weekend Hourly Traffic Vols'!Y61:AA61) + 2*SUM('Raw Weekend Hourly Traffic Vols'!AB61:AL61) + (2-(SUM('Raw Weekend Hourly Traffic Vols'!Y61:AA61)/SUM('Raw Weekend Hourly Traffic Vols'!Y61:AL61)))*'Raw Weekend Hourly Traffic Vols'!AM61,
                IF(AND(TEXT('Raw Weekend Hourly Traffic Vols'!A89,"dddd")="SATURDAY",'Raw Weekend Hourly Traffic Vols'!A89&lt;&gt;0),
                        SUM('Raw Weekend Hourly Traffic Vols'!Y89:AA89) + 2*SUM('Raw Weekend Hourly Traffic Vols'!AB89:AL89) + (2-(SUM('Raw Weekend Hourly Traffic Vols'!Y89:AA89)/SUM('Raw Weekend Hourly Traffic Vols'!Y89:AL89)))*'Raw Weekend Hourly Traffic Vols'!AM89,
                        0
                )
        )
),"")</f>
        <v>0</v>
      </c>
      <c r="J37" s="198" t="str">
        <f ca="1">IFERROR(IF(I37=0,$D37*IF('Raw Weekday Hourly Traffic Vols'!$H$5="2-Way",'Weekend Adjustment Factors'!E36,'Weekend Adjustment Factors'!F36),ROUND(I37*$D$9*$D$10,0)),"")</f>
        <v/>
      </c>
      <c r="K37" s="200" t="str">
        <f ca="1">IFERROR(ROUND(J37/$I$8*$I$7*(1-'User Input'!$G$57),0),"")</f>
        <v/>
      </c>
      <c r="L37" s="197">
        <f>IFERROR(IF(AND(TEXT('Raw Weekend Hourly Traffic Vols'!A33,"dddd")="SUNDAY",'Raw Weekend Hourly Traffic Vols'!A33&lt;&gt;0),
        SUM('Raw Weekend Hourly Traffic Vols'!Y33:AA33) + 2*SUM('Raw Weekend Hourly Traffic Vols'!AB33:AL33) + (2-(SUM('Raw Weekend Hourly Traffic Vols'!Y33:AA33)/SUM('Raw Weekend Hourly Traffic Vols'!Y33:AL33)))*'Raw Weekend Hourly Traffic Vols'!AM33,
        IF(AND(TEXT('Raw Weekend Hourly Traffic Vols'!A61,"dddd")="SUNDAY",'Raw Weekend Hourly Traffic Vols'!A61&lt;&gt;0),
                SUM('Raw Weekend Hourly Traffic Vols'!Y61:AA61) + 2*SUM('Raw Weekend Hourly Traffic Vols'!AB61:AL61) + (2-(SUM('Raw Weekend Hourly Traffic Vols'!Y61:AA61)/SUM('Raw Weekend Hourly Traffic Vols'!Y61:AL61)))*'Raw Weekend Hourly Traffic Vols'!AM61,
                IF(AND(TEXT('Raw Weekend Hourly Traffic Vols'!A89,"dddd")="SUNDAY",'Raw Weekend Hourly Traffic Vols'!A89&lt;&gt;0),
                        SUM('Raw Weekend Hourly Traffic Vols'!Y89:AA89) + 2*SUM('Raw Weekend Hourly Traffic Vols'!AB89:AL89) + (2-(SUM('Raw Weekend Hourly Traffic Vols'!Y89:AA89)/SUM('Raw Weekend Hourly Traffic Vols'!Y89:AL89)))*'Raw Weekend Hourly Traffic Vols'!AM89,
                        0
                )
        )
),"")</f>
        <v>0</v>
      </c>
      <c r="M37" s="198" t="str">
        <f ca="1">IFERROR(IF(L37=0,$D37*IF('Raw Weekday Hourly Traffic Vols'!$H$5="2-Way",'Weekend Adjustment Factors'!G36,'Weekend Adjustment Factors'!H36),ROUND(L37*$D$9*$D$10,0)),"")</f>
        <v/>
      </c>
      <c r="N37" s="200" t="str">
        <f ca="1">IFERROR(ROUND(M37/$I$8*$I$7*(1-'User Input'!$G$57),0),"")</f>
        <v/>
      </c>
      <c r="O37" s="22"/>
    </row>
    <row r="38" spans="2:15" ht="15" customHeight="1" thickBot="1" x14ac:dyDescent="0.3">
      <c r="B38" s="30" t="s">
        <v>47</v>
      </c>
      <c r="C38" s="201" t="str">
        <f>IFERROR(IF(AND('Raw Weekday Hourly Traffic Vols'!AQ34&gt;0,'Raw Weekday Hourly Traffic Vols'!AQ62&gt;0),
        SUM('Raw Weekday Hourly Traffic Vols'!Y34:AA34) + SUM('Raw Weekday Hourly Traffic Vols'!Y62:AA62) + 2*SUM('Raw Weekday Hourly Traffic Vols'!AB34:AL34) + 2*SUM('Raw Weekday Hourly Traffic Vols'!AB62:AL62) +
            (2-(SUM('Raw Weekday Hourly Traffic Vols'!Y34:AA34)/SUM('Raw Weekday Hourly Traffic Vols'!Y34:AL34)))*'Raw Weekday Hourly Traffic Vols'!AM34 + (2-(SUM('Raw Weekday Hourly Traffic Vols'!Y62:AA62)/SUM('Raw Weekday Hourly Traffic Vols'!Y62:AL62)))*'Raw Weekday Hourly Traffic Vols'!AM62,
        IF(AND('Raw Weekday Hourly Traffic Vols'!AQ62&gt;0,'Raw Weekday Hourly Traffic Vols'!AQ90&gt;0),
                SUM('Raw Weekday Hourly Traffic Vols'!Y62:AA62) + SUM('Raw Weekday Hourly Traffic Vols'!Y90:AA90) + 2*SUM('Raw Weekday Hourly Traffic Vols'!AB62:AL62) + 2*SUM('Raw Weekday Hourly Traffic Vols'!AB90:AL90) +
                    (2-(SUM('Raw Weekday Hourly Traffic Vols'!Y62:AA62)/SUM('Raw Weekday Hourly Traffic Vols'!Y62:AL62)))*'Raw Weekday Hourly Traffic Vols'!AM62 + (2-(SUM('Raw Weekday Hourly Traffic Vols'!Y90:AA90)/SUM('Raw Weekday Hourly Traffic Vols'!Y90:AL90)))*'Raw Weekday Hourly Traffic Vols'!AM90,
                2*(SUM('Raw Weekday Hourly Traffic Vols'!Y62:AA62) + 2*SUM('Raw Weekday Hourly Traffic Vols'!AB62:AL62) + (2-(SUM('Raw Weekday Hourly Traffic Vols'!Y62:AA62)/SUM('Raw Weekday Hourly Traffic Vols'!Y62:AL62)))*'Raw Weekday Hourly Traffic Vols'!AM62)
        )
   )/2,"")</f>
        <v/>
      </c>
      <c r="D38" s="202" t="str">
        <f t="shared" ca="1" si="0"/>
        <v/>
      </c>
      <c r="E38" s="203" t="str">
        <f ca="1">IFERROR(ROUND(D38/$I$8*$I$7*(1-'User Input'!$G$55),0),"")</f>
        <v/>
      </c>
      <c r="F38" s="201">
        <f>IFERROR(IF(AND(TEXT('Raw Weekend Hourly Traffic Vols'!A34,"dddd")="FRIDAY",'Raw Weekend Hourly Traffic Vols'!A34&lt;&gt;0),
        SUM('Raw Weekend Hourly Traffic Vols'!Y34:AA34) + 2*SUM('Raw Weekend Hourly Traffic Vols'!AB34:AL34) + (2-(SUM('Raw Weekend Hourly Traffic Vols'!Y34:AA34)/SUM('Raw Weekend Hourly Traffic Vols'!Y34:AL34)))*'Raw Weekend Hourly Traffic Vols'!AM34,
        IF(AND(TEXT('Raw Weekend Hourly Traffic Vols'!A62,"dddd")="FRIDAY",'Raw Weekend Hourly Traffic Vols'!A62&lt;&gt;0),
                SUM('Raw Weekend Hourly Traffic Vols'!Y62:AA62) + 2*SUM('Raw Weekend Hourly Traffic Vols'!AB62:AL62) + (2-(SUM('Raw Weekend Hourly Traffic Vols'!Y62:AA62)/SUM('Raw Weekend Hourly Traffic Vols'!Y62:AL62)))*'Raw Weekend Hourly Traffic Vols'!AM62,
                IF(AND(TEXT('Raw Weekend Hourly Traffic Vols'!A90,"dddd")="FRIDAY",'Raw Weekend Hourly Traffic Vols'!A90&lt;&gt;0),
                        SUM('Raw Weekend Hourly Traffic Vols'!Y90:AA90) + 2*SUM('Raw Weekend Hourly Traffic Vols'!AB90:AL90) + (2-(SUM('Raw Weekend Hourly Traffic Vols'!Y90:AA90)/SUM('Raw Weekend Hourly Traffic Vols'!Y90:AL90)))*'Raw Weekend Hourly Traffic Vols'!AM90,
                        0
                )
        )
),"")</f>
        <v>0</v>
      </c>
      <c r="G38" s="202" t="str">
        <f ca="1">IFERROR(IF(F38=0,$D38*IF('Raw Weekday Hourly Traffic Vols'!$H$5="2-Way",'Weekend Adjustment Factors'!C37,'Weekend Adjustment Factors'!D37),ROUND(F38*$D$9*$D$10,0)),"")</f>
        <v/>
      </c>
      <c r="H38" s="204" t="str">
        <f ca="1">IFERROR(ROUND(G38/$I$8*$I$7*(1-'User Input'!$G$56),0),"")</f>
        <v/>
      </c>
      <c r="I38" s="201">
        <f>IFERROR(IF(AND(TEXT('Raw Weekend Hourly Traffic Vols'!A34,"dddd")="SATURDAY",'Raw Weekend Hourly Traffic Vols'!A34&lt;&gt;0),
        SUM('Raw Weekend Hourly Traffic Vols'!Y34:AA34) + 2*SUM('Raw Weekend Hourly Traffic Vols'!AB34:AL34) + (2-(SUM('Raw Weekend Hourly Traffic Vols'!Y34:AA34)/SUM('Raw Weekend Hourly Traffic Vols'!Y34:AL34)))*'Raw Weekend Hourly Traffic Vols'!AM34,
        IF(AND(TEXT('Raw Weekend Hourly Traffic Vols'!A62,"dddd")="SATURDAY",'Raw Weekend Hourly Traffic Vols'!A62&lt;&gt;0),
                SUM('Raw Weekend Hourly Traffic Vols'!Y62:AA62) + 2*SUM('Raw Weekend Hourly Traffic Vols'!AB62:AL62) + (2-(SUM('Raw Weekend Hourly Traffic Vols'!Y62:AA62)/SUM('Raw Weekend Hourly Traffic Vols'!Y62:AL62)))*'Raw Weekend Hourly Traffic Vols'!AM62,
                IF(AND(TEXT('Raw Weekend Hourly Traffic Vols'!A90,"dddd")="SATURDAY",'Raw Weekend Hourly Traffic Vols'!A90&lt;&gt;0),
                        SUM('Raw Weekend Hourly Traffic Vols'!Y90:AA90) + 2*SUM('Raw Weekend Hourly Traffic Vols'!AB90:AL90) + (2-(SUM('Raw Weekend Hourly Traffic Vols'!Y90:AA90)/SUM('Raw Weekend Hourly Traffic Vols'!Y90:AL90)))*'Raw Weekend Hourly Traffic Vols'!AM90,
                        0
                )
        )
),"")</f>
        <v>0</v>
      </c>
      <c r="J38" s="202" t="str">
        <f ca="1">IFERROR(IF(I38=0,$D38*IF('Raw Weekday Hourly Traffic Vols'!$H$5="2-Way",'Weekend Adjustment Factors'!E37,'Weekend Adjustment Factors'!F37),ROUND(I38*$D$9*$D$10,0)),"")</f>
        <v/>
      </c>
      <c r="K38" s="204" t="str">
        <f ca="1">IFERROR(ROUND(J38/$I$8*$I$7*(1-'User Input'!$G$57),0),"")</f>
        <v/>
      </c>
      <c r="L38" s="201">
        <f>IFERROR(IF(AND(TEXT('Raw Weekend Hourly Traffic Vols'!A34,"dddd")="SUNDAY",'Raw Weekend Hourly Traffic Vols'!A34&lt;&gt;0),
        SUM('Raw Weekend Hourly Traffic Vols'!Y34:AA34) + 2*SUM('Raw Weekend Hourly Traffic Vols'!AB34:AL34) + (2-(SUM('Raw Weekend Hourly Traffic Vols'!Y34:AA34)/SUM('Raw Weekend Hourly Traffic Vols'!Y34:AL34)))*'Raw Weekend Hourly Traffic Vols'!AM34,
        IF(AND(TEXT('Raw Weekend Hourly Traffic Vols'!A62,"dddd")="SUNDAY",'Raw Weekend Hourly Traffic Vols'!A62&lt;&gt;0),
                SUM('Raw Weekend Hourly Traffic Vols'!Y62:AA62) + 2*SUM('Raw Weekend Hourly Traffic Vols'!AB62:AL62) + (2-(SUM('Raw Weekend Hourly Traffic Vols'!Y62:AA62)/SUM('Raw Weekend Hourly Traffic Vols'!Y62:AL62)))*'Raw Weekend Hourly Traffic Vols'!AM62,
                IF(AND(TEXT('Raw Weekend Hourly Traffic Vols'!A90,"dddd")="SUNDAY",'Raw Weekend Hourly Traffic Vols'!A90&lt;&gt;0),
                        SUM('Raw Weekend Hourly Traffic Vols'!Y90:AA90) + 2*SUM('Raw Weekend Hourly Traffic Vols'!AB90:AL90) + (2-(SUM('Raw Weekend Hourly Traffic Vols'!Y90:AA90)/SUM('Raw Weekend Hourly Traffic Vols'!Y90:AL90)))*'Raw Weekend Hourly Traffic Vols'!AM90,
                        0
                )
        )
),"")</f>
        <v>0</v>
      </c>
      <c r="M38" s="202" t="str">
        <f ca="1">IFERROR(IF(L38=0,$D38*IF('Raw Weekday Hourly Traffic Vols'!$H$5="2-Way",'Weekend Adjustment Factors'!G37,'Weekend Adjustment Factors'!H37),ROUND(L38*$D$9*$D$10,0)),"")</f>
        <v/>
      </c>
      <c r="N38" s="204" t="str">
        <f ca="1">IFERROR(ROUND(M38/$I$8*$I$7*(1-'User Input'!$G$57),0),"")</f>
        <v/>
      </c>
      <c r="O38" s="22"/>
    </row>
    <row r="39" spans="2:15" x14ac:dyDescent="0.25">
      <c r="F39" s="3"/>
    </row>
    <row r="40" spans="2:15" ht="21.75" thickBot="1" x14ac:dyDescent="0.4">
      <c r="B40" s="23" t="str">
        <f>IF('Raw Weekday Hourly Traffic Vols'!$H$5="2-Way",'User Input'!$G$16&amp;"bound  Volumes","")</f>
        <v/>
      </c>
      <c r="C40" s="21"/>
      <c r="D40" s="21"/>
      <c r="E40" s="21"/>
      <c r="F40" s="21"/>
      <c r="G40" s="21"/>
      <c r="H40" s="21"/>
      <c r="I40" s="21"/>
      <c r="J40" s="21"/>
      <c r="K40" s="21"/>
      <c r="L40" s="21"/>
      <c r="M40" s="21"/>
      <c r="N40" s="21"/>
    </row>
    <row r="41" spans="2:15" ht="15.75" x14ac:dyDescent="0.25">
      <c r="B41" s="268" t="str">
        <f>IF('Raw Weekday Hourly Traffic Vols'!$H$5="2-Way",B13,"")</f>
        <v/>
      </c>
      <c r="C41" s="265" t="str">
        <f>IF('Raw Weekday Hourly Traffic Vols'!$H$5="2-Way",C13,"")</f>
        <v/>
      </c>
      <c r="D41" s="266"/>
      <c r="E41" s="267"/>
      <c r="F41" s="265" t="str">
        <f>IF('Raw Weekday Hourly Traffic Vols'!$H$5="2-Way",F13,"")</f>
        <v/>
      </c>
      <c r="G41" s="266"/>
      <c r="H41" s="267"/>
      <c r="I41" s="265" t="str">
        <f>IF('Raw Weekday Hourly Traffic Vols'!$H$5="2-Way",I13,"")</f>
        <v/>
      </c>
      <c r="J41" s="266"/>
      <c r="K41" s="267"/>
      <c r="L41" s="265" t="str">
        <f>IF('Raw Weekday Hourly Traffic Vols'!$H$5="2-Way",L13,"")</f>
        <v/>
      </c>
      <c r="M41" s="266"/>
      <c r="N41" s="267"/>
    </row>
    <row r="42" spans="2:15" ht="48.75" customHeight="1" thickBot="1" x14ac:dyDescent="0.3">
      <c r="B42" s="269"/>
      <c r="C42" s="35" t="str">
        <f>IF('Raw Weekday Hourly Traffic Vols'!$H$5="2-Way",C14,"")</f>
        <v/>
      </c>
      <c r="D42" s="36" t="str">
        <f>IF('Raw Weekday Hourly Traffic Vols'!$H$5="2-Way",D14,"")</f>
        <v/>
      </c>
      <c r="E42" s="37" t="str">
        <f>IF('Raw Weekday Hourly Traffic Vols'!$H$5="2-Way",E14,"")</f>
        <v/>
      </c>
      <c r="F42" s="35" t="str">
        <f>IF('Raw Weekday Hourly Traffic Vols'!$H$5="2-Way",F14,"")</f>
        <v/>
      </c>
      <c r="G42" s="36" t="str">
        <f>IF('Raw Weekday Hourly Traffic Vols'!$H$5="2-Way",G14,"")</f>
        <v/>
      </c>
      <c r="H42" s="37" t="str">
        <f>IF('Raw Weekday Hourly Traffic Vols'!$H$5="2-Way",H14,"")</f>
        <v/>
      </c>
      <c r="I42" s="32" t="str">
        <f>IF('Raw Weekday Hourly Traffic Vols'!$H$5="2-Way",I14,"")</f>
        <v/>
      </c>
      <c r="J42" s="33" t="str">
        <f>IF('Raw Weekday Hourly Traffic Vols'!$H$5="2-Way",J14,"")</f>
        <v/>
      </c>
      <c r="K42" s="34" t="str">
        <f>IF('Raw Weekday Hourly Traffic Vols'!$H$5="2-Way",K14,"")</f>
        <v/>
      </c>
      <c r="L42" s="32" t="str">
        <f>IF('Raw Weekday Hourly Traffic Vols'!$H$5="2-Way",L14,"")</f>
        <v/>
      </c>
      <c r="M42" s="33" t="str">
        <f>IF('Raw Weekday Hourly Traffic Vols'!$H$5="2-Way",M14,"")</f>
        <v/>
      </c>
      <c r="N42" s="34" t="str">
        <f>IF('Raw Weekday Hourly Traffic Vols'!$H$5="2-Way",N14,"")</f>
        <v/>
      </c>
    </row>
    <row r="43" spans="2:15" x14ac:dyDescent="0.25">
      <c r="B43" s="31" t="str">
        <f>IF('Raw Weekday Hourly Traffic Vols'!$H$5="2-Way",B15,"")</f>
        <v/>
      </c>
      <c r="C43" s="196" t="str">
        <f>IFERROR(IF(AND('Raw Weekday Hourly Traffic Vols'!BM11&gt;0,'Raw Weekday Hourly Traffic Vols'!BM39&gt;0),
        SUM('Raw Weekday Hourly Traffic Vols'!AU11:AW11)+SUM('Raw Weekday Hourly Traffic Vols'!AU39:AW39)+2*SUM('Raw Weekday Hourly Traffic Vols'!AX11:BH11)+2*SUM('Raw Weekday Hourly Traffic Vols'!AX39:BH39) +
             (2-(SUM('Raw Weekday Hourly Traffic Vols'!AU11:AW11)/SUM('Raw Weekday Hourly Traffic Vols'!AU11:BH11)))*'Raw Weekday Hourly Traffic Vols'!BI11 + (2-(SUM('Raw Weekday Hourly Traffic Vols'!AU39:AW39)/SUM('Raw Weekday Hourly Traffic Vols'!AU39:BH39)))*'Raw Weekday Hourly Traffic Vols'!BI39,
        IF(AND('Raw Weekday Hourly Traffic Vols'!BM39&gt;0,'Raw Weekday Hourly Traffic Vols'!BM67&gt;0),
                SUM('Raw Weekday Hourly Traffic Vols'!AU39:AW39)+SUM('Raw Weekday Hourly Traffic Vols'!AU67:AW67)+2*SUM('Raw Weekday Hourly Traffic Vols'!AX39:BH39)+2*SUM('Raw Weekday Hourly Traffic Vols'!AX67:BH67) +
                    (2-(SUM('Raw Weekday Hourly Traffic Vols'!AU39:AW39)/SUM('Raw Weekday Hourly Traffic Vols'!AU39:BH39)))*'Raw Weekday Hourly Traffic Vols'!BI39 + (2-(SUM('Raw Weekday Hourly Traffic Vols'!AU67:AW67)/SUM('Raw Weekday Hourly Traffic Vols'!AU67:BH67)))*'Raw Weekday Hourly Traffic Vols'!BI67,
                2*(SUM('Raw Weekday Hourly Traffic Vols'!AU39:AW39)+2*SUM('Raw Weekday Hourly Traffic Vols'!AX39:BH39) + (2-(SUM('Raw Weekday Hourly Traffic Vols'!AU39:AW39)/SUM('Raw Weekday Hourly Traffic Vols'!AU39:BH39)))*'Raw Weekday Hourly Traffic Vols'!BI39)
        )
)/2,"")</f>
        <v/>
      </c>
      <c r="D43" s="193" t="str">
        <f ca="1">IFERROR(ROUND(C43*$D$9*$D$10,0),"")</f>
        <v/>
      </c>
      <c r="E43" s="194" t="str">
        <f ca="1">IFERROR(ROUND(D43/$I$8*$I$7*(1-'User Input'!$G$59),0),"")</f>
        <v/>
      </c>
      <c r="F43" s="196">
        <f>IFERROR(IF(AND(TEXT('Raw Weekend Hourly Traffic Vols'!A11,"dddd")="FRIDAY",'Raw Weekend Hourly Traffic Vols'!A11&lt;&gt;0),
        SUM('Raw Weekend Hourly Traffic Vols'!AU11:AW11) + 2*SUM('Raw Weekend Hourly Traffic Vols'!AX11:BH11) + (2-(SUM('Raw Weekend Hourly Traffic Vols'!AU11:AW11)/SUM('Raw Weekend Hourly Traffic Vols'!AU11:BH11)))*'Raw Weekend Hourly Traffic Vols'!BI11,
        IF(AND(TEXT('Raw Weekend Hourly Traffic Vols'!A39,"dddd")="FRIDAY",'Raw Weekend Hourly Traffic Vols'!A39&lt;&gt;0),
                SUM('Raw Weekend Hourly Traffic Vols'!AU39:AW39) + 2*SUM('Raw Weekend Hourly Traffic Vols'!AX39:BH39) + (2-(SUM('Raw Weekend Hourly Traffic Vols'!AU39:AW39)/SUM('Raw Weekend Hourly Traffic Vols'!AU39:BH39)))*'Raw Weekend Hourly Traffic Vols'!BI39,
                IF(AND(TEXT('Raw Weekend Hourly Traffic Vols'!A67,"dddd")="FRIDAY",'Raw Weekend Hourly Traffic Vols'!A67&lt;&gt;0),
                        SUM('Raw Weekend Hourly Traffic Vols'!AU67:AW67) + 2*SUM('Raw Weekend Hourly Traffic Vols'!AX67:BH67) + (2-(SUM('Raw Weekend Hourly Traffic Vols'!AU67:AW67)/SUM('Raw Weekend Hourly Traffic Vols'!AU67:BH67)))*'Raw Weekend Hourly Traffic Vols'!BI67,
                        0
                )
        )
),"")</f>
        <v>0</v>
      </c>
      <c r="G43" s="193" t="str">
        <f ca="1">IFERROR(IF(F43=0,$D43*'Weekend Adjustment Factors'!D14,ROUND(F43*$D$9*$D$10,0)),"")</f>
        <v/>
      </c>
      <c r="H43" s="195" t="str">
        <f ca="1">IFERROR(ROUND(G43/$I$8*$I$7*(1-'User Input'!$G$60),0),"")</f>
        <v/>
      </c>
      <c r="I43" s="196">
        <f>IFERROR(IF(AND(TEXT('Raw Weekend Hourly Traffic Vols'!A11,"dddd")="SATURDAY",'Raw Weekend Hourly Traffic Vols'!A11&lt;&gt;0),
        SUM('Raw Weekend Hourly Traffic Vols'!AU11:AW11) + 2*SUM('Raw Weekend Hourly Traffic Vols'!AX11:BH11) + (2-(SUM('Raw Weekend Hourly Traffic Vols'!AU11:AW11)/SUM('Raw Weekend Hourly Traffic Vols'!AU11:BH11)))*'Raw Weekend Hourly Traffic Vols'!BI11,
        IF(AND(TEXT('Raw Weekend Hourly Traffic Vols'!A39,"dddd")="SATURDAY",'Raw Weekend Hourly Traffic Vols'!A39&lt;&gt;0),
                SUM('Raw Weekend Hourly Traffic Vols'!AU39:AW39) + 2*SUM('Raw Weekend Hourly Traffic Vols'!AX39:BH39) + (2-(SUM('Raw Weekend Hourly Traffic Vols'!AU39:AW39)/SUM('Raw Weekend Hourly Traffic Vols'!AU39:BH39)))*'Raw Weekend Hourly Traffic Vols'!BI39,
                IF(AND(TEXT('Raw Weekend Hourly Traffic Vols'!A67,"dddd")="SATURDAY",'Raw Weekend Hourly Traffic Vols'!A67&lt;&gt;0),
                        SUM('Raw Weekend Hourly Traffic Vols'!AU67:AW67) + 2*SUM('Raw Weekend Hourly Traffic Vols'!AX67:BH67) + (2-(SUM('Raw Weekend Hourly Traffic Vols'!AU67:AW67)/SUM('Raw Weekend Hourly Traffic Vols'!AU67:BH67)))*'Raw Weekend Hourly Traffic Vols'!BI67,
                        0
                )
        )
),"")</f>
        <v>0</v>
      </c>
      <c r="J43" s="193" t="str">
        <f ca="1">IFERROR(IF(I43=0,$D43*'Weekend Adjustment Factors'!F14,ROUND(I43*$D$9*$D$10,0)),"")</f>
        <v/>
      </c>
      <c r="K43" s="195" t="str">
        <f ca="1">IFERROR(ROUND(J43/$I$8*$I$7*(1-'User Input'!$G$61),0),"")</f>
        <v/>
      </c>
      <c r="L43" s="196">
        <f>IFERROR(IF(AND(TEXT('Raw Weekend Hourly Traffic Vols'!A11,"dddd")="SUNDAY",'Raw Weekend Hourly Traffic Vols'!A11&lt;&gt;0),
        SUM('Raw Weekend Hourly Traffic Vols'!AU11:AW11) + 2*SUM('Raw Weekend Hourly Traffic Vols'!AX11:BH11) + (2-(SUM('Raw Weekend Hourly Traffic Vols'!AU11:AW11)/SUM('Raw Weekend Hourly Traffic Vols'!AU11:BH11)))*'Raw Weekend Hourly Traffic Vols'!BI11,
        IF(AND(TEXT('Raw Weekend Hourly Traffic Vols'!A39,"dddd")="SUNDAY",'Raw Weekend Hourly Traffic Vols'!A39&lt;&gt;0),
                SUM('Raw Weekend Hourly Traffic Vols'!AU39:AW39) + 2*SUM('Raw Weekend Hourly Traffic Vols'!AX39:BH39) + (2-(SUM('Raw Weekend Hourly Traffic Vols'!AU39:AW39)/SUM('Raw Weekend Hourly Traffic Vols'!AU39:BH39)))*'Raw Weekend Hourly Traffic Vols'!BI39,
                IF(AND(TEXT('Raw Weekend Hourly Traffic Vols'!A67,"dddd")="SUNDAY",'Raw Weekend Hourly Traffic Vols'!A67&lt;&gt;0),
                        SUM('Raw Weekend Hourly Traffic Vols'!AU67:AW67) + 2*SUM('Raw Weekend Hourly Traffic Vols'!AX67:BH67) + (2-(SUM('Raw Weekend Hourly Traffic Vols'!AU67:AW67)/SUM('Raw Weekend Hourly Traffic Vols'!AU67:BH67)))*'Raw Weekend Hourly Traffic Vols'!BI67,
                        0
                )
        )
),"")</f>
        <v>0</v>
      </c>
      <c r="M43" s="193" t="str">
        <f ca="1">IFERROR(IF(L43=0,$D43*'Weekend Adjustment Factors'!H14,ROUND(L43*$D$9*$D$10,0)),"")</f>
        <v/>
      </c>
      <c r="N43" s="195" t="str">
        <f ca="1">IFERROR(ROUND(M43/$I$8*$I$7*(1-'User Input'!$G$61),0),"")</f>
        <v/>
      </c>
    </row>
    <row r="44" spans="2:15" x14ac:dyDescent="0.25">
      <c r="B44" s="29" t="str">
        <f>IF('Raw Weekday Hourly Traffic Vols'!$H$5="2-Way",B16,"")</f>
        <v/>
      </c>
      <c r="C44" s="197" t="str">
        <f>IFERROR(IF(AND('Raw Weekday Hourly Traffic Vols'!BM12&gt;0,'Raw Weekday Hourly Traffic Vols'!BM40&gt;0),
        SUM('Raw Weekday Hourly Traffic Vols'!AU12:AW12)+SUM('Raw Weekday Hourly Traffic Vols'!AU40:AW40)+2*SUM('Raw Weekday Hourly Traffic Vols'!AX12:BH12)+2*SUM('Raw Weekday Hourly Traffic Vols'!AX40:BH40) +
             (2-(SUM('Raw Weekday Hourly Traffic Vols'!AU12:AW12)/SUM('Raw Weekday Hourly Traffic Vols'!AU12:BH12)))*'Raw Weekday Hourly Traffic Vols'!BI12 + (2-(SUM('Raw Weekday Hourly Traffic Vols'!AU40:AW40)/SUM('Raw Weekday Hourly Traffic Vols'!AU40:BH40)))*'Raw Weekday Hourly Traffic Vols'!BI40,
        IF(AND('Raw Weekday Hourly Traffic Vols'!BM40&gt;0,'Raw Weekday Hourly Traffic Vols'!BM68&gt;0),
                SUM('Raw Weekday Hourly Traffic Vols'!AU40:AW40)+SUM('Raw Weekday Hourly Traffic Vols'!AU68:AW68)+2*SUM('Raw Weekday Hourly Traffic Vols'!AX40:BH40)+2*SUM('Raw Weekday Hourly Traffic Vols'!AX68:BH68) +
                    (2-(SUM('Raw Weekday Hourly Traffic Vols'!AU40:AW40)/SUM('Raw Weekday Hourly Traffic Vols'!AU40:BH40)))*'Raw Weekday Hourly Traffic Vols'!BI40 + (2-(SUM('Raw Weekday Hourly Traffic Vols'!AU68:AW68)/SUM('Raw Weekday Hourly Traffic Vols'!AU68:BH68)))*'Raw Weekday Hourly Traffic Vols'!BI68,
                2*(SUM('Raw Weekday Hourly Traffic Vols'!AU40:AW40)+2*SUM('Raw Weekday Hourly Traffic Vols'!AX40:BH40) + (2-(SUM('Raw Weekday Hourly Traffic Vols'!AU40:AW40)/SUM('Raw Weekday Hourly Traffic Vols'!AU40:BH40)))*'Raw Weekday Hourly Traffic Vols'!BI40)
        )
)/2,"")</f>
        <v/>
      </c>
      <c r="D44" s="198" t="str">
        <f t="shared" ref="D44:D66" ca="1" si="1">IFERROR(ROUND(C44*$D$9*$D$10,0),"")</f>
        <v/>
      </c>
      <c r="E44" s="199" t="str">
        <f ca="1">IFERROR(ROUND(D44/$I$8*$I$7*(1-'User Input'!$G$59),0),"")</f>
        <v/>
      </c>
      <c r="F44" s="197">
        <f>IFERROR(IF(AND(TEXT('Raw Weekend Hourly Traffic Vols'!A12,"dddd")="FRIDAY",'Raw Weekend Hourly Traffic Vols'!A12&lt;&gt;0),
        SUM('Raw Weekend Hourly Traffic Vols'!AU12:AW12) + 2*SUM('Raw Weekend Hourly Traffic Vols'!AX12:BH12) + (2-(SUM('Raw Weekend Hourly Traffic Vols'!AU12:AW12)/SUM('Raw Weekend Hourly Traffic Vols'!AU12:BH12)))*'Raw Weekend Hourly Traffic Vols'!BI12,
        IF(AND(TEXT('Raw Weekend Hourly Traffic Vols'!A40,"dddd")="FRIDAY",'Raw Weekend Hourly Traffic Vols'!A40&lt;&gt;0),
                SUM('Raw Weekend Hourly Traffic Vols'!AU40:AW40) + 2*SUM('Raw Weekend Hourly Traffic Vols'!AX40:BH40) + (2-(SUM('Raw Weekend Hourly Traffic Vols'!AU40:AW40)/SUM('Raw Weekend Hourly Traffic Vols'!AU40:BH40)))*'Raw Weekend Hourly Traffic Vols'!BI40,
                IF(AND(TEXT('Raw Weekend Hourly Traffic Vols'!A68,"dddd")="FRIDAY",'Raw Weekend Hourly Traffic Vols'!A68&lt;&gt;0),
                        SUM('Raw Weekend Hourly Traffic Vols'!AU68:AW68) + 2*SUM('Raw Weekend Hourly Traffic Vols'!AX68:BH68) + (2-(SUM('Raw Weekend Hourly Traffic Vols'!AU68:AW68)/SUM('Raw Weekend Hourly Traffic Vols'!AU68:BH68)))*'Raw Weekend Hourly Traffic Vols'!BI68,
                        0
                )
        )
),"")</f>
        <v>0</v>
      </c>
      <c r="G44" s="198" t="str">
        <f ca="1">IFERROR(IF(F44=0,$D44*'Weekend Adjustment Factors'!D15,ROUND(F44*$D$9*$D$10,0)),"")</f>
        <v/>
      </c>
      <c r="H44" s="200" t="str">
        <f ca="1">IFERROR(ROUND(G44/$I$8*$I$7*(1-'User Input'!$G$60),0),"")</f>
        <v/>
      </c>
      <c r="I44" s="197">
        <f>IFERROR(IF(AND(TEXT('Raw Weekend Hourly Traffic Vols'!A12,"dddd")="SATURDAY",'Raw Weekend Hourly Traffic Vols'!A12&lt;&gt;0),
        SUM('Raw Weekend Hourly Traffic Vols'!AU12:AW12) + 2*SUM('Raw Weekend Hourly Traffic Vols'!AX12:BH12) + (2-(SUM('Raw Weekend Hourly Traffic Vols'!AU12:AW12)/SUM('Raw Weekend Hourly Traffic Vols'!AU12:BH12)))*'Raw Weekend Hourly Traffic Vols'!BI12,
        IF(AND(TEXT('Raw Weekend Hourly Traffic Vols'!A40,"dddd")="SATURDAY",'Raw Weekend Hourly Traffic Vols'!A40&lt;&gt;0),
                SUM('Raw Weekend Hourly Traffic Vols'!AU40:AW40) + 2*SUM('Raw Weekend Hourly Traffic Vols'!AX40:BH40) + (2-(SUM('Raw Weekend Hourly Traffic Vols'!AU40:AW40)/SUM('Raw Weekend Hourly Traffic Vols'!AU40:BH40)))*'Raw Weekend Hourly Traffic Vols'!BI40,
                IF(AND(TEXT('Raw Weekend Hourly Traffic Vols'!A68,"dddd")="SATURDAY",'Raw Weekend Hourly Traffic Vols'!A68&lt;&gt;0),
                        SUM('Raw Weekend Hourly Traffic Vols'!AU68:AW68) + 2*SUM('Raw Weekend Hourly Traffic Vols'!AX68:BH68) + (2-(SUM('Raw Weekend Hourly Traffic Vols'!AU68:AW68)/SUM('Raw Weekend Hourly Traffic Vols'!AU68:BH68)))*'Raw Weekend Hourly Traffic Vols'!BI68,
                        0
                )
        )
),"")</f>
        <v>0</v>
      </c>
      <c r="J44" s="198" t="str">
        <f ca="1">IFERROR(IF(I44=0,$D44*'Weekend Adjustment Factors'!F15,ROUND(I44*$D$9*$D$10,0)),"")</f>
        <v/>
      </c>
      <c r="K44" s="200" t="str">
        <f ca="1">IFERROR(ROUND(J44/$I$8*$I$7*(1-'User Input'!$G$61),0),"")</f>
        <v/>
      </c>
      <c r="L44" s="197">
        <f>IFERROR(IF(AND(TEXT('Raw Weekend Hourly Traffic Vols'!A12,"dddd")="SUNDAY",'Raw Weekend Hourly Traffic Vols'!A12&lt;&gt;0),
        SUM('Raw Weekend Hourly Traffic Vols'!AU12:AW12) + 2*SUM('Raw Weekend Hourly Traffic Vols'!AX12:BH12) + (2-(SUM('Raw Weekend Hourly Traffic Vols'!AU12:AW12)/SUM('Raw Weekend Hourly Traffic Vols'!AU12:BH12)))*'Raw Weekend Hourly Traffic Vols'!BI12,
        IF(AND(TEXT('Raw Weekend Hourly Traffic Vols'!A40,"dddd")="SUNDAY",'Raw Weekend Hourly Traffic Vols'!A40&lt;&gt;0),
                SUM('Raw Weekend Hourly Traffic Vols'!AU40:AW40) + 2*SUM('Raw Weekend Hourly Traffic Vols'!AX40:BH40) + (2-(SUM('Raw Weekend Hourly Traffic Vols'!AU40:AW40)/SUM('Raw Weekend Hourly Traffic Vols'!AU40:BH40)))*'Raw Weekend Hourly Traffic Vols'!BI40,
                IF(AND(TEXT('Raw Weekend Hourly Traffic Vols'!A68,"dddd")="SUNDAY",'Raw Weekend Hourly Traffic Vols'!A68&lt;&gt;0),
                        SUM('Raw Weekend Hourly Traffic Vols'!AU68:AW68) + 2*SUM('Raw Weekend Hourly Traffic Vols'!AX68:BH68) + (2-(SUM('Raw Weekend Hourly Traffic Vols'!AU68:AW68)/SUM('Raw Weekend Hourly Traffic Vols'!AU68:BH68)))*'Raw Weekend Hourly Traffic Vols'!BI68,
                        0
                )
        )
),"")</f>
        <v>0</v>
      </c>
      <c r="M44" s="198" t="str">
        <f ca="1">IFERROR(IF(L44=0,$D44*'Weekend Adjustment Factors'!H15,ROUND(L44*$D$9*$D$10,0)),"")</f>
        <v/>
      </c>
      <c r="N44" s="200" t="str">
        <f ca="1">IFERROR(ROUND(M44/$I$8*$I$7*(1-'User Input'!$G$61),0),"")</f>
        <v/>
      </c>
    </row>
    <row r="45" spans="2:15" x14ac:dyDescent="0.25">
      <c r="B45" s="29" t="str">
        <f>IF('Raw Weekday Hourly Traffic Vols'!$H$5="2-Way",B17,"")</f>
        <v/>
      </c>
      <c r="C45" s="197" t="str">
        <f>IFERROR(IF(AND('Raw Weekday Hourly Traffic Vols'!BM13&gt;0,'Raw Weekday Hourly Traffic Vols'!BM41&gt;0),
        SUM('Raw Weekday Hourly Traffic Vols'!AU13:AW13)+SUM('Raw Weekday Hourly Traffic Vols'!AU41:AW41)+2*SUM('Raw Weekday Hourly Traffic Vols'!AX13:BH13)+2*SUM('Raw Weekday Hourly Traffic Vols'!AX41:BH41) +
             (2-(SUM('Raw Weekday Hourly Traffic Vols'!AU13:AW13)/SUM('Raw Weekday Hourly Traffic Vols'!AU13:BH13)))*'Raw Weekday Hourly Traffic Vols'!BI13 + (2-(SUM('Raw Weekday Hourly Traffic Vols'!AU41:AW41)/SUM('Raw Weekday Hourly Traffic Vols'!AU41:BH41)))*'Raw Weekday Hourly Traffic Vols'!BI41,
        IF(AND('Raw Weekday Hourly Traffic Vols'!BM41&gt;0,'Raw Weekday Hourly Traffic Vols'!BM69&gt;0),
                SUM('Raw Weekday Hourly Traffic Vols'!AU41:AW41)+SUM('Raw Weekday Hourly Traffic Vols'!AU69:AW69)+2*SUM('Raw Weekday Hourly Traffic Vols'!AX41:BH41)+2*SUM('Raw Weekday Hourly Traffic Vols'!AX69:BH69) +
                    (2-(SUM('Raw Weekday Hourly Traffic Vols'!AU41:AW41)/SUM('Raw Weekday Hourly Traffic Vols'!AU41:BH41)))*'Raw Weekday Hourly Traffic Vols'!BI41 + (2-(SUM('Raw Weekday Hourly Traffic Vols'!AU69:AW69)/SUM('Raw Weekday Hourly Traffic Vols'!AU69:BH69)))*'Raw Weekday Hourly Traffic Vols'!BI69,
                2*(SUM('Raw Weekday Hourly Traffic Vols'!AU41:AW41)+2*SUM('Raw Weekday Hourly Traffic Vols'!AX41:BH41) + (2-(SUM('Raw Weekday Hourly Traffic Vols'!AU41:AW41)/SUM('Raw Weekday Hourly Traffic Vols'!AU41:BH41)))*'Raw Weekday Hourly Traffic Vols'!BI41)
        )
)/2,"")</f>
        <v/>
      </c>
      <c r="D45" s="198" t="str">
        <f t="shared" ca="1" si="1"/>
        <v/>
      </c>
      <c r="E45" s="199" t="str">
        <f ca="1">IFERROR(ROUND(D45/$I$8*$I$7*(1-'User Input'!$G$59),0),"")</f>
        <v/>
      </c>
      <c r="F45" s="197">
        <f>IFERROR(IF(AND(TEXT('Raw Weekend Hourly Traffic Vols'!A13,"dddd")="FRIDAY",'Raw Weekend Hourly Traffic Vols'!A13&lt;&gt;0),
        SUM('Raw Weekend Hourly Traffic Vols'!AU13:AW13) + 2*SUM('Raw Weekend Hourly Traffic Vols'!AX13:BH13) + (2-(SUM('Raw Weekend Hourly Traffic Vols'!AU13:AW13)/SUM('Raw Weekend Hourly Traffic Vols'!AU13:BH13)))*'Raw Weekend Hourly Traffic Vols'!BI13,
        IF(AND(TEXT('Raw Weekend Hourly Traffic Vols'!A41,"dddd")="FRIDAY",'Raw Weekend Hourly Traffic Vols'!A41&lt;&gt;0),
                SUM('Raw Weekend Hourly Traffic Vols'!AU41:AW41) + 2*SUM('Raw Weekend Hourly Traffic Vols'!AX41:BH41) + (2-(SUM('Raw Weekend Hourly Traffic Vols'!AU41:AW41)/SUM('Raw Weekend Hourly Traffic Vols'!AU41:BH41)))*'Raw Weekend Hourly Traffic Vols'!BI41,
                IF(AND(TEXT('Raw Weekend Hourly Traffic Vols'!A69,"dddd")="FRIDAY",'Raw Weekend Hourly Traffic Vols'!A69&lt;&gt;0),
                        SUM('Raw Weekend Hourly Traffic Vols'!AU69:AW69) + 2*SUM('Raw Weekend Hourly Traffic Vols'!AX69:BH69) + (2-(SUM('Raw Weekend Hourly Traffic Vols'!AU69:AW69)/SUM('Raw Weekend Hourly Traffic Vols'!AU69:BH69)))*'Raw Weekend Hourly Traffic Vols'!BI69,
                        0
                )
        )
),"")</f>
        <v>0</v>
      </c>
      <c r="G45" s="198" t="str">
        <f ca="1">IFERROR(IF(F45=0,$D45*'Weekend Adjustment Factors'!D16,ROUND(F45*$D$9*$D$10,0)),"")</f>
        <v/>
      </c>
      <c r="H45" s="200" t="str">
        <f ca="1">IFERROR(ROUND(G45/$I$8*$I$7*(1-'User Input'!$G$60),0),"")</f>
        <v/>
      </c>
      <c r="I45" s="197">
        <f>IFERROR(IF(AND(TEXT('Raw Weekend Hourly Traffic Vols'!A13,"dddd")="SATURDAY",'Raw Weekend Hourly Traffic Vols'!A13&lt;&gt;0),
        SUM('Raw Weekend Hourly Traffic Vols'!AU13:AW13) + 2*SUM('Raw Weekend Hourly Traffic Vols'!AX13:BH13) + (2-(SUM('Raw Weekend Hourly Traffic Vols'!AU13:AW13)/SUM('Raw Weekend Hourly Traffic Vols'!AU13:BH13)))*'Raw Weekend Hourly Traffic Vols'!BI13,
        IF(AND(TEXT('Raw Weekend Hourly Traffic Vols'!A41,"dddd")="SATURDAY",'Raw Weekend Hourly Traffic Vols'!A41&lt;&gt;0),
                SUM('Raw Weekend Hourly Traffic Vols'!AU41:AW41) + 2*SUM('Raw Weekend Hourly Traffic Vols'!AX41:BH41) + (2-(SUM('Raw Weekend Hourly Traffic Vols'!AU41:AW41)/SUM('Raw Weekend Hourly Traffic Vols'!AU41:BH41)))*'Raw Weekend Hourly Traffic Vols'!BI41,
                IF(AND(TEXT('Raw Weekend Hourly Traffic Vols'!A69,"dddd")="SATURDAY",'Raw Weekend Hourly Traffic Vols'!A69&lt;&gt;0),
                        SUM('Raw Weekend Hourly Traffic Vols'!AU69:AW69) + 2*SUM('Raw Weekend Hourly Traffic Vols'!AX69:BH69) + (2-(SUM('Raw Weekend Hourly Traffic Vols'!AU69:AW69)/SUM('Raw Weekend Hourly Traffic Vols'!AU69:BH69)))*'Raw Weekend Hourly Traffic Vols'!BI69,
                        0
                )
        )
),"")</f>
        <v>0</v>
      </c>
      <c r="J45" s="198" t="str">
        <f ca="1">IFERROR(IF(I45=0,$D45*'Weekend Adjustment Factors'!F16,ROUND(I45*$D$9*$D$10,0)),"")</f>
        <v/>
      </c>
      <c r="K45" s="200" t="str">
        <f ca="1">IFERROR(ROUND(J45/$I$8*$I$7*(1-'User Input'!$G$61),0),"")</f>
        <v/>
      </c>
      <c r="L45" s="197">
        <f>IFERROR(IF(AND(TEXT('Raw Weekend Hourly Traffic Vols'!A13,"dddd")="SUNDAY",'Raw Weekend Hourly Traffic Vols'!A13&lt;&gt;0),
        SUM('Raw Weekend Hourly Traffic Vols'!AU13:AW13) + 2*SUM('Raw Weekend Hourly Traffic Vols'!AX13:BH13) + (2-(SUM('Raw Weekend Hourly Traffic Vols'!AU13:AW13)/SUM('Raw Weekend Hourly Traffic Vols'!AU13:BH13)))*'Raw Weekend Hourly Traffic Vols'!BI13,
        IF(AND(TEXT('Raw Weekend Hourly Traffic Vols'!A41,"dddd")="SUNDAY",'Raw Weekend Hourly Traffic Vols'!A41&lt;&gt;0),
                SUM('Raw Weekend Hourly Traffic Vols'!AU41:AW41) + 2*SUM('Raw Weekend Hourly Traffic Vols'!AX41:BH41) + (2-(SUM('Raw Weekend Hourly Traffic Vols'!AU41:AW41)/SUM('Raw Weekend Hourly Traffic Vols'!AU41:BH41)))*'Raw Weekend Hourly Traffic Vols'!BI41,
                IF(AND(TEXT('Raw Weekend Hourly Traffic Vols'!A69,"dddd")="SUNDAY",'Raw Weekend Hourly Traffic Vols'!A69&lt;&gt;0),
                        SUM('Raw Weekend Hourly Traffic Vols'!AU69:AW69) + 2*SUM('Raw Weekend Hourly Traffic Vols'!AX69:BH69) + (2-(SUM('Raw Weekend Hourly Traffic Vols'!AU69:AW69)/SUM('Raw Weekend Hourly Traffic Vols'!AU69:BH69)))*'Raw Weekend Hourly Traffic Vols'!BI69,
                        0
                )
        )
),"")</f>
        <v>0</v>
      </c>
      <c r="M45" s="198" t="str">
        <f ca="1">IFERROR(IF(L45=0,$D45*'Weekend Adjustment Factors'!H16,ROUND(L45*$D$9*$D$10,0)),"")</f>
        <v/>
      </c>
      <c r="N45" s="200" t="str">
        <f ca="1">IFERROR(ROUND(M45/$I$8*$I$7*(1-'User Input'!$G$61),0),"")</f>
        <v/>
      </c>
    </row>
    <row r="46" spans="2:15" x14ac:dyDescent="0.25">
      <c r="B46" s="29" t="str">
        <f>IF('Raw Weekday Hourly Traffic Vols'!$H$5="2-Way",B18,"")</f>
        <v/>
      </c>
      <c r="C46" s="197" t="str">
        <f>IFERROR(IF(AND('Raw Weekday Hourly Traffic Vols'!BM14&gt;0,'Raw Weekday Hourly Traffic Vols'!BM42&gt;0),
        SUM('Raw Weekday Hourly Traffic Vols'!AU14:AW14)+SUM('Raw Weekday Hourly Traffic Vols'!AU42:AW42)+2*SUM('Raw Weekday Hourly Traffic Vols'!AX14:BH14)+2*SUM('Raw Weekday Hourly Traffic Vols'!AX42:BH42) +
             (2-(SUM('Raw Weekday Hourly Traffic Vols'!AU14:AW14)/SUM('Raw Weekday Hourly Traffic Vols'!AU14:BH14)))*'Raw Weekday Hourly Traffic Vols'!BI14 + (2-(SUM('Raw Weekday Hourly Traffic Vols'!AU42:AW42)/SUM('Raw Weekday Hourly Traffic Vols'!AU42:BH42)))*'Raw Weekday Hourly Traffic Vols'!BI42,
        IF(AND('Raw Weekday Hourly Traffic Vols'!BM42&gt;0,'Raw Weekday Hourly Traffic Vols'!BM70&gt;0),
                SUM('Raw Weekday Hourly Traffic Vols'!AU42:AW42)+SUM('Raw Weekday Hourly Traffic Vols'!AU70:AW70)+2*SUM('Raw Weekday Hourly Traffic Vols'!AX42:BH42)+2*SUM('Raw Weekday Hourly Traffic Vols'!AX70:BH70) +
                    (2-(SUM('Raw Weekday Hourly Traffic Vols'!AU42:AW42)/SUM('Raw Weekday Hourly Traffic Vols'!AU42:BH42)))*'Raw Weekday Hourly Traffic Vols'!BI42 + (2-(SUM('Raw Weekday Hourly Traffic Vols'!AU70:AW70)/SUM('Raw Weekday Hourly Traffic Vols'!AU70:BH70)))*'Raw Weekday Hourly Traffic Vols'!BI70,
                2*(SUM('Raw Weekday Hourly Traffic Vols'!AU42:AW42)+2*SUM('Raw Weekday Hourly Traffic Vols'!AX42:BH42) + (2-(SUM('Raw Weekday Hourly Traffic Vols'!AU42:AW42)/SUM('Raw Weekday Hourly Traffic Vols'!AU42:BH42)))*'Raw Weekday Hourly Traffic Vols'!BI42)
        )
)/2,"")</f>
        <v/>
      </c>
      <c r="D46" s="198" t="str">
        <f t="shared" ca="1" si="1"/>
        <v/>
      </c>
      <c r="E46" s="199" t="str">
        <f ca="1">IFERROR(ROUND(D46/$I$8*$I$7*(1-'User Input'!$G$59),0),"")</f>
        <v/>
      </c>
      <c r="F46" s="197">
        <f>IFERROR(IF(AND(TEXT('Raw Weekend Hourly Traffic Vols'!A14,"dddd")="FRIDAY",'Raw Weekend Hourly Traffic Vols'!A14&lt;&gt;0),
        SUM('Raw Weekend Hourly Traffic Vols'!AU14:AW14) + 2*SUM('Raw Weekend Hourly Traffic Vols'!AX14:BH14) + (2-(SUM('Raw Weekend Hourly Traffic Vols'!AU14:AW14)/SUM('Raw Weekend Hourly Traffic Vols'!AU14:BH14)))*'Raw Weekend Hourly Traffic Vols'!BI14,
        IF(AND(TEXT('Raw Weekend Hourly Traffic Vols'!A42,"dddd")="FRIDAY",'Raw Weekend Hourly Traffic Vols'!A42&lt;&gt;0),
                SUM('Raw Weekend Hourly Traffic Vols'!AU42:AW42) + 2*SUM('Raw Weekend Hourly Traffic Vols'!AX42:BH42) + (2-(SUM('Raw Weekend Hourly Traffic Vols'!AU42:AW42)/SUM('Raw Weekend Hourly Traffic Vols'!AU42:BH42)))*'Raw Weekend Hourly Traffic Vols'!BI42,
                IF(AND(TEXT('Raw Weekend Hourly Traffic Vols'!A70,"dddd")="FRIDAY",'Raw Weekend Hourly Traffic Vols'!A70&lt;&gt;0),
                        SUM('Raw Weekend Hourly Traffic Vols'!AU70:AW70) + 2*SUM('Raw Weekend Hourly Traffic Vols'!AX70:BH70) + (2-(SUM('Raw Weekend Hourly Traffic Vols'!AU70:AW70)/SUM('Raw Weekend Hourly Traffic Vols'!AU70:BH70)))*'Raw Weekend Hourly Traffic Vols'!BI70,
                        0
                )
        )
),"")</f>
        <v>0</v>
      </c>
      <c r="G46" s="198" t="str">
        <f ca="1">IFERROR(IF(F46=0,$D46*'Weekend Adjustment Factors'!D17,ROUND(F46*$D$9*$D$10,0)),"")</f>
        <v/>
      </c>
      <c r="H46" s="200" t="str">
        <f ca="1">IFERROR(ROUND(G46/$I$8*$I$7*(1-'User Input'!$G$60),0),"")</f>
        <v/>
      </c>
      <c r="I46" s="197">
        <f>IFERROR(IF(AND(TEXT('Raw Weekend Hourly Traffic Vols'!A14,"dddd")="SATURDAY",'Raw Weekend Hourly Traffic Vols'!A14&lt;&gt;0),
        SUM('Raw Weekend Hourly Traffic Vols'!AU14:AW14) + 2*SUM('Raw Weekend Hourly Traffic Vols'!AX14:BH14) + (2-(SUM('Raw Weekend Hourly Traffic Vols'!AU14:AW14)/SUM('Raw Weekend Hourly Traffic Vols'!AU14:BH14)))*'Raw Weekend Hourly Traffic Vols'!BI14,
        IF(AND(TEXT('Raw Weekend Hourly Traffic Vols'!A42,"dddd")="SATURDAY",'Raw Weekend Hourly Traffic Vols'!A42&lt;&gt;0),
                SUM('Raw Weekend Hourly Traffic Vols'!AU42:AW42) + 2*SUM('Raw Weekend Hourly Traffic Vols'!AX42:BH42) + (2-(SUM('Raw Weekend Hourly Traffic Vols'!AU42:AW42)/SUM('Raw Weekend Hourly Traffic Vols'!AU42:BH42)))*'Raw Weekend Hourly Traffic Vols'!BI42,
                IF(AND(TEXT('Raw Weekend Hourly Traffic Vols'!A70,"dddd")="SATURDAY",'Raw Weekend Hourly Traffic Vols'!A70&lt;&gt;0),
                        SUM('Raw Weekend Hourly Traffic Vols'!AU70:AW70) + 2*SUM('Raw Weekend Hourly Traffic Vols'!AX70:BH70) + (2-(SUM('Raw Weekend Hourly Traffic Vols'!AU70:AW70)/SUM('Raw Weekend Hourly Traffic Vols'!AU70:BH70)))*'Raw Weekend Hourly Traffic Vols'!BI70,
                        0
                )
        )
),"")</f>
        <v>0</v>
      </c>
      <c r="J46" s="198" t="str">
        <f ca="1">IFERROR(IF(I46=0,$D46*'Weekend Adjustment Factors'!F17,ROUND(I46*$D$9*$D$10,0)),"")</f>
        <v/>
      </c>
      <c r="K46" s="200" t="str">
        <f ca="1">IFERROR(ROUND(J46/$I$8*$I$7*(1-'User Input'!$G$61),0),"")</f>
        <v/>
      </c>
      <c r="L46" s="197">
        <f>IFERROR(IF(AND(TEXT('Raw Weekend Hourly Traffic Vols'!A14,"dddd")="SUNDAY",'Raw Weekend Hourly Traffic Vols'!A14&lt;&gt;0),
        SUM('Raw Weekend Hourly Traffic Vols'!AU14:AW14) + 2*SUM('Raw Weekend Hourly Traffic Vols'!AX14:BH14) + (2-(SUM('Raw Weekend Hourly Traffic Vols'!AU14:AW14)/SUM('Raw Weekend Hourly Traffic Vols'!AU14:BH14)))*'Raw Weekend Hourly Traffic Vols'!BI14,
        IF(AND(TEXT('Raw Weekend Hourly Traffic Vols'!A42,"dddd")="SUNDAY",'Raw Weekend Hourly Traffic Vols'!A42&lt;&gt;0),
                SUM('Raw Weekend Hourly Traffic Vols'!AU42:AW42) + 2*SUM('Raw Weekend Hourly Traffic Vols'!AX42:BH42) + (2-(SUM('Raw Weekend Hourly Traffic Vols'!AU42:AW42)/SUM('Raw Weekend Hourly Traffic Vols'!AU42:BH42)))*'Raw Weekend Hourly Traffic Vols'!BI42,
                IF(AND(TEXT('Raw Weekend Hourly Traffic Vols'!A70,"dddd")="SUNDAY",'Raw Weekend Hourly Traffic Vols'!A70&lt;&gt;0),
                        SUM('Raw Weekend Hourly Traffic Vols'!AU70:AW70) + 2*SUM('Raw Weekend Hourly Traffic Vols'!AX70:BH70) + (2-(SUM('Raw Weekend Hourly Traffic Vols'!AU70:AW70)/SUM('Raw Weekend Hourly Traffic Vols'!AU70:BH70)))*'Raw Weekend Hourly Traffic Vols'!BI70,
                        0
                )
        )
),"")</f>
        <v>0</v>
      </c>
      <c r="M46" s="198" t="str">
        <f ca="1">IFERROR(IF(L46=0,$D46*'Weekend Adjustment Factors'!H17,ROUND(L46*$D$9*$D$10,0)),"")</f>
        <v/>
      </c>
      <c r="N46" s="200" t="str">
        <f ca="1">IFERROR(ROUND(M46/$I$8*$I$7*(1-'User Input'!$G$61),0),"")</f>
        <v/>
      </c>
    </row>
    <row r="47" spans="2:15" x14ac:dyDescent="0.25">
      <c r="B47" s="29" t="str">
        <f>IF('Raw Weekday Hourly Traffic Vols'!$H$5="2-Way",B19,"")</f>
        <v/>
      </c>
      <c r="C47" s="197" t="str">
        <f>IFERROR(IF(AND('Raw Weekday Hourly Traffic Vols'!BM15&gt;0,'Raw Weekday Hourly Traffic Vols'!BM43&gt;0),
        SUM('Raw Weekday Hourly Traffic Vols'!AU15:AW15)+SUM('Raw Weekday Hourly Traffic Vols'!AU43:AW43)+2*SUM('Raw Weekday Hourly Traffic Vols'!AX15:BH15)+2*SUM('Raw Weekday Hourly Traffic Vols'!AX43:BH43) +
             (2-(SUM('Raw Weekday Hourly Traffic Vols'!AU15:AW15)/SUM('Raw Weekday Hourly Traffic Vols'!AU15:BH15)))*'Raw Weekday Hourly Traffic Vols'!BI15 + (2-(SUM('Raw Weekday Hourly Traffic Vols'!AU43:AW43)/SUM('Raw Weekday Hourly Traffic Vols'!AU43:BH43)))*'Raw Weekday Hourly Traffic Vols'!BI43,
        IF(AND('Raw Weekday Hourly Traffic Vols'!BM43&gt;0,'Raw Weekday Hourly Traffic Vols'!BM71&gt;0),
                SUM('Raw Weekday Hourly Traffic Vols'!AU43:AW43)+SUM('Raw Weekday Hourly Traffic Vols'!AU71:AW71)+2*SUM('Raw Weekday Hourly Traffic Vols'!AX43:BH43)+2*SUM('Raw Weekday Hourly Traffic Vols'!AX71:BH71) +
                    (2-(SUM('Raw Weekday Hourly Traffic Vols'!AU43:AW43)/SUM('Raw Weekday Hourly Traffic Vols'!AU43:BH43)))*'Raw Weekday Hourly Traffic Vols'!BI43 + (2-(SUM('Raw Weekday Hourly Traffic Vols'!AU71:AW71)/SUM('Raw Weekday Hourly Traffic Vols'!AU71:BH71)))*'Raw Weekday Hourly Traffic Vols'!BI71,
                2*(SUM('Raw Weekday Hourly Traffic Vols'!AU43:AW43)+2*SUM('Raw Weekday Hourly Traffic Vols'!AX43:BH43) + (2-(SUM('Raw Weekday Hourly Traffic Vols'!AU43:AW43)/SUM('Raw Weekday Hourly Traffic Vols'!AU43:BH43)))*'Raw Weekday Hourly Traffic Vols'!BI43)
        )
)/2,"")</f>
        <v/>
      </c>
      <c r="D47" s="198" t="str">
        <f t="shared" ca="1" si="1"/>
        <v/>
      </c>
      <c r="E47" s="199" t="str">
        <f ca="1">IFERROR(ROUND(D47/$I$8*$I$7*(1-'User Input'!$G$59),0),"")</f>
        <v/>
      </c>
      <c r="F47" s="197">
        <f>IFERROR(IF(AND(TEXT('Raw Weekend Hourly Traffic Vols'!A15,"dddd")="FRIDAY",'Raw Weekend Hourly Traffic Vols'!A15&lt;&gt;0),
        SUM('Raw Weekend Hourly Traffic Vols'!AU15:AW15) + 2*SUM('Raw Weekend Hourly Traffic Vols'!AX15:BH15) + (2-(SUM('Raw Weekend Hourly Traffic Vols'!AU15:AW15)/SUM('Raw Weekend Hourly Traffic Vols'!AU15:BH15)))*'Raw Weekend Hourly Traffic Vols'!BI15,
        IF(AND(TEXT('Raw Weekend Hourly Traffic Vols'!A43,"dddd")="FRIDAY",'Raw Weekend Hourly Traffic Vols'!A43&lt;&gt;0),
                SUM('Raw Weekend Hourly Traffic Vols'!AU43:AW43) + 2*SUM('Raw Weekend Hourly Traffic Vols'!AX43:BH43) + (2-(SUM('Raw Weekend Hourly Traffic Vols'!AU43:AW43)/SUM('Raw Weekend Hourly Traffic Vols'!AU43:BH43)))*'Raw Weekend Hourly Traffic Vols'!BI43,
                IF(AND(TEXT('Raw Weekend Hourly Traffic Vols'!A71,"dddd")="FRIDAY",'Raw Weekend Hourly Traffic Vols'!A71&lt;&gt;0),
                        SUM('Raw Weekend Hourly Traffic Vols'!AU71:AW71) + 2*SUM('Raw Weekend Hourly Traffic Vols'!AX71:BH71) + (2-(SUM('Raw Weekend Hourly Traffic Vols'!AU71:AW71)/SUM('Raw Weekend Hourly Traffic Vols'!AU71:BH71)))*'Raw Weekend Hourly Traffic Vols'!BI71,
                        0
                )
        )
),"")</f>
        <v>0</v>
      </c>
      <c r="G47" s="198" t="str">
        <f ca="1">IFERROR(IF(F47=0,$D47*'Weekend Adjustment Factors'!D18,ROUND(F47*$D$9*$D$10,0)),"")</f>
        <v/>
      </c>
      <c r="H47" s="200" t="str">
        <f ca="1">IFERROR(ROUND(G47/$I$8*$I$7*(1-'User Input'!$G$60),0),"")</f>
        <v/>
      </c>
      <c r="I47" s="197">
        <f>IFERROR(IF(AND(TEXT('Raw Weekend Hourly Traffic Vols'!A15,"dddd")="SATURDAY",'Raw Weekend Hourly Traffic Vols'!A15&lt;&gt;0),
        SUM('Raw Weekend Hourly Traffic Vols'!AU15:AW15) + 2*SUM('Raw Weekend Hourly Traffic Vols'!AX15:BH15) + (2-(SUM('Raw Weekend Hourly Traffic Vols'!AU15:AW15)/SUM('Raw Weekend Hourly Traffic Vols'!AU15:BH15)))*'Raw Weekend Hourly Traffic Vols'!BI15,
        IF(AND(TEXT('Raw Weekend Hourly Traffic Vols'!A43,"dddd")="SATURDAY",'Raw Weekend Hourly Traffic Vols'!A43&lt;&gt;0),
                SUM('Raw Weekend Hourly Traffic Vols'!AU43:AW43) + 2*SUM('Raw Weekend Hourly Traffic Vols'!AX43:BH43) + (2-(SUM('Raw Weekend Hourly Traffic Vols'!AU43:AW43)/SUM('Raw Weekend Hourly Traffic Vols'!AU43:BH43)))*'Raw Weekend Hourly Traffic Vols'!BI43,
                IF(AND(TEXT('Raw Weekend Hourly Traffic Vols'!A71,"dddd")="SATURDAY",'Raw Weekend Hourly Traffic Vols'!A71&lt;&gt;0),
                        SUM('Raw Weekend Hourly Traffic Vols'!AU71:AW71) + 2*SUM('Raw Weekend Hourly Traffic Vols'!AX71:BH71) + (2-(SUM('Raw Weekend Hourly Traffic Vols'!AU71:AW71)/SUM('Raw Weekend Hourly Traffic Vols'!AU71:BH71)))*'Raw Weekend Hourly Traffic Vols'!BI71,
                        0
                )
        )
),"")</f>
        <v>0</v>
      </c>
      <c r="J47" s="198" t="str">
        <f ca="1">IFERROR(IF(I47=0,$D47*'Weekend Adjustment Factors'!F18,ROUND(I47*$D$9*$D$10,0)),"")</f>
        <v/>
      </c>
      <c r="K47" s="200" t="str">
        <f ca="1">IFERROR(ROUND(J47/$I$8*$I$7*(1-'User Input'!$G$61),0),"")</f>
        <v/>
      </c>
      <c r="L47" s="197">
        <f>IFERROR(IF(AND(TEXT('Raw Weekend Hourly Traffic Vols'!A15,"dddd")="SUNDAY",'Raw Weekend Hourly Traffic Vols'!A15&lt;&gt;0),
        SUM('Raw Weekend Hourly Traffic Vols'!AU15:AW15) + 2*SUM('Raw Weekend Hourly Traffic Vols'!AX15:BH15) + (2-(SUM('Raw Weekend Hourly Traffic Vols'!AU15:AW15)/SUM('Raw Weekend Hourly Traffic Vols'!AU15:BH15)))*'Raw Weekend Hourly Traffic Vols'!BI15,
        IF(AND(TEXT('Raw Weekend Hourly Traffic Vols'!A43,"dddd")="SUNDAY",'Raw Weekend Hourly Traffic Vols'!A43&lt;&gt;0),
                SUM('Raw Weekend Hourly Traffic Vols'!AU43:AW43) + 2*SUM('Raw Weekend Hourly Traffic Vols'!AX43:BH43) + (2-(SUM('Raw Weekend Hourly Traffic Vols'!AU43:AW43)/SUM('Raw Weekend Hourly Traffic Vols'!AU43:BH43)))*'Raw Weekend Hourly Traffic Vols'!BI43,
                IF(AND(TEXT('Raw Weekend Hourly Traffic Vols'!A71,"dddd")="SUNDAY",'Raw Weekend Hourly Traffic Vols'!A71&lt;&gt;0),
                        SUM('Raw Weekend Hourly Traffic Vols'!AU71:AW71) + 2*SUM('Raw Weekend Hourly Traffic Vols'!AX71:BH71) + (2-(SUM('Raw Weekend Hourly Traffic Vols'!AU71:AW71)/SUM('Raw Weekend Hourly Traffic Vols'!AU71:BH71)))*'Raw Weekend Hourly Traffic Vols'!BI71,
                        0
                )
        )
),"")</f>
        <v>0</v>
      </c>
      <c r="M47" s="198" t="str">
        <f ca="1">IFERROR(IF(L47=0,$D47*'Weekend Adjustment Factors'!H18,ROUND(L47*$D$9*$D$10,0)),"")</f>
        <v/>
      </c>
      <c r="N47" s="200" t="str">
        <f ca="1">IFERROR(ROUND(M47/$I$8*$I$7*(1-'User Input'!$G$61),0),"")</f>
        <v/>
      </c>
    </row>
    <row r="48" spans="2:15" x14ac:dyDescent="0.25">
      <c r="B48" s="29" t="str">
        <f>IF('Raw Weekday Hourly Traffic Vols'!$H$5="2-Way",B20,"")</f>
        <v/>
      </c>
      <c r="C48" s="197" t="str">
        <f>IFERROR(IF(AND('Raw Weekday Hourly Traffic Vols'!BM16&gt;0,'Raw Weekday Hourly Traffic Vols'!BM44&gt;0),
        SUM('Raw Weekday Hourly Traffic Vols'!AU16:AW16)+SUM('Raw Weekday Hourly Traffic Vols'!AU44:AW44)+2*SUM('Raw Weekday Hourly Traffic Vols'!AX16:BH16)+2*SUM('Raw Weekday Hourly Traffic Vols'!AX44:BH44) +
             (2-(SUM('Raw Weekday Hourly Traffic Vols'!AU16:AW16)/SUM('Raw Weekday Hourly Traffic Vols'!AU16:BH16)))*'Raw Weekday Hourly Traffic Vols'!BI16 + (2-(SUM('Raw Weekday Hourly Traffic Vols'!AU44:AW44)/SUM('Raw Weekday Hourly Traffic Vols'!AU44:BH44)))*'Raw Weekday Hourly Traffic Vols'!BI44,
        IF(AND('Raw Weekday Hourly Traffic Vols'!BM44&gt;0,'Raw Weekday Hourly Traffic Vols'!BM72&gt;0),
                SUM('Raw Weekday Hourly Traffic Vols'!AU44:AW44)+SUM('Raw Weekday Hourly Traffic Vols'!AU72:AW72)+2*SUM('Raw Weekday Hourly Traffic Vols'!AX44:BH44)+2*SUM('Raw Weekday Hourly Traffic Vols'!AX72:BH72) +
                    (2-(SUM('Raw Weekday Hourly Traffic Vols'!AU44:AW44)/SUM('Raw Weekday Hourly Traffic Vols'!AU44:BH44)))*'Raw Weekday Hourly Traffic Vols'!BI44 + (2-(SUM('Raw Weekday Hourly Traffic Vols'!AU72:AW72)/SUM('Raw Weekday Hourly Traffic Vols'!AU72:BH72)))*'Raw Weekday Hourly Traffic Vols'!BI72,
                2*(SUM('Raw Weekday Hourly Traffic Vols'!AU44:AW44)+2*SUM('Raw Weekday Hourly Traffic Vols'!AX44:BH44) + (2-(SUM('Raw Weekday Hourly Traffic Vols'!AU44:AW44)/SUM('Raw Weekday Hourly Traffic Vols'!AU44:BH44)))*'Raw Weekday Hourly Traffic Vols'!BI44)
        )
)/2,"")</f>
        <v/>
      </c>
      <c r="D48" s="198" t="str">
        <f t="shared" ca="1" si="1"/>
        <v/>
      </c>
      <c r="E48" s="199" t="str">
        <f ca="1">IFERROR(ROUND(D48/$I$8*$I$7*(1-'User Input'!$G$59),0),"")</f>
        <v/>
      </c>
      <c r="F48" s="197">
        <f>IFERROR(IF(AND(TEXT('Raw Weekend Hourly Traffic Vols'!A16,"dddd")="FRIDAY",'Raw Weekend Hourly Traffic Vols'!A16&lt;&gt;0),
        SUM('Raw Weekend Hourly Traffic Vols'!AU16:AW16) + 2*SUM('Raw Weekend Hourly Traffic Vols'!AX16:BH16) + (2-(SUM('Raw Weekend Hourly Traffic Vols'!AU16:AW16)/SUM('Raw Weekend Hourly Traffic Vols'!AU16:BH16)))*'Raw Weekend Hourly Traffic Vols'!BI16,
        IF(AND(TEXT('Raw Weekend Hourly Traffic Vols'!A44,"dddd")="FRIDAY",'Raw Weekend Hourly Traffic Vols'!A44&lt;&gt;0),
                SUM('Raw Weekend Hourly Traffic Vols'!AU44:AW44) + 2*SUM('Raw Weekend Hourly Traffic Vols'!AX44:BH44) + (2-(SUM('Raw Weekend Hourly Traffic Vols'!AU44:AW44)/SUM('Raw Weekend Hourly Traffic Vols'!AU44:BH44)))*'Raw Weekend Hourly Traffic Vols'!BI44,
                IF(AND(TEXT('Raw Weekend Hourly Traffic Vols'!A72,"dddd")="FRIDAY",'Raw Weekend Hourly Traffic Vols'!A72&lt;&gt;0),
                        SUM('Raw Weekend Hourly Traffic Vols'!AU72:AW72) + 2*SUM('Raw Weekend Hourly Traffic Vols'!AX72:BH72) + (2-(SUM('Raw Weekend Hourly Traffic Vols'!AU72:AW72)/SUM('Raw Weekend Hourly Traffic Vols'!AU72:BH72)))*'Raw Weekend Hourly Traffic Vols'!BI72,
                        0
                )
        )
),"")</f>
        <v>0</v>
      </c>
      <c r="G48" s="198" t="str">
        <f ca="1">IFERROR(IF(F48=0,$D48*'Weekend Adjustment Factors'!D19,ROUND(F48*$D$9*$D$10,0)),"")</f>
        <v/>
      </c>
      <c r="H48" s="200" t="str">
        <f ca="1">IFERROR(ROUND(G48/$I$8*$I$7*(1-'User Input'!$G$60),0),"")</f>
        <v/>
      </c>
      <c r="I48" s="197">
        <f>IFERROR(IF(AND(TEXT('Raw Weekend Hourly Traffic Vols'!A16,"dddd")="SATURDAY",'Raw Weekend Hourly Traffic Vols'!A16&lt;&gt;0),
        SUM('Raw Weekend Hourly Traffic Vols'!AU16:AW16) + 2*SUM('Raw Weekend Hourly Traffic Vols'!AX16:BH16) + (2-(SUM('Raw Weekend Hourly Traffic Vols'!AU16:AW16)/SUM('Raw Weekend Hourly Traffic Vols'!AU16:BH16)))*'Raw Weekend Hourly Traffic Vols'!BI16,
        IF(AND(TEXT('Raw Weekend Hourly Traffic Vols'!A44,"dddd")="SATURDAY",'Raw Weekend Hourly Traffic Vols'!A44&lt;&gt;0),
                SUM('Raw Weekend Hourly Traffic Vols'!AU44:AW44) + 2*SUM('Raw Weekend Hourly Traffic Vols'!AX44:BH44) + (2-(SUM('Raw Weekend Hourly Traffic Vols'!AU44:AW44)/SUM('Raw Weekend Hourly Traffic Vols'!AU44:BH44)))*'Raw Weekend Hourly Traffic Vols'!BI44,
                IF(AND(TEXT('Raw Weekend Hourly Traffic Vols'!A72,"dddd")="SATURDAY",'Raw Weekend Hourly Traffic Vols'!A72&lt;&gt;0),
                        SUM('Raw Weekend Hourly Traffic Vols'!AU72:AW72) + 2*SUM('Raw Weekend Hourly Traffic Vols'!AX72:BH72) + (2-(SUM('Raw Weekend Hourly Traffic Vols'!AU72:AW72)/SUM('Raw Weekend Hourly Traffic Vols'!AU72:BH72)))*'Raw Weekend Hourly Traffic Vols'!BI72,
                        0
                )
        )
),"")</f>
        <v>0</v>
      </c>
      <c r="J48" s="198" t="str">
        <f ca="1">IFERROR(IF(I48=0,$D48*'Weekend Adjustment Factors'!F19,ROUND(I48*$D$9*$D$10,0)),"")</f>
        <v/>
      </c>
      <c r="K48" s="200" t="str">
        <f ca="1">IFERROR(ROUND(J48/$I$8*$I$7*(1-'User Input'!$G$61),0),"")</f>
        <v/>
      </c>
      <c r="L48" s="197">
        <f>IFERROR(IF(AND(TEXT('Raw Weekend Hourly Traffic Vols'!A16,"dddd")="SUNDAY",'Raw Weekend Hourly Traffic Vols'!A16&lt;&gt;0),
        SUM('Raw Weekend Hourly Traffic Vols'!AU16:AW16) + 2*SUM('Raw Weekend Hourly Traffic Vols'!AX16:BH16) + (2-(SUM('Raw Weekend Hourly Traffic Vols'!AU16:AW16)/SUM('Raw Weekend Hourly Traffic Vols'!AU16:BH16)))*'Raw Weekend Hourly Traffic Vols'!BI16,
        IF(AND(TEXT('Raw Weekend Hourly Traffic Vols'!A44,"dddd")="SUNDAY",'Raw Weekend Hourly Traffic Vols'!A44&lt;&gt;0),
                SUM('Raw Weekend Hourly Traffic Vols'!AU44:AW44) + 2*SUM('Raw Weekend Hourly Traffic Vols'!AX44:BH44) + (2-(SUM('Raw Weekend Hourly Traffic Vols'!AU44:AW44)/SUM('Raw Weekend Hourly Traffic Vols'!AU44:BH44)))*'Raw Weekend Hourly Traffic Vols'!BI44,
                IF(AND(TEXT('Raw Weekend Hourly Traffic Vols'!A72,"dddd")="SUNDAY",'Raw Weekend Hourly Traffic Vols'!A72&lt;&gt;0),
                        SUM('Raw Weekend Hourly Traffic Vols'!AU72:AW72) + 2*SUM('Raw Weekend Hourly Traffic Vols'!AX72:BH72) + (2-(SUM('Raw Weekend Hourly Traffic Vols'!AU72:AW72)/SUM('Raw Weekend Hourly Traffic Vols'!AU72:BH72)))*'Raw Weekend Hourly Traffic Vols'!BI72,
                        0
                )
        )
),"")</f>
        <v>0</v>
      </c>
      <c r="M48" s="198" t="str">
        <f ca="1">IFERROR(IF(L48=0,$D48*'Weekend Adjustment Factors'!H19,ROUND(L48*$D$9*$D$10,0)),"")</f>
        <v/>
      </c>
      <c r="N48" s="200" t="str">
        <f ca="1">IFERROR(ROUND(M48/$I$8*$I$7*(1-'User Input'!$G$61),0),"")</f>
        <v/>
      </c>
    </row>
    <row r="49" spans="2:14" x14ac:dyDescent="0.25">
      <c r="B49" s="29" t="str">
        <f>IF('Raw Weekday Hourly Traffic Vols'!$H$5="2-Way",B21,"")</f>
        <v/>
      </c>
      <c r="C49" s="197" t="str">
        <f>IFERROR(IF(AND('Raw Weekday Hourly Traffic Vols'!BM17&gt;0,'Raw Weekday Hourly Traffic Vols'!BM45&gt;0),
        SUM('Raw Weekday Hourly Traffic Vols'!AU17:AW17)+SUM('Raw Weekday Hourly Traffic Vols'!AU45:AW45)+2*SUM('Raw Weekday Hourly Traffic Vols'!AX17:BH17)+2*SUM('Raw Weekday Hourly Traffic Vols'!AX45:BH45) +
             (2-(SUM('Raw Weekday Hourly Traffic Vols'!AU17:AW17)/SUM('Raw Weekday Hourly Traffic Vols'!AU17:BH17)))*'Raw Weekday Hourly Traffic Vols'!BI17 + (2-(SUM('Raw Weekday Hourly Traffic Vols'!AU45:AW45)/SUM('Raw Weekday Hourly Traffic Vols'!AU45:BH45)))*'Raw Weekday Hourly Traffic Vols'!BI45,
        IF(AND('Raw Weekday Hourly Traffic Vols'!BM45&gt;0,'Raw Weekday Hourly Traffic Vols'!BM73&gt;0),
                SUM('Raw Weekday Hourly Traffic Vols'!AU45:AW45)+SUM('Raw Weekday Hourly Traffic Vols'!AU73:AW73)+2*SUM('Raw Weekday Hourly Traffic Vols'!AX45:BH45)+2*SUM('Raw Weekday Hourly Traffic Vols'!AX73:BH73) +
                    (2-(SUM('Raw Weekday Hourly Traffic Vols'!AU45:AW45)/SUM('Raw Weekday Hourly Traffic Vols'!AU45:BH45)))*'Raw Weekday Hourly Traffic Vols'!BI45 + (2-(SUM('Raw Weekday Hourly Traffic Vols'!AU73:AW73)/SUM('Raw Weekday Hourly Traffic Vols'!AU73:BH73)))*'Raw Weekday Hourly Traffic Vols'!BI73,
                2*(SUM('Raw Weekday Hourly Traffic Vols'!AU45:AW45)+2*SUM('Raw Weekday Hourly Traffic Vols'!AX45:BH45) + (2-(SUM('Raw Weekday Hourly Traffic Vols'!AU45:AW45)/SUM('Raw Weekday Hourly Traffic Vols'!AU45:BH45)))*'Raw Weekday Hourly Traffic Vols'!BI45)
        )
)/2,"")</f>
        <v/>
      </c>
      <c r="D49" s="198" t="str">
        <f t="shared" ca="1" si="1"/>
        <v/>
      </c>
      <c r="E49" s="199" t="str">
        <f ca="1">IFERROR(ROUND(D49/$I$8*$I$7*(1-'User Input'!$G$59),0),"")</f>
        <v/>
      </c>
      <c r="F49" s="197">
        <f>IFERROR(IF(AND(TEXT('Raw Weekend Hourly Traffic Vols'!A17,"dddd")="FRIDAY",'Raw Weekend Hourly Traffic Vols'!A17&lt;&gt;0),
        SUM('Raw Weekend Hourly Traffic Vols'!AU17:AW17) + 2*SUM('Raw Weekend Hourly Traffic Vols'!AX17:BH17) + (2-(SUM('Raw Weekend Hourly Traffic Vols'!AU17:AW17)/SUM('Raw Weekend Hourly Traffic Vols'!AU17:BH17)))*'Raw Weekend Hourly Traffic Vols'!BI17,
        IF(AND(TEXT('Raw Weekend Hourly Traffic Vols'!A45,"dddd")="FRIDAY",'Raw Weekend Hourly Traffic Vols'!A45&lt;&gt;0),
                SUM('Raw Weekend Hourly Traffic Vols'!AU45:AW45) + 2*SUM('Raw Weekend Hourly Traffic Vols'!AX45:BH45) + (2-(SUM('Raw Weekend Hourly Traffic Vols'!AU45:AW45)/SUM('Raw Weekend Hourly Traffic Vols'!AU45:BH45)))*'Raw Weekend Hourly Traffic Vols'!BI45,
                IF(AND(TEXT('Raw Weekend Hourly Traffic Vols'!A73,"dddd")="FRIDAY",'Raw Weekend Hourly Traffic Vols'!A73&lt;&gt;0),
                        SUM('Raw Weekend Hourly Traffic Vols'!AU73:AW73) + 2*SUM('Raw Weekend Hourly Traffic Vols'!AX73:BH73) + (2-(SUM('Raw Weekend Hourly Traffic Vols'!AU73:AW73)/SUM('Raw Weekend Hourly Traffic Vols'!AU73:BH73)))*'Raw Weekend Hourly Traffic Vols'!BI73,
                        0
                )
        )
),"")</f>
        <v>0</v>
      </c>
      <c r="G49" s="198" t="str">
        <f ca="1">IFERROR(IF(F49=0,$D49*'Weekend Adjustment Factors'!D20,ROUND(F49*$D$9*$D$10,0)),"")</f>
        <v/>
      </c>
      <c r="H49" s="200" t="str">
        <f ca="1">IFERROR(ROUND(G49/$I$8*$I$7*(1-'User Input'!$G$60),0),"")</f>
        <v/>
      </c>
      <c r="I49" s="197">
        <f>IFERROR(IF(AND(TEXT('Raw Weekend Hourly Traffic Vols'!A17,"dddd")="SATURDAY",'Raw Weekend Hourly Traffic Vols'!A17&lt;&gt;0),
        SUM('Raw Weekend Hourly Traffic Vols'!AU17:AW17) + 2*SUM('Raw Weekend Hourly Traffic Vols'!AX17:BH17) + (2-(SUM('Raw Weekend Hourly Traffic Vols'!AU17:AW17)/SUM('Raw Weekend Hourly Traffic Vols'!AU17:BH17)))*'Raw Weekend Hourly Traffic Vols'!BI17,
        IF(AND(TEXT('Raw Weekend Hourly Traffic Vols'!A45,"dddd")="SATURDAY",'Raw Weekend Hourly Traffic Vols'!A45&lt;&gt;0),
                SUM('Raw Weekend Hourly Traffic Vols'!AU45:AW45) + 2*SUM('Raw Weekend Hourly Traffic Vols'!AX45:BH45) + (2-(SUM('Raw Weekend Hourly Traffic Vols'!AU45:AW45)/SUM('Raw Weekend Hourly Traffic Vols'!AU45:BH45)))*'Raw Weekend Hourly Traffic Vols'!BI45,
                IF(AND(TEXT('Raw Weekend Hourly Traffic Vols'!A73,"dddd")="SATURDAY",'Raw Weekend Hourly Traffic Vols'!A73&lt;&gt;0),
                        SUM('Raw Weekend Hourly Traffic Vols'!AU73:AW73) + 2*SUM('Raw Weekend Hourly Traffic Vols'!AX73:BH73) + (2-(SUM('Raw Weekend Hourly Traffic Vols'!AU73:AW73)/SUM('Raw Weekend Hourly Traffic Vols'!AU73:BH73)))*'Raw Weekend Hourly Traffic Vols'!BI73,
                        0
                )
        )
),"")</f>
        <v>0</v>
      </c>
      <c r="J49" s="198" t="str">
        <f ca="1">IFERROR(IF(I49=0,$D49*'Weekend Adjustment Factors'!F20,ROUND(I49*$D$9*$D$10,0)),"")</f>
        <v/>
      </c>
      <c r="K49" s="200" t="str">
        <f ca="1">IFERROR(ROUND(J49/$I$8*$I$7*(1-'User Input'!$G$61),0),"")</f>
        <v/>
      </c>
      <c r="L49" s="197">
        <f>IFERROR(IF(AND(TEXT('Raw Weekend Hourly Traffic Vols'!A17,"dddd")="SUNDAY",'Raw Weekend Hourly Traffic Vols'!A17&lt;&gt;0),
        SUM('Raw Weekend Hourly Traffic Vols'!AU17:AW17) + 2*SUM('Raw Weekend Hourly Traffic Vols'!AX17:BH17) + (2-(SUM('Raw Weekend Hourly Traffic Vols'!AU17:AW17)/SUM('Raw Weekend Hourly Traffic Vols'!AU17:BH17)))*'Raw Weekend Hourly Traffic Vols'!BI17,
        IF(AND(TEXT('Raw Weekend Hourly Traffic Vols'!A45,"dddd")="SUNDAY",'Raw Weekend Hourly Traffic Vols'!A45&lt;&gt;0),
                SUM('Raw Weekend Hourly Traffic Vols'!AU45:AW45) + 2*SUM('Raw Weekend Hourly Traffic Vols'!AX45:BH45) + (2-(SUM('Raw Weekend Hourly Traffic Vols'!AU45:AW45)/SUM('Raw Weekend Hourly Traffic Vols'!AU45:BH45)))*'Raw Weekend Hourly Traffic Vols'!BI45,
                IF(AND(TEXT('Raw Weekend Hourly Traffic Vols'!A73,"dddd")="SUNDAY",'Raw Weekend Hourly Traffic Vols'!A73&lt;&gt;0),
                        SUM('Raw Weekend Hourly Traffic Vols'!AU73:AW73) + 2*SUM('Raw Weekend Hourly Traffic Vols'!AX73:BH73) + (2-(SUM('Raw Weekend Hourly Traffic Vols'!AU73:AW73)/SUM('Raw Weekend Hourly Traffic Vols'!AU73:BH73)))*'Raw Weekend Hourly Traffic Vols'!BI73,
                        0
                )
        )
),"")</f>
        <v>0</v>
      </c>
      <c r="M49" s="198" t="str">
        <f ca="1">IFERROR(IF(L49=0,$D49*'Weekend Adjustment Factors'!H20,ROUND(L49*$D$9*$D$10,0)),"")</f>
        <v/>
      </c>
      <c r="N49" s="200" t="str">
        <f ca="1">IFERROR(ROUND(M49/$I$8*$I$7*(1-'User Input'!$G$61),0),"")</f>
        <v/>
      </c>
    </row>
    <row r="50" spans="2:14" x14ac:dyDescent="0.25">
      <c r="B50" s="29" t="str">
        <f>IF('Raw Weekday Hourly Traffic Vols'!$H$5="2-Way",B22,"")</f>
        <v/>
      </c>
      <c r="C50" s="197" t="str">
        <f>IFERROR(IF(AND('Raw Weekday Hourly Traffic Vols'!BM18&gt;0,'Raw Weekday Hourly Traffic Vols'!BM46&gt;0),
        SUM('Raw Weekday Hourly Traffic Vols'!AU18:AW18)+SUM('Raw Weekday Hourly Traffic Vols'!AU46:AW46)+2*SUM('Raw Weekday Hourly Traffic Vols'!AX18:BH18)+2*SUM('Raw Weekday Hourly Traffic Vols'!AX46:BH46) +
             (2-(SUM('Raw Weekday Hourly Traffic Vols'!AU18:AW18)/SUM('Raw Weekday Hourly Traffic Vols'!AU18:BH18)))*'Raw Weekday Hourly Traffic Vols'!BI18 + (2-(SUM('Raw Weekday Hourly Traffic Vols'!AU46:AW46)/SUM('Raw Weekday Hourly Traffic Vols'!AU46:BH46)))*'Raw Weekday Hourly Traffic Vols'!BI46,
        IF(AND('Raw Weekday Hourly Traffic Vols'!BM46&gt;0,'Raw Weekday Hourly Traffic Vols'!BM74&gt;0),
                SUM('Raw Weekday Hourly Traffic Vols'!AU46:AW46)+SUM('Raw Weekday Hourly Traffic Vols'!AU74:AW74)+2*SUM('Raw Weekday Hourly Traffic Vols'!AX46:BH46)+2*SUM('Raw Weekday Hourly Traffic Vols'!AX74:BH74) +
                    (2-(SUM('Raw Weekday Hourly Traffic Vols'!AU46:AW46)/SUM('Raw Weekday Hourly Traffic Vols'!AU46:BH46)))*'Raw Weekday Hourly Traffic Vols'!BI46 + (2-(SUM('Raw Weekday Hourly Traffic Vols'!AU74:AW74)/SUM('Raw Weekday Hourly Traffic Vols'!AU74:BH74)))*'Raw Weekday Hourly Traffic Vols'!BI74,
                2*(SUM('Raw Weekday Hourly Traffic Vols'!AU46:AW46)+2*SUM('Raw Weekday Hourly Traffic Vols'!AX46:BH46) + (2-(SUM('Raw Weekday Hourly Traffic Vols'!AU46:AW46)/SUM('Raw Weekday Hourly Traffic Vols'!AU46:BH46)))*'Raw Weekday Hourly Traffic Vols'!BI46)
        )
)/2,"")</f>
        <v/>
      </c>
      <c r="D50" s="198" t="str">
        <f t="shared" ca="1" si="1"/>
        <v/>
      </c>
      <c r="E50" s="199" t="str">
        <f ca="1">IFERROR(ROUND(D50/$I$8*$I$7*(1-'User Input'!$G$59),0),"")</f>
        <v/>
      </c>
      <c r="F50" s="197">
        <f>IFERROR(IF(AND(TEXT('Raw Weekend Hourly Traffic Vols'!A18,"dddd")="FRIDAY",'Raw Weekend Hourly Traffic Vols'!A18&lt;&gt;0),
        SUM('Raw Weekend Hourly Traffic Vols'!AU18:AW18) + 2*SUM('Raw Weekend Hourly Traffic Vols'!AX18:BH18) + (2-(SUM('Raw Weekend Hourly Traffic Vols'!AU18:AW18)/SUM('Raw Weekend Hourly Traffic Vols'!AU18:BH18)))*'Raw Weekend Hourly Traffic Vols'!BI18,
        IF(AND(TEXT('Raw Weekend Hourly Traffic Vols'!A46,"dddd")="FRIDAY",'Raw Weekend Hourly Traffic Vols'!A46&lt;&gt;0),
                SUM('Raw Weekend Hourly Traffic Vols'!AU46:AW46) + 2*SUM('Raw Weekend Hourly Traffic Vols'!AX46:BH46) + (2-(SUM('Raw Weekend Hourly Traffic Vols'!AU46:AW46)/SUM('Raw Weekend Hourly Traffic Vols'!AU46:BH46)))*'Raw Weekend Hourly Traffic Vols'!BI46,
                IF(AND(TEXT('Raw Weekend Hourly Traffic Vols'!A74,"dddd")="FRIDAY",'Raw Weekend Hourly Traffic Vols'!A74&lt;&gt;0),
                        SUM('Raw Weekend Hourly Traffic Vols'!AU74:AW74) + 2*SUM('Raw Weekend Hourly Traffic Vols'!AX74:BH74) + (2-(SUM('Raw Weekend Hourly Traffic Vols'!AU74:AW74)/SUM('Raw Weekend Hourly Traffic Vols'!AU74:BH74)))*'Raw Weekend Hourly Traffic Vols'!BI74,
                        0
                )
        )
),"")</f>
        <v>0</v>
      </c>
      <c r="G50" s="198" t="str">
        <f ca="1">IFERROR(IF(F50=0,$D50*'Weekend Adjustment Factors'!D21,ROUND(F50*$D$9*$D$10,0)),"")</f>
        <v/>
      </c>
      <c r="H50" s="200" t="str">
        <f ca="1">IFERROR(ROUND(G50/$I$8*$I$7*(1-'User Input'!$G$60),0),"")</f>
        <v/>
      </c>
      <c r="I50" s="197">
        <f>IFERROR(IF(AND(TEXT('Raw Weekend Hourly Traffic Vols'!A18,"dddd")="SATURDAY",'Raw Weekend Hourly Traffic Vols'!A18&lt;&gt;0),
        SUM('Raw Weekend Hourly Traffic Vols'!AU18:AW18) + 2*SUM('Raw Weekend Hourly Traffic Vols'!AX18:BH18) + (2-(SUM('Raw Weekend Hourly Traffic Vols'!AU18:AW18)/SUM('Raw Weekend Hourly Traffic Vols'!AU18:BH18)))*'Raw Weekend Hourly Traffic Vols'!BI18,
        IF(AND(TEXT('Raw Weekend Hourly Traffic Vols'!A46,"dddd")="SATURDAY",'Raw Weekend Hourly Traffic Vols'!A46&lt;&gt;0),
                SUM('Raw Weekend Hourly Traffic Vols'!AU46:AW46) + 2*SUM('Raw Weekend Hourly Traffic Vols'!AX46:BH46) + (2-(SUM('Raw Weekend Hourly Traffic Vols'!AU46:AW46)/SUM('Raw Weekend Hourly Traffic Vols'!AU46:BH46)))*'Raw Weekend Hourly Traffic Vols'!BI46,
                IF(AND(TEXT('Raw Weekend Hourly Traffic Vols'!A74,"dddd")="SATURDAY",'Raw Weekend Hourly Traffic Vols'!A74&lt;&gt;0),
                        SUM('Raw Weekend Hourly Traffic Vols'!AU74:AW74) + 2*SUM('Raw Weekend Hourly Traffic Vols'!AX74:BH74) + (2-(SUM('Raw Weekend Hourly Traffic Vols'!AU74:AW74)/SUM('Raw Weekend Hourly Traffic Vols'!AU74:BH74)))*'Raw Weekend Hourly Traffic Vols'!BI74,
                        0
                )
        )
),"")</f>
        <v>0</v>
      </c>
      <c r="J50" s="198" t="str">
        <f ca="1">IFERROR(IF(I50=0,$D50*'Weekend Adjustment Factors'!F21,ROUND(I50*$D$9*$D$10,0)),"")</f>
        <v/>
      </c>
      <c r="K50" s="200" t="str">
        <f ca="1">IFERROR(ROUND(J50/$I$8*$I$7*(1-'User Input'!$G$61),0),"")</f>
        <v/>
      </c>
      <c r="L50" s="197">
        <f>IFERROR(IF(AND(TEXT('Raw Weekend Hourly Traffic Vols'!A18,"dddd")="SUNDAY",'Raw Weekend Hourly Traffic Vols'!A18&lt;&gt;0),
        SUM('Raw Weekend Hourly Traffic Vols'!AU18:AW18) + 2*SUM('Raw Weekend Hourly Traffic Vols'!AX18:BH18) + (2-(SUM('Raw Weekend Hourly Traffic Vols'!AU18:AW18)/SUM('Raw Weekend Hourly Traffic Vols'!AU18:BH18)))*'Raw Weekend Hourly Traffic Vols'!BI18,
        IF(AND(TEXT('Raw Weekend Hourly Traffic Vols'!A46,"dddd")="SUNDAY",'Raw Weekend Hourly Traffic Vols'!A46&lt;&gt;0),
                SUM('Raw Weekend Hourly Traffic Vols'!AU46:AW46) + 2*SUM('Raw Weekend Hourly Traffic Vols'!AX46:BH46) + (2-(SUM('Raw Weekend Hourly Traffic Vols'!AU46:AW46)/SUM('Raw Weekend Hourly Traffic Vols'!AU46:BH46)))*'Raw Weekend Hourly Traffic Vols'!BI46,
                IF(AND(TEXT('Raw Weekend Hourly Traffic Vols'!A74,"dddd")="SUNDAY",'Raw Weekend Hourly Traffic Vols'!A74&lt;&gt;0),
                        SUM('Raw Weekend Hourly Traffic Vols'!AU74:AW74) + 2*SUM('Raw Weekend Hourly Traffic Vols'!AX74:BH74) + (2-(SUM('Raw Weekend Hourly Traffic Vols'!AU74:AW74)/SUM('Raw Weekend Hourly Traffic Vols'!AU74:BH74)))*'Raw Weekend Hourly Traffic Vols'!BI74,
                        0
                )
        )
),"")</f>
        <v>0</v>
      </c>
      <c r="M50" s="198" t="str">
        <f ca="1">IFERROR(IF(L50=0,$D50*'Weekend Adjustment Factors'!H21,ROUND(L50*$D$9*$D$10,0)),"")</f>
        <v/>
      </c>
      <c r="N50" s="200" t="str">
        <f ca="1">IFERROR(ROUND(M50/$I$8*$I$7*(1-'User Input'!$G$61),0),"")</f>
        <v/>
      </c>
    </row>
    <row r="51" spans="2:14" x14ac:dyDescent="0.25">
      <c r="B51" s="29" t="str">
        <f>IF('Raw Weekday Hourly Traffic Vols'!$H$5="2-Way",B23,"")</f>
        <v/>
      </c>
      <c r="C51" s="197" t="str">
        <f>IFERROR(IF(AND('Raw Weekday Hourly Traffic Vols'!BM19&gt;0,'Raw Weekday Hourly Traffic Vols'!BM47&gt;0),
        SUM('Raw Weekday Hourly Traffic Vols'!AU19:AW19)+SUM('Raw Weekday Hourly Traffic Vols'!AU47:AW47)+2*SUM('Raw Weekday Hourly Traffic Vols'!AX19:BH19)+2*SUM('Raw Weekday Hourly Traffic Vols'!AX47:BH47) +
             (2-(SUM('Raw Weekday Hourly Traffic Vols'!AU19:AW19)/SUM('Raw Weekday Hourly Traffic Vols'!AU19:BH19)))*'Raw Weekday Hourly Traffic Vols'!BI19 + (2-(SUM('Raw Weekday Hourly Traffic Vols'!AU47:AW47)/SUM('Raw Weekday Hourly Traffic Vols'!AU47:BH47)))*'Raw Weekday Hourly Traffic Vols'!BI47,
        IF(AND('Raw Weekday Hourly Traffic Vols'!BM47&gt;0,'Raw Weekday Hourly Traffic Vols'!BM75&gt;0),
                SUM('Raw Weekday Hourly Traffic Vols'!AU47:AW47)+SUM('Raw Weekday Hourly Traffic Vols'!AU75:AW75)+2*SUM('Raw Weekday Hourly Traffic Vols'!AX47:BH47)+2*SUM('Raw Weekday Hourly Traffic Vols'!AX75:BH75) +
                    (2-(SUM('Raw Weekday Hourly Traffic Vols'!AU47:AW47)/SUM('Raw Weekday Hourly Traffic Vols'!AU47:BH47)))*'Raw Weekday Hourly Traffic Vols'!BI47 + (2-(SUM('Raw Weekday Hourly Traffic Vols'!AU75:AW75)/SUM('Raw Weekday Hourly Traffic Vols'!AU75:BH75)))*'Raw Weekday Hourly Traffic Vols'!BI75,
                2*(SUM('Raw Weekday Hourly Traffic Vols'!AU47:AW47)+2*SUM('Raw Weekday Hourly Traffic Vols'!AX47:BH47) + (2-(SUM('Raw Weekday Hourly Traffic Vols'!AU47:AW47)/SUM('Raw Weekday Hourly Traffic Vols'!AU47:BH47)))*'Raw Weekday Hourly Traffic Vols'!BI47)
        )
)/2,"")</f>
        <v/>
      </c>
      <c r="D51" s="198" t="str">
        <f t="shared" ca="1" si="1"/>
        <v/>
      </c>
      <c r="E51" s="199" t="str">
        <f ca="1">IFERROR(ROUND(D51/$I$8*$I$7*(1-'User Input'!$G$59),0),"")</f>
        <v/>
      </c>
      <c r="F51" s="197">
        <f>IFERROR(IF(AND(TEXT('Raw Weekend Hourly Traffic Vols'!A19,"dddd")="FRIDAY",'Raw Weekend Hourly Traffic Vols'!A19&lt;&gt;0),
        SUM('Raw Weekend Hourly Traffic Vols'!AU19:AW19) + 2*SUM('Raw Weekend Hourly Traffic Vols'!AX19:BH19) + (2-(SUM('Raw Weekend Hourly Traffic Vols'!AU19:AW19)/SUM('Raw Weekend Hourly Traffic Vols'!AU19:BH19)))*'Raw Weekend Hourly Traffic Vols'!BI19,
        IF(AND(TEXT('Raw Weekend Hourly Traffic Vols'!A47,"dddd")="FRIDAY",'Raw Weekend Hourly Traffic Vols'!A47&lt;&gt;0),
                SUM('Raw Weekend Hourly Traffic Vols'!AU47:AW47) + 2*SUM('Raw Weekend Hourly Traffic Vols'!AX47:BH47) + (2-(SUM('Raw Weekend Hourly Traffic Vols'!AU47:AW47)/SUM('Raw Weekend Hourly Traffic Vols'!AU47:BH47)))*'Raw Weekend Hourly Traffic Vols'!BI47,
                IF(AND(TEXT('Raw Weekend Hourly Traffic Vols'!A75,"dddd")="FRIDAY",'Raw Weekend Hourly Traffic Vols'!A75&lt;&gt;0),
                        SUM('Raw Weekend Hourly Traffic Vols'!AU75:AW75) + 2*SUM('Raw Weekend Hourly Traffic Vols'!AX75:BH75) + (2-(SUM('Raw Weekend Hourly Traffic Vols'!AU75:AW75)/SUM('Raw Weekend Hourly Traffic Vols'!AU75:BH75)))*'Raw Weekend Hourly Traffic Vols'!BI75,
                        0
                )
        )
),"")</f>
        <v>0</v>
      </c>
      <c r="G51" s="198" t="str">
        <f ca="1">IFERROR(IF(F51=0,$D51*'Weekend Adjustment Factors'!D22,ROUND(F51*$D$9*$D$10,0)),"")</f>
        <v/>
      </c>
      <c r="H51" s="200" t="str">
        <f ca="1">IFERROR(ROUND(G51/$I$8*$I$7*(1-'User Input'!$G$60),0),"")</f>
        <v/>
      </c>
      <c r="I51" s="197">
        <f>IFERROR(IF(AND(TEXT('Raw Weekend Hourly Traffic Vols'!A19,"dddd")="SATURDAY",'Raw Weekend Hourly Traffic Vols'!A19&lt;&gt;0),
        SUM('Raw Weekend Hourly Traffic Vols'!AU19:AW19) + 2*SUM('Raw Weekend Hourly Traffic Vols'!AX19:BH19) + (2-(SUM('Raw Weekend Hourly Traffic Vols'!AU19:AW19)/SUM('Raw Weekend Hourly Traffic Vols'!AU19:BH19)))*'Raw Weekend Hourly Traffic Vols'!BI19,
        IF(AND(TEXT('Raw Weekend Hourly Traffic Vols'!A47,"dddd")="SATURDAY",'Raw Weekend Hourly Traffic Vols'!A47&lt;&gt;0),
                SUM('Raw Weekend Hourly Traffic Vols'!AU47:AW47) + 2*SUM('Raw Weekend Hourly Traffic Vols'!AX47:BH47) + (2-(SUM('Raw Weekend Hourly Traffic Vols'!AU47:AW47)/SUM('Raw Weekend Hourly Traffic Vols'!AU47:BH47)))*'Raw Weekend Hourly Traffic Vols'!BI47,
                IF(AND(TEXT('Raw Weekend Hourly Traffic Vols'!A75,"dddd")="SATURDAY",'Raw Weekend Hourly Traffic Vols'!A75&lt;&gt;0),
                        SUM('Raw Weekend Hourly Traffic Vols'!AU75:AW75) + 2*SUM('Raw Weekend Hourly Traffic Vols'!AX75:BH75) + (2-(SUM('Raw Weekend Hourly Traffic Vols'!AU75:AW75)/SUM('Raw Weekend Hourly Traffic Vols'!AU75:BH75)))*'Raw Weekend Hourly Traffic Vols'!BI75,
                        0
                )
        )
),"")</f>
        <v>0</v>
      </c>
      <c r="J51" s="198" t="str">
        <f ca="1">IFERROR(IF(I51=0,$D51*'Weekend Adjustment Factors'!F22,ROUND(I51*$D$9*$D$10,0)),"")</f>
        <v/>
      </c>
      <c r="K51" s="200" t="str">
        <f ca="1">IFERROR(ROUND(J51/$I$8*$I$7*(1-'User Input'!$G$61),0),"")</f>
        <v/>
      </c>
      <c r="L51" s="197">
        <f>IFERROR(IF(AND(TEXT('Raw Weekend Hourly Traffic Vols'!A19,"dddd")="SUNDAY",'Raw Weekend Hourly Traffic Vols'!A19&lt;&gt;0),
        SUM('Raw Weekend Hourly Traffic Vols'!AU19:AW19) + 2*SUM('Raw Weekend Hourly Traffic Vols'!AX19:BH19) + (2-(SUM('Raw Weekend Hourly Traffic Vols'!AU19:AW19)/SUM('Raw Weekend Hourly Traffic Vols'!AU19:BH19)))*'Raw Weekend Hourly Traffic Vols'!BI19,
        IF(AND(TEXT('Raw Weekend Hourly Traffic Vols'!A47,"dddd")="SUNDAY",'Raw Weekend Hourly Traffic Vols'!A47&lt;&gt;0),
                SUM('Raw Weekend Hourly Traffic Vols'!AU47:AW47) + 2*SUM('Raw Weekend Hourly Traffic Vols'!AX47:BH47) + (2-(SUM('Raw Weekend Hourly Traffic Vols'!AU47:AW47)/SUM('Raw Weekend Hourly Traffic Vols'!AU47:BH47)))*'Raw Weekend Hourly Traffic Vols'!BI47,
                IF(AND(TEXT('Raw Weekend Hourly Traffic Vols'!A75,"dddd")="SUNDAY",'Raw Weekend Hourly Traffic Vols'!A75&lt;&gt;0),
                        SUM('Raw Weekend Hourly Traffic Vols'!AU75:AW75) + 2*SUM('Raw Weekend Hourly Traffic Vols'!AX75:BH75) + (2-(SUM('Raw Weekend Hourly Traffic Vols'!AU75:AW75)/SUM('Raw Weekend Hourly Traffic Vols'!AU75:BH75)))*'Raw Weekend Hourly Traffic Vols'!BI75,
                        0
                )
        )
),"")</f>
        <v>0</v>
      </c>
      <c r="M51" s="198" t="str">
        <f ca="1">IFERROR(IF(L51=0,$D51*'Weekend Adjustment Factors'!H22,ROUND(L51*$D$9*$D$10,0)),"")</f>
        <v/>
      </c>
      <c r="N51" s="200" t="str">
        <f ca="1">IFERROR(ROUND(M51/$I$8*$I$7*(1-'User Input'!$G$61),0),"")</f>
        <v/>
      </c>
    </row>
    <row r="52" spans="2:14" x14ac:dyDescent="0.25">
      <c r="B52" s="29" t="str">
        <f>IF('Raw Weekday Hourly Traffic Vols'!$H$5="2-Way",B24,"")</f>
        <v/>
      </c>
      <c r="C52" s="197" t="str">
        <f>IFERROR(IF(AND('Raw Weekday Hourly Traffic Vols'!BM20&gt;0,'Raw Weekday Hourly Traffic Vols'!BM48&gt;0),
        SUM('Raw Weekday Hourly Traffic Vols'!AU20:AW20)+SUM('Raw Weekday Hourly Traffic Vols'!AU48:AW48)+2*SUM('Raw Weekday Hourly Traffic Vols'!AX20:BH20)+2*SUM('Raw Weekday Hourly Traffic Vols'!AX48:BH48) +
             (2-(SUM('Raw Weekday Hourly Traffic Vols'!AU20:AW20)/SUM('Raw Weekday Hourly Traffic Vols'!AU20:BH20)))*'Raw Weekday Hourly Traffic Vols'!BI20 + (2-(SUM('Raw Weekday Hourly Traffic Vols'!AU48:AW48)/SUM('Raw Weekday Hourly Traffic Vols'!AU48:BH48)))*'Raw Weekday Hourly Traffic Vols'!BI48,
        IF(AND('Raw Weekday Hourly Traffic Vols'!BM48&gt;0,'Raw Weekday Hourly Traffic Vols'!BM76&gt;0),
                SUM('Raw Weekday Hourly Traffic Vols'!AU48:AW48)+SUM('Raw Weekday Hourly Traffic Vols'!AU76:AW76)+2*SUM('Raw Weekday Hourly Traffic Vols'!AX48:BH48)+2*SUM('Raw Weekday Hourly Traffic Vols'!AX76:BH76) +
                    (2-(SUM('Raw Weekday Hourly Traffic Vols'!AU48:AW48)/SUM('Raw Weekday Hourly Traffic Vols'!AU48:BH48)))*'Raw Weekday Hourly Traffic Vols'!BI48 + (2-(SUM('Raw Weekday Hourly Traffic Vols'!AU76:AW76)/SUM('Raw Weekday Hourly Traffic Vols'!AU76:BH76)))*'Raw Weekday Hourly Traffic Vols'!BI76,
                2*(SUM('Raw Weekday Hourly Traffic Vols'!AU48:AW48)+2*SUM('Raw Weekday Hourly Traffic Vols'!AX48:BH48) + (2-(SUM('Raw Weekday Hourly Traffic Vols'!AU48:AW48)/SUM('Raw Weekday Hourly Traffic Vols'!AU48:BH48)))*'Raw Weekday Hourly Traffic Vols'!BI48)
        )
)/2,"")</f>
        <v/>
      </c>
      <c r="D52" s="198" t="str">
        <f t="shared" ca="1" si="1"/>
        <v/>
      </c>
      <c r="E52" s="199" t="str">
        <f ca="1">IFERROR(ROUND(D52/$I$8*$I$7*(1-'User Input'!$G$59),0),"")</f>
        <v/>
      </c>
      <c r="F52" s="197">
        <f>IFERROR(IF(AND(TEXT('Raw Weekend Hourly Traffic Vols'!A20,"dddd")="FRIDAY",'Raw Weekend Hourly Traffic Vols'!A20&lt;&gt;0),
        SUM('Raw Weekend Hourly Traffic Vols'!AU20:AW20) + 2*SUM('Raw Weekend Hourly Traffic Vols'!AX20:BH20) + (2-(SUM('Raw Weekend Hourly Traffic Vols'!AU20:AW20)/SUM('Raw Weekend Hourly Traffic Vols'!AU20:BH20)))*'Raw Weekend Hourly Traffic Vols'!BI20,
        IF(AND(TEXT('Raw Weekend Hourly Traffic Vols'!A48,"dddd")="FRIDAY",'Raw Weekend Hourly Traffic Vols'!A48&lt;&gt;0),
                SUM('Raw Weekend Hourly Traffic Vols'!AU48:AW48) + 2*SUM('Raw Weekend Hourly Traffic Vols'!AX48:BH48) + (2-(SUM('Raw Weekend Hourly Traffic Vols'!AU48:AW48)/SUM('Raw Weekend Hourly Traffic Vols'!AU48:BH48)))*'Raw Weekend Hourly Traffic Vols'!BI48,
                IF(AND(TEXT('Raw Weekend Hourly Traffic Vols'!A76,"dddd")="FRIDAY",'Raw Weekend Hourly Traffic Vols'!A76&lt;&gt;0),
                        SUM('Raw Weekend Hourly Traffic Vols'!AU76:AW76) + 2*SUM('Raw Weekend Hourly Traffic Vols'!AX76:BH76) + (2-(SUM('Raw Weekend Hourly Traffic Vols'!AU76:AW76)/SUM('Raw Weekend Hourly Traffic Vols'!AU76:BH76)))*'Raw Weekend Hourly Traffic Vols'!BI76,
                        0
                )
        )
),"")</f>
        <v>0</v>
      </c>
      <c r="G52" s="198" t="str">
        <f ca="1">IFERROR(IF(F52=0,$D52*'Weekend Adjustment Factors'!D23,ROUND(F52*$D$9*$D$10,0)),"")</f>
        <v/>
      </c>
      <c r="H52" s="200" t="str">
        <f ca="1">IFERROR(ROUND(G52/$I$8*$I$7*(1-'User Input'!$G$60),0),"")</f>
        <v/>
      </c>
      <c r="I52" s="197">
        <f>IFERROR(IF(AND(TEXT('Raw Weekend Hourly Traffic Vols'!A20,"dddd")="SATURDAY",'Raw Weekend Hourly Traffic Vols'!A20&lt;&gt;0),
        SUM('Raw Weekend Hourly Traffic Vols'!AU20:AW20) + 2*SUM('Raw Weekend Hourly Traffic Vols'!AX20:BH20) + (2-(SUM('Raw Weekend Hourly Traffic Vols'!AU20:AW20)/SUM('Raw Weekend Hourly Traffic Vols'!AU20:BH20)))*'Raw Weekend Hourly Traffic Vols'!BI20,
        IF(AND(TEXT('Raw Weekend Hourly Traffic Vols'!A48,"dddd")="SATURDAY",'Raw Weekend Hourly Traffic Vols'!A48&lt;&gt;0),
                SUM('Raw Weekend Hourly Traffic Vols'!AU48:AW48) + 2*SUM('Raw Weekend Hourly Traffic Vols'!AX48:BH48) + (2-(SUM('Raw Weekend Hourly Traffic Vols'!AU48:AW48)/SUM('Raw Weekend Hourly Traffic Vols'!AU48:BH48)))*'Raw Weekend Hourly Traffic Vols'!BI48,
                IF(AND(TEXT('Raw Weekend Hourly Traffic Vols'!A76,"dddd")="SATURDAY",'Raw Weekend Hourly Traffic Vols'!A76&lt;&gt;0),
                        SUM('Raw Weekend Hourly Traffic Vols'!AU76:AW76) + 2*SUM('Raw Weekend Hourly Traffic Vols'!AX76:BH76) + (2-(SUM('Raw Weekend Hourly Traffic Vols'!AU76:AW76)/SUM('Raw Weekend Hourly Traffic Vols'!AU76:BH76)))*'Raw Weekend Hourly Traffic Vols'!BI76,
                        0
                )
        )
),"")</f>
        <v>0</v>
      </c>
      <c r="J52" s="198" t="str">
        <f ca="1">IFERROR(IF(I52=0,$D52*'Weekend Adjustment Factors'!F23,ROUND(I52*$D$9*$D$10,0)),"")</f>
        <v/>
      </c>
      <c r="K52" s="200" t="str">
        <f ca="1">IFERROR(ROUND(J52/$I$8*$I$7*(1-'User Input'!$G$61),0),"")</f>
        <v/>
      </c>
      <c r="L52" s="197">
        <f>IFERROR(IF(AND(TEXT('Raw Weekend Hourly Traffic Vols'!A20,"dddd")="SUNDAY",'Raw Weekend Hourly Traffic Vols'!A20&lt;&gt;0),
        SUM('Raw Weekend Hourly Traffic Vols'!AU20:AW20) + 2*SUM('Raw Weekend Hourly Traffic Vols'!AX20:BH20) + (2-(SUM('Raw Weekend Hourly Traffic Vols'!AU20:AW20)/SUM('Raw Weekend Hourly Traffic Vols'!AU20:BH20)))*'Raw Weekend Hourly Traffic Vols'!BI20,
        IF(AND(TEXT('Raw Weekend Hourly Traffic Vols'!A48,"dddd")="SUNDAY",'Raw Weekend Hourly Traffic Vols'!A48&lt;&gt;0),
                SUM('Raw Weekend Hourly Traffic Vols'!AU48:AW48) + 2*SUM('Raw Weekend Hourly Traffic Vols'!AX48:BH48) + (2-(SUM('Raw Weekend Hourly Traffic Vols'!AU48:AW48)/SUM('Raw Weekend Hourly Traffic Vols'!AU48:BH48)))*'Raw Weekend Hourly Traffic Vols'!BI48,
                IF(AND(TEXT('Raw Weekend Hourly Traffic Vols'!A76,"dddd")="SUNDAY",'Raw Weekend Hourly Traffic Vols'!A76&lt;&gt;0),
                        SUM('Raw Weekend Hourly Traffic Vols'!AU76:AW76) + 2*SUM('Raw Weekend Hourly Traffic Vols'!AX76:BH76) + (2-(SUM('Raw Weekend Hourly Traffic Vols'!AU76:AW76)/SUM('Raw Weekend Hourly Traffic Vols'!AU76:BH76)))*'Raw Weekend Hourly Traffic Vols'!BI76,
                        0
                )
        )
),"")</f>
        <v>0</v>
      </c>
      <c r="M52" s="198" t="str">
        <f ca="1">IFERROR(IF(L52=0,$D52*'Weekend Adjustment Factors'!H23,ROUND(L52*$D$9*$D$10,0)),"")</f>
        <v/>
      </c>
      <c r="N52" s="200" t="str">
        <f ca="1">IFERROR(ROUND(M52/$I$8*$I$7*(1-'User Input'!$G$61),0),"")</f>
        <v/>
      </c>
    </row>
    <row r="53" spans="2:14" x14ac:dyDescent="0.25">
      <c r="B53" s="29" t="str">
        <f>IF('Raw Weekday Hourly Traffic Vols'!$H$5="2-Way",B25,"")</f>
        <v/>
      </c>
      <c r="C53" s="197" t="str">
        <f>IFERROR(IF(AND('Raw Weekday Hourly Traffic Vols'!BM21&gt;0,'Raw Weekday Hourly Traffic Vols'!BM49&gt;0),
        SUM('Raw Weekday Hourly Traffic Vols'!AU21:AW21)+SUM('Raw Weekday Hourly Traffic Vols'!AU49:AW49)+2*SUM('Raw Weekday Hourly Traffic Vols'!AX21:BH21)+2*SUM('Raw Weekday Hourly Traffic Vols'!AX49:BH49) +
             (2-(SUM('Raw Weekday Hourly Traffic Vols'!AU21:AW21)/SUM('Raw Weekday Hourly Traffic Vols'!AU21:BH21)))*'Raw Weekday Hourly Traffic Vols'!BI21 + (2-(SUM('Raw Weekday Hourly Traffic Vols'!AU49:AW49)/SUM('Raw Weekday Hourly Traffic Vols'!AU49:BH49)))*'Raw Weekday Hourly Traffic Vols'!BI49,
        IF(AND('Raw Weekday Hourly Traffic Vols'!BM49&gt;0,'Raw Weekday Hourly Traffic Vols'!BM77&gt;0),
                SUM('Raw Weekday Hourly Traffic Vols'!AU49:AW49)+SUM('Raw Weekday Hourly Traffic Vols'!AU77:AW77)+2*SUM('Raw Weekday Hourly Traffic Vols'!AX49:BH49)+2*SUM('Raw Weekday Hourly Traffic Vols'!AX77:BH77) +
                    (2-(SUM('Raw Weekday Hourly Traffic Vols'!AU49:AW49)/SUM('Raw Weekday Hourly Traffic Vols'!AU49:BH49)))*'Raw Weekday Hourly Traffic Vols'!BI49 + (2-(SUM('Raw Weekday Hourly Traffic Vols'!AU77:AW77)/SUM('Raw Weekday Hourly Traffic Vols'!AU77:BH77)))*'Raw Weekday Hourly Traffic Vols'!BI77,
                2*(SUM('Raw Weekday Hourly Traffic Vols'!AU49:AW49)+2*SUM('Raw Weekday Hourly Traffic Vols'!AX49:BH49) + (2-(SUM('Raw Weekday Hourly Traffic Vols'!AU49:AW49)/SUM('Raw Weekday Hourly Traffic Vols'!AU49:BH49)))*'Raw Weekday Hourly Traffic Vols'!BI49)
        )
)/2,"")</f>
        <v/>
      </c>
      <c r="D53" s="198" t="str">
        <f t="shared" ca="1" si="1"/>
        <v/>
      </c>
      <c r="E53" s="199" t="str">
        <f ca="1">IFERROR(ROUND(D53/$I$8*$I$7*(1-'User Input'!$G$59),0),"")</f>
        <v/>
      </c>
      <c r="F53" s="197">
        <f>IFERROR(IF(AND(TEXT('Raw Weekend Hourly Traffic Vols'!A21,"dddd")="FRIDAY",'Raw Weekend Hourly Traffic Vols'!A21&lt;&gt;0),
        SUM('Raw Weekend Hourly Traffic Vols'!AU21:AW21) + 2*SUM('Raw Weekend Hourly Traffic Vols'!AX21:BH21) + (2-(SUM('Raw Weekend Hourly Traffic Vols'!AU21:AW21)/SUM('Raw Weekend Hourly Traffic Vols'!AU21:BH21)))*'Raw Weekend Hourly Traffic Vols'!BI21,
        IF(AND(TEXT('Raw Weekend Hourly Traffic Vols'!A49,"dddd")="FRIDAY",'Raw Weekend Hourly Traffic Vols'!A49&lt;&gt;0),
                SUM('Raw Weekend Hourly Traffic Vols'!AU49:AW49) + 2*SUM('Raw Weekend Hourly Traffic Vols'!AX49:BH49) + (2-(SUM('Raw Weekend Hourly Traffic Vols'!AU49:AW49)/SUM('Raw Weekend Hourly Traffic Vols'!AU49:BH49)))*'Raw Weekend Hourly Traffic Vols'!BI49,
                IF(AND(TEXT('Raw Weekend Hourly Traffic Vols'!A77,"dddd")="FRIDAY",'Raw Weekend Hourly Traffic Vols'!A77&lt;&gt;0),
                        SUM('Raw Weekend Hourly Traffic Vols'!AU77:AW77) + 2*SUM('Raw Weekend Hourly Traffic Vols'!AX77:BH77) + (2-(SUM('Raw Weekend Hourly Traffic Vols'!AU77:AW77)/SUM('Raw Weekend Hourly Traffic Vols'!AU77:BH77)))*'Raw Weekend Hourly Traffic Vols'!BI77,
                        0
                )
        )
),"")</f>
        <v>0</v>
      </c>
      <c r="G53" s="198" t="str">
        <f ca="1">IFERROR(IF(F53=0,$D53*'Weekend Adjustment Factors'!D24,ROUND(F53*$D$9*$D$10,0)),"")</f>
        <v/>
      </c>
      <c r="H53" s="200" t="str">
        <f ca="1">IFERROR(ROUND(G53/$I$8*$I$7*(1-'User Input'!$G$60),0),"")</f>
        <v/>
      </c>
      <c r="I53" s="197">
        <f>IFERROR(IF(AND(TEXT('Raw Weekend Hourly Traffic Vols'!A21,"dddd")="SATURDAY",'Raw Weekend Hourly Traffic Vols'!A21&lt;&gt;0),
        SUM('Raw Weekend Hourly Traffic Vols'!AU21:AW21) + 2*SUM('Raw Weekend Hourly Traffic Vols'!AX21:BH21) + (2-(SUM('Raw Weekend Hourly Traffic Vols'!AU21:AW21)/SUM('Raw Weekend Hourly Traffic Vols'!AU21:BH21)))*'Raw Weekend Hourly Traffic Vols'!BI21,
        IF(AND(TEXT('Raw Weekend Hourly Traffic Vols'!A49,"dddd")="SATURDAY",'Raw Weekend Hourly Traffic Vols'!A49&lt;&gt;0),
                SUM('Raw Weekend Hourly Traffic Vols'!AU49:AW49) + 2*SUM('Raw Weekend Hourly Traffic Vols'!AX49:BH49) + (2-(SUM('Raw Weekend Hourly Traffic Vols'!AU49:AW49)/SUM('Raw Weekend Hourly Traffic Vols'!AU49:BH49)))*'Raw Weekend Hourly Traffic Vols'!BI49,
                IF(AND(TEXT('Raw Weekend Hourly Traffic Vols'!A77,"dddd")="SATURDAY",'Raw Weekend Hourly Traffic Vols'!A77&lt;&gt;0),
                        SUM('Raw Weekend Hourly Traffic Vols'!AU77:AW77) + 2*SUM('Raw Weekend Hourly Traffic Vols'!AX77:BH77) + (2-(SUM('Raw Weekend Hourly Traffic Vols'!AU77:AW77)/SUM('Raw Weekend Hourly Traffic Vols'!AU77:BH77)))*'Raw Weekend Hourly Traffic Vols'!BI77,
                        0
                )
        )
),"")</f>
        <v>0</v>
      </c>
      <c r="J53" s="198" t="str">
        <f ca="1">IFERROR(IF(I53=0,$D53*'Weekend Adjustment Factors'!F24,ROUND(I53*$D$9*$D$10,0)),"")</f>
        <v/>
      </c>
      <c r="K53" s="200" t="str">
        <f ca="1">IFERROR(ROUND(J53/$I$8*$I$7*(1-'User Input'!$G$61),0),"")</f>
        <v/>
      </c>
      <c r="L53" s="197">
        <f>IFERROR(IF(AND(TEXT('Raw Weekend Hourly Traffic Vols'!A21,"dddd")="SUNDAY",'Raw Weekend Hourly Traffic Vols'!A21&lt;&gt;0),
        SUM('Raw Weekend Hourly Traffic Vols'!AU21:AW21) + 2*SUM('Raw Weekend Hourly Traffic Vols'!AX21:BH21) + (2-(SUM('Raw Weekend Hourly Traffic Vols'!AU21:AW21)/SUM('Raw Weekend Hourly Traffic Vols'!AU21:BH21)))*'Raw Weekend Hourly Traffic Vols'!BI21,
        IF(AND(TEXT('Raw Weekend Hourly Traffic Vols'!A49,"dddd")="SUNDAY",'Raw Weekend Hourly Traffic Vols'!A49&lt;&gt;0),
                SUM('Raw Weekend Hourly Traffic Vols'!AU49:AW49) + 2*SUM('Raw Weekend Hourly Traffic Vols'!AX49:BH49) + (2-(SUM('Raw Weekend Hourly Traffic Vols'!AU49:AW49)/SUM('Raw Weekend Hourly Traffic Vols'!AU49:BH49)))*'Raw Weekend Hourly Traffic Vols'!BI49,
                IF(AND(TEXT('Raw Weekend Hourly Traffic Vols'!A77,"dddd")="SUNDAY",'Raw Weekend Hourly Traffic Vols'!A77&lt;&gt;0),
                        SUM('Raw Weekend Hourly Traffic Vols'!AU77:AW77) + 2*SUM('Raw Weekend Hourly Traffic Vols'!AX77:BH77) + (2-(SUM('Raw Weekend Hourly Traffic Vols'!AU77:AW77)/SUM('Raw Weekend Hourly Traffic Vols'!AU77:BH77)))*'Raw Weekend Hourly Traffic Vols'!BI77,
                        0
                )
        )
),"")</f>
        <v>0</v>
      </c>
      <c r="M53" s="198" t="str">
        <f ca="1">IFERROR(IF(L53=0,$D53*'Weekend Adjustment Factors'!H24,ROUND(L53*$D$9*$D$10,0)),"")</f>
        <v/>
      </c>
      <c r="N53" s="200" t="str">
        <f ca="1">IFERROR(ROUND(M53/$I$8*$I$7*(1-'User Input'!$G$61),0),"")</f>
        <v/>
      </c>
    </row>
    <row r="54" spans="2:14" x14ac:dyDescent="0.25">
      <c r="B54" s="29" t="str">
        <f>IF('Raw Weekday Hourly Traffic Vols'!$H$5="2-Way",B26,"")</f>
        <v/>
      </c>
      <c r="C54" s="197" t="str">
        <f>IFERROR(IF(AND('Raw Weekday Hourly Traffic Vols'!BM22&gt;0,'Raw Weekday Hourly Traffic Vols'!BM50&gt;0),
        SUM('Raw Weekday Hourly Traffic Vols'!AU22:AW22)+SUM('Raw Weekday Hourly Traffic Vols'!AU50:AW50)+2*SUM('Raw Weekday Hourly Traffic Vols'!AX22:BH22)+2*SUM('Raw Weekday Hourly Traffic Vols'!AX50:BH50) +
             (2-(SUM('Raw Weekday Hourly Traffic Vols'!AU22:AW22)/SUM('Raw Weekday Hourly Traffic Vols'!AU22:BH22)))*'Raw Weekday Hourly Traffic Vols'!BI22 + (2-(SUM('Raw Weekday Hourly Traffic Vols'!AU50:AW50)/SUM('Raw Weekday Hourly Traffic Vols'!AU50:BH50)))*'Raw Weekday Hourly Traffic Vols'!BI50,
        IF(AND('Raw Weekday Hourly Traffic Vols'!BM50&gt;0,'Raw Weekday Hourly Traffic Vols'!BM78&gt;0),
                SUM('Raw Weekday Hourly Traffic Vols'!AU50:AW50)+SUM('Raw Weekday Hourly Traffic Vols'!AU78:AW78)+2*SUM('Raw Weekday Hourly Traffic Vols'!AX50:BH50)+2*SUM('Raw Weekday Hourly Traffic Vols'!AX78:BH78) +
                    (2-(SUM('Raw Weekday Hourly Traffic Vols'!AU50:AW50)/SUM('Raw Weekday Hourly Traffic Vols'!AU50:BH50)))*'Raw Weekday Hourly Traffic Vols'!BI50 + (2-(SUM('Raw Weekday Hourly Traffic Vols'!AU78:AW78)/SUM('Raw Weekday Hourly Traffic Vols'!AU78:BH78)))*'Raw Weekday Hourly Traffic Vols'!BI78,
                2*(SUM('Raw Weekday Hourly Traffic Vols'!AU50:AW50)+2*SUM('Raw Weekday Hourly Traffic Vols'!AX50:BH50) + (2-(SUM('Raw Weekday Hourly Traffic Vols'!AU50:AW50)/SUM('Raw Weekday Hourly Traffic Vols'!AU50:BH50)))*'Raw Weekday Hourly Traffic Vols'!BI50)
        )
)/2,"")</f>
        <v/>
      </c>
      <c r="D54" s="198" t="str">
        <f t="shared" ca="1" si="1"/>
        <v/>
      </c>
      <c r="E54" s="199" t="str">
        <f ca="1">IFERROR(ROUND(D54/$I$8*$I$7*(1-'User Input'!$G$59),0),"")</f>
        <v/>
      </c>
      <c r="F54" s="197">
        <f>IFERROR(IF(AND(TEXT('Raw Weekend Hourly Traffic Vols'!A22,"dddd")="FRIDAY",'Raw Weekend Hourly Traffic Vols'!A22&lt;&gt;0),
        SUM('Raw Weekend Hourly Traffic Vols'!AU22:AW22) + 2*SUM('Raw Weekend Hourly Traffic Vols'!AX22:BH22) + (2-(SUM('Raw Weekend Hourly Traffic Vols'!AU22:AW22)/SUM('Raw Weekend Hourly Traffic Vols'!AU22:BH22)))*'Raw Weekend Hourly Traffic Vols'!BI22,
        IF(AND(TEXT('Raw Weekend Hourly Traffic Vols'!A50,"dddd")="FRIDAY",'Raw Weekend Hourly Traffic Vols'!A50&lt;&gt;0),
                SUM('Raw Weekend Hourly Traffic Vols'!AU50:AW50) + 2*SUM('Raw Weekend Hourly Traffic Vols'!AX50:BH50) + (2-(SUM('Raw Weekend Hourly Traffic Vols'!AU50:AW50)/SUM('Raw Weekend Hourly Traffic Vols'!AU50:BH50)))*'Raw Weekend Hourly Traffic Vols'!BI50,
                IF(AND(TEXT('Raw Weekend Hourly Traffic Vols'!A78,"dddd")="FRIDAY",'Raw Weekend Hourly Traffic Vols'!A78&lt;&gt;0),
                        SUM('Raw Weekend Hourly Traffic Vols'!AU78:AW78) + 2*SUM('Raw Weekend Hourly Traffic Vols'!AX78:BH78) + (2-(SUM('Raw Weekend Hourly Traffic Vols'!AU78:AW78)/SUM('Raw Weekend Hourly Traffic Vols'!AU78:BH78)))*'Raw Weekend Hourly Traffic Vols'!BI78,
                        0
                )
        )
),"")</f>
        <v>0</v>
      </c>
      <c r="G54" s="198" t="str">
        <f ca="1">IFERROR(IF(F54=0,$D54*'Weekend Adjustment Factors'!D25,ROUND(F54*$D$9*$D$10,0)),"")</f>
        <v/>
      </c>
      <c r="H54" s="200" t="str">
        <f ca="1">IFERROR(ROUND(G54/$I$8*$I$7*(1-'User Input'!$G$60),0),"")</f>
        <v/>
      </c>
      <c r="I54" s="197">
        <f>IFERROR(IF(AND(TEXT('Raw Weekend Hourly Traffic Vols'!A22,"dddd")="SATURDAY",'Raw Weekend Hourly Traffic Vols'!A22&lt;&gt;0),
        SUM('Raw Weekend Hourly Traffic Vols'!AU22:AW22) + 2*SUM('Raw Weekend Hourly Traffic Vols'!AX22:BH22) + (2-(SUM('Raw Weekend Hourly Traffic Vols'!AU22:AW22)/SUM('Raw Weekend Hourly Traffic Vols'!AU22:BH22)))*'Raw Weekend Hourly Traffic Vols'!BI22,
        IF(AND(TEXT('Raw Weekend Hourly Traffic Vols'!A50,"dddd")="SATURDAY",'Raw Weekend Hourly Traffic Vols'!A50&lt;&gt;0),
                SUM('Raw Weekend Hourly Traffic Vols'!AU50:AW50) + 2*SUM('Raw Weekend Hourly Traffic Vols'!AX50:BH50) + (2-(SUM('Raw Weekend Hourly Traffic Vols'!AU50:AW50)/SUM('Raw Weekend Hourly Traffic Vols'!AU50:BH50)))*'Raw Weekend Hourly Traffic Vols'!BI50,
                IF(AND(TEXT('Raw Weekend Hourly Traffic Vols'!A78,"dddd")="SATURDAY",'Raw Weekend Hourly Traffic Vols'!A78&lt;&gt;0),
                        SUM('Raw Weekend Hourly Traffic Vols'!AU78:AW78) + 2*SUM('Raw Weekend Hourly Traffic Vols'!AX78:BH78) + (2-(SUM('Raw Weekend Hourly Traffic Vols'!AU78:AW78)/SUM('Raw Weekend Hourly Traffic Vols'!AU78:BH78)))*'Raw Weekend Hourly Traffic Vols'!BI78,
                        0
                )
        )
),"")</f>
        <v>0</v>
      </c>
      <c r="J54" s="198" t="str">
        <f ca="1">IFERROR(IF(I54=0,$D54*'Weekend Adjustment Factors'!F25,ROUND(I54*$D$9*$D$10,0)),"")</f>
        <v/>
      </c>
      <c r="K54" s="200" t="str">
        <f ca="1">IFERROR(ROUND(J54/$I$8*$I$7*(1-'User Input'!$G$61),0),"")</f>
        <v/>
      </c>
      <c r="L54" s="197">
        <f>IFERROR(IF(AND(TEXT('Raw Weekend Hourly Traffic Vols'!A22,"dddd")="SUNDAY",'Raw Weekend Hourly Traffic Vols'!A22&lt;&gt;0),
        SUM('Raw Weekend Hourly Traffic Vols'!AU22:AW22) + 2*SUM('Raw Weekend Hourly Traffic Vols'!AX22:BH22) + (2-(SUM('Raw Weekend Hourly Traffic Vols'!AU22:AW22)/SUM('Raw Weekend Hourly Traffic Vols'!AU22:BH22)))*'Raw Weekend Hourly Traffic Vols'!BI22,
        IF(AND(TEXT('Raw Weekend Hourly Traffic Vols'!A50,"dddd")="SUNDAY",'Raw Weekend Hourly Traffic Vols'!A50&lt;&gt;0),
                SUM('Raw Weekend Hourly Traffic Vols'!AU50:AW50) + 2*SUM('Raw Weekend Hourly Traffic Vols'!AX50:BH50) + (2-(SUM('Raw Weekend Hourly Traffic Vols'!AU50:AW50)/SUM('Raw Weekend Hourly Traffic Vols'!AU50:BH50)))*'Raw Weekend Hourly Traffic Vols'!BI50,
                IF(AND(TEXT('Raw Weekend Hourly Traffic Vols'!A78,"dddd")="SUNDAY",'Raw Weekend Hourly Traffic Vols'!A78&lt;&gt;0),
                        SUM('Raw Weekend Hourly Traffic Vols'!AU78:AW78) + 2*SUM('Raw Weekend Hourly Traffic Vols'!AX78:BH78) + (2-(SUM('Raw Weekend Hourly Traffic Vols'!AU78:AW78)/SUM('Raw Weekend Hourly Traffic Vols'!AU78:BH78)))*'Raw Weekend Hourly Traffic Vols'!BI78,
                        0
                )
        )
),"")</f>
        <v>0</v>
      </c>
      <c r="M54" s="198" t="str">
        <f ca="1">IFERROR(IF(L54=0,$D54*'Weekend Adjustment Factors'!H25,ROUND(L54*$D$9*$D$10,0)),"")</f>
        <v/>
      </c>
      <c r="N54" s="200" t="str">
        <f ca="1">IFERROR(ROUND(M54/$I$8*$I$7*(1-'User Input'!$G$61),0),"")</f>
        <v/>
      </c>
    </row>
    <row r="55" spans="2:14" ht="15.75" customHeight="1" x14ac:dyDescent="0.25">
      <c r="B55" s="29" t="str">
        <f>IF('Raw Weekday Hourly Traffic Vols'!$H$5="2-Way",B27,"")</f>
        <v/>
      </c>
      <c r="C55" s="197" t="str">
        <f>IFERROR(IF(AND('Raw Weekday Hourly Traffic Vols'!BM23&gt;0,'Raw Weekday Hourly Traffic Vols'!BM51&gt;0),
        SUM('Raw Weekday Hourly Traffic Vols'!AU23:AW23)+SUM('Raw Weekday Hourly Traffic Vols'!AU51:AW51)+2*SUM('Raw Weekday Hourly Traffic Vols'!AX23:BH23)+2*SUM('Raw Weekday Hourly Traffic Vols'!AX51:BH51) +
             (2-(SUM('Raw Weekday Hourly Traffic Vols'!AU23:AW23)/SUM('Raw Weekday Hourly Traffic Vols'!AU23:BH23)))*'Raw Weekday Hourly Traffic Vols'!BI23 + (2-(SUM('Raw Weekday Hourly Traffic Vols'!AU51:AW51)/SUM('Raw Weekday Hourly Traffic Vols'!AU51:BH51)))*'Raw Weekday Hourly Traffic Vols'!BI51,
        IF(AND('Raw Weekday Hourly Traffic Vols'!BM51&gt;0,'Raw Weekday Hourly Traffic Vols'!BM79&gt;0),
                SUM('Raw Weekday Hourly Traffic Vols'!AU51:AW51)+SUM('Raw Weekday Hourly Traffic Vols'!AU79:AW79)+2*SUM('Raw Weekday Hourly Traffic Vols'!AX51:BH51)+2*SUM('Raw Weekday Hourly Traffic Vols'!AX79:BH79) +
                    (2-(SUM('Raw Weekday Hourly Traffic Vols'!AU51:AW51)/SUM('Raw Weekday Hourly Traffic Vols'!AU51:BH51)))*'Raw Weekday Hourly Traffic Vols'!BI51 + (2-(SUM('Raw Weekday Hourly Traffic Vols'!AU79:AW79)/SUM('Raw Weekday Hourly Traffic Vols'!AU79:BH79)))*'Raw Weekday Hourly Traffic Vols'!BI79,
                2*(SUM('Raw Weekday Hourly Traffic Vols'!AU51:AW51)+2*SUM('Raw Weekday Hourly Traffic Vols'!AX51:BH51) + (2-(SUM('Raw Weekday Hourly Traffic Vols'!AU51:AW51)/SUM('Raw Weekday Hourly Traffic Vols'!AU51:BH51)))*'Raw Weekday Hourly Traffic Vols'!BI51)
        )
)/2,"")</f>
        <v/>
      </c>
      <c r="D55" s="198" t="str">
        <f t="shared" ca="1" si="1"/>
        <v/>
      </c>
      <c r="E55" s="199" t="str">
        <f ca="1">IFERROR(ROUND(D55/$I$8*$I$7*(1-'User Input'!$G$59),0),"")</f>
        <v/>
      </c>
      <c r="F55" s="197">
        <f>IFERROR(IF(AND(TEXT('Raw Weekend Hourly Traffic Vols'!A23,"dddd")="FRIDAY",'Raw Weekend Hourly Traffic Vols'!A23&lt;&gt;0),
        SUM('Raw Weekend Hourly Traffic Vols'!AU23:AW23) + 2*SUM('Raw Weekend Hourly Traffic Vols'!AX23:BH23) + (2-(SUM('Raw Weekend Hourly Traffic Vols'!AU23:AW23)/SUM('Raw Weekend Hourly Traffic Vols'!AU23:BH23)))*'Raw Weekend Hourly Traffic Vols'!BI23,
        IF(AND(TEXT('Raw Weekend Hourly Traffic Vols'!A51,"dddd")="FRIDAY",'Raw Weekend Hourly Traffic Vols'!A51&lt;&gt;0),
                SUM('Raw Weekend Hourly Traffic Vols'!AU51:AW51) + 2*SUM('Raw Weekend Hourly Traffic Vols'!AX51:BH51) + (2-(SUM('Raw Weekend Hourly Traffic Vols'!AU51:AW51)/SUM('Raw Weekend Hourly Traffic Vols'!AU51:BH51)))*'Raw Weekend Hourly Traffic Vols'!BI51,
                IF(AND(TEXT('Raw Weekend Hourly Traffic Vols'!A79,"dddd")="FRIDAY",'Raw Weekend Hourly Traffic Vols'!A79&lt;&gt;0),
                        SUM('Raw Weekend Hourly Traffic Vols'!AU79:AW79) + 2*SUM('Raw Weekend Hourly Traffic Vols'!AX79:BH79) + (2-(SUM('Raw Weekend Hourly Traffic Vols'!AU79:AW79)/SUM('Raw Weekend Hourly Traffic Vols'!AU79:BH79)))*'Raw Weekend Hourly Traffic Vols'!BI79,
                        0
                )
        )
),"")</f>
        <v>0</v>
      </c>
      <c r="G55" s="198" t="str">
        <f ca="1">IFERROR(IF(F55=0,$D55*'Weekend Adjustment Factors'!D26,ROUND(F55*$D$9*$D$10,0)),"")</f>
        <v/>
      </c>
      <c r="H55" s="200" t="str">
        <f ca="1">IFERROR(ROUND(G55/$I$8*$I$7*(1-'User Input'!$G$60),0),"")</f>
        <v/>
      </c>
      <c r="I55" s="197">
        <f>IFERROR(IF(AND(TEXT('Raw Weekend Hourly Traffic Vols'!A23,"dddd")="SATURDAY",'Raw Weekend Hourly Traffic Vols'!A23&lt;&gt;0),
        SUM('Raw Weekend Hourly Traffic Vols'!AU23:AW23) + 2*SUM('Raw Weekend Hourly Traffic Vols'!AX23:BH23) + (2-(SUM('Raw Weekend Hourly Traffic Vols'!AU23:AW23)/SUM('Raw Weekend Hourly Traffic Vols'!AU23:BH23)))*'Raw Weekend Hourly Traffic Vols'!BI23,
        IF(AND(TEXT('Raw Weekend Hourly Traffic Vols'!A51,"dddd")="SATURDAY",'Raw Weekend Hourly Traffic Vols'!A51&lt;&gt;0),
                SUM('Raw Weekend Hourly Traffic Vols'!AU51:AW51) + 2*SUM('Raw Weekend Hourly Traffic Vols'!AX51:BH51) + (2-(SUM('Raw Weekend Hourly Traffic Vols'!AU51:AW51)/SUM('Raw Weekend Hourly Traffic Vols'!AU51:BH51)))*'Raw Weekend Hourly Traffic Vols'!BI51,
                IF(AND(TEXT('Raw Weekend Hourly Traffic Vols'!A79,"dddd")="SATURDAY",'Raw Weekend Hourly Traffic Vols'!A79&lt;&gt;0),
                        SUM('Raw Weekend Hourly Traffic Vols'!AU79:AW79) + 2*SUM('Raw Weekend Hourly Traffic Vols'!AX79:BH79) + (2-(SUM('Raw Weekend Hourly Traffic Vols'!AU79:AW79)/SUM('Raw Weekend Hourly Traffic Vols'!AU79:BH79)))*'Raw Weekend Hourly Traffic Vols'!BI79,
                        0
                )
        )
),"")</f>
        <v>0</v>
      </c>
      <c r="J55" s="198" t="str">
        <f ca="1">IFERROR(IF(I55=0,$D55*'Weekend Adjustment Factors'!F26,ROUND(I55*$D$9*$D$10,0)),"")</f>
        <v/>
      </c>
      <c r="K55" s="200" t="str">
        <f ca="1">IFERROR(ROUND(J55/$I$8*$I$7*(1-'User Input'!$G$61),0),"")</f>
        <v/>
      </c>
      <c r="L55" s="197">
        <f>IFERROR(IF(AND(TEXT('Raw Weekend Hourly Traffic Vols'!A23,"dddd")="SUNDAY",'Raw Weekend Hourly Traffic Vols'!A23&lt;&gt;0),
        SUM('Raw Weekend Hourly Traffic Vols'!AU23:AW23) + 2*SUM('Raw Weekend Hourly Traffic Vols'!AX23:BH23) + (2-(SUM('Raw Weekend Hourly Traffic Vols'!AU23:AW23)/SUM('Raw Weekend Hourly Traffic Vols'!AU23:BH23)))*'Raw Weekend Hourly Traffic Vols'!BI23,
        IF(AND(TEXT('Raw Weekend Hourly Traffic Vols'!A51,"dddd")="SUNDAY",'Raw Weekend Hourly Traffic Vols'!A51&lt;&gt;0),
                SUM('Raw Weekend Hourly Traffic Vols'!AU51:AW51) + 2*SUM('Raw Weekend Hourly Traffic Vols'!AX51:BH51) + (2-(SUM('Raw Weekend Hourly Traffic Vols'!AU51:AW51)/SUM('Raw Weekend Hourly Traffic Vols'!AU51:BH51)))*'Raw Weekend Hourly Traffic Vols'!BI51,
                IF(AND(TEXT('Raw Weekend Hourly Traffic Vols'!A79,"dddd")="SUNDAY",'Raw Weekend Hourly Traffic Vols'!A79&lt;&gt;0),
                        SUM('Raw Weekend Hourly Traffic Vols'!AU79:AW79) + 2*SUM('Raw Weekend Hourly Traffic Vols'!AX79:BH79) + (2-(SUM('Raw Weekend Hourly Traffic Vols'!AU79:AW79)/SUM('Raw Weekend Hourly Traffic Vols'!AU79:BH79)))*'Raw Weekend Hourly Traffic Vols'!BI79,
                        0
                )
        )
),"")</f>
        <v>0</v>
      </c>
      <c r="M55" s="198" t="str">
        <f ca="1">IFERROR(IF(L55=0,$D55*'Weekend Adjustment Factors'!H26,ROUND(L55*$D$9*$D$10,0)),"")</f>
        <v/>
      </c>
      <c r="N55" s="200" t="str">
        <f ca="1">IFERROR(ROUND(M55/$I$8*$I$7*(1-'User Input'!$G$61),0),"")</f>
        <v/>
      </c>
    </row>
    <row r="56" spans="2:14" x14ac:dyDescent="0.25">
      <c r="B56" s="29" t="str">
        <f>IF('Raw Weekday Hourly Traffic Vols'!$H$5="2-Way",B28,"")</f>
        <v/>
      </c>
      <c r="C56" s="197" t="str">
        <f>IFERROR(IF(AND('Raw Weekday Hourly Traffic Vols'!BM24&gt;0,'Raw Weekday Hourly Traffic Vols'!BM52&gt;0),
        SUM('Raw Weekday Hourly Traffic Vols'!AU24:AW24)+SUM('Raw Weekday Hourly Traffic Vols'!AU52:AW52)+2*SUM('Raw Weekday Hourly Traffic Vols'!AX24:BH24)+2*SUM('Raw Weekday Hourly Traffic Vols'!AX52:BH52) +
             (2-(SUM('Raw Weekday Hourly Traffic Vols'!AU24:AW24)/SUM('Raw Weekday Hourly Traffic Vols'!AU24:BH24)))*'Raw Weekday Hourly Traffic Vols'!BI24 + (2-(SUM('Raw Weekday Hourly Traffic Vols'!AU52:AW52)/SUM('Raw Weekday Hourly Traffic Vols'!AU52:BH52)))*'Raw Weekday Hourly Traffic Vols'!BI52,
        IF(AND('Raw Weekday Hourly Traffic Vols'!BM52&gt;0,'Raw Weekday Hourly Traffic Vols'!BM80&gt;0),
                SUM('Raw Weekday Hourly Traffic Vols'!AU52:AW52)+SUM('Raw Weekday Hourly Traffic Vols'!AU80:AW80)+2*SUM('Raw Weekday Hourly Traffic Vols'!AX52:BH52)+2*SUM('Raw Weekday Hourly Traffic Vols'!AX80:BH80) +
                    (2-(SUM('Raw Weekday Hourly Traffic Vols'!AU52:AW52)/SUM('Raw Weekday Hourly Traffic Vols'!AU52:BH52)))*'Raw Weekday Hourly Traffic Vols'!BI52 + (2-(SUM('Raw Weekday Hourly Traffic Vols'!AU80:AW80)/SUM('Raw Weekday Hourly Traffic Vols'!AU80:BH80)))*'Raw Weekday Hourly Traffic Vols'!BI80,
                2*(SUM('Raw Weekday Hourly Traffic Vols'!AU52:AW52)+2*SUM('Raw Weekday Hourly Traffic Vols'!AX52:BH52) + (2-(SUM('Raw Weekday Hourly Traffic Vols'!AU52:AW52)/SUM('Raw Weekday Hourly Traffic Vols'!AU52:BH52)))*'Raw Weekday Hourly Traffic Vols'!BI52)
        )
)/2,"")</f>
        <v/>
      </c>
      <c r="D56" s="198" t="str">
        <f t="shared" ca="1" si="1"/>
        <v/>
      </c>
      <c r="E56" s="199" t="str">
        <f ca="1">IFERROR(ROUND(D56/$I$8*$I$7*(1-'User Input'!$G$59),0),"")</f>
        <v/>
      </c>
      <c r="F56" s="197">
        <f>IFERROR(IF(AND(TEXT('Raw Weekend Hourly Traffic Vols'!A24,"dddd")="FRIDAY",'Raw Weekend Hourly Traffic Vols'!A24&lt;&gt;0),
        SUM('Raw Weekend Hourly Traffic Vols'!AU24:AW24) + 2*SUM('Raw Weekend Hourly Traffic Vols'!AX24:BH24) + (2-(SUM('Raw Weekend Hourly Traffic Vols'!AU24:AW24)/SUM('Raw Weekend Hourly Traffic Vols'!AU24:BH24)))*'Raw Weekend Hourly Traffic Vols'!BI24,
        IF(AND(TEXT('Raw Weekend Hourly Traffic Vols'!A52,"dddd")="FRIDAY",'Raw Weekend Hourly Traffic Vols'!A52&lt;&gt;0),
                SUM('Raw Weekend Hourly Traffic Vols'!AU52:AW52) + 2*SUM('Raw Weekend Hourly Traffic Vols'!AX52:BH52) + (2-(SUM('Raw Weekend Hourly Traffic Vols'!AU52:AW52)/SUM('Raw Weekend Hourly Traffic Vols'!AU52:BH52)))*'Raw Weekend Hourly Traffic Vols'!BI52,
                IF(AND(TEXT('Raw Weekend Hourly Traffic Vols'!A80,"dddd")="FRIDAY",'Raw Weekend Hourly Traffic Vols'!A80&lt;&gt;0),
                        SUM('Raw Weekend Hourly Traffic Vols'!AU80:AW80) + 2*SUM('Raw Weekend Hourly Traffic Vols'!AX80:BH80) + (2-(SUM('Raw Weekend Hourly Traffic Vols'!AU80:AW80)/SUM('Raw Weekend Hourly Traffic Vols'!AU80:BH80)))*'Raw Weekend Hourly Traffic Vols'!BI80,
                        0
                )
        )
),"")</f>
        <v>0</v>
      </c>
      <c r="G56" s="198" t="str">
        <f ca="1">IFERROR(IF(F56=0,$D56*'Weekend Adjustment Factors'!D27,ROUND(F56*$D$9*$D$10,0)),"")</f>
        <v/>
      </c>
      <c r="H56" s="200" t="str">
        <f ca="1">IFERROR(ROUND(G56/$I$8*$I$7*(1-'User Input'!$G$60),0),"")</f>
        <v/>
      </c>
      <c r="I56" s="197">
        <f>IFERROR(IF(AND(TEXT('Raw Weekend Hourly Traffic Vols'!A24,"dddd")="SATURDAY",'Raw Weekend Hourly Traffic Vols'!A24&lt;&gt;0),
        SUM('Raw Weekend Hourly Traffic Vols'!AU24:AW24) + 2*SUM('Raw Weekend Hourly Traffic Vols'!AX24:BH24) + (2-(SUM('Raw Weekend Hourly Traffic Vols'!AU24:AW24)/SUM('Raw Weekend Hourly Traffic Vols'!AU24:BH24)))*'Raw Weekend Hourly Traffic Vols'!BI24,
        IF(AND(TEXT('Raw Weekend Hourly Traffic Vols'!A52,"dddd")="SATURDAY",'Raw Weekend Hourly Traffic Vols'!A52&lt;&gt;0),
                SUM('Raw Weekend Hourly Traffic Vols'!AU52:AW52) + 2*SUM('Raw Weekend Hourly Traffic Vols'!AX52:BH52) + (2-(SUM('Raw Weekend Hourly Traffic Vols'!AU52:AW52)/SUM('Raw Weekend Hourly Traffic Vols'!AU52:BH52)))*'Raw Weekend Hourly Traffic Vols'!BI52,
                IF(AND(TEXT('Raw Weekend Hourly Traffic Vols'!A80,"dddd")="SATURDAY",'Raw Weekend Hourly Traffic Vols'!A80&lt;&gt;0),
                        SUM('Raw Weekend Hourly Traffic Vols'!AU80:AW80) + 2*SUM('Raw Weekend Hourly Traffic Vols'!AX80:BH80) + (2-(SUM('Raw Weekend Hourly Traffic Vols'!AU80:AW80)/SUM('Raw Weekend Hourly Traffic Vols'!AU80:BH80)))*'Raw Weekend Hourly Traffic Vols'!BI80,
                        0
                )
        )
),"")</f>
        <v>0</v>
      </c>
      <c r="J56" s="198" t="str">
        <f ca="1">IFERROR(IF(I56=0,$D56*'Weekend Adjustment Factors'!F27,ROUND(I56*$D$9*$D$10,0)),"")</f>
        <v/>
      </c>
      <c r="K56" s="200" t="str">
        <f ca="1">IFERROR(ROUND(J56/$I$8*$I$7*(1-'User Input'!$G$61),0),"")</f>
        <v/>
      </c>
      <c r="L56" s="197">
        <f>IFERROR(IF(AND(TEXT('Raw Weekend Hourly Traffic Vols'!A24,"dddd")="SUNDAY",'Raw Weekend Hourly Traffic Vols'!A24&lt;&gt;0),
        SUM('Raw Weekend Hourly Traffic Vols'!AU24:AW24) + 2*SUM('Raw Weekend Hourly Traffic Vols'!AX24:BH24) + (2-(SUM('Raw Weekend Hourly Traffic Vols'!AU24:AW24)/SUM('Raw Weekend Hourly Traffic Vols'!AU24:BH24)))*'Raw Weekend Hourly Traffic Vols'!BI24,
        IF(AND(TEXT('Raw Weekend Hourly Traffic Vols'!A52,"dddd")="SUNDAY",'Raw Weekend Hourly Traffic Vols'!A52&lt;&gt;0),
                SUM('Raw Weekend Hourly Traffic Vols'!AU52:AW52) + 2*SUM('Raw Weekend Hourly Traffic Vols'!AX52:BH52) + (2-(SUM('Raw Weekend Hourly Traffic Vols'!AU52:AW52)/SUM('Raw Weekend Hourly Traffic Vols'!AU52:BH52)))*'Raw Weekend Hourly Traffic Vols'!BI52,
                IF(AND(TEXT('Raw Weekend Hourly Traffic Vols'!A80,"dddd")="SUNDAY",'Raw Weekend Hourly Traffic Vols'!A80&lt;&gt;0),
                        SUM('Raw Weekend Hourly Traffic Vols'!AU80:AW80) + 2*SUM('Raw Weekend Hourly Traffic Vols'!AX80:BH80) + (2-(SUM('Raw Weekend Hourly Traffic Vols'!AU80:AW80)/SUM('Raw Weekend Hourly Traffic Vols'!AU80:BH80)))*'Raw Weekend Hourly Traffic Vols'!BI80,
                        0
                )
        )
),"")</f>
        <v>0</v>
      </c>
      <c r="M56" s="198" t="str">
        <f ca="1">IFERROR(IF(L56=0,$D56*'Weekend Adjustment Factors'!H27,ROUND(L56*$D$9*$D$10,0)),"")</f>
        <v/>
      </c>
      <c r="N56" s="200" t="str">
        <f ca="1">IFERROR(ROUND(M56/$I$8*$I$7*(1-'User Input'!$G$61),0),"")</f>
        <v/>
      </c>
    </row>
    <row r="57" spans="2:14" x14ac:dyDescent="0.25">
      <c r="B57" s="29" t="str">
        <f>IF('Raw Weekday Hourly Traffic Vols'!$H$5="2-Way",B29,"")</f>
        <v/>
      </c>
      <c r="C57" s="197" t="str">
        <f>IFERROR(IF(AND('Raw Weekday Hourly Traffic Vols'!BM25&gt;0,'Raw Weekday Hourly Traffic Vols'!BM53&gt;0),
        SUM('Raw Weekday Hourly Traffic Vols'!AU25:AW25)+SUM('Raw Weekday Hourly Traffic Vols'!AU53:AW53)+2*SUM('Raw Weekday Hourly Traffic Vols'!AX25:BH25)+2*SUM('Raw Weekday Hourly Traffic Vols'!AX53:BH53) +
             (2-(SUM('Raw Weekday Hourly Traffic Vols'!AU25:AW25)/SUM('Raw Weekday Hourly Traffic Vols'!AU25:BH25)))*'Raw Weekday Hourly Traffic Vols'!BI25 + (2-(SUM('Raw Weekday Hourly Traffic Vols'!AU53:AW53)/SUM('Raw Weekday Hourly Traffic Vols'!AU53:BH53)))*'Raw Weekday Hourly Traffic Vols'!BI53,
        IF(AND('Raw Weekday Hourly Traffic Vols'!BM53&gt;0,'Raw Weekday Hourly Traffic Vols'!BM81&gt;0),
                SUM('Raw Weekday Hourly Traffic Vols'!AU53:AW53)+SUM('Raw Weekday Hourly Traffic Vols'!AU81:AW81)+2*SUM('Raw Weekday Hourly Traffic Vols'!AX53:BH53)+2*SUM('Raw Weekday Hourly Traffic Vols'!AX81:BH81) +
                    (2-(SUM('Raw Weekday Hourly Traffic Vols'!AU53:AW53)/SUM('Raw Weekday Hourly Traffic Vols'!AU53:BH53)))*'Raw Weekday Hourly Traffic Vols'!BI53 + (2-(SUM('Raw Weekday Hourly Traffic Vols'!AU81:AW81)/SUM('Raw Weekday Hourly Traffic Vols'!AU81:BH81)))*'Raw Weekday Hourly Traffic Vols'!BI81,
                2*(SUM('Raw Weekday Hourly Traffic Vols'!AU53:AW53)+2*SUM('Raw Weekday Hourly Traffic Vols'!AX53:BH53) + (2-(SUM('Raw Weekday Hourly Traffic Vols'!AU53:AW53)/SUM('Raw Weekday Hourly Traffic Vols'!AU53:BH53)))*'Raw Weekday Hourly Traffic Vols'!BI53)
        )
)/2,"")</f>
        <v/>
      </c>
      <c r="D57" s="198" t="str">
        <f t="shared" ca="1" si="1"/>
        <v/>
      </c>
      <c r="E57" s="199" t="str">
        <f ca="1">IFERROR(ROUND(D57/$I$8*$I$7*(1-'User Input'!$G$59),0),"")</f>
        <v/>
      </c>
      <c r="F57" s="197">
        <f>IFERROR(IF(AND(TEXT('Raw Weekend Hourly Traffic Vols'!A25,"dddd")="FRIDAY",'Raw Weekend Hourly Traffic Vols'!A25&lt;&gt;0),
        SUM('Raw Weekend Hourly Traffic Vols'!AU25:AW25) + 2*SUM('Raw Weekend Hourly Traffic Vols'!AX25:BH25) + (2-(SUM('Raw Weekend Hourly Traffic Vols'!AU25:AW25)/SUM('Raw Weekend Hourly Traffic Vols'!AU25:BH25)))*'Raw Weekend Hourly Traffic Vols'!BI25,
        IF(AND(TEXT('Raw Weekend Hourly Traffic Vols'!A53,"dddd")="FRIDAY",'Raw Weekend Hourly Traffic Vols'!A53&lt;&gt;0),
                SUM('Raw Weekend Hourly Traffic Vols'!AU53:AW53) + 2*SUM('Raw Weekend Hourly Traffic Vols'!AX53:BH53) + (2-(SUM('Raw Weekend Hourly Traffic Vols'!AU53:AW53)/SUM('Raw Weekend Hourly Traffic Vols'!AU53:BH53)))*'Raw Weekend Hourly Traffic Vols'!BI53,
                IF(AND(TEXT('Raw Weekend Hourly Traffic Vols'!A81,"dddd")="FRIDAY",'Raw Weekend Hourly Traffic Vols'!A81&lt;&gt;0),
                        SUM('Raw Weekend Hourly Traffic Vols'!AU81:AW81) + 2*SUM('Raw Weekend Hourly Traffic Vols'!AX81:BH81) + (2-(SUM('Raw Weekend Hourly Traffic Vols'!AU81:AW81)/SUM('Raw Weekend Hourly Traffic Vols'!AU81:BH81)))*'Raw Weekend Hourly Traffic Vols'!BI81,
                        0
                )
        )
),"")</f>
        <v>0</v>
      </c>
      <c r="G57" s="198" t="str">
        <f ca="1">IFERROR(IF(F57=0,$D57*'Weekend Adjustment Factors'!D28,ROUND(F57*$D$9*$D$10,0)),"")</f>
        <v/>
      </c>
      <c r="H57" s="200" t="str">
        <f ca="1">IFERROR(ROUND(G57/$I$8*$I$7*(1-'User Input'!$G$60),0),"")</f>
        <v/>
      </c>
      <c r="I57" s="197">
        <f>IFERROR(IF(AND(TEXT('Raw Weekend Hourly Traffic Vols'!A25,"dddd")="SATURDAY",'Raw Weekend Hourly Traffic Vols'!A25&lt;&gt;0),
        SUM('Raw Weekend Hourly Traffic Vols'!AU25:AW25) + 2*SUM('Raw Weekend Hourly Traffic Vols'!AX25:BH25) + (2-(SUM('Raw Weekend Hourly Traffic Vols'!AU25:AW25)/SUM('Raw Weekend Hourly Traffic Vols'!AU25:BH25)))*'Raw Weekend Hourly Traffic Vols'!BI25,
        IF(AND(TEXT('Raw Weekend Hourly Traffic Vols'!A53,"dddd")="SATURDAY",'Raw Weekend Hourly Traffic Vols'!A53&lt;&gt;0),
                SUM('Raw Weekend Hourly Traffic Vols'!AU53:AW53) + 2*SUM('Raw Weekend Hourly Traffic Vols'!AX53:BH53) + (2-(SUM('Raw Weekend Hourly Traffic Vols'!AU53:AW53)/SUM('Raw Weekend Hourly Traffic Vols'!AU53:BH53)))*'Raw Weekend Hourly Traffic Vols'!BI53,
                IF(AND(TEXT('Raw Weekend Hourly Traffic Vols'!A81,"dddd")="SATURDAY",'Raw Weekend Hourly Traffic Vols'!A81&lt;&gt;0),
                        SUM('Raw Weekend Hourly Traffic Vols'!AU81:AW81) + 2*SUM('Raw Weekend Hourly Traffic Vols'!AX81:BH81) + (2-(SUM('Raw Weekend Hourly Traffic Vols'!AU81:AW81)/SUM('Raw Weekend Hourly Traffic Vols'!AU81:BH81)))*'Raw Weekend Hourly Traffic Vols'!BI81,
                        0
                )
        )
),"")</f>
        <v>0</v>
      </c>
      <c r="J57" s="198" t="str">
        <f ca="1">IFERROR(IF(I57=0,$D57*'Weekend Adjustment Factors'!F28,ROUND(I57*$D$9*$D$10,0)),"")</f>
        <v/>
      </c>
      <c r="K57" s="200" t="str">
        <f ca="1">IFERROR(ROUND(J57/$I$8*$I$7*(1-'User Input'!$G$61),0),"")</f>
        <v/>
      </c>
      <c r="L57" s="197">
        <f>IFERROR(IF(AND(TEXT('Raw Weekend Hourly Traffic Vols'!A25,"dddd")="SUNDAY",'Raw Weekend Hourly Traffic Vols'!A25&lt;&gt;0),
        SUM('Raw Weekend Hourly Traffic Vols'!AU25:AW25) + 2*SUM('Raw Weekend Hourly Traffic Vols'!AX25:BH25) + (2-(SUM('Raw Weekend Hourly Traffic Vols'!AU25:AW25)/SUM('Raw Weekend Hourly Traffic Vols'!AU25:BH25)))*'Raw Weekend Hourly Traffic Vols'!BI25,
        IF(AND(TEXT('Raw Weekend Hourly Traffic Vols'!A53,"dddd")="SUNDAY",'Raw Weekend Hourly Traffic Vols'!A53&lt;&gt;0),
                SUM('Raw Weekend Hourly Traffic Vols'!AU53:AW53) + 2*SUM('Raw Weekend Hourly Traffic Vols'!AX53:BH53) + (2-(SUM('Raw Weekend Hourly Traffic Vols'!AU53:AW53)/SUM('Raw Weekend Hourly Traffic Vols'!AU53:BH53)))*'Raw Weekend Hourly Traffic Vols'!BI53,
                IF(AND(TEXT('Raw Weekend Hourly Traffic Vols'!A81,"dddd")="SUNDAY",'Raw Weekend Hourly Traffic Vols'!A81&lt;&gt;0),
                        SUM('Raw Weekend Hourly Traffic Vols'!AU81:AW81) + 2*SUM('Raw Weekend Hourly Traffic Vols'!AX81:BH81) + (2-(SUM('Raw Weekend Hourly Traffic Vols'!AU81:AW81)/SUM('Raw Weekend Hourly Traffic Vols'!AU81:BH81)))*'Raw Weekend Hourly Traffic Vols'!BI81,
                        0
                )
        )
),"")</f>
        <v>0</v>
      </c>
      <c r="M57" s="198" t="str">
        <f ca="1">IFERROR(IF(L57=0,$D57*'Weekend Adjustment Factors'!H28,ROUND(L57*$D$9*$D$10,0)),"")</f>
        <v/>
      </c>
      <c r="N57" s="200" t="str">
        <f ca="1">IFERROR(ROUND(M57/$I$8*$I$7*(1-'User Input'!$G$61),0),"")</f>
        <v/>
      </c>
    </row>
    <row r="58" spans="2:14" x14ac:dyDescent="0.25">
      <c r="B58" s="29" t="str">
        <f>IF('Raw Weekday Hourly Traffic Vols'!$H$5="2-Way",B30,"")</f>
        <v/>
      </c>
      <c r="C58" s="197" t="str">
        <f>IFERROR(IF(AND('Raw Weekday Hourly Traffic Vols'!BM26&gt;0,'Raw Weekday Hourly Traffic Vols'!BM54&gt;0),
        SUM('Raw Weekday Hourly Traffic Vols'!AU26:AW26)+SUM('Raw Weekday Hourly Traffic Vols'!AU54:AW54)+2*SUM('Raw Weekday Hourly Traffic Vols'!AX26:BH26)+2*SUM('Raw Weekday Hourly Traffic Vols'!AX54:BH54) +
             (2-(SUM('Raw Weekday Hourly Traffic Vols'!AU26:AW26)/SUM('Raw Weekday Hourly Traffic Vols'!AU26:BH26)))*'Raw Weekday Hourly Traffic Vols'!BI26 + (2-(SUM('Raw Weekday Hourly Traffic Vols'!AU54:AW54)/SUM('Raw Weekday Hourly Traffic Vols'!AU54:BH54)))*'Raw Weekday Hourly Traffic Vols'!BI54,
        IF(AND('Raw Weekday Hourly Traffic Vols'!BM54&gt;0,'Raw Weekday Hourly Traffic Vols'!BM82&gt;0),
                SUM('Raw Weekday Hourly Traffic Vols'!AU54:AW54)+SUM('Raw Weekday Hourly Traffic Vols'!AU82:AW82)+2*SUM('Raw Weekday Hourly Traffic Vols'!AX54:BH54)+2*SUM('Raw Weekday Hourly Traffic Vols'!AX82:BH82) +
                    (2-(SUM('Raw Weekday Hourly Traffic Vols'!AU54:AW54)/SUM('Raw Weekday Hourly Traffic Vols'!AU54:BH54)))*'Raw Weekday Hourly Traffic Vols'!BI54 + (2-(SUM('Raw Weekday Hourly Traffic Vols'!AU82:AW82)/SUM('Raw Weekday Hourly Traffic Vols'!AU82:BH82)))*'Raw Weekday Hourly Traffic Vols'!BI82,
                2*(SUM('Raw Weekday Hourly Traffic Vols'!AU54:AW54)+2*SUM('Raw Weekday Hourly Traffic Vols'!AX54:BH54) + (2-(SUM('Raw Weekday Hourly Traffic Vols'!AU54:AW54)/SUM('Raw Weekday Hourly Traffic Vols'!AU54:BH54)))*'Raw Weekday Hourly Traffic Vols'!BI54)
        )
)/2,"")</f>
        <v/>
      </c>
      <c r="D58" s="198" t="str">
        <f t="shared" ca="1" si="1"/>
        <v/>
      </c>
      <c r="E58" s="199" t="str">
        <f ca="1">IFERROR(ROUND(D58/$I$8*$I$7*(1-'User Input'!$G$59),0),"")</f>
        <v/>
      </c>
      <c r="F58" s="197">
        <f>IFERROR(IF(AND(TEXT('Raw Weekend Hourly Traffic Vols'!A26,"dddd")="FRIDAY",'Raw Weekend Hourly Traffic Vols'!A26&lt;&gt;0),
        SUM('Raw Weekend Hourly Traffic Vols'!AU26:AW26) + 2*SUM('Raw Weekend Hourly Traffic Vols'!AX26:BH26) + (2-(SUM('Raw Weekend Hourly Traffic Vols'!AU26:AW26)/SUM('Raw Weekend Hourly Traffic Vols'!AU26:BH26)))*'Raw Weekend Hourly Traffic Vols'!BI26,
        IF(AND(TEXT('Raw Weekend Hourly Traffic Vols'!A54,"dddd")="FRIDAY",'Raw Weekend Hourly Traffic Vols'!A54&lt;&gt;0),
                SUM('Raw Weekend Hourly Traffic Vols'!AU54:AW54) + 2*SUM('Raw Weekend Hourly Traffic Vols'!AX54:BH54) + (2-(SUM('Raw Weekend Hourly Traffic Vols'!AU54:AW54)/SUM('Raw Weekend Hourly Traffic Vols'!AU54:BH54)))*'Raw Weekend Hourly Traffic Vols'!BI54,
                IF(AND(TEXT('Raw Weekend Hourly Traffic Vols'!A82,"dddd")="FRIDAY",'Raw Weekend Hourly Traffic Vols'!A82&lt;&gt;0),
                        SUM('Raw Weekend Hourly Traffic Vols'!AU82:AW82) + 2*SUM('Raw Weekend Hourly Traffic Vols'!AX82:BH82) + (2-(SUM('Raw Weekend Hourly Traffic Vols'!AU82:AW82)/SUM('Raw Weekend Hourly Traffic Vols'!AU82:BH82)))*'Raw Weekend Hourly Traffic Vols'!BI82,
                        0
                )
        )
),"")</f>
        <v>0</v>
      </c>
      <c r="G58" s="198" t="str">
        <f ca="1">IFERROR(IF(F58=0,$D58*'Weekend Adjustment Factors'!D29,ROUND(F58*$D$9*$D$10,0)),"")</f>
        <v/>
      </c>
      <c r="H58" s="200" t="str">
        <f ca="1">IFERROR(ROUND(G58/$I$8*$I$7*(1-'User Input'!$G$60),0),"")</f>
        <v/>
      </c>
      <c r="I58" s="197">
        <f>IFERROR(IF(AND(TEXT('Raw Weekend Hourly Traffic Vols'!A26,"dddd")="SATURDAY",'Raw Weekend Hourly Traffic Vols'!A26&lt;&gt;0),
        SUM('Raw Weekend Hourly Traffic Vols'!AU26:AW26) + 2*SUM('Raw Weekend Hourly Traffic Vols'!AX26:BH26) + (2-(SUM('Raw Weekend Hourly Traffic Vols'!AU26:AW26)/SUM('Raw Weekend Hourly Traffic Vols'!AU26:BH26)))*'Raw Weekend Hourly Traffic Vols'!BI26,
        IF(AND(TEXT('Raw Weekend Hourly Traffic Vols'!A54,"dddd")="SATURDAY",'Raw Weekend Hourly Traffic Vols'!A54&lt;&gt;0),
                SUM('Raw Weekend Hourly Traffic Vols'!AU54:AW54) + 2*SUM('Raw Weekend Hourly Traffic Vols'!AX54:BH54) + (2-(SUM('Raw Weekend Hourly Traffic Vols'!AU54:AW54)/SUM('Raw Weekend Hourly Traffic Vols'!AU54:BH54)))*'Raw Weekend Hourly Traffic Vols'!BI54,
                IF(AND(TEXT('Raw Weekend Hourly Traffic Vols'!A82,"dddd")="SATURDAY",'Raw Weekend Hourly Traffic Vols'!A82&lt;&gt;0),
                        SUM('Raw Weekend Hourly Traffic Vols'!AU82:AW82) + 2*SUM('Raw Weekend Hourly Traffic Vols'!AX82:BH82) + (2-(SUM('Raw Weekend Hourly Traffic Vols'!AU82:AW82)/SUM('Raw Weekend Hourly Traffic Vols'!AU82:BH82)))*'Raw Weekend Hourly Traffic Vols'!BI82,
                        0
                )
        )
),"")</f>
        <v>0</v>
      </c>
      <c r="J58" s="198" t="str">
        <f ca="1">IFERROR(IF(I58=0,$D58*'Weekend Adjustment Factors'!F29,ROUND(I58*$D$9*$D$10,0)),"")</f>
        <v/>
      </c>
      <c r="K58" s="200" t="str">
        <f ca="1">IFERROR(ROUND(J58/$I$8*$I$7*(1-'User Input'!$G$61),0),"")</f>
        <v/>
      </c>
      <c r="L58" s="197">
        <f>IFERROR(IF(AND(TEXT('Raw Weekend Hourly Traffic Vols'!A26,"dddd")="SUNDAY",'Raw Weekend Hourly Traffic Vols'!A26&lt;&gt;0),
        SUM('Raw Weekend Hourly Traffic Vols'!AU26:AW26) + 2*SUM('Raw Weekend Hourly Traffic Vols'!AX26:BH26) + (2-(SUM('Raw Weekend Hourly Traffic Vols'!AU26:AW26)/SUM('Raw Weekend Hourly Traffic Vols'!AU26:BH26)))*'Raw Weekend Hourly Traffic Vols'!BI26,
        IF(AND(TEXT('Raw Weekend Hourly Traffic Vols'!A54,"dddd")="SUNDAY",'Raw Weekend Hourly Traffic Vols'!A54&lt;&gt;0),
                SUM('Raw Weekend Hourly Traffic Vols'!AU54:AW54) + 2*SUM('Raw Weekend Hourly Traffic Vols'!AX54:BH54) + (2-(SUM('Raw Weekend Hourly Traffic Vols'!AU54:AW54)/SUM('Raw Weekend Hourly Traffic Vols'!AU54:BH54)))*'Raw Weekend Hourly Traffic Vols'!BI54,
                IF(AND(TEXT('Raw Weekend Hourly Traffic Vols'!A82,"dddd")="SUNDAY",'Raw Weekend Hourly Traffic Vols'!A82&lt;&gt;0),
                        SUM('Raw Weekend Hourly Traffic Vols'!AU82:AW82) + 2*SUM('Raw Weekend Hourly Traffic Vols'!AX82:BH82) + (2-(SUM('Raw Weekend Hourly Traffic Vols'!AU82:AW82)/SUM('Raw Weekend Hourly Traffic Vols'!AU82:BH82)))*'Raw Weekend Hourly Traffic Vols'!BI82,
                        0
                )
        )
),"")</f>
        <v>0</v>
      </c>
      <c r="M58" s="198" t="str">
        <f ca="1">IFERROR(IF(L58=0,$D58*'Weekend Adjustment Factors'!H29,ROUND(L58*$D$9*$D$10,0)),"")</f>
        <v/>
      </c>
      <c r="N58" s="200" t="str">
        <f ca="1">IFERROR(ROUND(M58/$I$8*$I$7*(1-'User Input'!$G$61),0),"")</f>
        <v/>
      </c>
    </row>
    <row r="59" spans="2:14" x14ac:dyDescent="0.25">
      <c r="B59" s="29" t="str">
        <f>IF('Raw Weekday Hourly Traffic Vols'!$H$5="2-Way",B31,"")</f>
        <v/>
      </c>
      <c r="C59" s="197" t="str">
        <f>IFERROR(IF(AND('Raw Weekday Hourly Traffic Vols'!BM27&gt;0,'Raw Weekday Hourly Traffic Vols'!BM55&gt;0),
        SUM('Raw Weekday Hourly Traffic Vols'!AU27:AW27)+SUM('Raw Weekday Hourly Traffic Vols'!AU55:AW55)+2*SUM('Raw Weekday Hourly Traffic Vols'!AX27:BH27)+2*SUM('Raw Weekday Hourly Traffic Vols'!AX55:BH55) +
             (2-(SUM('Raw Weekday Hourly Traffic Vols'!AU27:AW27)/SUM('Raw Weekday Hourly Traffic Vols'!AU27:BH27)))*'Raw Weekday Hourly Traffic Vols'!BI27 + (2-(SUM('Raw Weekday Hourly Traffic Vols'!AU55:AW55)/SUM('Raw Weekday Hourly Traffic Vols'!AU55:BH55)))*'Raw Weekday Hourly Traffic Vols'!BI55,
        IF(AND('Raw Weekday Hourly Traffic Vols'!BM55&gt;0,'Raw Weekday Hourly Traffic Vols'!BM83&gt;0),
                SUM('Raw Weekday Hourly Traffic Vols'!AU55:AW55)+SUM('Raw Weekday Hourly Traffic Vols'!AU83:AW83)+2*SUM('Raw Weekday Hourly Traffic Vols'!AX55:BH55)+2*SUM('Raw Weekday Hourly Traffic Vols'!AX83:BH83) +
                    (2-(SUM('Raw Weekday Hourly Traffic Vols'!AU55:AW55)/SUM('Raw Weekday Hourly Traffic Vols'!AU55:BH55)))*'Raw Weekday Hourly Traffic Vols'!BI55 + (2-(SUM('Raw Weekday Hourly Traffic Vols'!AU83:AW83)/SUM('Raw Weekday Hourly Traffic Vols'!AU83:BH83)))*'Raw Weekday Hourly Traffic Vols'!BI83,
                2*(SUM('Raw Weekday Hourly Traffic Vols'!AU55:AW55)+2*SUM('Raw Weekday Hourly Traffic Vols'!AX55:BH55) + (2-(SUM('Raw Weekday Hourly Traffic Vols'!AU55:AW55)/SUM('Raw Weekday Hourly Traffic Vols'!AU55:BH55)))*'Raw Weekday Hourly Traffic Vols'!BI55)
        )
)/2,"")</f>
        <v/>
      </c>
      <c r="D59" s="198" t="str">
        <f t="shared" ca="1" si="1"/>
        <v/>
      </c>
      <c r="E59" s="199" t="str">
        <f ca="1">IFERROR(ROUND(D59/$I$8*$I$7*(1-'User Input'!$G$59),0),"")</f>
        <v/>
      </c>
      <c r="F59" s="197">
        <f>IFERROR(IF(AND(TEXT('Raw Weekend Hourly Traffic Vols'!A27,"dddd")="FRIDAY",'Raw Weekend Hourly Traffic Vols'!A27&lt;&gt;0),
        SUM('Raw Weekend Hourly Traffic Vols'!AU27:AW27) + 2*SUM('Raw Weekend Hourly Traffic Vols'!AX27:BH27) + (2-(SUM('Raw Weekend Hourly Traffic Vols'!AU27:AW27)/SUM('Raw Weekend Hourly Traffic Vols'!AU27:BH27)))*'Raw Weekend Hourly Traffic Vols'!BI27,
        IF(AND(TEXT('Raw Weekend Hourly Traffic Vols'!A55,"dddd")="FRIDAY",'Raw Weekend Hourly Traffic Vols'!A55&lt;&gt;0),
                SUM('Raw Weekend Hourly Traffic Vols'!AU55:AW55) + 2*SUM('Raw Weekend Hourly Traffic Vols'!AX55:BH55) + (2-(SUM('Raw Weekend Hourly Traffic Vols'!AU55:AW55)/SUM('Raw Weekend Hourly Traffic Vols'!AU55:BH55)))*'Raw Weekend Hourly Traffic Vols'!BI55,
                IF(AND(TEXT('Raw Weekend Hourly Traffic Vols'!A83,"dddd")="FRIDAY",'Raw Weekend Hourly Traffic Vols'!A83&lt;&gt;0),
                        SUM('Raw Weekend Hourly Traffic Vols'!AU83:AW83) + 2*SUM('Raw Weekend Hourly Traffic Vols'!AX83:BH83) + (2-(SUM('Raw Weekend Hourly Traffic Vols'!AU83:AW83)/SUM('Raw Weekend Hourly Traffic Vols'!AU83:BH83)))*'Raw Weekend Hourly Traffic Vols'!BI83,
                        0
                )
        )
),"")</f>
        <v>0</v>
      </c>
      <c r="G59" s="198" t="str">
        <f ca="1">IFERROR(IF(F59=0,$D59*'Weekend Adjustment Factors'!D30,ROUND(F59*$D$9*$D$10,0)),"")</f>
        <v/>
      </c>
      <c r="H59" s="200" t="str">
        <f ca="1">IFERROR(ROUND(G59/$I$8*$I$7*(1-'User Input'!$G$60),0),"")</f>
        <v/>
      </c>
      <c r="I59" s="197">
        <f>IFERROR(IF(AND(TEXT('Raw Weekend Hourly Traffic Vols'!A27,"dddd")="SATURDAY",'Raw Weekend Hourly Traffic Vols'!A27&lt;&gt;0),
        SUM('Raw Weekend Hourly Traffic Vols'!AU27:AW27) + 2*SUM('Raw Weekend Hourly Traffic Vols'!AX27:BH27) + (2-(SUM('Raw Weekend Hourly Traffic Vols'!AU27:AW27)/SUM('Raw Weekend Hourly Traffic Vols'!AU27:BH27)))*'Raw Weekend Hourly Traffic Vols'!BI27,
        IF(AND(TEXT('Raw Weekend Hourly Traffic Vols'!A55,"dddd")="SATURDAY",'Raw Weekend Hourly Traffic Vols'!A55&lt;&gt;0),
                SUM('Raw Weekend Hourly Traffic Vols'!AU55:AW55) + 2*SUM('Raw Weekend Hourly Traffic Vols'!AX55:BH55) + (2-(SUM('Raw Weekend Hourly Traffic Vols'!AU55:AW55)/SUM('Raw Weekend Hourly Traffic Vols'!AU55:BH55)))*'Raw Weekend Hourly Traffic Vols'!BI55,
                IF(AND(TEXT('Raw Weekend Hourly Traffic Vols'!A83,"dddd")="SATURDAY",'Raw Weekend Hourly Traffic Vols'!A83&lt;&gt;0),
                        SUM('Raw Weekend Hourly Traffic Vols'!AU83:AW83) + 2*SUM('Raw Weekend Hourly Traffic Vols'!AX83:BH83) + (2-(SUM('Raw Weekend Hourly Traffic Vols'!AU83:AW83)/SUM('Raw Weekend Hourly Traffic Vols'!AU83:BH83)))*'Raw Weekend Hourly Traffic Vols'!BI83,
                        0
                )
        )
),"")</f>
        <v>0</v>
      </c>
      <c r="J59" s="198" t="str">
        <f ca="1">IFERROR(IF(I59=0,$D59*'Weekend Adjustment Factors'!F30,ROUND(I59*$D$9*$D$10,0)),"")</f>
        <v/>
      </c>
      <c r="K59" s="200" t="str">
        <f ca="1">IFERROR(ROUND(J59/$I$8*$I$7*(1-'User Input'!$G$61),0),"")</f>
        <v/>
      </c>
      <c r="L59" s="197">
        <f>IFERROR(IF(AND(TEXT('Raw Weekend Hourly Traffic Vols'!A27,"dddd")="SUNDAY",'Raw Weekend Hourly Traffic Vols'!A27&lt;&gt;0),
        SUM('Raw Weekend Hourly Traffic Vols'!AU27:AW27) + 2*SUM('Raw Weekend Hourly Traffic Vols'!AX27:BH27) + (2-(SUM('Raw Weekend Hourly Traffic Vols'!AU27:AW27)/SUM('Raw Weekend Hourly Traffic Vols'!AU27:BH27)))*'Raw Weekend Hourly Traffic Vols'!BI27,
        IF(AND(TEXT('Raw Weekend Hourly Traffic Vols'!A55,"dddd")="SUNDAY",'Raw Weekend Hourly Traffic Vols'!A55&lt;&gt;0),
                SUM('Raw Weekend Hourly Traffic Vols'!AU55:AW55) + 2*SUM('Raw Weekend Hourly Traffic Vols'!AX55:BH55) + (2-(SUM('Raw Weekend Hourly Traffic Vols'!AU55:AW55)/SUM('Raw Weekend Hourly Traffic Vols'!AU55:BH55)))*'Raw Weekend Hourly Traffic Vols'!BI55,
                IF(AND(TEXT('Raw Weekend Hourly Traffic Vols'!A83,"dddd")="SUNDAY",'Raw Weekend Hourly Traffic Vols'!A83&lt;&gt;0),
                        SUM('Raw Weekend Hourly Traffic Vols'!AU83:AW83) + 2*SUM('Raw Weekend Hourly Traffic Vols'!AX83:BH83) + (2-(SUM('Raw Weekend Hourly Traffic Vols'!AU83:AW83)/SUM('Raw Weekend Hourly Traffic Vols'!AU83:BH83)))*'Raw Weekend Hourly Traffic Vols'!BI83,
                        0
                )
        )
),"")</f>
        <v>0</v>
      </c>
      <c r="M59" s="198" t="str">
        <f ca="1">IFERROR(IF(L59=0,$D59*'Weekend Adjustment Factors'!H30,ROUND(L59*$D$9*$D$10,0)),"")</f>
        <v/>
      </c>
      <c r="N59" s="200" t="str">
        <f ca="1">IFERROR(ROUND(M59/$I$8*$I$7*(1-'User Input'!$G$61),0),"")</f>
        <v/>
      </c>
    </row>
    <row r="60" spans="2:14" x14ac:dyDescent="0.25">
      <c r="B60" s="29" t="str">
        <f>IF('Raw Weekday Hourly Traffic Vols'!$H$5="2-Way",B32,"")</f>
        <v/>
      </c>
      <c r="C60" s="197" t="str">
        <f>IFERROR(IF(AND('Raw Weekday Hourly Traffic Vols'!BM28&gt;0,'Raw Weekday Hourly Traffic Vols'!BM56&gt;0),
        SUM('Raw Weekday Hourly Traffic Vols'!AU28:AW28)+SUM('Raw Weekday Hourly Traffic Vols'!AU56:AW56)+2*SUM('Raw Weekday Hourly Traffic Vols'!AX28:BH28)+2*SUM('Raw Weekday Hourly Traffic Vols'!AX56:BH56) +
             (2-(SUM('Raw Weekday Hourly Traffic Vols'!AU28:AW28)/SUM('Raw Weekday Hourly Traffic Vols'!AU28:BH28)))*'Raw Weekday Hourly Traffic Vols'!BI28 + (2-(SUM('Raw Weekday Hourly Traffic Vols'!AU56:AW56)/SUM('Raw Weekday Hourly Traffic Vols'!AU56:BH56)))*'Raw Weekday Hourly Traffic Vols'!BI56,
        IF(AND('Raw Weekday Hourly Traffic Vols'!BM56&gt;0,'Raw Weekday Hourly Traffic Vols'!BM84&gt;0),
                SUM('Raw Weekday Hourly Traffic Vols'!AU56:AW56)+SUM('Raw Weekday Hourly Traffic Vols'!AU84:AW84)+2*SUM('Raw Weekday Hourly Traffic Vols'!AX56:BH56)+2*SUM('Raw Weekday Hourly Traffic Vols'!AX84:BH84) +
                    (2-(SUM('Raw Weekday Hourly Traffic Vols'!AU56:AW56)/SUM('Raw Weekday Hourly Traffic Vols'!AU56:BH56)))*'Raw Weekday Hourly Traffic Vols'!BI56 + (2-(SUM('Raw Weekday Hourly Traffic Vols'!AU84:AW84)/SUM('Raw Weekday Hourly Traffic Vols'!AU84:BH84)))*'Raw Weekday Hourly Traffic Vols'!BI84,
                2*(SUM('Raw Weekday Hourly Traffic Vols'!AU56:AW56)+2*SUM('Raw Weekday Hourly Traffic Vols'!AX56:BH56) + (2-(SUM('Raw Weekday Hourly Traffic Vols'!AU56:AW56)/SUM('Raw Weekday Hourly Traffic Vols'!AU56:BH56)))*'Raw Weekday Hourly Traffic Vols'!BI56)
        )
)/2,"")</f>
        <v/>
      </c>
      <c r="D60" s="198" t="str">
        <f t="shared" ca="1" si="1"/>
        <v/>
      </c>
      <c r="E60" s="199" t="str">
        <f ca="1">IFERROR(ROUND(D60/$I$8*$I$7*(1-'User Input'!$G$59),0),"")</f>
        <v/>
      </c>
      <c r="F60" s="197">
        <f>IFERROR(IF(AND(TEXT('Raw Weekend Hourly Traffic Vols'!A28,"dddd")="FRIDAY",'Raw Weekend Hourly Traffic Vols'!A28&lt;&gt;0),
        SUM('Raw Weekend Hourly Traffic Vols'!AU28:AW28) + 2*SUM('Raw Weekend Hourly Traffic Vols'!AX28:BH28) + (2-(SUM('Raw Weekend Hourly Traffic Vols'!AU28:AW28)/SUM('Raw Weekend Hourly Traffic Vols'!AU28:BH28)))*'Raw Weekend Hourly Traffic Vols'!BI28,
        IF(AND(TEXT('Raw Weekend Hourly Traffic Vols'!A56,"dddd")="FRIDAY",'Raw Weekend Hourly Traffic Vols'!A56&lt;&gt;0),
                SUM('Raw Weekend Hourly Traffic Vols'!AU56:AW56) + 2*SUM('Raw Weekend Hourly Traffic Vols'!AX56:BH56) + (2-(SUM('Raw Weekend Hourly Traffic Vols'!AU56:AW56)/SUM('Raw Weekend Hourly Traffic Vols'!AU56:BH56)))*'Raw Weekend Hourly Traffic Vols'!BI56,
                IF(AND(TEXT('Raw Weekend Hourly Traffic Vols'!A84,"dddd")="FRIDAY",'Raw Weekend Hourly Traffic Vols'!A84&lt;&gt;0),
                        SUM('Raw Weekend Hourly Traffic Vols'!AU84:AW84) + 2*SUM('Raw Weekend Hourly Traffic Vols'!AX84:BH84) + (2-(SUM('Raw Weekend Hourly Traffic Vols'!AU84:AW84)/SUM('Raw Weekend Hourly Traffic Vols'!AU84:BH84)))*'Raw Weekend Hourly Traffic Vols'!BI84,
                        0
                )
        )
),"")</f>
        <v>0</v>
      </c>
      <c r="G60" s="198" t="str">
        <f ca="1">IFERROR(IF(F60=0,$D60*'Weekend Adjustment Factors'!D31,ROUND(F60*$D$9*$D$10,0)),"")</f>
        <v/>
      </c>
      <c r="H60" s="200" t="str">
        <f ca="1">IFERROR(ROUND(G60/$I$8*$I$7*(1-'User Input'!$G$60),0),"")</f>
        <v/>
      </c>
      <c r="I60" s="197">
        <f>IFERROR(IF(AND(TEXT('Raw Weekend Hourly Traffic Vols'!A28,"dddd")="SATURDAY",'Raw Weekend Hourly Traffic Vols'!A28&lt;&gt;0),
        SUM('Raw Weekend Hourly Traffic Vols'!AU28:AW28) + 2*SUM('Raw Weekend Hourly Traffic Vols'!AX28:BH28) + (2-(SUM('Raw Weekend Hourly Traffic Vols'!AU28:AW28)/SUM('Raw Weekend Hourly Traffic Vols'!AU28:BH28)))*'Raw Weekend Hourly Traffic Vols'!BI28,
        IF(AND(TEXT('Raw Weekend Hourly Traffic Vols'!A56,"dddd")="SATURDAY",'Raw Weekend Hourly Traffic Vols'!A56&lt;&gt;0),
                SUM('Raw Weekend Hourly Traffic Vols'!AU56:AW56) + 2*SUM('Raw Weekend Hourly Traffic Vols'!AX56:BH56) + (2-(SUM('Raw Weekend Hourly Traffic Vols'!AU56:AW56)/SUM('Raw Weekend Hourly Traffic Vols'!AU56:BH56)))*'Raw Weekend Hourly Traffic Vols'!BI56,
                IF(AND(TEXT('Raw Weekend Hourly Traffic Vols'!A84,"dddd")="SATURDAY",'Raw Weekend Hourly Traffic Vols'!A84&lt;&gt;0),
                        SUM('Raw Weekend Hourly Traffic Vols'!AU84:AW84) + 2*SUM('Raw Weekend Hourly Traffic Vols'!AX84:BH84) + (2-(SUM('Raw Weekend Hourly Traffic Vols'!AU84:AW84)/SUM('Raw Weekend Hourly Traffic Vols'!AU84:BH84)))*'Raw Weekend Hourly Traffic Vols'!BI84,
                        0
                )
        )
),"")</f>
        <v>0</v>
      </c>
      <c r="J60" s="198" t="str">
        <f ca="1">IFERROR(IF(I60=0,$D60*'Weekend Adjustment Factors'!F31,ROUND(I60*$D$9*$D$10,0)),"")</f>
        <v/>
      </c>
      <c r="K60" s="200" t="str">
        <f ca="1">IFERROR(ROUND(J60/$I$8*$I$7*(1-'User Input'!$G$61),0),"")</f>
        <v/>
      </c>
      <c r="L60" s="197">
        <f>IFERROR(IF(AND(TEXT('Raw Weekend Hourly Traffic Vols'!A28,"dddd")="SUNDAY",'Raw Weekend Hourly Traffic Vols'!A28&lt;&gt;0),
        SUM('Raw Weekend Hourly Traffic Vols'!AU28:AW28) + 2*SUM('Raw Weekend Hourly Traffic Vols'!AX28:BH28) + (2-(SUM('Raw Weekend Hourly Traffic Vols'!AU28:AW28)/SUM('Raw Weekend Hourly Traffic Vols'!AU28:BH28)))*'Raw Weekend Hourly Traffic Vols'!BI28,
        IF(AND(TEXT('Raw Weekend Hourly Traffic Vols'!A56,"dddd")="SUNDAY",'Raw Weekend Hourly Traffic Vols'!A56&lt;&gt;0),
                SUM('Raw Weekend Hourly Traffic Vols'!AU56:AW56) + 2*SUM('Raw Weekend Hourly Traffic Vols'!AX56:BH56) + (2-(SUM('Raw Weekend Hourly Traffic Vols'!AU56:AW56)/SUM('Raw Weekend Hourly Traffic Vols'!AU56:BH56)))*'Raw Weekend Hourly Traffic Vols'!BI56,
                IF(AND(TEXT('Raw Weekend Hourly Traffic Vols'!A84,"dddd")="SUNDAY",'Raw Weekend Hourly Traffic Vols'!A84&lt;&gt;0),
                        SUM('Raw Weekend Hourly Traffic Vols'!AU84:AW84) + 2*SUM('Raw Weekend Hourly Traffic Vols'!AX84:BH84) + (2-(SUM('Raw Weekend Hourly Traffic Vols'!AU84:AW84)/SUM('Raw Weekend Hourly Traffic Vols'!AU84:BH84)))*'Raw Weekend Hourly Traffic Vols'!BI84,
                        0
                )
        )
),"")</f>
        <v>0</v>
      </c>
      <c r="M60" s="198" t="str">
        <f ca="1">IFERROR(IF(L60=0,$D60*'Weekend Adjustment Factors'!H31,ROUND(L60*$D$9*$D$10,0)),"")</f>
        <v/>
      </c>
      <c r="N60" s="200" t="str">
        <f ca="1">IFERROR(ROUND(M60/$I$8*$I$7*(1-'User Input'!$G$61),0),"")</f>
        <v/>
      </c>
    </row>
    <row r="61" spans="2:14" x14ac:dyDescent="0.25">
      <c r="B61" s="29" t="str">
        <f>IF('Raw Weekday Hourly Traffic Vols'!$H$5="2-Way",B33,"")</f>
        <v/>
      </c>
      <c r="C61" s="197" t="str">
        <f>IFERROR(IF(AND('Raw Weekday Hourly Traffic Vols'!BM29&gt;0,'Raw Weekday Hourly Traffic Vols'!BM57&gt;0),
        SUM('Raw Weekday Hourly Traffic Vols'!AU29:AW29)+SUM('Raw Weekday Hourly Traffic Vols'!AU57:AW57)+2*SUM('Raw Weekday Hourly Traffic Vols'!AX29:BH29)+2*SUM('Raw Weekday Hourly Traffic Vols'!AX57:BH57) +
             (2-(SUM('Raw Weekday Hourly Traffic Vols'!AU29:AW29)/SUM('Raw Weekday Hourly Traffic Vols'!AU29:BH29)))*'Raw Weekday Hourly Traffic Vols'!BI29 + (2-(SUM('Raw Weekday Hourly Traffic Vols'!AU57:AW57)/SUM('Raw Weekday Hourly Traffic Vols'!AU57:BH57)))*'Raw Weekday Hourly Traffic Vols'!BI57,
        IF(AND('Raw Weekday Hourly Traffic Vols'!BM57&gt;0,'Raw Weekday Hourly Traffic Vols'!BM85&gt;0),
                SUM('Raw Weekday Hourly Traffic Vols'!AU57:AW57)+SUM('Raw Weekday Hourly Traffic Vols'!AU85:AW85)+2*SUM('Raw Weekday Hourly Traffic Vols'!AX57:BH57)+2*SUM('Raw Weekday Hourly Traffic Vols'!AX85:BH85) +
                    (2-(SUM('Raw Weekday Hourly Traffic Vols'!AU57:AW57)/SUM('Raw Weekday Hourly Traffic Vols'!AU57:BH57)))*'Raw Weekday Hourly Traffic Vols'!BI57 + (2-(SUM('Raw Weekday Hourly Traffic Vols'!AU85:AW85)/SUM('Raw Weekday Hourly Traffic Vols'!AU85:BH85)))*'Raw Weekday Hourly Traffic Vols'!BI85,
                2*(SUM('Raw Weekday Hourly Traffic Vols'!AU57:AW57)+2*SUM('Raw Weekday Hourly Traffic Vols'!AX57:BH57) + (2-(SUM('Raw Weekday Hourly Traffic Vols'!AU57:AW57)/SUM('Raw Weekday Hourly Traffic Vols'!AU57:BH57)))*'Raw Weekday Hourly Traffic Vols'!BI57)
        )
)/2,"")</f>
        <v/>
      </c>
      <c r="D61" s="198" t="str">
        <f t="shared" ca="1" si="1"/>
        <v/>
      </c>
      <c r="E61" s="199" t="str">
        <f ca="1">IFERROR(ROUND(D61/$I$8*$I$7*(1-'User Input'!$G$59),0),"")</f>
        <v/>
      </c>
      <c r="F61" s="197">
        <f>IFERROR(IF(AND(TEXT('Raw Weekend Hourly Traffic Vols'!A29,"dddd")="FRIDAY",'Raw Weekend Hourly Traffic Vols'!A29&lt;&gt;0),
        SUM('Raw Weekend Hourly Traffic Vols'!AU29:AW29) + 2*SUM('Raw Weekend Hourly Traffic Vols'!AX29:BH29) + (2-(SUM('Raw Weekend Hourly Traffic Vols'!AU29:AW29)/SUM('Raw Weekend Hourly Traffic Vols'!AU29:BH29)))*'Raw Weekend Hourly Traffic Vols'!BI29,
        IF(AND(TEXT('Raw Weekend Hourly Traffic Vols'!A57,"dddd")="FRIDAY",'Raw Weekend Hourly Traffic Vols'!A57&lt;&gt;0),
                SUM('Raw Weekend Hourly Traffic Vols'!AU57:AW57) + 2*SUM('Raw Weekend Hourly Traffic Vols'!AX57:BH57) + (2-(SUM('Raw Weekend Hourly Traffic Vols'!AU57:AW57)/SUM('Raw Weekend Hourly Traffic Vols'!AU57:BH57)))*'Raw Weekend Hourly Traffic Vols'!BI57,
                IF(AND(TEXT('Raw Weekend Hourly Traffic Vols'!A85,"dddd")="FRIDAY",'Raw Weekend Hourly Traffic Vols'!A85&lt;&gt;0),
                        SUM('Raw Weekend Hourly Traffic Vols'!AU85:AW85) + 2*SUM('Raw Weekend Hourly Traffic Vols'!AX85:BH85) + (2-(SUM('Raw Weekend Hourly Traffic Vols'!AU85:AW85)/SUM('Raw Weekend Hourly Traffic Vols'!AU85:BH85)))*'Raw Weekend Hourly Traffic Vols'!BI85,
                        0
                )
        )
),"")</f>
        <v>0</v>
      </c>
      <c r="G61" s="198" t="str">
        <f ca="1">IFERROR(IF(F61=0,$D61*'Weekend Adjustment Factors'!D32,ROUND(F61*$D$9*$D$10,0)),"")</f>
        <v/>
      </c>
      <c r="H61" s="200" t="str">
        <f ca="1">IFERROR(ROUND(G61/$I$8*$I$7*(1-'User Input'!$G$60),0),"")</f>
        <v/>
      </c>
      <c r="I61" s="197">
        <f>IFERROR(IF(AND(TEXT('Raw Weekend Hourly Traffic Vols'!A29,"dddd")="SATURDAY",'Raw Weekend Hourly Traffic Vols'!A29&lt;&gt;0),
        SUM('Raw Weekend Hourly Traffic Vols'!AU29:AW29) + 2*SUM('Raw Weekend Hourly Traffic Vols'!AX29:BH29) + (2-(SUM('Raw Weekend Hourly Traffic Vols'!AU29:AW29)/SUM('Raw Weekend Hourly Traffic Vols'!AU29:BH29)))*'Raw Weekend Hourly Traffic Vols'!BI29,
        IF(AND(TEXT('Raw Weekend Hourly Traffic Vols'!A57,"dddd")="SATURDAY",'Raw Weekend Hourly Traffic Vols'!A57&lt;&gt;0),
                SUM('Raw Weekend Hourly Traffic Vols'!AU57:AW57) + 2*SUM('Raw Weekend Hourly Traffic Vols'!AX57:BH57) + (2-(SUM('Raw Weekend Hourly Traffic Vols'!AU57:AW57)/SUM('Raw Weekend Hourly Traffic Vols'!AU57:BH57)))*'Raw Weekend Hourly Traffic Vols'!BI57,
                IF(AND(TEXT('Raw Weekend Hourly Traffic Vols'!A85,"dddd")="SATURDAY",'Raw Weekend Hourly Traffic Vols'!A85&lt;&gt;0),
                        SUM('Raw Weekend Hourly Traffic Vols'!AU85:AW85) + 2*SUM('Raw Weekend Hourly Traffic Vols'!AX85:BH85) + (2-(SUM('Raw Weekend Hourly Traffic Vols'!AU85:AW85)/SUM('Raw Weekend Hourly Traffic Vols'!AU85:BH85)))*'Raw Weekend Hourly Traffic Vols'!BI85,
                        0
                )
        )
),"")</f>
        <v>0</v>
      </c>
      <c r="J61" s="198" t="str">
        <f ca="1">IFERROR(IF(I61=0,$D61*'Weekend Adjustment Factors'!F32,ROUND(I61*$D$9*$D$10,0)),"")</f>
        <v/>
      </c>
      <c r="K61" s="200" t="str">
        <f ca="1">IFERROR(ROUND(J61/$I$8*$I$7*(1-'User Input'!$G$61),0),"")</f>
        <v/>
      </c>
      <c r="L61" s="197">
        <f>IFERROR(IF(AND(TEXT('Raw Weekend Hourly Traffic Vols'!A29,"dddd")="SUNDAY",'Raw Weekend Hourly Traffic Vols'!A29&lt;&gt;0),
        SUM('Raw Weekend Hourly Traffic Vols'!AU29:AW29) + 2*SUM('Raw Weekend Hourly Traffic Vols'!AX29:BH29) + (2-(SUM('Raw Weekend Hourly Traffic Vols'!AU29:AW29)/SUM('Raw Weekend Hourly Traffic Vols'!AU29:BH29)))*'Raw Weekend Hourly Traffic Vols'!BI29,
        IF(AND(TEXT('Raw Weekend Hourly Traffic Vols'!A57,"dddd")="SUNDAY",'Raw Weekend Hourly Traffic Vols'!A57&lt;&gt;0),
                SUM('Raw Weekend Hourly Traffic Vols'!AU57:AW57) + 2*SUM('Raw Weekend Hourly Traffic Vols'!AX57:BH57) + (2-(SUM('Raw Weekend Hourly Traffic Vols'!AU57:AW57)/SUM('Raw Weekend Hourly Traffic Vols'!AU57:BH57)))*'Raw Weekend Hourly Traffic Vols'!BI57,
                IF(AND(TEXT('Raw Weekend Hourly Traffic Vols'!A85,"dddd")="SUNDAY",'Raw Weekend Hourly Traffic Vols'!A85&lt;&gt;0),
                        SUM('Raw Weekend Hourly Traffic Vols'!AU85:AW85) + 2*SUM('Raw Weekend Hourly Traffic Vols'!AX85:BH85) + (2-(SUM('Raw Weekend Hourly Traffic Vols'!AU85:AW85)/SUM('Raw Weekend Hourly Traffic Vols'!AU85:BH85)))*'Raw Weekend Hourly Traffic Vols'!BI85,
                        0
                )
        )
),"")</f>
        <v>0</v>
      </c>
      <c r="M61" s="198" t="str">
        <f ca="1">IFERROR(IF(L61=0,$D61*'Weekend Adjustment Factors'!H32,ROUND(L61*$D$9*$D$10,0)),"")</f>
        <v/>
      </c>
      <c r="N61" s="200" t="str">
        <f ca="1">IFERROR(ROUND(M61/$I$8*$I$7*(1-'User Input'!$G$61),0),"")</f>
        <v/>
      </c>
    </row>
    <row r="62" spans="2:14" x14ac:dyDescent="0.25">
      <c r="B62" s="29" t="str">
        <f>IF('Raw Weekday Hourly Traffic Vols'!$H$5="2-Way",B34,"")</f>
        <v/>
      </c>
      <c r="C62" s="197" t="str">
        <f>IFERROR(IF(AND('Raw Weekday Hourly Traffic Vols'!BM30&gt;0,'Raw Weekday Hourly Traffic Vols'!BM58&gt;0),
        SUM('Raw Weekday Hourly Traffic Vols'!AU30:AW30)+SUM('Raw Weekday Hourly Traffic Vols'!AU58:AW58)+2*SUM('Raw Weekday Hourly Traffic Vols'!AX30:BH30)+2*SUM('Raw Weekday Hourly Traffic Vols'!AX58:BH58) +
             (2-(SUM('Raw Weekday Hourly Traffic Vols'!AU30:AW30)/SUM('Raw Weekday Hourly Traffic Vols'!AU30:BH30)))*'Raw Weekday Hourly Traffic Vols'!BI30 + (2-(SUM('Raw Weekday Hourly Traffic Vols'!AU58:AW58)/SUM('Raw Weekday Hourly Traffic Vols'!AU58:BH58)))*'Raw Weekday Hourly Traffic Vols'!BI58,
        IF(AND('Raw Weekday Hourly Traffic Vols'!BM58&gt;0,'Raw Weekday Hourly Traffic Vols'!BM86&gt;0),
                SUM('Raw Weekday Hourly Traffic Vols'!AU58:AW58)+SUM('Raw Weekday Hourly Traffic Vols'!AU86:AW86)+2*SUM('Raw Weekday Hourly Traffic Vols'!AX58:BH58)+2*SUM('Raw Weekday Hourly Traffic Vols'!AX86:BH86) +
                    (2-(SUM('Raw Weekday Hourly Traffic Vols'!AU58:AW58)/SUM('Raw Weekday Hourly Traffic Vols'!AU58:BH58)))*'Raw Weekday Hourly Traffic Vols'!BI58 + (2-(SUM('Raw Weekday Hourly Traffic Vols'!AU86:AW86)/SUM('Raw Weekday Hourly Traffic Vols'!AU86:BH86)))*'Raw Weekday Hourly Traffic Vols'!BI86,
                2*(SUM('Raw Weekday Hourly Traffic Vols'!AU58:AW58)+2*SUM('Raw Weekday Hourly Traffic Vols'!AX58:BH58) + (2-(SUM('Raw Weekday Hourly Traffic Vols'!AU58:AW58)/SUM('Raw Weekday Hourly Traffic Vols'!AU58:BH58)))*'Raw Weekday Hourly Traffic Vols'!BI58)
        )
)/2,"")</f>
        <v/>
      </c>
      <c r="D62" s="198" t="str">
        <f t="shared" ca="1" si="1"/>
        <v/>
      </c>
      <c r="E62" s="199" t="str">
        <f ca="1">IFERROR(ROUND(D62/$I$8*$I$7*(1-'User Input'!$G$59),0),"")</f>
        <v/>
      </c>
      <c r="F62" s="197">
        <f>IFERROR(IF(AND(TEXT('Raw Weekend Hourly Traffic Vols'!A30,"dddd")="FRIDAY",'Raw Weekend Hourly Traffic Vols'!A30&lt;&gt;0),
        SUM('Raw Weekend Hourly Traffic Vols'!AU30:AW30) + 2*SUM('Raw Weekend Hourly Traffic Vols'!AX30:BH30) + (2-(SUM('Raw Weekend Hourly Traffic Vols'!AU30:AW30)/SUM('Raw Weekend Hourly Traffic Vols'!AU30:BH30)))*'Raw Weekend Hourly Traffic Vols'!BI30,
        IF(AND(TEXT('Raw Weekend Hourly Traffic Vols'!A58,"dddd")="FRIDAY",'Raw Weekend Hourly Traffic Vols'!A58&lt;&gt;0),
                SUM('Raw Weekend Hourly Traffic Vols'!AU58:AW58) + 2*SUM('Raw Weekend Hourly Traffic Vols'!AX58:BH58) + (2-(SUM('Raw Weekend Hourly Traffic Vols'!AU58:AW58)/SUM('Raw Weekend Hourly Traffic Vols'!AU58:BH58)))*'Raw Weekend Hourly Traffic Vols'!BI58,
                IF(AND(TEXT('Raw Weekend Hourly Traffic Vols'!A86,"dddd")="FRIDAY",'Raw Weekend Hourly Traffic Vols'!A86&lt;&gt;0),
                        SUM('Raw Weekend Hourly Traffic Vols'!AU86:AW86) + 2*SUM('Raw Weekend Hourly Traffic Vols'!AX86:BH86) + (2-(SUM('Raw Weekend Hourly Traffic Vols'!AU86:AW86)/SUM('Raw Weekend Hourly Traffic Vols'!AU86:BH86)))*'Raw Weekend Hourly Traffic Vols'!BI86,
                        0
                )
        )
),"")</f>
        <v>0</v>
      </c>
      <c r="G62" s="198" t="str">
        <f ca="1">IFERROR(IF(F62=0,$D62*'Weekend Adjustment Factors'!D33,ROUND(F62*$D$9*$D$10,0)),"")</f>
        <v/>
      </c>
      <c r="H62" s="200" t="str">
        <f ca="1">IFERROR(ROUND(G62/$I$8*$I$7*(1-'User Input'!$G$60),0),"")</f>
        <v/>
      </c>
      <c r="I62" s="197">
        <f>IFERROR(IF(AND(TEXT('Raw Weekend Hourly Traffic Vols'!A30,"dddd")="SATURDAY",'Raw Weekend Hourly Traffic Vols'!A30&lt;&gt;0),
        SUM('Raw Weekend Hourly Traffic Vols'!AU30:AW30) + 2*SUM('Raw Weekend Hourly Traffic Vols'!AX30:BH30) + (2-(SUM('Raw Weekend Hourly Traffic Vols'!AU30:AW30)/SUM('Raw Weekend Hourly Traffic Vols'!AU30:BH30)))*'Raw Weekend Hourly Traffic Vols'!BI30,
        IF(AND(TEXT('Raw Weekend Hourly Traffic Vols'!A58,"dddd")="SATURDAY",'Raw Weekend Hourly Traffic Vols'!A58&lt;&gt;0),
                SUM('Raw Weekend Hourly Traffic Vols'!AU58:AW58) + 2*SUM('Raw Weekend Hourly Traffic Vols'!AX58:BH58) + (2-(SUM('Raw Weekend Hourly Traffic Vols'!AU58:AW58)/SUM('Raw Weekend Hourly Traffic Vols'!AU58:BH58)))*'Raw Weekend Hourly Traffic Vols'!BI58,
                IF(AND(TEXT('Raw Weekend Hourly Traffic Vols'!A86,"dddd")="SATURDAY",'Raw Weekend Hourly Traffic Vols'!A86&lt;&gt;0),
                        SUM('Raw Weekend Hourly Traffic Vols'!AU86:AW86) + 2*SUM('Raw Weekend Hourly Traffic Vols'!AX86:BH86) + (2-(SUM('Raw Weekend Hourly Traffic Vols'!AU86:AW86)/SUM('Raw Weekend Hourly Traffic Vols'!AU86:BH86)))*'Raw Weekend Hourly Traffic Vols'!BI86,
                        0
                )
        )
),"")</f>
        <v>0</v>
      </c>
      <c r="J62" s="198" t="str">
        <f ca="1">IFERROR(IF(I62=0,$D62*'Weekend Adjustment Factors'!F33,ROUND(I62*$D$9*$D$10,0)),"")</f>
        <v/>
      </c>
      <c r="K62" s="200" t="str">
        <f ca="1">IFERROR(ROUND(J62/$I$8*$I$7*(1-'User Input'!$G$61),0),"")</f>
        <v/>
      </c>
      <c r="L62" s="197">
        <f>IFERROR(IF(AND(TEXT('Raw Weekend Hourly Traffic Vols'!A30,"dddd")="SUNDAY",'Raw Weekend Hourly Traffic Vols'!A30&lt;&gt;0),
        SUM('Raw Weekend Hourly Traffic Vols'!AU30:AW30) + 2*SUM('Raw Weekend Hourly Traffic Vols'!AX30:BH30) + (2-(SUM('Raw Weekend Hourly Traffic Vols'!AU30:AW30)/SUM('Raw Weekend Hourly Traffic Vols'!AU30:BH30)))*'Raw Weekend Hourly Traffic Vols'!BI30,
        IF(AND(TEXT('Raw Weekend Hourly Traffic Vols'!A58,"dddd")="SUNDAY",'Raw Weekend Hourly Traffic Vols'!A58&lt;&gt;0),
                SUM('Raw Weekend Hourly Traffic Vols'!AU58:AW58) + 2*SUM('Raw Weekend Hourly Traffic Vols'!AX58:BH58) + (2-(SUM('Raw Weekend Hourly Traffic Vols'!AU58:AW58)/SUM('Raw Weekend Hourly Traffic Vols'!AU58:BH58)))*'Raw Weekend Hourly Traffic Vols'!BI58,
                IF(AND(TEXT('Raw Weekend Hourly Traffic Vols'!A86,"dddd")="SUNDAY",'Raw Weekend Hourly Traffic Vols'!A86&lt;&gt;0),
                        SUM('Raw Weekend Hourly Traffic Vols'!AU86:AW86) + 2*SUM('Raw Weekend Hourly Traffic Vols'!AX86:BH86) + (2-(SUM('Raw Weekend Hourly Traffic Vols'!AU86:AW86)/SUM('Raw Weekend Hourly Traffic Vols'!AU86:BH86)))*'Raw Weekend Hourly Traffic Vols'!BI86,
                        0
                )
        )
),"")</f>
        <v>0</v>
      </c>
      <c r="M62" s="198" t="str">
        <f ca="1">IFERROR(IF(L62=0,$D62*'Weekend Adjustment Factors'!H33,ROUND(L62*$D$9*$D$10,0)),"")</f>
        <v/>
      </c>
      <c r="N62" s="200" t="str">
        <f ca="1">IFERROR(ROUND(M62/$I$8*$I$7*(1-'User Input'!$G$61),0),"")</f>
        <v/>
      </c>
    </row>
    <row r="63" spans="2:14" x14ac:dyDescent="0.25">
      <c r="B63" s="29" t="str">
        <f>IF('Raw Weekday Hourly Traffic Vols'!$H$5="2-Way",B35,"")</f>
        <v/>
      </c>
      <c r="C63" s="197" t="str">
        <f>IFERROR(IF(AND('Raw Weekday Hourly Traffic Vols'!BM31&gt;0,'Raw Weekday Hourly Traffic Vols'!BM59&gt;0),
        SUM('Raw Weekday Hourly Traffic Vols'!AU31:AW31)+SUM('Raw Weekday Hourly Traffic Vols'!AU59:AW59)+2*SUM('Raw Weekday Hourly Traffic Vols'!AX31:BH31)+2*SUM('Raw Weekday Hourly Traffic Vols'!AX59:BH59) +
             (2-(SUM('Raw Weekday Hourly Traffic Vols'!AU31:AW31)/SUM('Raw Weekday Hourly Traffic Vols'!AU31:BH31)))*'Raw Weekday Hourly Traffic Vols'!BI31 + (2-(SUM('Raw Weekday Hourly Traffic Vols'!AU59:AW59)/SUM('Raw Weekday Hourly Traffic Vols'!AU59:BH59)))*'Raw Weekday Hourly Traffic Vols'!BI59,
        IF(AND('Raw Weekday Hourly Traffic Vols'!BM59&gt;0,'Raw Weekday Hourly Traffic Vols'!BM87&gt;0),
                SUM('Raw Weekday Hourly Traffic Vols'!AU59:AW59)+SUM('Raw Weekday Hourly Traffic Vols'!AU87:AW87)+2*SUM('Raw Weekday Hourly Traffic Vols'!AX59:BH59)+2*SUM('Raw Weekday Hourly Traffic Vols'!AX87:BH87) +
                    (2-(SUM('Raw Weekday Hourly Traffic Vols'!AU59:AW59)/SUM('Raw Weekday Hourly Traffic Vols'!AU59:BH59)))*'Raw Weekday Hourly Traffic Vols'!BI59 + (2-(SUM('Raw Weekday Hourly Traffic Vols'!AU87:AW87)/SUM('Raw Weekday Hourly Traffic Vols'!AU87:BH87)))*'Raw Weekday Hourly Traffic Vols'!BI87,
                2*(SUM('Raw Weekday Hourly Traffic Vols'!AU59:AW59)+2*SUM('Raw Weekday Hourly Traffic Vols'!AX59:BH59) + (2-(SUM('Raw Weekday Hourly Traffic Vols'!AU59:AW59)/SUM('Raw Weekday Hourly Traffic Vols'!AU59:BH59)))*'Raw Weekday Hourly Traffic Vols'!BI59)
        )
)/2,"")</f>
        <v/>
      </c>
      <c r="D63" s="198" t="str">
        <f t="shared" ca="1" si="1"/>
        <v/>
      </c>
      <c r="E63" s="199" t="str">
        <f ca="1">IFERROR(ROUND(D63/$I$8*$I$7*(1-'User Input'!$G$59),0),"")</f>
        <v/>
      </c>
      <c r="F63" s="197">
        <f>IFERROR(IF(AND(TEXT('Raw Weekend Hourly Traffic Vols'!A31,"dddd")="FRIDAY",'Raw Weekend Hourly Traffic Vols'!A31&lt;&gt;0),
        SUM('Raw Weekend Hourly Traffic Vols'!AU31:AW31) + 2*SUM('Raw Weekend Hourly Traffic Vols'!AX31:BH31) + (2-(SUM('Raw Weekend Hourly Traffic Vols'!AU31:AW31)/SUM('Raw Weekend Hourly Traffic Vols'!AU31:BH31)))*'Raw Weekend Hourly Traffic Vols'!BI31,
        IF(AND(TEXT('Raw Weekend Hourly Traffic Vols'!A59,"dddd")="FRIDAY",'Raw Weekend Hourly Traffic Vols'!A59&lt;&gt;0),
                SUM('Raw Weekend Hourly Traffic Vols'!AU59:AW59) + 2*SUM('Raw Weekend Hourly Traffic Vols'!AX59:BH59) + (2-(SUM('Raw Weekend Hourly Traffic Vols'!AU59:AW59)/SUM('Raw Weekend Hourly Traffic Vols'!AU59:BH59)))*'Raw Weekend Hourly Traffic Vols'!BI59,
                IF(AND(TEXT('Raw Weekend Hourly Traffic Vols'!A87,"dddd")="FRIDAY",'Raw Weekend Hourly Traffic Vols'!A87&lt;&gt;0),
                        SUM('Raw Weekend Hourly Traffic Vols'!AU87:AW87) + 2*SUM('Raw Weekend Hourly Traffic Vols'!AX87:BH87) + (2-(SUM('Raw Weekend Hourly Traffic Vols'!AU87:AW87)/SUM('Raw Weekend Hourly Traffic Vols'!AU87:BH87)))*'Raw Weekend Hourly Traffic Vols'!BI87,
                        0
                )
        )
),"")</f>
        <v>0</v>
      </c>
      <c r="G63" s="198" t="str">
        <f ca="1">IFERROR(IF(F63=0,$D63*'Weekend Adjustment Factors'!D34,ROUND(F63*$D$9*$D$10,0)),"")</f>
        <v/>
      </c>
      <c r="H63" s="200" t="str">
        <f ca="1">IFERROR(ROUND(G63/$I$8*$I$7*(1-'User Input'!$G$60),0),"")</f>
        <v/>
      </c>
      <c r="I63" s="197">
        <f>IFERROR(IF(AND(TEXT('Raw Weekend Hourly Traffic Vols'!A31,"dddd")="SATURDAY",'Raw Weekend Hourly Traffic Vols'!A31&lt;&gt;0),
        SUM('Raw Weekend Hourly Traffic Vols'!AU31:AW31) + 2*SUM('Raw Weekend Hourly Traffic Vols'!AX31:BH31) + (2-(SUM('Raw Weekend Hourly Traffic Vols'!AU31:AW31)/SUM('Raw Weekend Hourly Traffic Vols'!AU31:BH31)))*'Raw Weekend Hourly Traffic Vols'!BI31,
        IF(AND(TEXT('Raw Weekend Hourly Traffic Vols'!A59,"dddd")="SATURDAY",'Raw Weekend Hourly Traffic Vols'!A59&lt;&gt;0),
                SUM('Raw Weekend Hourly Traffic Vols'!AU59:AW59) + 2*SUM('Raw Weekend Hourly Traffic Vols'!AX59:BH59) + (2-(SUM('Raw Weekend Hourly Traffic Vols'!AU59:AW59)/SUM('Raw Weekend Hourly Traffic Vols'!AU59:BH59)))*'Raw Weekend Hourly Traffic Vols'!BI59,
                IF(AND(TEXT('Raw Weekend Hourly Traffic Vols'!A87,"dddd")="SATURDAY",'Raw Weekend Hourly Traffic Vols'!A87&lt;&gt;0),
                        SUM('Raw Weekend Hourly Traffic Vols'!AU87:AW87) + 2*SUM('Raw Weekend Hourly Traffic Vols'!AX87:BH87) + (2-(SUM('Raw Weekend Hourly Traffic Vols'!AU87:AW87)/SUM('Raw Weekend Hourly Traffic Vols'!AU87:BH87)))*'Raw Weekend Hourly Traffic Vols'!BI87,
                        0
                )
        )
),"")</f>
        <v>0</v>
      </c>
      <c r="J63" s="198" t="str">
        <f ca="1">IFERROR(IF(I63=0,$D63*'Weekend Adjustment Factors'!F34,ROUND(I63*$D$9*$D$10,0)),"")</f>
        <v/>
      </c>
      <c r="K63" s="200" t="str">
        <f ca="1">IFERROR(ROUND(J63/$I$8*$I$7*(1-'User Input'!$G$61),0),"")</f>
        <v/>
      </c>
      <c r="L63" s="197">
        <f>IFERROR(IF(AND(TEXT('Raw Weekend Hourly Traffic Vols'!A31,"dddd")="SUNDAY",'Raw Weekend Hourly Traffic Vols'!A31&lt;&gt;0),
        SUM('Raw Weekend Hourly Traffic Vols'!AU31:AW31) + 2*SUM('Raw Weekend Hourly Traffic Vols'!AX31:BH31) + (2-(SUM('Raw Weekend Hourly Traffic Vols'!AU31:AW31)/SUM('Raw Weekend Hourly Traffic Vols'!AU31:BH31)))*'Raw Weekend Hourly Traffic Vols'!BI31,
        IF(AND(TEXT('Raw Weekend Hourly Traffic Vols'!A59,"dddd")="SUNDAY",'Raw Weekend Hourly Traffic Vols'!A59&lt;&gt;0),
                SUM('Raw Weekend Hourly Traffic Vols'!AU59:AW59) + 2*SUM('Raw Weekend Hourly Traffic Vols'!AX59:BH59) + (2-(SUM('Raw Weekend Hourly Traffic Vols'!AU59:AW59)/SUM('Raw Weekend Hourly Traffic Vols'!AU59:BH59)))*'Raw Weekend Hourly Traffic Vols'!BI59,
                IF(AND(TEXT('Raw Weekend Hourly Traffic Vols'!A87,"dddd")="SUNDAY",'Raw Weekend Hourly Traffic Vols'!A87&lt;&gt;0),
                        SUM('Raw Weekend Hourly Traffic Vols'!AU87:AW87) + 2*SUM('Raw Weekend Hourly Traffic Vols'!AX87:BH87) + (2-(SUM('Raw Weekend Hourly Traffic Vols'!AU87:AW87)/SUM('Raw Weekend Hourly Traffic Vols'!AU87:BH87)))*'Raw Weekend Hourly Traffic Vols'!BI87,
                        0
                )
        )
),"")</f>
        <v>0</v>
      </c>
      <c r="M63" s="198" t="str">
        <f ca="1">IFERROR(IF(L63=0,$D63*'Weekend Adjustment Factors'!H34,ROUND(L63*$D$9*$D$10,0)),"")</f>
        <v/>
      </c>
      <c r="N63" s="200" t="str">
        <f ca="1">IFERROR(ROUND(M63/$I$8*$I$7*(1-'User Input'!$G$61),0),"")</f>
        <v/>
      </c>
    </row>
    <row r="64" spans="2:14" x14ac:dyDescent="0.25">
      <c r="B64" s="29" t="str">
        <f>IF('Raw Weekday Hourly Traffic Vols'!$H$5="2-Way",B36,"")</f>
        <v/>
      </c>
      <c r="C64" s="197" t="str">
        <f>IFERROR(IF(AND('Raw Weekday Hourly Traffic Vols'!BM32&gt;0,'Raw Weekday Hourly Traffic Vols'!BM60&gt;0),
        SUM('Raw Weekday Hourly Traffic Vols'!AU32:AW32)+SUM('Raw Weekday Hourly Traffic Vols'!AU60:AW60)+2*SUM('Raw Weekday Hourly Traffic Vols'!AX32:BH32)+2*SUM('Raw Weekday Hourly Traffic Vols'!AX60:BH60) +
             (2-(SUM('Raw Weekday Hourly Traffic Vols'!AU32:AW32)/SUM('Raw Weekday Hourly Traffic Vols'!AU32:BH32)))*'Raw Weekday Hourly Traffic Vols'!BI32 + (2-(SUM('Raw Weekday Hourly Traffic Vols'!AU60:AW60)/SUM('Raw Weekday Hourly Traffic Vols'!AU60:BH60)))*'Raw Weekday Hourly Traffic Vols'!BI60,
        IF(AND('Raw Weekday Hourly Traffic Vols'!BM60&gt;0,'Raw Weekday Hourly Traffic Vols'!BM88&gt;0),
                SUM('Raw Weekday Hourly Traffic Vols'!AU60:AW60)+SUM('Raw Weekday Hourly Traffic Vols'!AU88:AW88)+2*SUM('Raw Weekday Hourly Traffic Vols'!AX60:BH60)+2*SUM('Raw Weekday Hourly Traffic Vols'!AX88:BH88) +
                    (2-(SUM('Raw Weekday Hourly Traffic Vols'!AU60:AW60)/SUM('Raw Weekday Hourly Traffic Vols'!AU60:BH60)))*'Raw Weekday Hourly Traffic Vols'!BI60 + (2-(SUM('Raw Weekday Hourly Traffic Vols'!AU88:AW88)/SUM('Raw Weekday Hourly Traffic Vols'!AU88:BH88)))*'Raw Weekday Hourly Traffic Vols'!BI88,
                2*(SUM('Raw Weekday Hourly Traffic Vols'!AU60:AW60)+2*SUM('Raw Weekday Hourly Traffic Vols'!AX60:BH60) + (2-(SUM('Raw Weekday Hourly Traffic Vols'!AU60:AW60)/SUM('Raw Weekday Hourly Traffic Vols'!AU60:BH60)))*'Raw Weekday Hourly Traffic Vols'!BI60)
        )
)/2,"")</f>
        <v/>
      </c>
      <c r="D64" s="198" t="str">
        <f t="shared" ca="1" si="1"/>
        <v/>
      </c>
      <c r="E64" s="199" t="str">
        <f ca="1">IFERROR(ROUND(D64/$I$8*$I$7*(1-'User Input'!$G$59),0),"")</f>
        <v/>
      </c>
      <c r="F64" s="197">
        <f>IFERROR(IF(AND(TEXT('Raw Weekend Hourly Traffic Vols'!A32,"dddd")="FRIDAY",'Raw Weekend Hourly Traffic Vols'!A32&lt;&gt;0),
        SUM('Raw Weekend Hourly Traffic Vols'!AU32:AW32) + 2*SUM('Raw Weekend Hourly Traffic Vols'!AX32:BH32) + (2-(SUM('Raw Weekend Hourly Traffic Vols'!AU32:AW32)/SUM('Raw Weekend Hourly Traffic Vols'!AU32:BH32)))*'Raw Weekend Hourly Traffic Vols'!BI32,
        IF(AND(TEXT('Raw Weekend Hourly Traffic Vols'!A60,"dddd")="FRIDAY",'Raw Weekend Hourly Traffic Vols'!A60&lt;&gt;0),
                SUM('Raw Weekend Hourly Traffic Vols'!AU60:AW60) + 2*SUM('Raw Weekend Hourly Traffic Vols'!AX60:BH60) + (2-(SUM('Raw Weekend Hourly Traffic Vols'!AU60:AW60)/SUM('Raw Weekend Hourly Traffic Vols'!AU60:BH60)))*'Raw Weekend Hourly Traffic Vols'!BI60,
                IF(AND(TEXT('Raw Weekend Hourly Traffic Vols'!A88,"dddd")="FRIDAY",'Raw Weekend Hourly Traffic Vols'!A88&lt;&gt;0),
                        SUM('Raw Weekend Hourly Traffic Vols'!AU88:AW88) + 2*SUM('Raw Weekend Hourly Traffic Vols'!AX88:BH88) + (2-(SUM('Raw Weekend Hourly Traffic Vols'!AU88:AW88)/SUM('Raw Weekend Hourly Traffic Vols'!AU88:BH88)))*'Raw Weekend Hourly Traffic Vols'!BI88,
                        0
                )
        )
),"")</f>
        <v>0</v>
      </c>
      <c r="G64" s="198" t="str">
        <f ca="1">IFERROR(IF(F64=0,$D64*'Weekend Adjustment Factors'!D35,ROUND(F64*$D$9*$D$10,0)),"")</f>
        <v/>
      </c>
      <c r="H64" s="200" t="str">
        <f ca="1">IFERROR(ROUND(G64/$I$8*$I$7*(1-'User Input'!$G$60),0),"")</f>
        <v/>
      </c>
      <c r="I64" s="197">
        <f>IFERROR(IF(AND(TEXT('Raw Weekend Hourly Traffic Vols'!A32,"dddd")="SATURDAY",'Raw Weekend Hourly Traffic Vols'!A32&lt;&gt;0),
        SUM('Raw Weekend Hourly Traffic Vols'!AU32:AW32) + 2*SUM('Raw Weekend Hourly Traffic Vols'!AX32:BH32) + (2-(SUM('Raw Weekend Hourly Traffic Vols'!AU32:AW32)/SUM('Raw Weekend Hourly Traffic Vols'!AU32:BH32)))*'Raw Weekend Hourly Traffic Vols'!BI32,
        IF(AND(TEXT('Raw Weekend Hourly Traffic Vols'!A60,"dddd")="SATURDAY",'Raw Weekend Hourly Traffic Vols'!A60&lt;&gt;0),
                SUM('Raw Weekend Hourly Traffic Vols'!AU60:AW60) + 2*SUM('Raw Weekend Hourly Traffic Vols'!AX60:BH60) + (2-(SUM('Raw Weekend Hourly Traffic Vols'!AU60:AW60)/SUM('Raw Weekend Hourly Traffic Vols'!AU60:BH60)))*'Raw Weekend Hourly Traffic Vols'!BI60,
                IF(AND(TEXT('Raw Weekend Hourly Traffic Vols'!A88,"dddd")="SATURDAY",'Raw Weekend Hourly Traffic Vols'!A88&lt;&gt;0),
                        SUM('Raw Weekend Hourly Traffic Vols'!AU88:AW88) + 2*SUM('Raw Weekend Hourly Traffic Vols'!AX88:BH88) + (2-(SUM('Raw Weekend Hourly Traffic Vols'!AU88:AW88)/SUM('Raw Weekend Hourly Traffic Vols'!AU88:BH88)))*'Raw Weekend Hourly Traffic Vols'!BI88,
                        0
                )
        )
),"")</f>
        <v>0</v>
      </c>
      <c r="J64" s="198" t="str">
        <f ca="1">IFERROR(IF(I64=0,$D64*'Weekend Adjustment Factors'!F35,ROUND(I64*$D$9*$D$10,0)),"")</f>
        <v/>
      </c>
      <c r="K64" s="200" t="str">
        <f ca="1">IFERROR(ROUND(J64/$I$8*$I$7*(1-'User Input'!$G$61),0),"")</f>
        <v/>
      </c>
      <c r="L64" s="197">
        <f>IFERROR(IF(AND(TEXT('Raw Weekend Hourly Traffic Vols'!A32,"dddd")="SUNDAY",'Raw Weekend Hourly Traffic Vols'!A32&lt;&gt;0),
        SUM('Raw Weekend Hourly Traffic Vols'!AU32:AW32) + 2*SUM('Raw Weekend Hourly Traffic Vols'!AX32:BH32) + (2-(SUM('Raw Weekend Hourly Traffic Vols'!AU32:AW32)/SUM('Raw Weekend Hourly Traffic Vols'!AU32:BH32)))*'Raw Weekend Hourly Traffic Vols'!BI32,
        IF(AND(TEXT('Raw Weekend Hourly Traffic Vols'!A60,"dddd")="SUNDAY",'Raw Weekend Hourly Traffic Vols'!A60&lt;&gt;0),
                SUM('Raw Weekend Hourly Traffic Vols'!AU60:AW60) + 2*SUM('Raw Weekend Hourly Traffic Vols'!AX60:BH60) + (2-(SUM('Raw Weekend Hourly Traffic Vols'!AU60:AW60)/SUM('Raw Weekend Hourly Traffic Vols'!AU60:BH60)))*'Raw Weekend Hourly Traffic Vols'!BI60,
                IF(AND(TEXT('Raw Weekend Hourly Traffic Vols'!A88,"dddd")="SUNDAY",'Raw Weekend Hourly Traffic Vols'!A88&lt;&gt;0),
                        SUM('Raw Weekend Hourly Traffic Vols'!AU88:AW88) + 2*SUM('Raw Weekend Hourly Traffic Vols'!AX88:BH88) + (2-(SUM('Raw Weekend Hourly Traffic Vols'!AU88:AW88)/SUM('Raw Weekend Hourly Traffic Vols'!AU88:BH88)))*'Raw Weekend Hourly Traffic Vols'!BI88,
                        0
                )
        )
),"")</f>
        <v>0</v>
      </c>
      <c r="M64" s="198" t="str">
        <f ca="1">IFERROR(IF(L64=0,$D64*'Weekend Adjustment Factors'!H35,ROUND(L64*$D$9*$D$10,0)),"")</f>
        <v/>
      </c>
      <c r="N64" s="200" t="str">
        <f ca="1">IFERROR(ROUND(M64/$I$8*$I$7*(1-'User Input'!$G$61),0),"")</f>
        <v/>
      </c>
    </row>
    <row r="65" spans="2:14" x14ac:dyDescent="0.25">
      <c r="B65" s="29" t="str">
        <f>IF('Raw Weekday Hourly Traffic Vols'!$H$5="2-Way",B37,"")</f>
        <v/>
      </c>
      <c r="C65" s="197" t="str">
        <f>IFERROR(IF(AND('Raw Weekday Hourly Traffic Vols'!BM33&gt;0,'Raw Weekday Hourly Traffic Vols'!BM61&gt;0),
        SUM('Raw Weekday Hourly Traffic Vols'!AU33:AW33)+SUM('Raw Weekday Hourly Traffic Vols'!AU61:AW61)+2*SUM('Raw Weekday Hourly Traffic Vols'!AX33:BH33)+2*SUM('Raw Weekday Hourly Traffic Vols'!AX61:BH61) +
             (2-(SUM('Raw Weekday Hourly Traffic Vols'!AU33:AW33)/SUM('Raw Weekday Hourly Traffic Vols'!AU33:BH33)))*'Raw Weekday Hourly Traffic Vols'!BI33 + (2-(SUM('Raw Weekday Hourly Traffic Vols'!AU61:AW61)/SUM('Raw Weekday Hourly Traffic Vols'!AU61:BH61)))*'Raw Weekday Hourly Traffic Vols'!BI61,
        IF(AND('Raw Weekday Hourly Traffic Vols'!BM61&gt;0,'Raw Weekday Hourly Traffic Vols'!BM89&gt;0),
                SUM('Raw Weekday Hourly Traffic Vols'!AU61:AW61)+SUM('Raw Weekday Hourly Traffic Vols'!AU89:AW89)+2*SUM('Raw Weekday Hourly Traffic Vols'!AX61:BH61)+2*SUM('Raw Weekday Hourly Traffic Vols'!AX89:BH89) +
                    (2-(SUM('Raw Weekday Hourly Traffic Vols'!AU61:AW61)/SUM('Raw Weekday Hourly Traffic Vols'!AU61:BH61)))*'Raw Weekday Hourly Traffic Vols'!BI61 + (2-(SUM('Raw Weekday Hourly Traffic Vols'!AU89:AW89)/SUM('Raw Weekday Hourly Traffic Vols'!AU89:BH89)))*'Raw Weekday Hourly Traffic Vols'!BI89,
                2*(SUM('Raw Weekday Hourly Traffic Vols'!AU61:AW61)+2*SUM('Raw Weekday Hourly Traffic Vols'!AX61:BH61) + (2-(SUM('Raw Weekday Hourly Traffic Vols'!AU61:AW61)/SUM('Raw Weekday Hourly Traffic Vols'!AU61:BH61)))*'Raw Weekday Hourly Traffic Vols'!BI61)
        )
)/2,"")</f>
        <v/>
      </c>
      <c r="D65" s="198" t="str">
        <f t="shared" ca="1" si="1"/>
        <v/>
      </c>
      <c r="E65" s="199" t="str">
        <f ca="1">IFERROR(ROUND(D65/$I$8*$I$7*(1-'User Input'!$G$59),0),"")</f>
        <v/>
      </c>
      <c r="F65" s="197">
        <f>IFERROR(IF(AND(TEXT('Raw Weekend Hourly Traffic Vols'!A33,"dddd")="FRIDAY",'Raw Weekend Hourly Traffic Vols'!A33&lt;&gt;0),
        SUM('Raw Weekend Hourly Traffic Vols'!AU33:AW33) + 2*SUM('Raw Weekend Hourly Traffic Vols'!AX33:BH33) + (2-(SUM('Raw Weekend Hourly Traffic Vols'!AU33:AW33)/SUM('Raw Weekend Hourly Traffic Vols'!AU33:BH33)))*'Raw Weekend Hourly Traffic Vols'!BI33,
        IF(AND(TEXT('Raw Weekend Hourly Traffic Vols'!A61,"dddd")="FRIDAY",'Raw Weekend Hourly Traffic Vols'!A61&lt;&gt;0),
                SUM('Raw Weekend Hourly Traffic Vols'!AU61:AW61) + 2*SUM('Raw Weekend Hourly Traffic Vols'!AX61:BH61) + (2-(SUM('Raw Weekend Hourly Traffic Vols'!AU61:AW61)/SUM('Raw Weekend Hourly Traffic Vols'!AU61:BH61)))*'Raw Weekend Hourly Traffic Vols'!BI61,
                IF(AND(TEXT('Raw Weekend Hourly Traffic Vols'!A89,"dddd")="FRIDAY",'Raw Weekend Hourly Traffic Vols'!A89&lt;&gt;0),
                        SUM('Raw Weekend Hourly Traffic Vols'!AU89:AW89) + 2*SUM('Raw Weekend Hourly Traffic Vols'!AX89:BH89) + (2-(SUM('Raw Weekend Hourly Traffic Vols'!AU89:AW89)/SUM('Raw Weekend Hourly Traffic Vols'!AU89:BH89)))*'Raw Weekend Hourly Traffic Vols'!BI89,
                        0
                )
        )
),"")</f>
        <v>0</v>
      </c>
      <c r="G65" s="198" t="str">
        <f ca="1">IFERROR(IF(F65=0,$D65*'Weekend Adjustment Factors'!D36,ROUND(F65*$D$9*$D$10,0)),"")</f>
        <v/>
      </c>
      <c r="H65" s="200" t="str">
        <f ca="1">IFERROR(ROUND(G65/$I$8*$I$7*(1-'User Input'!$G$60),0),"")</f>
        <v/>
      </c>
      <c r="I65" s="197">
        <f>IFERROR(IF(AND(TEXT('Raw Weekend Hourly Traffic Vols'!A33,"dddd")="SATURDAY",'Raw Weekend Hourly Traffic Vols'!A33&lt;&gt;0),
        SUM('Raw Weekend Hourly Traffic Vols'!AU33:AW33) + 2*SUM('Raw Weekend Hourly Traffic Vols'!AX33:BH33) + (2-(SUM('Raw Weekend Hourly Traffic Vols'!AU33:AW33)/SUM('Raw Weekend Hourly Traffic Vols'!AU33:BH33)))*'Raw Weekend Hourly Traffic Vols'!BI33,
        IF(AND(TEXT('Raw Weekend Hourly Traffic Vols'!A61,"dddd")="SATURDAY",'Raw Weekend Hourly Traffic Vols'!A61&lt;&gt;0),
                SUM('Raw Weekend Hourly Traffic Vols'!AU61:AW61) + 2*SUM('Raw Weekend Hourly Traffic Vols'!AX61:BH61) + (2-(SUM('Raw Weekend Hourly Traffic Vols'!AU61:AW61)/SUM('Raw Weekend Hourly Traffic Vols'!AU61:BH61)))*'Raw Weekend Hourly Traffic Vols'!BI61,
                IF(AND(TEXT('Raw Weekend Hourly Traffic Vols'!A89,"dddd")="SATURDAY",'Raw Weekend Hourly Traffic Vols'!A89&lt;&gt;0),
                        SUM('Raw Weekend Hourly Traffic Vols'!AU89:AW89) + 2*SUM('Raw Weekend Hourly Traffic Vols'!AX89:BH89) + (2-(SUM('Raw Weekend Hourly Traffic Vols'!AU89:AW89)/SUM('Raw Weekend Hourly Traffic Vols'!AU89:BH89)))*'Raw Weekend Hourly Traffic Vols'!BI89,
                        0
                )
        )
),"")</f>
        <v>0</v>
      </c>
      <c r="J65" s="198" t="str">
        <f ca="1">IFERROR(IF(I65=0,$D65*'Weekend Adjustment Factors'!F36,ROUND(I65*$D$9*$D$10,0)),"")</f>
        <v/>
      </c>
      <c r="K65" s="200" t="str">
        <f ca="1">IFERROR(ROUND(J65/$I$8*$I$7*(1-'User Input'!$G$61),0),"")</f>
        <v/>
      </c>
      <c r="L65" s="197">
        <f>IFERROR(IF(AND(TEXT('Raw Weekend Hourly Traffic Vols'!A33,"dddd")="SUNDAY",'Raw Weekend Hourly Traffic Vols'!A33&lt;&gt;0),
        SUM('Raw Weekend Hourly Traffic Vols'!AU33:AW33) + 2*SUM('Raw Weekend Hourly Traffic Vols'!AX33:BH33) + (2-(SUM('Raw Weekend Hourly Traffic Vols'!AU33:AW33)/SUM('Raw Weekend Hourly Traffic Vols'!AU33:BH33)))*'Raw Weekend Hourly Traffic Vols'!BI33,
        IF(AND(TEXT('Raw Weekend Hourly Traffic Vols'!A61,"dddd")="SUNDAY",'Raw Weekend Hourly Traffic Vols'!A61&lt;&gt;0),
                SUM('Raw Weekend Hourly Traffic Vols'!AU61:AW61) + 2*SUM('Raw Weekend Hourly Traffic Vols'!AX61:BH61) + (2-(SUM('Raw Weekend Hourly Traffic Vols'!AU61:AW61)/SUM('Raw Weekend Hourly Traffic Vols'!AU61:BH61)))*'Raw Weekend Hourly Traffic Vols'!BI61,
                IF(AND(TEXT('Raw Weekend Hourly Traffic Vols'!A89,"dddd")="SUNDAY",'Raw Weekend Hourly Traffic Vols'!A89&lt;&gt;0),
                        SUM('Raw Weekend Hourly Traffic Vols'!AU89:AW89) + 2*SUM('Raw Weekend Hourly Traffic Vols'!AX89:BH89) + (2-(SUM('Raw Weekend Hourly Traffic Vols'!AU89:AW89)/SUM('Raw Weekend Hourly Traffic Vols'!AU89:BH89)))*'Raw Weekend Hourly Traffic Vols'!BI89,
                        0
                )
        )
),"")</f>
        <v>0</v>
      </c>
      <c r="M65" s="198" t="str">
        <f ca="1">IFERROR(IF(L65=0,$D65*'Weekend Adjustment Factors'!H36,ROUND(L65*$D$9*$D$10,0)),"")</f>
        <v/>
      </c>
      <c r="N65" s="200" t="str">
        <f ca="1">IFERROR(ROUND(M65/$I$8*$I$7*(1-'User Input'!$G$61),0),"")</f>
        <v/>
      </c>
    </row>
    <row r="66" spans="2:14" ht="15" customHeight="1" thickBot="1" x14ac:dyDescent="0.3">
      <c r="B66" s="30" t="str">
        <f>IF('Raw Weekday Hourly Traffic Vols'!$H$5="2-Way",B38,"")</f>
        <v/>
      </c>
      <c r="C66" s="201" t="str">
        <f>IFERROR(IF(AND('Raw Weekday Hourly Traffic Vols'!BM34&gt;0,'Raw Weekday Hourly Traffic Vols'!BM62&gt;0),
        SUM('Raw Weekday Hourly Traffic Vols'!AU34:AW34)+SUM('Raw Weekday Hourly Traffic Vols'!AU62:AW62)+2*SUM('Raw Weekday Hourly Traffic Vols'!AX34:BH34)+2*SUM('Raw Weekday Hourly Traffic Vols'!AX62:BH62) +
             (2-(SUM('Raw Weekday Hourly Traffic Vols'!AU34:AW34)/SUM('Raw Weekday Hourly Traffic Vols'!AU34:BH34)))*'Raw Weekday Hourly Traffic Vols'!BI34 + (2-(SUM('Raw Weekday Hourly Traffic Vols'!AU62:AW62)/SUM('Raw Weekday Hourly Traffic Vols'!AU62:BH62)))*'Raw Weekday Hourly Traffic Vols'!BI62,
        IF(AND('Raw Weekday Hourly Traffic Vols'!BM62&gt;0,'Raw Weekday Hourly Traffic Vols'!BM90&gt;0),
                SUM('Raw Weekday Hourly Traffic Vols'!AU62:AW62)+SUM('Raw Weekday Hourly Traffic Vols'!AU90:AW90)+2*SUM('Raw Weekday Hourly Traffic Vols'!AX62:BH62)+2*SUM('Raw Weekday Hourly Traffic Vols'!AX90:BH90) +
                    (2-(SUM('Raw Weekday Hourly Traffic Vols'!AU62:AW62)/SUM('Raw Weekday Hourly Traffic Vols'!AU62:BH62)))*'Raw Weekday Hourly Traffic Vols'!BI62 + (2-(SUM('Raw Weekday Hourly Traffic Vols'!AU90:AW90)/SUM('Raw Weekday Hourly Traffic Vols'!AU90:BH90)))*'Raw Weekday Hourly Traffic Vols'!BI90,
                2*(SUM('Raw Weekday Hourly Traffic Vols'!AU62:AW62)+2*SUM('Raw Weekday Hourly Traffic Vols'!AX62:BH62) + (2-(SUM('Raw Weekday Hourly Traffic Vols'!AU62:AW62)/SUM('Raw Weekday Hourly Traffic Vols'!AU62:BH62)))*'Raw Weekday Hourly Traffic Vols'!BI62)
        )
)/2,"")</f>
        <v/>
      </c>
      <c r="D66" s="202" t="str">
        <f t="shared" ca="1" si="1"/>
        <v/>
      </c>
      <c r="E66" s="203" t="str">
        <f ca="1">IFERROR(ROUND(D66/$I$8*$I$7*(1-'User Input'!$G$59),0),"")</f>
        <v/>
      </c>
      <c r="F66" s="201">
        <f>IFERROR(IF(AND(TEXT('Raw Weekend Hourly Traffic Vols'!A34,"dddd")="FRIDAY",'Raw Weekend Hourly Traffic Vols'!A34&lt;&gt;0),
        SUM('Raw Weekend Hourly Traffic Vols'!AU34:AW34) + 2*SUM('Raw Weekend Hourly Traffic Vols'!AX34:BH34) + (2-(SUM('Raw Weekend Hourly Traffic Vols'!AU34:AW34)/SUM('Raw Weekend Hourly Traffic Vols'!AU34:BH34)))*'Raw Weekend Hourly Traffic Vols'!BI34,
        IF(AND(TEXT('Raw Weekend Hourly Traffic Vols'!A62,"dddd")="FRIDAY",'Raw Weekend Hourly Traffic Vols'!A62&lt;&gt;0),
                SUM('Raw Weekend Hourly Traffic Vols'!AU62:AW62) + 2*SUM('Raw Weekend Hourly Traffic Vols'!AX62:BH62) + (2-(SUM('Raw Weekend Hourly Traffic Vols'!AU62:AW62)/SUM('Raw Weekend Hourly Traffic Vols'!AU62:BH62)))*'Raw Weekend Hourly Traffic Vols'!BI62,
                IF(AND(TEXT('Raw Weekend Hourly Traffic Vols'!A90,"dddd")="FRIDAY",'Raw Weekend Hourly Traffic Vols'!A90&lt;&gt;0),
                        SUM('Raw Weekend Hourly Traffic Vols'!AU90:AW90) + 2*SUM('Raw Weekend Hourly Traffic Vols'!AX90:BH90) + (2-(SUM('Raw Weekend Hourly Traffic Vols'!AU90:AW90)/SUM('Raw Weekend Hourly Traffic Vols'!AU90:BH90)))*'Raw Weekend Hourly Traffic Vols'!BI90,
                        0
                )
        )
),"")</f>
        <v>0</v>
      </c>
      <c r="G66" s="202" t="str">
        <f ca="1">IFERROR(IF(F66=0,$D66*'Weekend Adjustment Factors'!D37,ROUND(F66*$D$9*$D$10,0)),"")</f>
        <v/>
      </c>
      <c r="H66" s="204" t="str">
        <f ca="1">IFERROR(ROUND(G66/$I$8*$I$7*(1-'User Input'!$G$60),0),"")</f>
        <v/>
      </c>
      <c r="I66" s="201">
        <f>IFERROR(IF(AND(TEXT('Raw Weekend Hourly Traffic Vols'!A34,"dddd")="SATURDAY",'Raw Weekend Hourly Traffic Vols'!A34&lt;&gt;0),
        SUM('Raw Weekend Hourly Traffic Vols'!AU34:AW34) + 2*SUM('Raw Weekend Hourly Traffic Vols'!AX34:BH34) + (2-(SUM('Raw Weekend Hourly Traffic Vols'!AU34:AW34)/SUM('Raw Weekend Hourly Traffic Vols'!AU34:BH34)))*'Raw Weekend Hourly Traffic Vols'!BI34,
        IF(AND(TEXT('Raw Weekend Hourly Traffic Vols'!A62,"dddd")="SATURDAY",'Raw Weekend Hourly Traffic Vols'!A62&lt;&gt;0),
                SUM('Raw Weekend Hourly Traffic Vols'!AU62:AW62) + 2*SUM('Raw Weekend Hourly Traffic Vols'!AX62:BH62) + (2-(SUM('Raw Weekend Hourly Traffic Vols'!AU62:AW62)/SUM('Raw Weekend Hourly Traffic Vols'!AU62:BH62)))*'Raw Weekend Hourly Traffic Vols'!BI62,
                IF(AND(TEXT('Raw Weekend Hourly Traffic Vols'!A90,"dddd")="SATURDAY",'Raw Weekend Hourly Traffic Vols'!A90&lt;&gt;0),
                        SUM('Raw Weekend Hourly Traffic Vols'!AU90:AW90) + 2*SUM('Raw Weekend Hourly Traffic Vols'!AX90:BH90) + (2-(SUM('Raw Weekend Hourly Traffic Vols'!AU90:AW90)/SUM('Raw Weekend Hourly Traffic Vols'!AU90:BH90)))*'Raw Weekend Hourly Traffic Vols'!BI90,
                        0
                )
        )
),"")</f>
        <v>0</v>
      </c>
      <c r="J66" s="202" t="str">
        <f ca="1">IFERROR(IF(I66=0,$D66*'Weekend Adjustment Factors'!F37,ROUND(I66*$D$9*$D$10,0)),"")</f>
        <v/>
      </c>
      <c r="K66" s="204" t="str">
        <f ca="1">IFERROR(ROUND(J66/$I$8*$I$7*(1-'User Input'!$G$61),0),"")</f>
        <v/>
      </c>
      <c r="L66" s="201">
        <f>IFERROR(IF(AND(TEXT('Raw Weekend Hourly Traffic Vols'!A34,"dddd")="SUNDAY",'Raw Weekend Hourly Traffic Vols'!A34&lt;&gt;0),
        SUM('Raw Weekend Hourly Traffic Vols'!AU34:AW34) + 2*SUM('Raw Weekend Hourly Traffic Vols'!AX34:BH34) + (2-(SUM('Raw Weekend Hourly Traffic Vols'!AU34:AW34)/SUM('Raw Weekend Hourly Traffic Vols'!AU34:BH34)))*'Raw Weekend Hourly Traffic Vols'!BI34,
        IF(AND(TEXT('Raw Weekend Hourly Traffic Vols'!A62,"dddd")="SUNDAY",'Raw Weekend Hourly Traffic Vols'!A62&lt;&gt;0),
                SUM('Raw Weekend Hourly Traffic Vols'!AU62:AW62) + 2*SUM('Raw Weekend Hourly Traffic Vols'!AX62:BH62) + (2-(SUM('Raw Weekend Hourly Traffic Vols'!AU62:AW62)/SUM('Raw Weekend Hourly Traffic Vols'!AU62:BH62)))*'Raw Weekend Hourly Traffic Vols'!BI62,
                IF(AND(TEXT('Raw Weekend Hourly Traffic Vols'!A90,"dddd")="SUNDAY",'Raw Weekend Hourly Traffic Vols'!A90&lt;&gt;0),
                        SUM('Raw Weekend Hourly Traffic Vols'!AU90:AW90) + 2*SUM('Raw Weekend Hourly Traffic Vols'!AX90:BH90) + (2-(SUM('Raw Weekend Hourly Traffic Vols'!AU90:AW90)/SUM('Raw Weekend Hourly Traffic Vols'!AU90:BH90)))*'Raw Weekend Hourly Traffic Vols'!BI90,
                        0
                )
        )
),"")</f>
        <v>0</v>
      </c>
      <c r="M66" s="202" t="str">
        <f ca="1">IFERROR(IF(L66=0,$D66*'Weekend Adjustment Factors'!H37,ROUND(L66*$D$9*$D$10,0)),"")</f>
        <v/>
      </c>
      <c r="N66" s="204" t="str">
        <f ca="1">IFERROR(ROUND(M66/$I$8*$I$7*(1-'User Input'!$G$61),0),"")</f>
        <v/>
      </c>
    </row>
    <row r="67" spans="2:14" x14ac:dyDescent="0.25">
      <c r="F67" s="3"/>
    </row>
    <row r="68" spans="2:14" x14ac:dyDescent="0.25">
      <c r="F68" s="3"/>
    </row>
    <row r="69" spans="2:14" x14ac:dyDescent="0.25">
      <c r="F69" s="3"/>
    </row>
    <row r="70" spans="2:14" x14ac:dyDescent="0.25">
      <c r="F70" s="3"/>
    </row>
    <row r="95" spans="6:6" x14ac:dyDescent="0.25">
      <c r="F95" s="3"/>
    </row>
    <row r="96" spans="6:6" x14ac:dyDescent="0.25">
      <c r="F96" s="3"/>
    </row>
    <row r="97" spans="6:6" x14ac:dyDescent="0.25">
      <c r="F97" s="3"/>
    </row>
    <row r="98" spans="6:6" x14ac:dyDescent="0.25">
      <c r="F98" s="3"/>
    </row>
    <row r="99" spans="6:6" x14ac:dyDescent="0.25">
      <c r="F99" s="3"/>
    </row>
    <row r="100" spans="6:6" x14ac:dyDescent="0.25">
      <c r="F100" s="3"/>
    </row>
    <row r="101" spans="6:6" x14ac:dyDescent="0.25">
      <c r="F101" s="3"/>
    </row>
    <row r="102" spans="6:6" x14ac:dyDescent="0.25">
      <c r="F102" s="3"/>
    </row>
    <row r="103" spans="6:6" x14ac:dyDescent="0.25">
      <c r="F103" s="3"/>
    </row>
    <row r="104" spans="6:6" x14ac:dyDescent="0.25">
      <c r="F104" s="3"/>
    </row>
    <row r="105" spans="6:6" x14ac:dyDescent="0.25">
      <c r="F105" s="3"/>
    </row>
    <row r="106" spans="6:6" x14ac:dyDescent="0.25">
      <c r="F106" s="3"/>
    </row>
    <row r="107" spans="6:6" x14ac:dyDescent="0.25">
      <c r="F107" s="3"/>
    </row>
    <row r="108" spans="6:6" x14ac:dyDescent="0.25">
      <c r="F108" s="3"/>
    </row>
    <row r="109" spans="6:6" x14ac:dyDescent="0.25">
      <c r="F109" s="3"/>
    </row>
    <row r="110" spans="6:6" x14ac:dyDescent="0.25">
      <c r="F110" s="3"/>
    </row>
    <row r="111" spans="6:6" x14ac:dyDescent="0.25">
      <c r="F111" s="3"/>
    </row>
    <row r="112" spans="6:6" x14ac:dyDescent="0.25">
      <c r="F112" s="3"/>
    </row>
    <row r="113" spans="6:6" x14ac:dyDescent="0.25">
      <c r="F113" s="3"/>
    </row>
    <row r="114" spans="6:6" x14ac:dyDescent="0.25">
      <c r="F114" s="3"/>
    </row>
    <row r="115" spans="6:6" x14ac:dyDescent="0.25">
      <c r="F115" s="3"/>
    </row>
    <row r="116" spans="6:6" x14ac:dyDescent="0.25">
      <c r="F116" s="3"/>
    </row>
    <row r="117" spans="6:6" x14ac:dyDescent="0.25">
      <c r="F117" s="3"/>
    </row>
    <row r="118" spans="6:6" x14ac:dyDescent="0.25">
      <c r="F118" s="3"/>
    </row>
    <row r="119" spans="6:6" x14ac:dyDescent="0.25">
      <c r="F119" s="3"/>
    </row>
    <row r="120" spans="6:6" x14ac:dyDescent="0.25">
      <c r="F120" s="3"/>
    </row>
    <row r="121" spans="6:6" x14ac:dyDescent="0.25">
      <c r="F121" s="3"/>
    </row>
    <row r="122" spans="6:6" x14ac:dyDescent="0.25">
      <c r="F122" s="3"/>
    </row>
    <row r="123" spans="6:6" x14ac:dyDescent="0.25">
      <c r="F123" s="3"/>
    </row>
    <row r="124" spans="6:6" x14ac:dyDescent="0.25">
      <c r="F124" s="3"/>
    </row>
    <row r="125" spans="6:6" x14ac:dyDescent="0.25">
      <c r="F125" s="3"/>
    </row>
    <row r="126" spans="6:6" x14ac:dyDescent="0.25">
      <c r="F126" s="3"/>
    </row>
    <row r="127" spans="6:6" x14ac:dyDescent="0.25">
      <c r="F127" s="3"/>
    </row>
    <row r="128" spans="6:6" x14ac:dyDescent="0.25">
      <c r="F128" s="3"/>
    </row>
    <row r="129" spans="6:6" x14ac:dyDescent="0.25">
      <c r="F129" s="3"/>
    </row>
    <row r="130" spans="6:6" x14ac:dyDescent="0.25">
      <c r="F130" s="3"/>
    </row>
    <row r="131" spans="6:6" x14ac:dyDescent="0.25">
      <c r="F131" s="3"/>
    </row>
    <row r="132" spans="6:6" x14ac:dyDescent="0.25">
      <c r="F132" s="3"/>
    </row>
    <row r="133" spans="6:6" x14ac:dyDescent="0.25">
      <c r="F133" s="3"/>
    </row>
    <row r="134" spans="6:6" x14ac:dyDescent="0.25">
      <c r="F134" s="3"/>
    </row>
    <row r="135" spans="6:6" x14ac:dyDescent="0.25">
      <c r="F135" s="3"/>
    </row>
    <row r="136" spans="6:6" x14ac:dyDescent="0.25">
      <c r="F136" s="3"/>
    </row>
    <row r="137" spans="6:6" x14ac:dyDescent="0.25">
      <c r="F137" s="3"/>
    </row>
    <row r="138" spans="6:6" x14ac:dyDescent="0.25">
      <c r="F138" s="3"/>
    </row>
    <row r="139" spans="6:6" x14ac:dyDescent="0.25">
      <c r="F139" s="3"/>
    </row>
    <row r="140" spans="6:6" x14ac:dyDescent="0.25">
      <c r="F140" s="3"/>
    </row>
    <row r="141" spans="6:6" x14ac:dyDescent="0.25">
      <c r="F141" s="3"/>
    </row>
    <row r="142" spans="6:6" x14ac:dyDescent="0.25">
      <c r="F142" s="3"/>
    </row>
    <row r="143" spans="6:6" x14ac:dyDescent="0.25">
      <c r="F143" s="3"/>
    </row>
    <row r="144" spans="6:6" x14ac:dyDescent="0.25">
      <c r="F144" s="3"/>
    </row>
    <row r="145" spans="6:6" x14ac:dyDescent="0.25">
      <c r="F145" s="3"/>
    </row>
    <row r="146" spans="6:6" x14ac:dyDescent="0.25">
      <c r="F146" s="3"/>
    </row>
    <row r="147" spans="6:6" x14ac:dyDescent="0.25">
      <c r="F147" s="3"/>
    </row>
    <row r="148" spans="6:6" x14ac:dyDescent="0.25">
      <c r="F148" s="3"/>
    </row>
    <row r="149" spans="6:6" x14ac:dyDescent="0.25">
      <c r="F149" s="3"/>
    </row>
    <row r="150" spans="6:6" x14ac:dyDescent="0.25">
      <c r="F150" s="3"/>
    </row>
    <row r="151" spans="6:6" x14ac:dyDescent="0.25">
      <c r="F151" s="3"/>
    </row>
    <row r="152" spans="6:6" x14ac:dyDescent="0.25">
      <c r="F152" s="3"/>
    </row>
    <row r="153" spans="6:6" x14ac:dyDescent="0.25">
      <c r="F153" s="3"/>
    </row>
    <row r="154" spans="6:6" x14ac:dyDescent="0.25">
      <c r="F154" s="3"/>
    </row>
    <row r="155" spans="6:6" x14ac:dyDescent="0.25">
      <c r="F155" s="3"/>
    </row>
    <row r="156" spans="6:6" x14ac:dyDescent="0.25">
      <c r="F156" s="3"/>
    </row>
    <row r="157" spans="6:6" x14ac:dyDescent="0.25">
      <c r="F157" s="3"/>
    </row>
    <row r="158" spans="6:6" x14ac:dyDescent="0.25">
      <c r="F158" s="3"/>
    </row>
    <row r="159" spans="6:6" x14ac:dyDescent="0.25">
      <c r="F159" s="3"/>
    </row>
    <row r="160" spans="6:6" x14ac:dyDescent="0.25">
      <c r="F160" s="3"/>
    </row>
    <row r="161" spans="6:6" x14ac:dyDescent="0.25">
      <c r="F161" s="3"/>
    </row>
    <row r="162" spans="6:6" x14ac:dyDescent="0.25">
      <c r="F162" s="3"/>
    </row>
    <row r="163" spans="6:6" x14ac:dyDescent="0.25">
      <c r="F163" s="3"/>
    </row>
    <row r="164" spans="6:6" x14ac:dyDescent="0.25">
      <c r="F164" s="3"/>
    </row>
    <row r="165" spans="6:6" x14ac:dyDescent="0.25">
      <c r="F165" s="3"/>
    </row>
    <row r="166" spans="6:6" x14ac:dyDescent="0.25">
      <c r="F166" s="3"/>
    </row>
    <row r="167" spans="6:6" x14ac:dyDescent="0.25">
      <c r="F167" s="3"/>
    </row>
    <row r="168" spans="6:6" x14ac:dyDescent="0.25">
      <c r="F168" s="3"/>
    </row>
    <row r="169" spans="6:6" x14ac:dyDescent="0.25">
      <c r="F169" s="3"/>
    </row>
    <row r="170" spans="6:6" x14ac:dyDescent="0.25">
      <c r="F170" s="3"/>
    </row>
    <row r="171" spans="6:6" x14ac:dyDescent="0.25">
      <c r="F171" s="3"/>
    </row>
    <row r="172" spans="6:6" x14ac:dyDescent="0.25">
      <c r="F172" s="3"/>
    </row>
    <row r="173" spans="6:6" x14ac:dyDescent="0.25">
      <c r="F173" s="3"/>
    </row>
    <row r="174" spans="6:6" x14ac:dyDescent="0.25">
      <c r="F174" s="3"/>
    </row>
    <row r="175" spans="6:6" x14ac:dyDescent="0.25">
      <c r="F175" s="3"/>
    </row>
    <row r="176" spans="6:6" x14ac:dyDescent="0.25">
      <c r="F176" s="3"/>
    </row>
    <row r="177" spans="6:6" x14ac:dyDescent="0.25">
      <c r="F177" s="3"/>
    </row>
    <row r="178" spans="6:6" x14ac:dyDescent="0.25">
      <c r="F178" s="3"/>
    </row>
    <row r="179" spans="6:6" x14ac:dyDescent="0.25">
      <c r="F179" s="3"/>
    </row>
    <row r="180" spans="6:6" x14ac:dyDescent="0.25">
      <c r="F180" s="3"/>
    </row>
    <row r="181" spans="6:6" x14ac:dyDescent="0.25">
      <c r="F181" s="3"/>
    </row>
    <row r="182" spans="6:6" x14ac:dyDescent="0.25">
      <c r="F182" s="3"/>
    </row>
    <row r="183" spans="6:6" x14ac:dyDescent="0.25">
      <c r="F183" s="3"/>
    </row>
    <row r="184" spans="6:6" x14ac:dyDescent="0.25">
      <c r="F184" s="3"/>
    </row>
    <row r="185" spans="6:6" x14ac:dyDescent="0.25">
      <c r="F185" s="3"/>
    </row>
    <row r="186" spans="6:6" x14ac:dyDescent="0.25">
      <c r="F186" s="3"/>
    </row>
    <row r="187" spans="6:6" x14ac:dyDescent="0.25">
      <c r="F187" s="3"/>
    </row>
    <row r="188" spans="6:6" x14ac:dyDescent="0.25">
      <c r="F188" s="3"/>
    </row>
    <row r="189" spans="6:6" x14ac:dyDescent="0.25">
      <c r="F189" s="3"/>
    </row>
    <row r="190" spans="6:6" x14ac:dyDescent="0.25">
      <c r="F190" s="3"/>
    </row>
    <row r="191" spans="6:6" x14ac:dyDescent="0.25">
      <c r="F191" s="3"/>
    </row>
    <row r="192" spans="6:6" x14ac:dyDescent="0.25">
      <c r="F192" s="3"/>
    </row>
    <row r="193" spans="6:6" x14ac:dyDescent="0.25">
      <c r="F193" s="3"/>
    </row>
    <row r="194" spans="6:6" x14ac:dyDescent="0.25">
      <c r="F194" s="3"/>
    </row>
    <row r="195" spans="6:6" x14ac:dyDescent="0.25">
      <c r="F195" s="3"/>
    </row>
    <row r="196" spans="6:6" x14ac:dyDescent="0.25">
      <c r="F196" s="3"/>
    </row>
    <row r="197" spans="6:6" x14ac:dyDescent="0.25">
      <c r="F197" s="3"/>
    </row>
    <row r="198" spans="6:6" x14ac:dyDescent="0.25">
      <c r="F198" s="3"/>
    </row>
    <row r="199" spans="6:6" x14ac:dyDescent="0.25">
      <c r="F199" s="3"/>
    </row>
    <row r="200" spans="6:6" x14ac:dyDescent="0.25">
      <c r="F200" s="3"/>
    </row>
    <row r="201" spans="6:6" x14ac:dyDescent="0.25">
      <c r="F201" s="3"/>
    </row>
    <row r="202" spans="6:6" x14ac:dyDescent="0.25">
      <c r="F202" s="3"/>
    </row>
    <row r="203" spans="6:6" x14ac:dyDescent="0.25">
      <c r="F203" s="3"/>
    </row>
    <row r="204" spans="6:6" x14ac:dyDescent="0.25">
      <c r="F204" s="3"/>
    </row>
    <row r="205" spans="6:6" x14ac:dyDescent="0.25">
      <c r="F205" s="3"/>
    </row>
    <row r="206" spans="6:6" x14ac:dyDescent="0.25">
      <c r="F206" s="3"/>
    </row>
    <row r="207" spans="6:6" x14ac:dyDescent="0.25">
      <c r="F207" s="3"/>
    </row>
    <row r="208" spans="6:6" x14ac:dyDescent="0.25">
      <c r="F208" s="3"/>
    </row>
    <row r="209" spans="6:6" x14ac:dyDescent="0.25">
      <c r="F209" s="3"/>
    </row>
    <row r="210" spans="6:6" x14ac:dyDescent="0.25">
      <c r="F210" s="3"/>
    </row>
    <row r="211" spans="6:6" x14ac:dyDescent="0.25">
      <c r="F211" s="3"/>
    </row>
    <row r="212" spans="6:6" x14ac:dyDescent="0.25">
      <c r="F212" s="3"/>
    </row>
  </sheetData>
  <sheetProtection sheet="1" objects="1" scenarios="1"/>
  <mergeCells count="21">
    <mergeCell ref="B10:C10"/>
    <mergeCell ref="G5:H5"/>
    <mergeCell ref="G6:H6"/>
    <mergeCell ref="G7:H7"/>
    <mergeCell ref="G8:H8"/>
    <mergeCell ref="B3:N3"/>
    <mergeCell ref="I41:K41"/>
    <mergeCell ref="L41:N41"/>
    <mergeCell ref="B13:B14"/>
    <mergeCell ref="B41:B42"/>
    <mergeCell ref="B5:C5"/>
    <mergeCell ref="B6:C6"/>
    <mergeCell ref="B7:C7"/>
    <mergeCell ref="B8:C8"/>
    <mergeCell ref="F13:H13"/>
    <mergeCell ref="I13:K13"/>
    <mergeCell ref="L13:N13"/>
    <mergeCell ref="C41:E41"/>
    <mergeCell ref="F41:H41"/>
    <mergeCell ref="C13:E13"/>
    <mergeCell ref="B9:C9"/>
  </mergeCells>
  <conditionalFormatting sqref="B41:N66">
    <cfRule type="expression" dxfId="46" priority="2">
      <formula>$B$40=""</formula>
    </cfRule>
  </conditionalFormatting>
  <conditionalFormatting sqref="I5:I6 D7:D8">
    <cfRule type="expression" dxfId="45" priority="1">
      <formula>IF(D5="Invalid Date",TRUE,FALSE)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93"/>
  <sheetViews>
    <sheetView showGridLines="0" workbookViewId="0"/>
  </sheetViews>
  <sheetFormatPr defaultRowHeight="15" x14ac:dyDescent="0.25"/>
  <cols>
    <col min="1" max="1" width="2.7109375" customWidth="1"/>
    <col min="2" max="2" width="17.7109375" customWidth="1"/>
    <col min="3" max="9" width="12.140625" customWidth="1"/>
    <col min="10" max="10" width="17.85546875" customWidth="1"/>
    <col min="11" max="11" width="16.85546875" customWidth="1"/>
    <col min="12" max="18" width="12.140625" customWidth="1"/>
  </cols>
  <sheetData>
    <row r="2" spans="2:18" ht="21" x14ac:dyDescent="0.35">
      <c r="B2" s="20" t="s">
        <v>65</v>
      </c>
    </row>
    <row r="3" spans="2:18" ht="15" customHeight="1" x14ac:dyDescent="0.25">
      <c r="B3" s="237" t="s">
        <v>186</v>
      </c>
      <c r="C3" s="237"/>
      <c r="D3" s="237"/>
      <c r="E3" s="237"/>
      <c r="F3" s="237"/>
      <c r="G3" s="237"/>
      <c r="H3" s="237"/>
      <c r="I3" s="87"/>
      <c r="J3" s="235" t="s">
        <v>56</v>
      </c>
      <c r="K3" s="235"/>
      <c r="M3" s="235" t="s">
        <v>57</v>
      </c>
      <c r="N3" s="235"/>
      <c r="O3" s="235"/>
      <c r="P3" s="235"/>
      <c r="Q3" s="235"/>
    </row>
    <row r="4" spans="2:18" ht="15" customHeight="1" x14ac:dyDescent="0.25">
      <c r="B4" s="237"/>
      <c r="C4" s="237"/>
      <c r="D4" s="237"/>
      <c r="E4" s="237"/>
      <c r="F4" s="237"/>
      <c r="G4" s="237"/>
      <c r="H4" s="237"/>
      <c r="I4" s="85"/>
      <c r="J4" s="273" t="s">
        <v>54</v>
      </c>
      <c r="K4" s="273" t="s">
        <v>55</v>
      </c>
      <c r="M4" s="271" t="s">
        <v>255</v>
      </c>
      <c r="N4" s="271" t="s">
        <v>256</v>
      </c>
      <c r="O4" s="272" t="s">
        <v>53</v>
      </c>
      <c r="P4" s="272"/>
      <c r="Q4" s="272"/>
    </row>
    <row r="5" spans="2:18" x14ac:dyDescent="0.25">
      <c r="B5" s="237"/>
      <c r="C5" s="237"/>
      <c r="D5" s="237"/>
      <c r="E5" s="237"/>
      <c r="F5" s="237"/>
      <c r="G5" s="237"/>
      <c r="H5" s="237"/>
      <c r="I5" s="85"/>
      <c r="J5" s="273"/>
      <c r="K5" s="273"/>
      <c r="M5" s="271"/>
      <c r="N5" s="271"/>
      <c r="O5" s="6" t="s">
        <v>234</v>
      </c>
      <c r="P5" s="6" t="s">
        <v>235</v>
      </c>
      <c r="Q5" s="6" t="s">
        <v>236</v>
      </c>
    </row>
    <row r="6" spans="2:18" x14ac:dyDescent="0.25">
      <c r="B6" s="237"/>
      <c r="C6" s="237"/>
      <c r="D6" s="237"/>
      <c r="E6" s="237"/>
      <c r="F6" s="237"/>
      <c r="G6" s="237"/>
      <c r="H6" s="237"/>
      <c r="I6" s="27"/>
      <c r="J6" s="66">
        <v>45</v>
      </c>
      <c r="K6" s="66">
        <v>1900</v>
      </c>
      <c r="M6" s="16">
        <v>2</v>
      </c>
      <c r="N6" s="6">
        <v>1</v>
      </c>
      <c r="O6" s="17">
        <v>1550</v>
      </c>
      <c r="P6" s="6">
        <v>1400</v>
      </c>
      <c r="Q6" s="6">
        <v>1325</v>
      </c>
    </row>
    <row r="7" spans="2:18" x14ac:dyDescent="0.25">
      <c r="B7" s="237"/>
      <c r="C7" s="237"/>
      <c r="D7" s="237"/>
      <c r="E7" s="237"/>
      <c r="F7" s="237"/>
      <c r="G7" s="237"/>
      <c r="H7" s="237"/>
      <c r="I7" s="27"/>
      <c r="J7" s="66">
        <v>50</v>
      </c>
      <c r="K7" s="66">
        <f>AVERAGE(K6,K8)</f>
        <v>2075</v>
      </c>
      <c r="M7" s="17">
        <v>3</v>
      </c>
      <c r="N7" s="17">
        <v>2</v>
      </c>
      <c r="O7" s="17">
        <v>1600</v>
      </c>
      <c r="P7" s="17">
        <v>1450</v>
      </c>
      <c r="Q7" s="17">
        <v>1375</v>
      </c>
    </row>
    <row r="8" spans="2:18" x14ac:dyDescent="0.25">
      <c r="B8" s="237"/>
      <c r="C8" s="237"/>
      <c r="D8" s="237"/>
      <c r="E8" s="237"/>
      <c r="F8" s="237"/>
      <c r="G8" s="237"/>
      <c r="H8" s="237"/>
      <c r="I8" s="27"/>
      <c r="J8" s="66">
        <v>55</v>
      </c>
      <c r="K8" s="66">
        <v>2250</v>
      </c>
      <c r="M8" s="17">
        <v>3</v>
      </c>
      <c r="N8" s="17">
        <v>1</v>
      </c>
      <c r="O8" s="17">
        <v>1475</v>
      </c>
      <c r="P8" s="17">
        <v>1350</v>
      </c>
      <c r="Q8" s="17">
        <v>1275</v>
      </c>
    </row>
    <row r="9" spans="2:18" ht="15" customHeight="1" x14ac:dyDescent="0.25">
      <c r="C9" s="11" t="s">
        <v>183</v>
      </c>
      <c r="D9" s="145">
        <f>'User Input'!$G$36</f>
        <v>70</v>
      </c>
      <c r="E9" s="85"/>
      <c r="F9" s="11" t="str">
        <f>"Recommended "&amp;IF('Raw Weekday Hourly Traffic Vols'!$H$5="2-Way",LEFT('User Input'!$G$17),LEFT('User Input'!$G$16))&amp;"B"</f>
        <v>Recommended B</v>
      </c>
      <c r="G9" s="25"/>
      <c r="H9" s="85"/>
      <c r="I9" s="85"/>
      <c r="J9" s="66">
        <v>60</v>
      </c>
      <c r="K9" s="66">
        <v>2300</v>
      </c>
      <c r="M9" s="17">
        <v>4</v>
      </c>
      <c r="N9" s="17">
        <v>3</v>
      </c>
      <c r="O9" s="17">
        <v>1650</v>
      </c>
      <c r="P9" s="17">
        <v>1500</v>
      </c>
      <c r="Q9" s="17">
        <v>1425</v>
      </c>
    </row>
    <row r="10" spans="2:18" ht="15" customHeight="1" x14ac:dyDescent="0.25">
      <c r="C10" s="11" t="s">
        <v>184</v>
      </c>
      <c r="D10" s="144" t="str">
        <f>IF('User Input'!$G$15="Urban","Yes","No")</f>
        <v>No</v>
      </c>
      <c r="F10" s="11" t="s">
        <v>185</v>
      </c>
      <c r="G10" s="146" t="e">
        <f>ROUNDUP(INDEX($K$6:$K$12,MATCH($D$9,$J$6:$J$12,0))*IF($D$10="Yes", 1.1,1)*$D$11,0)</f>
        <v>#VALUE!</v>
      </c>
      <c r="J10" s="66">
        <v>65</v>
      </c>
      <c r="K10" s="66">
        <v>2350</v>
      </c>
      <c r="M10" s="17">
        <v>4</v>
      </c>
      <c r="N10" s="17">
        <v>2</v>
      </c>
      <c r="O10" s="17">
        <v>1550</v>
      </c>
      <c r="P10" s="17">
        <v>1400</v>
      </c>
      <c r="Q10" s="17">
        <v>1325</v>
      </c>
    </row>
    <row r="11" spans="2:18" x14ac:dyDescent="0.25">
      <c r="C11" s="11" t="str">
        <f>"# Permanent Lanes "&amp;IF('Raw Weekday Hourly Traffic Vols'!$H$5="2-Way",LEFT('User Input'!$G$17),LEFT('User Input'!$G$16))&amp;"B:"</f>
        <v># Permanent Lanes B:</v>
      </c>
      <c r="D11" s="144" t="str">
        <f>'Queuing Calcs'!$H$6</f>
        <v>X</v>
      </c>
      <c r="F11" s="11" t="str">
        <f>IF('Raw Weekday Hourly Traffic Vols'!$H$5="2-Way","Recommended "&amp;LEFT('User Input'!$G$16)&amp;"B","")</f>
        <v/>
      </c>
      <c r="G11" s="25"/>
      <c r="J11" s="13">
        <v>70</v>
      </c>
      <c r="K11" s="13">
        <v>2400</v>
      </c>
      <c r="M11" s="17">
        <v>4</v>
      </c>
      <c r="N11" s="17">
        <v>1</v>
      </c>
      <c r="O11" s="17">
        <v>1425</v>
      </c>
      <c r="P11" s="17">
        <v>1325</v>
      </c>
      <c r="Q11" s="17">
        <v>1250</v>
      </c>
    </row>
    <row r="12" spans="2:18" x14ac:dyDescent="0.25">
      <c r="B12" s="11"/>
      <c r="C12" s="11" t="str">
        <f>IF('Raw Weekday Hourly Traffic Vols'!$H$5="2-Way","# Permanent Lanes "&amp;LEFT('User Input'!$G$16)&amp;"B:","")</f>
        <v/>
      </c>
      <c r="D12" s="144" t="str">
        <f>IF('Raw Weekday Hourly Traffic Vols'!$H$5="2-Way",'Queuing Calcs'!$H$7,"")</f>
        <v/>
      </c>
      <c r="F12" s="11" t="str">
        <f>IF('Raw Weekday Hourly Traffic Vols'!$H$5="2-Way","Non-work Capacity:","")</f>
        <v/>
      </c>
      <c r="G12" s="146" t="str">
        <f>IF('Raw Weekday Hourly Traffic Vols'!$H$5="2-Way",ROUNDUP(INDEX($K$6:$K$12,MATCH($D$9,$J$6:$J$12,0))*IF($D$10="Yes", 1.1,1)*$D$12,0),"")</f>
        <v/>
      </c>
      <c r="J12" s="13">
        <v>75</v>
      </c>
      <c r="K12" s="13">
        <v>2400</v>
      </c>
      <c r="M12" s="88"/>
      <c r="N12" s="88"/>
      <c r="O12" s="88"/>
      <c r="P12" s="88"/>
      <c r="Q12" s="88"/>
    </row>
    <row r="13" spans="2:18" x14ac:dyDescent="0.25">
      <c r="B13" s="24"/>
      <c r="D13" s="27"/>
      <c r="E13" s="27"/>
      <c r="F13" s="27"/>
      <c r="G13" s="27"/>
      <c r="H13" s="27"/>
      <c r="I13" s="27"/>
    </row>
    <row r="14" spans="2:18" ht="15.75" x14ac:dyDescent="0.25">
      <c r="B14" s="4" t="str">
        <f>"Capacities for Alternative 1 for "&amp;IF('Raw Weekday Hourly Traffic Vols'!$H$5="2-Way",'User Input'!$G$17&amp;"bound",'User Input'!$G$16&amp;"bound")&amp;" ("&amp;'User Input'!$G$75&amp;")"</f>
        <v>Capacities for Alternative 1 for bound (Enter a brief, distinguishing description.)</v>
      </c>
      <c r="K14" s="4" t="str">
        <f>IF('Raw Weekday Hourly Traffic Vols'!$H$5="2-Way","Capacities for Alternative 1 for "&amp;'User Input'!$G$16&amp;"bound ("&amp;'User Input'!$G$76&amp;")","")</f>
        <v/>
      </c>
    </row>
    <row r="15" spans="2:18" x14ac:dyDescent="0.25">
      <c r="B15" s="1" t="s">
        <v>0</v>
      </c>
      <c r="C15" s="8" t="s">
        <v>49</v>
      </c>
      <c r="D15" s="8" t="s">
        <v>50</v>
      </c>
      <c r="E15" s="8" t="s">
        <v>51</v>
      </c>
      <c r="F15" s="8" t="s">
        <v>52</v>
      </c>
      <c r="G15" s="8" t="s">
        <v>21</v>
      </c>
      <c r="H15" s="8" t="s">
        <v>22</v>
      </c>
      <c r="I15" s="8" t="s">
        <v>23</v>
      </c>
      <c r="K15" s="19" t="s">
        <v>0</v>
      </c>
      <c r="L15" s="8" t="s">
        <v>49</v>
      </c>
      <c r="M15" s="8" t="s">
        <v>50</v>
      </c>
      <c r="N15" s="8" t="s">
        <v>51</v>
      </c>
      <c r="O15" s="8" t="s">
        <v>52</v>
      </c>
      <c r="P15" s="8" t="s">
        <v>21</v>
      </c>
      <c r="Q15" s="8" t="s">
        <v>22</v>
      </c>
      <c r="R15" s="8" t="s">
        <v>23</v>
      </c>
    </row>
    <row r="16" spans="2:18" x14ac:dyDescent="0.25">
      <c r="B16" s="1" t="s">
        <v>24</v>
      </c>
      <c r="C16" s="150">
        <v>99999999</v>
      </c>
      <c r="D16" s="150">
        <v>99999999</v>
      </c>
      <c r="E16" s="150">
        <v>99999999</v>
      </c>
      <c r="F16" s="150">
        <v>99999999</v>
      </c>
      <c r="G16" s="150">
        <v>99999999</v>
      </c>
      <c r="H16" s="150">
        <v>99999999</v>
      </c>
      <c r="I16" s="150">
        <v>99999999</v>
      </c>
      <c r="K16" s="19" t="s">
        <v>24</v>
      </c>
      <c r="L16" s="150">
        <v>99999999</v>
      </c>
      <c r="M16" s="150">
        <v>99999999</v>
      </c>
      <c r="N16" s="150">
        <v>99999999</v>
      </c>
      <c r="O16" s="150">
        <v>99999999</v>
      </c>
      <c r="P16" s="150">
        <v>99999999</v>
      </c>
      <c r="Q16" s="150">
        <v>99999999</v>
      </c>
      <c r="R16" s="150">
        <v>99999999</v>
      </c>
    </row>
    <row r="17" spans="2:18" x14ac:dyDescent="0.25">
      <c r="B17" s="1" t="s">
        <v>25</v>
      </c>
      <c r="C17" s="150">
        <v>99999999</v>
      </c>
      <c r="D17" s="150">
        <v>99999999</v>
      </c>
      <c r="E17" s="150">
        <v>99999999</v>
      </c>
      <c r="F17" s="150">
        <v>99999999</v>
      </c>
      <c r="G17" s="150">
        <v>99999999</v>
      </c>
      <c r="H17" s="150">
        <v>99999999</v>
      </c>
      <c r="I17" s="150">
        <v>99999999</v>
      </c>
      <c r="K17" s="19" t="s">
        <v>25</v>
      </c>
      <c r="L17" s="150">
        <v>99999999</v>
      </c>
      <c r="M17" s="150">
        <v>99999999</v>
      </c>
      <c r="N17" s="150">
        <v>99999999</v>
      </c>
      <c r="O17" s="150">
        <v>99999999</v>
      </c>
      <c r="P17" s="150">
        <v>99999999</v>
      </c>
      <c r="Q17" s="150">
        <v>99999999</v>
      </c>
      <c r="R17" s="150">
        <v>99999999</v>
      </c>
    </row>
    <row r="18" spans="2:18" x14ac:dyDescent="0.25">
      <c r="B18" s="1" t="s">
        <v>26</v>
      </c>
      <c r="C18" s="150">
        <v>99999999</v>
      </c>
      <c r="D18" s="150">
        <v>99999999</v>
      </c>
      <c r="E18" s="150">
        <v>99999999</v>
      </c>
      <c r="F18" s="150">
        <v>99999999</v>
      </c>
      <c r="G18" s="150">
        <v>99999999</v>
      </c>
      <c r="H18" s="150">
        <v>99999999</v>
      </c>
      <c r="I18" s="150">
        <v>99999999</v>
      </c>
      <c r="K18" s="19" t="s">
        <v>26</v>
      </c>
      <c r="L18" s="150">
        <v>99999999</v>
      </c>
      <c r="M18" s="150">
        <v>99999999</v>
      </c>
      <c r="N18" s="150">
        <v>99999999</v>
      </c>
      <c r="O18" s="150">
        <v>99999999</v>
      </c>
      <c r="P18" s="150">
        <v>99999999</v>
      </c>
      <c r="Q18" s="150">
        <v>99999999</v>
      </c>
      <c r="R18" s="150">
        <v>99999999</v>
      </c>
    </row>
    <row r="19" spans="2:18" x14ac:dyDescent="0.25">
      <c r="B19" s="1" t="s">
        <v>27</v>
      </c>
      <c r="C19" s="150">
        <v>99999999</v>
      </c>
      <c r="D19" s="150">
        <v>99999999</v>
      </c>
      <c r="E19" s="150">
        <v>99999999</v>
      </c>
      <c r="F19" s="150">
        <v>99999999</v>
      </c>
      <c r="G19" s="150">
        <v>99999999</v>
      </c>
      <c r="H19" s="150">
        <v>99999999</v>
      </c>
      <c r="I19" s="150">
        <v>99999999</v>
      </c>
      <c r="K19" s="19" t="s">
        <v>27</v>
      </c>
      <c r="L19" s="150">
        <v>99999999</v>
      </c>
      <c r="M19" s="150">
        <v>99999999</v>
      </c>
      <c r="N19" s="150">
        <v>99999999</v>
      </c>
      <c r="O19" s="150">
        <v>99999999</v>
      </c>
      <c r="P19" s="150">
        <v>99999999</v>
      </c>
      <c r="Q19" s="150">
        <v>99999999</v>
      </c>
      <c r="R19" s="150">
        <v>99999999</v>
      </c>
    </row>
    <row r="20" spans="2:18" x14ac:dyDescent="0.25">
      <c r="B20" s="1" t="s">
        <v>28</v>
      </c>
      <c r="C20" s="150">
        <v>99999999</v>
      </c>
      <c r="D20" s="150">
        <v>99999999</v>
      </c>
      <c r="E20" s="150">
        <v>99999999</v>
      </c>
      <c r="F20" s="150">
        <v>99999999</v>
      </c>
      <c r="G20" s="150">
        <v>99999999</v>
      </c>
      <c r="H20" s="150">
        <v>99999999</v>
      </c>
      <c r="I20" s="150">
        <v>99999999</v>
      </c>
      <c r="K20" s="19" t="s">
        <v>28</v>
      </c>
      <c r="L20" s="150">
        <v>99999999</v>
      </c>
      <c r="M20" s="150">
        <v>99999999</v>
      </c>
      <c r="N20" s="150">
        <v>99999999</v>
      </c>
      <c r="O20" s="150">
        <v>99999999</v>
      </c>
      <c r="P20" s="150">
        <v>99999999</v>
      </c>
      <c r="Q20" s="150">
        <v>99999999</v>
      </c>
      <c r="R20" s="150">
        <v>99999999</v>
      </c>
    </row>
    <row r="21" spans="2:18" x14ac:dyDescent="0.25">
      <c r="B21" s="1" t="s">
        <v>29</v>
      </c>
      <c r="C21" s="150">
        <v>99999999</v>
      </c>
      <c r="D21" s="150">
        <v>99999999</v>
      </c>
      <c r="E21" s="150">
        <v>99999999</v>
      </c>
      <c r="F21" s="150">
        <v>99999999</v>
      </c>
      <c r="G21" s="150">
        <v>99999999</v>
      </c>
      <c r="H21" s="150">
        <v>99999999</v>
      </c>
      <c r="I21" s="150">
        <v>99999999</v>
      </c>
      <c r="K21" s="19" t="s">
        <v>29</v>
      </c>
      <c r="L21" s="150">
        <v>99999999</v>
      </c>
      <c r="M21" s="150">
        <v>99999999</v>
      </c>
      <c r="N21" s="150">
        <v>99999999</v>
      </c>
      <c r="O21" s="150">
        <v>99999999</v>
      </c>
      <c r="P21" s="150">
        <v>99999999</v>
      </c>
      <c r="Q21" s="150">
        <v>99999999</v>
      </c>
      <c r="R21" s="150">
        <v>99999999</v>
      </c>
    </row>
    <row r="22" spans="2:18" x14ac:dyDescent="0.25">
      <c r="B22" s="1" t="s">
        <v>30</v>
      </c>
      <c r="C22" s="150">
        <v>99999999</v>
      </c>
      <c r="D22" s="150">
        <v>99999999</v>
      </c>
      <c r="E22" s="150">
        <v>99999999</v>
      </c>
      <c r="F22" s="150">
        <v>99999999</v>
      </c>
      <c r="G22" s="150">
        <v>99999999</v>
      </c>
      <c r="H22" s="150">
        <v>99999999</v>
      </c>
      <c r="I22" s="150">
        <v>99999999</v>
      </c>
      <c r="K22" s="19" t="s">
        <v>30</v>
      </c>
      <c r="L22" s="150">
        <v>99999999</v>
      </c>
      <c r="M22" s="150">
        <v>99999999</v>
      </c>
      <c r="N22" s="150">
        <v>99999999</v>
      </c>
      <c r="O22" s="150">
        <v>99999999</v>
      </c>
      <c r="P22" s="150">
        <v>99999999</v>
      </c>
      <c r="Q22" s="150">
        <v>99999999</v>
      </c>
      <c r="R22" s="150">
        <v>99999999</v>
      </c>
    </row>
    <row r="23" spans="2:18" x14ac:dyDescent="0.25">
      <c r="B23" s="1" t="s">
        <v>31</v>
      </c>
      <c r="C23" s="150">
        <v>99999999</v>
      </c>
      <c r="D23" s="150">
        <v>99999999</v>
      </c>
      <c r="E23" s="150">
        <v>99999999</v>
      </c>
      <c r="F23" s="150">
        <v>99999999</v>
      </c>
      <c r="G23" s="150">
        <v>99999999</v>
      </c>
      <c r="H23" s="150">
        <v>99999999</v>
      </c>
      <c r="I23" s="150">
        <v>99999999</v>
      </c>
      <c r="K23" s="19" t="s">
        <v>31</v>
      </c>
      <c r="L23" s="150">
        <v>99999999</v>
      </c>
      <c r="M23" s="150">
        <v>99999999</v>
      </c>
      <c r="N23" s="150">
        <v>99999999</v>
      </c>
      <c r="O23" s="150">
        <v>99999999</v>
      </c>
      <c r="P23" s="150">
        <v>99999999</v>
      </c>
      <c r="Q23" s="150">
        <v>99999999</v>
      </c>
      <c r="R23" s="150">
        <v>99999999</v>
      </c>
    </row>
    <row r="24" spans="2:18" x14ac:dyDescent="0.25">
      <c r="B24" s="1" t="s">
        <v>32</v>
      </c>
      <c r="C24" s="150">
        <v>99999999</v>
      </c>
      <c r="D24" s="150">
        <v>99999999</v>
      </c>
      <c r="E24" s="150">
        <v>99999999</v>
      </c>
      <c r="F24" s="150">
        <v>99999999</v>
      </c>
      <c r="G24" s="150">
        <v>99999999</v>
      </c>
      <c r="H24" s="150">
        <v>99999999</v>
      </c>
      <c r="I24" s="150">
        <v>99999999</v>
      </c>
      <c r="K24" s="19" t="s">
        <v>32</v>
      </c>
      <c r="L24" s="150">
        <v>99999999</v>
      </c>
      <c r="M24" s="150">
        <v>99999999</v>
      </c>
      <c r="N24" s="150">
        <v>99999999</v>
      </c>
      <c r="O24" s="150">
        <v>99999999</v>
      </c>
      <c r="P24" s="150">
        <v>99999999</v>
      </c>
      <c r="Q24" s="150">
        <v>99999999</v>
      </c>
      <c r="R24" s="150">
        <v>99999999</v>
      </c>
    </row>
    <row r="25" spans="2:18" x14ac:dyDescent="0.25">
      <c r="B25" s="1" t="s">
        <v>33</v>
      </c>
      <c r="C25" s="150">
        <v>99999999</v>
      </c>
      <c r="D25" s="150">
        <v>99999999</v>
      </c>
      <c r="E25" s="150">
        <v>99999999</v>
      </c>
      <c r="F25" s="150">
        <v>99999999</v>
      </c>
      <c r="G25" s="150">
        <v>99999999</v>
      </c>
      <c r="H25" s="150">
        <v>99999999</v>
      </c>
      <c r="I25" s="150">
        <v>99999999</v>
      </c>
      <c r="K25" s="19" t="s">
        <v>33</v>
      </c>
      <c r="L25" s="150">
        <v>99999999</v>
      </c>
      <c r="M25" s="150">
        <v>99999999</v>
      </c>
      <c r="N25" s="150">
        <v>99999999</v>
      </c>
      <c r="O25" s="150">
        <v>99999999</v>
      </c>
      <c r="P25" s="150">
        <v>99999999</v>
      </c>
      <c r="Q25" s="150">
        <v>99999999</v>
      </c>
      <c r="R25" s="150">
        <v>99999999</v>
      </c>
    </row>
    <row r="26" spans="2:18" x14ac:dyDescent="0.25">
      <c r="B26" s="1" t="s">
        <v>34</v>
      </c>
      <c r="C26" s="150">
        <v>99999999</v>
      </c>
      <c r="D26" s="150">
        <v>99999999</v>
      </c>
      <c r="E26" s="150">
        <v>99999999</v>
      </c>
      <c r="F26" s="150">
        <v>99999999</v>
      </c>
      <c r="G26" s="150">
        <v>99999999</v>
      </c>
      <c r="H26" s="150">
        <v>99999999</v>
      </c>
      <c r="I26" s="150">
        <v>99999999</v>
      </c>
      <c r="K26" s="19" t="s">
        <v>34</v>
      </c>
      <c r="L26" s="150">
        <v>99999999</v>
      </c>
      <c r="M26" s="150">
        <v>99999999</v>
      </c>
      <c r="N26" s="150">
        <v>99999999</v>
      </c>
      <c r="O26" s="150">
        <v>99999999</v>
      </c>
      <c r="P26" s="150">
        <v>99999999</v>
      </c>
      <c r="Q26" s="150">
        <v>99999999</v>
      </c>
      <c r="R26" s="150">
        <v>99999999</v>
      </c>
    </row>
    <row r="27" spans="2:18" x14ac:dyDescent="0.25">
      <c r="B27" s="1" t="s">
        <v>45</v>
      </c>
      <c r="C27" s="150">
        <v>99999999</v>
      </c>
      <c r="D27" s="150">
        <v>99999999</v>
      </c>
      <c r="E27" s="150">
        <v>99999999</v>
      </c>
      <c r="F27" s="150">
        <v>99999999</v>
      </c>
      <c r="G27" s="150">
        <v>99999999</v>
      </c>
      <c r="H27" s="150">
        <v>99999999</v>
      </c>
      <c r="I27" s="150">
        <v>99999999</v>
      </c>
      <c r="K27" s="19" t="s">
        <v>45</v>
      </c>
      <c r="L27" s="150">
        <v>99999999</v>
      </c>
      <c r="M27" s="150">
        <v>99999999</v>
      </c>
      <c r="N27" s="150">
        <v>99999999</v>
      </c>
      <c r="O27" s="150">
        <v>99999999</v>
      </c>
      <c r="P27" s="150">
        <v>99999999</v>
      </c>
      <c r="Q27" s="150">
        <v>99999999</v>
      </c>
      <c r="R27" s="150">
        <v>99999999</v>
      </c>
    </row>
    <row r="28" spans="2:18" x14ac:dyDescent="0.25">
      <c r="B28" s="1" t="s">
        <v>46</v>
      </c>
      <c r="C28" s="150">
        <v>99999999</v>
      </c>
      <c r="D28" s="150">
        <v>99999999</v>
      </c>
      <c r="E28" s="150">
        <v>99999999</v>
      </c>
      <c r="F28" s="150">
        <v>99999999</v>
      </c>
      <c r="G28" s="150">
        <v>99999999</v>
      </c>
      <c r="H28" s="150">
        <v>99999999</v>
      </c>
      <c r="I28" s="150">
        <v>99999999</v>
      </c>
      <c r="K28" s="19" t="s">
        <v>46</v>
      </c>
      <c r="L28" s="150">
        <v>99999999</v>
      </c>
      <c r="M28" s="150">
        <v>99999999</v>
      </c>
      <c r="N28" s="150">
        <v>99999999</v>
      </c>
      <c r="O28" s="150">
        <v>99999999</v>
      </c>
      <c r="P28" s="150">
        <v>99999999</v>
      </c>
      <c r="Q28" s="150">
        <v>99999999</v>
      </c>
      <c r="R28" s="150">
        <v>99999999</v>
      </c>
    </row>
    <row r="29" spans="2:18" x14ac:dyDescent="0.25">
      <c r="B29" s="1" t="s">
        <v>35</v>
      </c>
      <c r="C29" s="150">
        <v>99999999</v>
      </c>
      <c r="D29" s="150">
        <v>99999999</v>
      </c>
      <c r="E29" s="150">
        <v>99999999</v>
      </c>
      <c r="F29" s="150">
        <v>99999999</v>
      </c>
      <c r="G29" s="150">
        <v>99999999</v>
      </c>
      <c r="H29" s="150">
        <v>99999999</v>
      </c>
      <c r="I29" s="150">
        <v>99999999</v>
      </c>
      <c r="K29" s="19" t="s">
        <v>35</v>
      </c>
      <c r="L29" s="150">
        <v>99999999</v>
      </c>
      <c r="M29" s="150">
        <v>99999999</v>
      </c>
      <c r="N29" s="150">
        <v>99999999</v>
      </c>
      <c r="O29" s="150">
        <v>99999999</v>
      </c>
      <c r="P29" s="150">
        <v>99999999</v>
      </c>
      <c r="Q29" s="150">
        <v>99999999</v>
      </c>
      <c r="R29" s="150">
        <v>99999999</v>
      </c>
    </row>
    <row r="30" spans="2:18" x14ac:dyDescent="0.25">
      <c r="B30" s="1" t="s">
        <v>36</v>
      </c>
      <c r="C30" s="150">
        <v>99999999</v>
      </c>
      <c r="D30" s="150">
        <v>99999999</v>
      </c>
      <c r="E30" s="150">
        <v>99999999</v>
      </c>
      <c r="F30" s="150">
        <v>99999999</v>
      </c>
      <c r="G30" s="150">
        <v>99999999</v>
      </c>
      <c r="H30" s="150">
        <v>99999999</v>
      </c>
      <c r="I30" s="150">
        <v>99999999</v>
      </c>
      <c r="K30" s="19" t="s">
        <v>36</v>
      </c>
      <c r="L30" s="150">
        <v>99999999</v>
      </c>
      <c r="M30" s="150">
        <v>99999999</v>
      </c>
      <c r="N30" s="150">
        <v>99999999</v>
      </c>
      <c r="O30" s="150">
        <v>99999999</v>
      </c>
      <c r="P30" s="150">
        <v>99999999</v>
      </c>
      <c r="Q30" s="150">
        <v>99999999</v>
      </c>
      <c r="R30" s="150">
        <v>99999999</v>
      </c>
    </row>
    <row r="31" spans="2:18" x14ac:dyDescent="0.25">
      <c r="B31" s="1" t="s">
        <v>37</v>
      </c>
      <c r="C31" s="150">
        <v>99999999</v>
      </c>
      <c r="D31" s="150">
        <v>99999999</v>
      </c>
      <c r="E31" s="150">
        <v>99999999</v>
      </c>
      <c r="F31" s="150">
        <v>99999999</v>
      </c>
      <c r="G31" s="150">
        <v>99999999</v>
      </c>
      <c r="H31" s="150">
        <v>99999999</v>
      </c>
      <c r="I31" s="150">
        <v>99999999</v>
      </c>
      <c r="K31" s="19" t="s">
        <v>37</v>
      </c>
      <c r="L31" s="150">
        <v>99999999</v>
      </c>
      <c r="M31" s="150">
        <v>99999999</v>
      </c>
      <c r="N31" s="150">
        <v>99999999</v>
      </c>
      <c r="O31" s="150">
        <v>99999999</v>
      </c>
      <c r="P31" s="150">
        <v>99999999</v>
      </c>
      <c r="Q31" s="150">
        <v>99999999</v>
      </c>
      <c r="R31" s="150">
        <v>99999999</v>
      </c>
    </row>
    <row r="32" spans="2:18" x14ac:dyDescent="0.25">
      <c r="B32" s="1" t="s">
        <v>38</v>
      </c>
      <c r="C32" s="150">
        <v>99999999</v>
      </c>
      <c r="D32" s="150">
        <v>99999999</v>
      </c>
      <c r="E32" s="150">
        <v>99999999</v>
      </c>
      <c r="F32" s="150">
        <v>99999999</v>
      </c>
      <c r="G32" s="150">
        <v>99999999</v>
      </c>
      <c r="H32" s="150">
        <v>99999999</v>
      </c>
      <c r="I32" s="150">
        <v>99999999</v>
      </c>
      <c r="K32" s="19" t="s">
        <v>38</v>
      </c>
      <c r="L32" s="150">
        <v>99999999</v>
      </c>
      <c r="M32" s="150">
        <v>99999999</v>
      </c>
      <c r="N32" s="150">
        <v>99999999</v>
      </c>
      <c r="O32" s="150">
        <v>99999999</v>
      </c>
      <c r="P32" s="150">
        <v>99999999</v>
      </c>
      <c r="Q32" s="150">
        <v>99999999</v>
      </c>
      <c r="R32" s="150">
        <v>99999999</v>
      </c>
    </row>
    <row r="33" spans="2:18" x14ac:dyDescent="0.25">
      <c r="B33" s="1" t="s">
        <v>39</v>
      </c>
      <c r="C33" s="150">
        <v>99999999</v>
      </c>
      <c r="D33" s="150">
        <v>99999999</v>
      </c>
      <c r="E33" s="150">
        <v>99999999</v>
      </c>
      <c r="F33" s="150">
        <v>99999999</v>
      </c>
      <c r="G33" s="150">
        <v>99999999</v>
      </c>
      <c r="H33" s="150">
        <v>99999999</v>
      </c>
      <c r="I33" s="150">
        <v>99999999</v>
      </c>
      <c r="K33" s="19" t="s">
        <v>39</v>
      </c>
      <c r="L33" s="150">
        <v>99999999</v>
      </c>
      <c r="M33" s="150">
        <v>99999999</v>
      </c>
      <c r="N33" s="150">
        <v>99999999</v>
      </c>
      <c r="O33" s="150">
        <v>99999999</v>
      </c>
      <c r="P33" s="150">
        <v>99999999</v>
      </c>
      <c r="Q33" s="150">
        <v>99999999</v>
      </c>
      <c r="R33" s="150">
        <v>99999999</v>
      </c>
    </row>
    <row r="34" spans="2:18" x14ac:dyDescent="0.25">
      <c r="B34" s="1" t="s">
        <v>40</v>
      </c>
      <c r="C34" s="150">
        <v>99999999</v>
      </c>
      <c r="D34" s="150">
        <v>99999999</v>
      </c>
      <c r="E34" s="150">
        <v>99999999</v>
      </c>
      <c r="F34" s="150">
        <v>99999999</v>
      </c>
      <c r="G34" s="150">
        <v>99999999</v>
      </c>
      <c r="H34" s="150">
        <v>99999999</v>
      </c>
      <c r="I34" s="150">
        <v>99999999</v>
      </c>
      <c r="K34" s="19" t="s">
        <v>40</v>
      </c>
      <c r="L34" s="150">
        <v>99999999</v>
      </c>
      <c r="M34" s="150">
        <v>99999999</v>
      </c>
      <c r="N34" s="150">
        <v>99999999</v>
      </c>
      <c r="O34" s="150">
        <v>99999999</v>
      </c>
      <c r="P34" s="150">
        <v>99999999</v>
      </c>
      <c r="Q34" s="150">
        <v>99999999</v>
      </c>
      <c r="R34" s="150">
        <v>99999999</v>
      </c>
    </row>
    <row r="35" spans="2:18" x14ac:dyDescent="0.25">
      <c r="B35" s="1" t="s">
        <v>41</v>
      </c>
      <c r="C35" s="150">
        <v>99999999</v>
      </c>
      <c r="D35" s="150">
        <v>99999999</v>
      </c>
      <c r="E35" s="150">
        <v>99999999</v>
      </c>
      <c r="F35" s="150">
        <v>99999999</v>
      </c>
      <c r="G35" s="150">
        <v>99999999</v>
      </c>
      <c r="H35" s="150">
        <v>99999999</v>
      </c>
      <c r="I35" s="150">
        <v>99999999</v>
      </c>
      <c r="K35" s="19" t="s">
        <v>41</v>
      </c>
      <c r="L35" s="150">
        <v>99999999</v>
      </c>
      <c r="M35" s="150">
        <v>99999999</v>
      </c>
      <c r="N35" s="150">
        <v>99999999</v>
      </c>
      <c r="O35" s="150">
        <v>99999999</v>
      </c>
      <c r="P35" s="150">
        <v>99999999</v>
      </c>
      <c r="Q35" s="150">
        <v>99999999</v>
      </c>
      <c r="R35" s="150">
        <v>99999999</v>
      </c>
    </row>
    <row r="36" spans="2:18" x14ac:dyDescent="0.25">
      <c r="B36" s="1" t="s">
        <v>42</v>
      </c>
      <c r="C36" s="150">
        <v>99999999</v>
      </c>
      <c r="D36" s="150">
        <v>99999999</v>
      </c>
      <c r="E36" s="150">
        <v>99999999</v>
      </c>
      <c r="F36" s="150">
        <v>99999999</v>
      </c>
      <c r="G36" s="150">
        <v>99999999</v>
      </c>
      <c r="H36" s="150">
        <v>99999999</v>
      </c>
      <c r="I36" s="150">
        <v>99999999</v>
      </c>
      <c r="K36" s="19" t="s">
        <v>42</v>
      </c>
      <c r="L36" s="150">
        <v>99999999</v>
      </c>
      <c r="M36" s="150">
        <v>99999999</v>
      </c>
      <c r="N36" s="150">
        <v>99999999</v>
      </c>
      <c r="O36" s="150">
        <v>99999999</v>
      </c>
      <c r="P36" s="150">
        <v>99999999</v>
      </c>
      <c r="Q36" s="150">
        <v>99999999</v>
      </c>
      <c r="R36" s="150">
        <v>99999999</v>
      </c>
    </row>
    <row r="37" spans="2:18" x14ac:dyDescent="0.25">
      <c r="B37" s="1" t="s">
        <v>43</v>
      </c>
      <c r="C37" s="150">
        <v>99999999</v>
      </c>
      <c r="D37" s="150">
        <v>99999999</v>
      </c>
      <c r="E37" s="150">
        <v>99999999</v>
      </c>
      <c r="F37" s="150">
        <v>99999999</v>
      </c>
      <c r="G37" s="150">
        <v>99999999</v>
      </c>
      <c r="H37" s="150">
        <v>99999999</v>
      </c>
      <c r="I37" s="150">
        <v>99999999</v>
      </c>
      <c r="K37" s="19" t="s">
        <v>43</v>
      </c>
      <c r="L37" s="150">
        <v>99999999</v>
      </c>
      <c r="M37" s="150">
        <v>99999999</v>
      </c>
      <c r="N37" s="150">
        <v>99999999</v>
      </c>
      <c r="O37" s="150">
        <v>99999999</v>
      </c>
      <c r="P37" s="150">
        <v>99999999</v>
      </c>
      <c r="Q37" s="150">
        <v>99999999</v>
      </c>
      <c r="R37" s="150">
        <v>99999999</v>
      </c>
    </row>
    <row r="38" spans="2:18" x14ac:dyDescent="0.25">
      <c r="B38" s="1" t="s">
        <v>44</v>
      </c>
      <c r="C38" s="150">
        <v>99999999</v>
      </c>
      <c r="D38" s="150">
        <v>99999999</v>
      </c>
      <c r="E38" s="150">
        <v>99999999</v>
      </c>
      <c r="F38" s="150">
        <v>99999999</v>
      </c>
      <c r="G38" s="150">
        <v>99999999</v>
      </c>
      <c r="H38" s="150">
        <v>99999999</v>
      </c>
      <c r="I38" s="150">
        <v>99999999</v>
      </c>
      <c r="K38" s="19" t="s">
        <v>44</v>
      </c>
      <c r="L38" s="150">
        <v>99999999</v>
      </c>
      <c r="M38" s="150">
        <v>99999999</v>
      </c>
      <c r="N38" s="150">
        <v>99999999</v>
      </c>
      <c r="O38" s="150">
        <v>99999999</v>
      </c>
      <c r="P38" s="150">
        <v>99999999</v>
      </c>
      <c r="Q38" s="150">
        <v>99999999</v>
      </c>
      <c r="R38" s="150">
        <v>99999999</v>
      </c>
    </row>
    <row r="39" spans="2:18" ht="15" customHeight="1" x14ac:dyDescent="0.25">
      <c r="B39" s="1" t="s">
        <v>47</v>
      </c>
      <c r="C39" s="150">
        <v>99999999</v>
      </c>
      <c r="D39" s="150">
        <v>99999999</v>
      </c>
      <c r="E39" s="150">
        <v>99999999</v>
      </c>
      <c r="F39" s="150">
        <v>99999999</v>
      </c>
      <c r="G39" s="150">
        <v>99999999</v>
      </c>
      <c r="H39" s="150">
        <v>99999999</v>
      </c>
      <c r="I39" s="150">
        <v>99999999</v>
      </c>
      <c r="K39" s="19" t="s">
        <v>47</v>
      </c>
      <c r="L39" s="150">
        <v>99999999</v>
      </c>
      <c r="M39" s="150">
        <v>99999999</v>
      </c>
      <c r="N39" s="150">
        <v>99999999</v>
      </c>
      <c r="O39" s="150">
        <v>99999999</v>
      </c>
      <c r="P39" s="150">
        <v>99999999</v>
      </c>
      <c r="Q39" s="150">
        <v>99999999</v>
      </c>
      <c r="R39" s="150">
        <v>99999999</v>
      </c>
    </row>
    <row r="41" spans="2:18" ht="15.75" x14ac:dyDescent="0.25">
      <c r="B41" s="4" t="str">
        <f>"Capacities for Alternative 2 for "&amp;IF('Raw Weekday Hourly Traffic Vols'!$H$5="2-Way",'User Input'!$G$17&amp;"bound",'User Input'!$G$16&amp;"bound")&amp;" ("&amp;'User Input'!$G$78&amp;")"</f>
        <v>Capacities for Alternative 2 for bound (Enter a brief, distinguishing description.)</v>
      </c>
      <c r="K41" s="4" t="str">
        <f>IF(AND('Raw Weekday Hourly Traffic Vols'!$H$5="2-Way",'User Input'!$G$71&gt;1),"Capacities for Alternative 2 for "&amp;'User Input'!$G$16&amp;"bound ("&amp;'User Input'!$G$79&amp;")","")</f>
        <v/>
      </c>
    </row>
    <row r="42" spans="2:18" x14ac:dyDescent="0.25">
      <c r="B42" s="1" t="s">
        <v>0</v>
      </c>
      <c r="C42" s="8" t="s">
        <v>49</v>
      </c>
      <c r="D42" s="8" t="s">
        <v>50</v>
      </c>
      <c r="E42" s="8" t="s">
        <v>51</v>
      </c>
      <c r="F42" s="8" t="s">
        <v>52</v>
      </c>
      <c r="G42" s="8" t="s">
        <v>21</v>
      </c>
      <c r="H42" s="8" t="s">
        <v>22</v>
      </c>
      <c r="I42" s="8" t="s">
        <v>23</v>
      </c>
      <c r="K42" s="19" t="s">
        <v>0</v>
      </c>
      <c r="L42" s="8" t="s">
        <v>49</v>
      </c>
      <c r="M42" s="8" t="s">
        <v>50</v>
      </c>
      <c r="N42" s="8" t="s">
        <v>51</v>
      </c>
      <c r="O42" s="8" t="s">
        <v>52</v>
      </c>
      <c r="P42" s="8" t="s">
        <v>21</v>
      </c>
      <c r="Q42" s="8" t="s">
        <v>22</v>
      </c>
      <c r="R42" s="8" t="s">
        <v>23</v>
      </c>
    </row>
    <row r="43" spans="2:18" x14ac:dyDescent="0.25">
      <c r="B43" s="1" t="s">
        <v>24</v>
      </c>
      <c r="C43" s="150">
        <v>99999999</v>
      </c>
      <c r="D43" s="150">
        <v>99999999</v>
      </c>
      <c r="E43" s="150">
        <v>99999999</v>
      </c>
      <c r="F43" s="150">
        <v>99999999</v>
      </c>
      <c r="G43" s="150">
        <v>99999999</v>
      </c>
      <c r="H43" s="150">
        <v>99999999</v>
      </c>
      <c r="I43" s="150">
        <v>99999999</v>
      </c>
      <c r="K43" s="19" t="s">
        <v>24</v>
      </c>
      <c r="L43" s="150">
        <v>99999999</v>
      </c>
      <c r="M43" s="150">
        <v>99999999</v>
      </c>
      <c r="N43" s="150">
        <v>99999999</v>
      </c>
      <c r="O43" s="150">
        <v>99999999</v>
      </c>
      <c r="P43" s="150">
        <v>99999999</v>
      </c>
      <c r="Q43" s="150">
        <v>99999999</v>
      </c>
      <c r="R43" s="150">
        <v>99999999</v>
      </c>
    </row>
    <row r="44" spans="2:18" x14ac:dyDescent="0.25">
      <c r="B44" s="1" t="s">
        <v>25</v>
      </c>
      <c r="C44" s="150">
        <v>99999999</v>
      </c>
      <c r="D44" s="150">
        <v>99999999</v>
      </c>
      <c r="E44" s="150">
        <v>99999999</v>
      </c>
      <c r="F44" s="150">
        <v>99999999</v>
      </c>
      <c r="G44" s="150">
        <v>99999999</v>
      </c>
      <c r="H44" s="150">
        <v>99999999</v>
      </c>
      <c r="I44" s="150">
        <v>99999999</v>
      </c>
      <c r="K44" s="19" t="s">
        <v>25</v>
      </c>
      <c r="L44" s="150">
        <v>99999999</v>
      </c>
      <c r="M44" s="150">
        <v>99999999</v>
      </c>
      <c r="N44" s="150">
        <v>99999999</v>
      </c>
      <c r="O44" s="150">
        <v>99999999</v>
      </c>
      <c r="P44" s="150">
        <v>99999999</v>
      </c>
      <c r="Q44" s="150">
        <v>99999999</v>
      </c>
      <c r="R44" s="150">
        <v>99999999</v>
      </c>
    </row>
    <row r="45" spans="2:18" x14ac:dyDescent="0.25">
      <c r="B45" s="1" t="s">
        <v>26</v>
      </c>
      <c r="C45" s="150">
        <v>99999999</v>
      </c>
      <c r="D45" s="150">
        <v>99999999</v>
      </c>
      <c r="E45" s="150">
        <v>99999999</v>
      </c>
      <c r="F45" s="150">
        <v>99999999</v>
      </c>
      <c r="G45" s="150">
        <v>99999999</v>
      </c>
      <c r="H45" s="150">
        <v>99999999</v>
      </c>
      <c r="I45" s="150">
        <v>99999999</v>
      </c>
      <c r="K45" s="19" t="s">
        <v>26</v>
      </c>
      <c r="L45" s="150">
        <v>99999999</v>
      </c>
      <c r="M45" s="150">
        <v>99999999</v>
      </c>
      <c r="N45" s="150">
        <v>99999999</v>
      </c>
      <c r="O45" s="150">
        <v>99999999</v>
      </c>
      <c r="P45" s="150">
        <v>99999999</v>
      </c>
      <c r="Q45" s="150">
        <v>99999999</v>
      </c>
      <c r="R45" s="150">
        <v>99999999</v>
      </c>
    </row>
    <row r="46" spans="2:18" x14ac:dyDescent="0.25">
      <c r="B46" s="1" t="s">
        <v>27</v>
      </c>
      <c r="C46" s="150">
        <v>99999999</v>
      </c>
      <c r="D46" s="150">
        <v>99999999</v>
      </c>
      <c r="E46" s="150">
        <v>99999999</v>
      </c>
      <c r="F46" s="150">
        <v>99999999</v>
      </c>
      <c r="G46" s="150">
        <v>99999999</v>
      </c>
      <c r="H46" s="150">
        <v>99999999</v>
      </c>
      <c r="I46" s="150">
        <v>99999999</v>
      </c>
      <c r="K46" s="19" t="s">
        <v>27</v>
      </c>
      <c r="L46" s="150">
        <v>99999999</v>
      </c>
      <c r="M46" s="150">
        <v>99999999</v>
      </c>
      <c r="N46" s="150">
        <v>99999999</v>
      </c>
      <c r="O46" s="150">
        <v>99999999</v>
      </c>
      <c r="P46" s="150">
        <v>99999999</v>
      </c>
      <c r="Q46" s="150">
        <v>99999999</v>
      </c>
      <c r="R46" s="150">
        <v>99999999</v>
      </c>
    </row>
    <row r="47" spans="2:18" x14ac:dyDescent="0.25">
      <c r="B47" s="1" t="s">
        <v>28</v>
      </c>
      <c r="C47" s="150">
        <v>99999999</v>
      </c>
      <c r="D47" s="150">
        <v>99999999</v>
      </c>
      <c r="E47" s="150">
        <v>99999999</v>
      </c>
      <c r="F47" s="150">
        <v>99999999</v>
      </c>
      <c r="G47" s="150">
        <v>99999999</v>
      </c>
      <c r="H47" s="150">
        <v>99999999</v>
      </c>
      <c r="I47" s="150">
        <v>99999999</v>
      </c>
      <c r="K47" s="19" t="s">
        <v>28</v>
      </c>
      <c r="L47" s="150">
        <v>99999999</v>
      </c>
      <c r="M47" s="150">
        <v>99999999</v>
      </c>
      <c r="N47" s="150">
        <v>99999999</v>
      </c>
      <c r="O47" s="150">
        <v>99999999</v>
      </c>
      <c r="P47" s="150">
        <v>99999999</v>
      </c>
      <c r="Q47" s="150">
        <v>99999999</v>
      </c>
      <c r="R47" s="150">
        <v>99999999</v>
      </c>
    </row>
    <row r="48" spans="2:18" x14ac:dyDescent="0.25">
      <c r="B48" s="1" t="s">
        <v>29</v>
      </c>
      <c r="C48" s="150">
        <v>99999999</v>
      </c>
      <c r="D48" s="150">
        <v>99999999</v>
      </c>
      <c r="E48" s="150">
        <v>99999999</v>
      </c>
      <c r="F48" s="150">
        <v>99999999</v>
      </c>
      <c r="G48" s="150">
        <v>99999999</v>
      </c>
      <c r="H48" s="150">
        <v>99999999</v>
      </c>
      <c r="I48" s="150">
        <v>99999999</v>
      </c>
      <c r="K48" s="19" t="s">
        <v>29</v>
      </c>
      <c r="L48" s="150">
        <v>99999999</v>
      </c>
      <c r="M48" s="150">
        <v>99999999</v>
      </c>
      <c r="N48" s="150">
        <v>99999999</v>
      </c>
      <c r="O48" s="150">
        <v>99999999</v>
      </c>
      <c r="P48" s="150">
        <v>99999999</v>
      </c>
      <c r="Q48" s="150">
        <v>99999999</v>
      </c>
      <c r="R48" s="150">
        <v>99999999</v>
      </c>
    </row>
    <row r="49" spans="2:18" x14ac:dyDescent="0.25">
      <c r="B49" s="1" t="s">
        <v>30</v>
      </c>
      <c r="C49" s="150">
        <v>99999999</v>
      </c>
      <c r="D49" s="150">
        <v>99999999</v>
      </c>
      <c r="E49" s="150">
        <v>99999999</v>
      </c>
      <c r="F49" s="150">
        <v>99999999</v>
      </c>
      <c r="G49" s="150">
        <v>99999999</v>
      </c>
      <c r="H49" s="150">
        <v>99999999</v>
      </c>
      <c r="I49" s="150">
        <v>99999999</v>
      </c>
      <c r="K49" s="19" t="s">
        <v>30</v>
      </c>
      <c r="L49" s="150">
        <v>99999999</v>
      </c>
      <c r="M49" s="150">
        <v>99999999</v>
      </c>
      <c r="N49" s="150">
        <v>99999999</v>
      </c>
      <c r="O49" s="150">
        <v>99999999</v>
      </c>
      <c r="P49" s="150">
        <v>99999999</v>
      </c>
      <c r="Q49" s="150">
        <v>99999999</v>
      </c>
      <c r="R49" s="150">
        <v>99999999</v>
      </c>
    </row>
    <row r="50" spans="2:18" x14ac:dyDescent="0.25">
      <c r="B50" s="1" t="s">
        <v>31</v>
      </c>
      <c r="C50" s="150">
        <v>99999999</v>
      </c>
      <c r="D50" s="150">
        <v>99999999</v>
      </c>
      <c r="E50" s="150">
        <v>99999999</v>
      </c>
      <c r="F50" s="150">
        <v>99999999</v>
      </c>
      <c r="G50" s="150">
        <v>99999999</v>
      </c>
      <c r="H50" s="150">
        <v>99999999</v>
      </c>
      <c r="I50" s="150">
        <v>99999999</v>
      </c>
      <c r="K50" s="19" t="s">
        <v>31</v>
      </c>
      <c r="L50" s="150">
        <v>99999999</v>
      </c>
      <c r="M50" s="150">
        <v>99999999</v>
      </c>
      <c r="N50" s="150">
        <v>99999999</v>
      </c>
      <c r="O50" s="150">
        <v>99999999</v>
      </c>
      <c r="P50" s="150">
        <v>99999999</v>
      </c>
      <c r="Q50" s="150">
        <v>99999999</v>
      </c>
      <c r="R50" s="150">
        <v>99999999</v>
      </c>
    </row>
    <row r="51" spans="2:18" x14ac:dyDescent="0.25">
      <c r="B51" s="1" t="s">
        <v>32</v>
      </c>
      <c r="C51" s="150">
        <v>99999999</v>
      </c>
      <c r="D51" s="150">
        <v>99999999</v>
      </c>
      <c r="E51" s="150">
        <v>99999999</v>
      </c>
      <c r="F51" s="150">
        <v>99999999</v>
      </c>
      <c r="G51" s="150">
        <v>99999999</v>
      </c>
      <c r="H51" s="150">
        <v>99999999</v>
      </c>
      <c r="I51" s="150">
        <v>99999999</v>
      </c>
      <c r="K51" s="19" t="s">
        <v>32</v>
      </c>
      <c r="L51" s="150">
        <v>99999999</v>
      </c>
      <c r="M51" s="150">
        <v>99999999</v>
      </c>
      <c r="N51" s="150">
        <v>99999999</v>
      </c>
      <c r="O51" s="150">
        <v>99999999</v>
      </c>
      <c r="P51" s="150">
        <v>99999999</v>
      </c>
      <c r="Q51" s="150">
        <v>99999999</v>
      </c>
      <c r="R51" s="150">
        <v>99999999</v>
      </c>
    </row>
    <row r="52" spans="2:18" x14ac:dyDescent="0.25">
      <c r="B52" s="1" t="s">
        <v>33</v>
      </c>
      <c r="C52" s="150">
        <v>99999999</v>
      </c>
      <c r="D52" s="150">
        <v>99999999</v>
      </c>
      <c r="E52" s="150">
        <v>99999999</v>
      </c>
      <c r="F52" s="150">
        <v>99999999</v>
      </c>
      <c r="G52" s="150">
        <v>99999999</v>
      </c>
      <c r="H52" s="150">
        <v>99999999</v>
      </c>
      <c r="I52" s="150">
        <v>99999999</v>
      </c>
      <c r="K52" s="19" t="s">
        <v>33</v>
      </c>
      <c r="L52" s="150">
        <v>99999999</v>
      </c>
      <c r="M52" s="150">
        <v>99999999</v>
      </c>
      <c r="N52" s="150">
        <v>99999999</v>
      </c>
      <c r="O52" s="150">
        <v>99999999</v>
      </c>
      <c r="P52" s="150">
        <v>99999999</v>
      </c>
      <c r="Q52" s="150">
        <v>99999999</v>
      </c>
      <c r="R52" s="150">
        <v>99999999</v>
      </c>
    </row>
    <row r="53" spans="2:18" x14ac:dyDescent="0.25">
      <c r="B53" s="1" t="s">
        <v>34</v>
      </c>
      <c r="C53" s="150">
        <v>99999999</v>
      </c>
      <c r="D53" s="150">
        <v>99999999</v>
      </c>
      <c r="E53" s="150">
        <v>99999999</v>
      </c>
      <c r="F53" s="150">
        <v>99999999</v>
      </c>
      <c r="G53" s="150">
        <v>99999999</v>
      </c>
      <c r="H53" s="150">
        <v>99999999</v>
      </c>
      <c r="I53" s="150">
        <v>99999999</v>
      </c>
      <c r="K53" s="19" t="s">
        <v>34</v>
      </c>
      <c r="L53" s="150">
        <v>99999999</v>
      </c>
      <c r="M53" s="150">
        <v>99999999</v>
      </c>
      <c r="N53" s="150">
        <v>99999999</v>
      </c>
      <c r="O53" s="150">
        <v>99999999</v>
      </c>
      <c r="P53" s="150">
        <v>99999999</v>
      </c>
      <c r="Q53" s="150">
        <v>99999999</v>
      </c>
      <c r="R53" s="150">
        <v>99999999</v>
      </c>
    </row>
    <row r="54" spans="2:18" x14ac:dyDescent="0.25">
      <c r="B54" s="1" t="s">
        <v>45</v>
      </c>
      <c r="C54" s="150">
        <v>99999999</v>
      </c>
      <c r="D54" s="150">
        <v>99999999</v>
      </c>
      <c r="E54" s="150">
        <v>99999999</v>
      </c>
      <c r="F54" s="150">
        <v>99999999</v>
      </c>
      <c r="G54" s="150">
        <v>99999999</v>
      </c>
      <c r="H54" s="150">
        <v>99999999</v>
      </c>
      <c r="I54" s="150">
        <v>99999999</v>
      </c>
      <c r="K54" s="19" t="s">
        <v>45</v>
      </c>
      <c r="L54" s="150">
        <v>99999999</v>
      </c>
      <c r="M54" s="150">
        <v>99999999</v>
      </c>
      <c r="N54" s="150">
        <v>99999999</v>
      </c>
      <c r="O54" s="150">
        <v>99999999</v>
      </c>
      <c r="P54" s="150">
        <v>99999999</v>
      </c>
      <c r="Q54" s="150">
        <v>99999999</v>
      </c>
      <c r="R54" s="150">
        <v>99999999</v>
      </c>
    </row>
    <row r="55" spans="2:18" x14ac:dyDescent="0.25">
      <c r="B55" s="1" t="s">
        <v>46</v>
      </c>
      <c r="C55" s="150">
        <v>99999999</v>
      </c>
      <c r="D55" s="150">
        <v>99999999</v>
      </c>
      <c r="E55" s="150">
        <v>99999999</v>
      </c>
      <c r="F55" s="150">
        <v>99999999</v>
      </c>
      <c r="G55" s="150">
        <v>99999999</v>
      </c>
      <c r="H55" s="150">
        <v>99999999</v>
      </c>
      <c r="I55" s="150">
        <v>99999999</v>
      </c>
      <c r="K55" s="19" t="s">
        <v>46</v>
      </c>
      <c r="L55" s="150">
        <v>99999999</v>
      </c>
      <c r="M55" s="150">
        <v>99999999</v>
      </c>
      <c r="N55" s="150">
        <v>99999999</v>
      </c>
      <c r="O55" s="150">
        <v>99999999</v>
      </c>
      <c r="P55" s="150">
        <v>99999999</v>
      </c>
      <c r="Q55" s="150">
        <v>99999999</v>
      </c>
      <c r="R55" s="150">
        <v>99999999</v>
      </c>
    </row>
    <row r="56" spans="2:18" x14ac:dyDescent="0.25">
      <c r="B56" s="1" t="s">
        <v>35</v>
      </c>
      <c r="C56" s="150">
        <v>99999999</v>
      </c>
      <c r="D56" s="150">
        <v>99999999</v>
      </c>
      <c r="E56" s="150">
        <v>99999999</v>
      </c>
      <c r="F56" s="150">
        <v>99999999</v>
      </c>
      <c r="G56" s="150">
        <v>99999999</v>
      </c>
      <c r="H56" s="150">
        <v>99999999</v>
      </c>
      <c r="I56" s="150">
        <v>99999999</v>
      </c>
      <c r="K56" s="19" t="s">
        <v>35</v>
      </c>
      <c r="L56" s="150">
        <v>99999999</v>
      </c>
      <c r="M56" s="150">
        <v>99999999</v>
      </c>
      <c r="N56" s="150">
        <v>99999999</v>
      </c>
      <c r="O56" s="150">
        <v>99999999</v>
      </c>
      <c r="P56" s="150">
        <v>99999999</v>
      </c>
      <c r="Q56" s="150">
        <v>99999999</v>
      </c>
      <c r="R56" s="150">
        <v>99999999</v>
      </c>
    </row>
    <row r="57" spans="2:18" x14ac:dyDescent="0.25">
      <c r="B57" s="1" t="s">
        <v>36</v>
      </c>
      <c r="C57" s="150">
        <v>99999999</v>
      </c>
      <c r="D57" s="150">
        <v>99999999</v>
      </c>
      <c r="E57" s="150">
        <v>99999999</v>
      </c>
      <c r="F57" s="150">
        <v>99999999</v>
      </c>
      <c r="G57" s="150">
        <v>99999999</v>
      </c>
      <c r="H57" s="150">
        <v>99999999</v>
      </c>
      <c r="I57" s="150">
        <v>99999999</v>
      </c>
      <c r="K57" s="19" t="s">
        <v>36</v>
      </c>
      <c r="L57" s="150">
        <v>99999999</v>
      </c>
      <c r="M57" s="150">
        <v>99999999</v>
      </c>
      <c r="N57" s="150">
        <v>99999999</v>
      </c>
      <c r="O57" s="150">
        <v>99999999</v>
      </c>
      <c r="P57" s="150">
        <v>99999999</v>
      </c>
      <c r="Q57" s="150">
        <v>99999999</v>
      </c>
      <c r="R57" s="150">
        <v>99999999</v>
      </c>
    </row>
    <row r="58" spans="2:18" x14ac:dyDescent="0.25">
      <c r="B58" s="1" t="s">
        <v>37</v>
      </c>
      <c r="C58" s="150">
        <v>99999999</v>
      </c>
      <c r="D58" s="150">
        <v>99999999</v>
      </c>
      <c r="E58" s="150">
        <v>99999999</v>
      </c>
      <c r="F58" s="150">
        <v>99999999</v>
      </c>
      <c r="G58" s="150">
        <v>99999999</v>
      </c>
      <c r="H58" s="150">
        <v>99999999</v>
      </c>
      <c r="I58" s="150">
        <v>99999999</v>
      </c>
      <c r="K58" s="19" t="s">
        <v>37</v>
      </c>
      <c r="L58" s="150">
        <v>99999999</v>
      </c>
      <c r="M58" s="150">
        <v>99999999</v>
      </c>
      <c r="N58" s="150">
        <v>99999999</v>
      </c>
      <c r="O58" s="150">
        <v>99999999</v>
      </c>
      <c r="P58" s="150">
        <v>99999999</v>
      </c>
      <c r="Q58" s="150">
        <v>99999999</v>
      </c>
      <c r="R58" s="150">
        <v>99999999</v>
      </c>
    </row>
    <row r="59" spans="2:18" x14ac:dyDescent="0.25">
      <c r="B59" s="1" t="s">
        <v>38</v>
      </c>
      <c r="C59" s="150">
        <v>99999999</v>
      </c>
      <c r="D59" s="150">
        <v>99999999</v>
      </c>
      <c r="E59" s="150">
        <v>99999999</v>
      </c>
      <c r="F59" s="150">
        <v>99999999</v>
      </c>
      <c r="G59" s="150">
        <v>99999999</v>
      </c>
      <c r="H59" s="150">
        <v>99999999</v>
      </c>
      <c r="I59" s="150">
        <v>99999999</v>
      </c>
      <c r="K59" s="19" t="s">
        <v>38</v>
      </c>
      <c r="L59" s="150">
        <v>99999999</v>
      </c>
      <c r="M59" s="150">
        <v>99999999</v>
      </c>
      <c r="N59" s="150">
        <v>99999999</v>
      </c>
      <c r="O59" s="150">
        <v>99999999</v>
      </c>
      <c r="P59" s="150">
        <v>99999999</v>
      </c>
      <c r="Q59" s="150">
        <v>99999999</v>
      </c>
      <c r="R59" s="150">
        <v>99999999</v>
      </c>
    </row>
    <row r="60" spans="2:18" x14ac:dyDescent="0.25">
      <c r="B60" s="1" t="s">
        <v>39</v>
      </c>
      <c r="C60" s="150">
        <v>99999999</v>
      </c>
      <c r="D60" s="150">
        <v>99999999</v>
      </c>
      <c r="E60" s="150">
        <v>99999999</v>
      </c>
      <c r="F60" s="150">
        <v>99999999</v>
      </c>
      <c r="G60" s="150">
        <v>99999999</v>
      </c>
      <c r="H60" s="150">
        <v>99999999</v>
      </c>
      <c r="I60" s="150">
        <v>99999999</v>
      </c>
      <c r="K60" s="19" t="s">
        <v>39</v>
      </c>
      <c r="L60" s="150">
        <v>99999999</v>
      </c>
      <c r="M60" s="150">
        <v>99999999</v>
      </c>
      <c r="N60" s="150">
        <v>99999999</v>
      </c>
      <c r="O60" s="150">
        <v>99999999</v>
      </c>
      <c r="P60" s="150">
        <v>99999999</v>
      </c>
      <c r="Q60" s="150">
        <v>99999999</v>
      </c>
      <c r="R60" s="150">
        <v>99999999</v>
      </c>
    </row>
    <row r="61" spans="2:18" x14ac:dyDescent="0.25">
      <c r="B61" s="1" t="s">
        <v>40</v>
      </c>
      <c r="C61" s="150">
        <v>99999999</v>
      </c>
      <c r="D61" s="150">
        <v>99999999</v>
      </c>
      <c r="E61" s="150">
        <v>99999999</v>
      </c>
      <c r="F61" s="150">
        <v>99999999</v>
      </c>
      <c r="G61" s="150">
        <v>99999999</v>
      </c>
      <c r="H61" s="150">
        <v>99999999</v>
      </c>
      <c r="I61" s="150">
        <v>99999999</v>
      </c>
      <c r="K61" s="19" t="s">
        <v>40</v>
      </c>
      <c r="L61" s="150">
        <v>99999999</v>
      </c>
      <c r="M61" s="150">
        <v>99999999</v>
      </c>
      <c r="N61" s="150">
        <v>99999999</v>
      </c>
      <c r="O61" s="150">
        <v>99999999</v>
      </c>
      <c r="P61" s="150">
        <v>99999999</v>
      </c>
      <c r="Q61" s="150">
        <v>99999999</v>
      </c>
      <c r="R61" s="150">
        <v>99999999</v>
      </c>
    </row>
    <row r="62" spans="2:18" x14ac:dyDescent="0.25">
      <c r="B62" s="1" t="s">
        <v>41</v>
      </c>
      <c r="C62" s="150">
        <v>99999999</v>
      </c>
      <c r="D62" s="150">
        <v>99999999</v>
      </c>
      <c r="E62" s="150">
        <v>99999999</v>
      </c>
      <c r="F62" s="150">
        <v>99999999</v>
      </c>
      <c r="G62" s="150">
        <v>99999999</v>
      </c>
      <c r="H62" s="150">
        <v>99999999</v>
      </c>
      <c r="I62" s="150">
        <v>99999999</v>
      </c>
      <c r="K62" s="19" t="s">
        <v>41</v>
      </c>
      <c r="L62" s="150">
        <v>99999999</v>
      </c>
      <c r="M62" s="150">
        <v>99999999</v>
      </c>
      <c r="N62" s="150">
        <v>99999999</v>
      </c>
      <c r="O62" s="150">
        <v>99999999</v>
      </c>
      <c r="P62" s="150">
        <v>99999999</v>
      </c>
      <c r="Q62" s="150">
        <v>99999999</v>
      </c>
      <c r="R62" s="150">
        <v>99999999</v>
      </c>
    </row>
    <row r="63" spans="2:18" x14ac:dyDescent="0.25">
      <c r="B63" s="1" t="s">
        <v>42</v>
      </c>
      <c r="C63" s="150">
        <v>99999999</v>
      </c>
      <c r="D63" s="150">
        <v>99999999</v>
      </c>
      <c r="E63" s="150">
        <v>99999999</v>
      </c>
      <c r="F63" s="150">
        <v>99999999</v>
      </c>
      <c r="G63" s="150">
        <v>99999999</v>
      </c>
      <c r="H63" s="150">
        <v>99999999</v>
      </c>
      <c r="I63" s="150">
        <v>99999999</v>
      </c>
      <c r="K63" s="19" t="s">
        <v>42</v>
      </c>
      <c r="L63" s="150">
        <v>99999999</v>
      </c>
      <c r="M63" s="150">
        <v>99999999</v>
      </c>
      <c r="N63" s="150">
        <v>99999999</v>
      </c>
      <c r="O63" s="150">
        <v>99999999</v>
      </c>
      <c r="P63" s="150">
        <v>99999999</v>
      </c>
      <c r="Q63" s="150">
        <v>99999999</v>
      </c>
      <c r="R63" s="150">
        <v>99999999</v>
      </c>
    </row>
    <row r="64" spans="2:18" x14ac:dyDescent="0.25">
      <c r="B64" s="1" t="s">
        <v>43</v>
      </c>
      <c r="C64" s="150">
        <v>99999999</v>
      </c>
      <c r="D64" s="150">
        <v>99999999</v>
      </c>
      <c r="E64" s="150">
        <v>99999999</v>
      </c>
      <c r="F64" s="150">
        <v>99999999</v>
      </c>
      <c r="G64" s="150">
        <v>99999999</v>
      </c>
      <c r="H64" s="150">
        <v>99999999</v>
      </c>
      <c r="I64" s="150">
        <v>99999999</v>
      </c>
      <c r="K64" s="19" t="s">
        <v>43</v>
      </c>
      <c r="L64" s="150">
        <v>99999999</v>
      </c>
      <c r="M64" s="150">
        <v>99999999</v>
      </c>
      <c r="N64" s="150">
        <v>99999999</v>
      </c>
      <c r="O64" s="150">
        <v>99999999</v>
      </c>
      <c r="P64" s="150">
        <v>99999999</v>
      </c>
      <c r="Q64" s="150">
        <v>99999999</v>
      </c>
      <c r="R64" s="150">
        <v>99999999</v>
      </c>
    </row>
    <row r="65" spans="2:18" x14ac:dyDescent="0.25">
      <c r="B65" s="1" t="s">
        <v>44</v>
      </c>
      <c r="C65" s="150">
        <v>99999999</v>
      </c>
      <c r="D65" s="150">
        <v>99999999</v>
      </c>
      <c r="E65" s="150">
        <v>99999999</v>
      </c>
      <c r="F65" s="150">
        <v>99999999</v>
      </c>
      <c r="G65" s="150">
        <v>99999999</v>
      </c>
      <c r="H65" s="150">
        <v>99999999</v>
      </c>
      <c r="I65" s="150">
        <v>99999999</v>
      </c>
      <c r="K65" s="19" t="s">
        <v>44</v>
      </c>
      <c r="L65" s="150">
        <v>99999999</v>
      </c>
      <c r="M65" s="150">
        <v>99999999</v>
      </c>
      <c r="N65" s="150">
        <v>99999999</v>
      </c>
      <c r="O65" s="150">
        <v>99999999</v>
      </c>
      <c r="P65" s="150">
        <v>99999999</v>
      </c>
      <c r="Q65" s="150">
        <v>99999999</v>
      </c>
      <c r="R65" s="150">
        <v>99999999</v>
      </c>
    </row>
    <row r="66" spans="2:18" ht="15" customHeight="1" x14ac:dyDescent="0.25">
      <c r="B66" s="1" t="s">
        <v>47</v>
      </c>
      <c r="C66" s="150">
        <v>99999999</v>
      </c>
      <c r="D66" s="150">
        <v>99999999</v>
      </c>
      <c r="E66" s="150">
        <v>99999999</v>
      </c>
      <c r="F66" s="150">
        <v>99999999</v>
      </c>
      <c r="G66" s="150">
        <v>99999999</v>
      </c>
      <c r="H66" s="150">
        <v>99999999</v>
      </c>
      <c r="I66" s="150">
        <v>99999999</v>
      </c>
      <c r="K66" s="19" t="s">
        <v>47</v>
      </c>
      <c r="L66" s="150">
        <v>99999999</v>
      </c>
      <c r="M66" s="150">
        <v>99999999</v>
      </c>
      <c r="N66" s="150">
        <v>99999999</v>
      </c>
      <c r="O66" s="150">
        <v>99999999</v>
      </c>
      <c r="P66" s="150">
        <v>99999999</v>
      </c>
      <c r="Q66" s="150">
        <v>99999999</v>
      </c>
      <c r="R66" s="150">
        <v>99999999</v>
      </c>
    </row>
    <row r="68" spans="2:18" ht="15.75" x14ac:dyDescent="0.25">
      <c r="B68" s="4" t="str">
        <f>"Capacities for Alternative 3 for "&amp;IF('Raw Weekday Hourly Traffic Vols'!$H$5="2-Way",'User Input'!$G$17&amp;"bound",'User Input'!$G$16&amp;"bound")&amp;" ("&amp;'User Input'!$G$81&amp;")"</f>
        <v>Capacities for Alternative 3 for bound (Enter a brief, distinguishing description.)</v>
      </c>
      <c r="K68" s="4" t="str">
        <f>IF(AND('Raw Weekday Hourly Traffic Vols'!$H$5="2-Way",'User Input'!$G$71&gt;2),"Capacities for Alternative 3 for "&amp;'User Input'!$G$16&amp;"bound ("&amp;'User Input'!$G$82&amp;")","")</f>
        <v/>
      </c>
    </row>
    <row r="69" spans="2:18" x14ac:dyDescent="0.25">
      <c r="B69" s="1" t="s">
        <v>0</v>
      </c>
      <c r="C69" s="8" t="s">
        <v>49</v>
      </c>
      <c r="D69" s="8" t="s">
        <v>50</v>
      </c>
      <c r="E69" s="8" t="s">
        <v>51</v>
      </c>
      <c r="F69" s="8" t="s">
        <v>52</v>
      </c>
      <c r="G69" s="8" t="s">
        <v>21</v>
      </c>
      <c r="H69" s="8" t="s">
        <v>22</v>
      </c>
      <c r="I69" s="8" t="s">
        <v>23</v>
      </c>
      <c r="K69" s="19" t="s">
        <v>0</v>
      </c>
      <c r="L69" s="8" t="s">
        <v>49</v>
      </c>
      <c r="M69" s="8" t="s">
        <v>50</v>
      </c>
      <c r="N69" s="8" t="s">
        <v>51</v>
      </c>
      <c r="O69" s="8" t="s">
        <v>52</v>
      </c>
      <c r="P69" s="8" t="s">
        <v>21</v>
      </c>
      <c r="Q69" s="8" t="s">
        <v>22</v>
      </c>
      <c r="R69" s="8" t="s">
        <v>23</v>
      </c>
    </row>
    <row r="70" spans="2:18" x14ac:dyDescent="0.25">
      <c r="B70" s="1" t="s">
        <v>24</v>
      </c>
      <c r="C70" s="150">
        <v>99999999</v>
      </c>
      <c r="D70" s="150">
        <v>99999999</v>
      </c>
      <c r="E70" s="150">
        <v>99999999</v>
      </c>
      <c r="F70" s="150">
        <v>99999999</v>
      </c>
      <c r="G70" s="150">
        <v>99999999</v>
      </c>
      <c r="H70" s="150">
        <v>99999999</v>
      </c>
      <c r="I70" s="150">
        <v>99999999</v>
      </c>
      <c r="K70" s="19" t="s">
        <v>24</v>
      </c>
      <c r="L70" s="150">
        <v>99999999</v>
      </c>
      <c r="M70" s="150">
        <v>99999999</v>
      </c>
      <c r="N70" s="150">
        <v>99999999</v>
      </c>
      <c r="O70" s="150">
        <v>99999999</v>
      </c>
      <c r="P70" s="150">
        <v>99999999</v>
      </c>
      <c r="Q70" s="150">
        <v>99999999</v>
      </c>
      <c r="R70" s="150">
        <v>99999999</v>
      </c>
    </row>
    <row r="71" spans="2:18" x14ac:dyDescent="0.25">
      <c r="B71" s="1" t="s">
        <v>25</v>
      </c>
      <c r="C71" s="150">
        <v>99999999</v>
      </c>
      <c r="D71" s="150">
        <v>99999999</v>
      </c>
      <c r="E71" s="150">
        <v>99999999</v>
      </c>
      <c r="F71" s="150">
        <v>99999999</v>
      </c>
      <c r="G71" s="150">
        <v>99999999</v>
      </c>
      <c r="H71" s="150">
        <v>99999999</v>
      </c>
      <c r="I71" s="150">
        <v>99999999</v>
      </c>
      <c r="K71" s="19" t="s">
        <v>25</v>
      </c>
      <c r="L71" s="150">
        <v>99999999</v>
      </c>
      <c r="M71" s="150">
        <v>99999999</v>
      </c>
      <c r="N71" s="150">
        <v>99999999</v>
      </c>
      <c r="O71" s="150">
        <v>99999999</v>
      </c>
      <c r="P71" s="150">
        <v>99999999</v>
      </c>
      <c r="Q71" s="150">
        <v>99999999</v>
      </c>
      <c r="R71" s="150">
        <v>99999999</v>
      </c>
    </row>
    <row r="72" spans="2:18" x14ac:dyDescent="0.25">
      <c r="B72" s="1" t="s">
        <v>26</v>
      </c>
      <c r="C72" s="150">
        <v>99999999</v>
      </c>
      <c r="D72" s="150">
        <v>99999999</v>
      </c>
      <c r="E72" s="150">
        <v>99999999</v>
      </c>
      <c r="F72" s="150">
        <v>99999999</v>
      </c>
      <c r="G72" s="150">
        <v>99999999</v>
      </c>
      <c r="H72" s="150">
        <v>99999999</v>
      </c>
      <c r="I72" s="150">
        <v>99999999</v>
      </c>
      <c r="K72" s="19" t="s">
        <v>26</v>
      </c>
      <c r="L72" s="150">
        <v>99999999</v>
      </c>
      <c r="M72" s="150">
        <v>99999999</v>
      </c>
      <c r="N72" s="150">
        <v>99999999</v>
      </c>
      <c r="O72" s="150">
        <v>99999999</v>
      </c>
      <c r="P72" s="150">
        <v>99999999</v>
      </c>
      <c r="Q72" s="150">
        <v>99999999</v>
      </c>
      <c r="R72" s="150">
        <v>99999999</v>
      </c>
    </row>
    <row r="73" spans="2:18" x14ac:dyDescent="0.25">
      <c r="B73" s="1" t="s">
        <v>27</v>
      </c>
      <c r="C73" s="150">
        <v>99999999</v>
      </c>
      <c r="D73" s="150">
        <v>99999999</v>
      </c>
      <c r="E73" s="150">
        <v>99999999</v>
      </c>
      <c r="F73" s="150">
        <v>99999999</v>
      </c>
      <c r="G73" s="150">
        <v>99999999</v>
      </c>
      <c r="H73" s="150">
        <v>99999999</v>
      </c>
      <c r="I73" s="150">
        <v>99999999</v>
      </c>
      <c r="K73" s="19" t="s">
        <v>27</v>
      </c>
      <c r="L73" s="150">
        <v>99999999</v>
      </c>
      <c r="M73" s="150">
        <v>99999999</v>
      </c>
      <c r="N73" s="150">
        <v>99999999</v>
      </c>
      <c r="O73" s="150">
        <v>99999999</v>
      </c>
      <c r="P73" s="150">
        <v>99999999</v>
      </c>
      <c r="Q73" s="150">
        <v>99999999</v>
      </c>
      <c r="R73" s="150">
        <v>99999999</v>
      </c>
    </row>
    <row r="74" spans="2:18" x14ac:dyDescent="0.25">
      <c r="B74" s="1" t="s">
        <v>28</v>
      </c>
      <c r="C74" s="150">
        <v>99999999</v>
      </c>
      <c r="D74" s="150">
        <v>99999999</v>
      </c>
      <c r="E74" s="150">
        <v>99999999</v>
      </c>
      <c r="F74" s="150">
        <v>99999999</v>
      </c>
      <c r="G74" s="150">
        <v>99999999</v>
      </c>
      <c r="H74" s="150">
        <v>99999999</v>
      </c>
      <c r="I74" s="150">
        <v>99999999</v>
      </c>
      <c r="K74" s="19" t="s">
        <v>28</v>
      </c>
      <c r="L74" s="150">
        <v>99999999</v>
      </c>
      <c r="M74" s="150">
        <v>99999999</v>
      </c>
      <c r="N74" s="150">
        <v>99999999</v>
      </c>
      <c r="O74" s="150">
        <v>99999999</v>
      </c>
      <c r="P74" s="150">
        <v>99999999</v>
      </c>
      <c r="Q74" s="150">
        <v>99999999</v>
      </c>
      <c r="R74" s="150">
        <v>99999999</v>
      </c>
    </row>
    <row r="75" spans="2:18" x14ac:dyDescent="0.25">
      <c r="B75" s="1" t="s">
        <v>29</v>
      </c>
      <c r="C75" s="150">
        <v>99999999</v>
      </c>
      <c r="D75" s="150">
        <v>99999999</v>
      </c>
      <c r="E75" s="150">
        <v>99999999</v>
      </c>
      <c r="F75" s="150">
        <v>99999999</v>
      </c>
      <c r="G75" s="150">
        <v>99999999</v>
      </c>
      <c r="H75" s="150">
        <v>99999999</v>
      </c>
      <c r="I75" s="150">
        <v>99999999</v>
      </c>
      <c r="K75" s="19" t="s">
        <v>29</v>
      </c>
      <c r="L75" s="150">
        <v>99999999</v>
      </c>
      <c r="M75" s="150">
        <v>99999999</v>
      </c>
      <c r="N75" s="150">
        <v>99999999</v>
      </c>
      <c r="O75" s="150">
        <v>99999999</v>
      </c>
      <c r="P75" s="150">
        <v>99999999</v>
      </c>
      <c r="Q75" s="150">
        <v>99999999</v>
      </c>
      <c r="R75" s="150">
        <v>99999999</v>
      </c>
    </row>
    <row r="76" spans="2:18" x14ac:dyDescent="0.25">
      <c r="B76" s="1" t="s">
        <v>30</v>
      </c>
      <c r="C76" s="150">
        <v>99999999</v>
      </c>
      <c r="D76" s="150">
        <v>99999999</v>
      </c>
      <c r="E76" s="150">
        <v>99999999</v>
      </c>
      <c r="F76" s="150">
        <v>99999999</v>
      </c>
      <c r="G76" s="150">
        <v>99999999</v>
      </c>
      <c r="H76" s="150">
        <v>99999999</v>
      </c>
      <c r="I76" s="150">
        <v>99999999</v>
      </c>
      <c r="K76" s="19" t="s">
        <v>30</v>
      </c>
      <c r="L76" s="150">
        <v>99999999</v>
      </c>
      <c r="M76" s="150">
        <v>99999999</v>
      </c>
      <c r="N76" s="150">
        <v>99999999</v>
      </c>
      <c r="O76" s="150">
        <v>99999999</v>
      </c>
      <c r="P76" s="150">
        <v>99999999</v>
      </c>
      <c r="Q76" s="150">
        <v>99999999</v>
      </c>
      <c r="R76" s="150">
        <v>99999999</v>
      </c>
    </row>
    <row r="77" spans="2:18" x14ac:dyDescent="0.25">
      <c r="B77" s="1" t="s">
        <v>31</v>
      </c>
      <c r="C77" s="150">
        <v>99999999</v>
      </c>
      <c r="D77" s="150">
        <v>99999999</v>
      </c>
      <c r="E77" s="150">
        <v>99999999</v>
      </c>
      <c r="F77" s="150">
        <v>99999999</v>
      </c>
      <c r="G77" s="150">
        <v>99999999</v>
      </c>
      <c r="H77" s="150">
        <v>99999999</v>
      </c>
      <c r="I77" s="150">
        <v>99999999</v>
      </c>
      <c r="K77" s="19" t="s">
        <v>31</v>
      </c>
      <c r="L77" s="150">
        <v>99999999</v>
      </c>
      <c r="M77" s="150">
        <v>99999999</v>
      </c>
      <c r="N77" s="150">
        <v>99999999</v>
      </c>
      <c r="O77" s="150">
        <v>99999999</v>
      </c>
      <c r="P77" s="150">
        <v>99999999</v>
      </c>
      <c r="Q77" s="150">
        <v>99999999</v>
      </c>
      <c r="R77" s="150">
        <v>99999999</v>
      </c>
    </row>
    <row r="78" spans="2:18" x14ac:dyDescent="0.25">
      <c r="B78" s="1" t="s">
        <v>32</v>
      </c>
      <c r="C78" s="150">
        <v>99999999</v>
      </c>
      <c r="D78" s="150">
        <v>99999999</v>
      </c>
      <c r="E78" s="150">
        <v>99999999</v>
      </c>
      <c r="F78" s="150">
        <v>99999999</v>
      </c>
      <c r="G78" s="150">
        <v>99999999</v>
      </c>
      <c r="H78" s="150">
        <v>99999999</v>
      </c>
      <c r="I78" s="150">
        <v>99999999</v>
      </c>
      <c r="K78" s="19" t="s">
        <v>32</v>
      </c>
      <c r="L78" s="150">
        <v>99999999</v>
      </c>
      <c r="M78" s="150">
        <v>99999999</v>
      </c>
      <c r="N78" s="150">
        <v>99999999</v>
      </c>
      <c r="O78" s="150">
        <v>99999999</v>
      </c>
      <c r="P78" s="150">
        <v>99999999</v>
      </c>
      <c r="Q78" s="150">
        <v>99999999</v>
      </c>
      <c r="R78" s="150">
        <v>99999999</v>
      </c>
    </row>
    <row r="79" spans="2:18" x14ac:dyDescent="0.25">
      <c r="B79" s="1" t="s">
        <v>33</v>
      </c>
      <c r="C79" s="150">
        <v>99999999</v>
      </c>
      <c r="D79" s="150">
        <v>99999999</v>
      </c>
      <c r="E79" s="150">
        <v>99999999</v>
      </c>
      <c r="F79" s="150">
        <v>99999999</v>
      </c>
      <c r="G79" s="150">
        <v>99999999</v>
      </c>
      <c r="H79" s="150">
        <v>99999999</v>
      </c>
      <c r="I79" s="150">
        <v>99999999</v>
      </c>
      <c r="K79" s="19" t="s">
        <v>33</v>
      </c>
      <c r="L79" s="150">
        <v>99999999</v>
      </c>
      <c r="M79" s="150">
        <v>99999999</v>
      </c>
      <c r="N79" s="150">
        <v>99999999</v>
      </c>
      <c r="O79" s="150">
        <v>99999999</v>
      </c>
      <c r="P79" s="150">
        <v>99999999</v>
      </c>
      <c r="Q79" s="150">
        <v>99999999</v>
      </c>
      <c r="R79" s="150">
        <v>99999999</v>
      </c>
    </row>
    <row r="80" spans="2:18" x14ac:dyDescent="0.25">
      <c r="B80" s="1" t="s">
        <v>34</v>
      </c>
      <c r="C80" s="150">
        <v>99999999</v>
      </c>
      <c r="D80" s="150">
        <v>99999999</v>
      </c>
      <c r="E80" s="150">
        <v>99999999</v>
      </c>
      <c r="F80" s="150">
        <v>99999999</v>
      </c>
      <c r="G80" s="150">
        <v>99999999</v>
      </c>
      <c r="H80" s="150">
        <v>99999999</v>
      </c>
      <c r="I80" s="150">
        <v>99999999</v>
      </c>
      <c r="K80" s="19" t="s">
        <v>34</v>
      </c>
      <c r="L80" s="150">
        <v>99999999</v>
      </c>
      <c r="M80" s="150">
        <v>99999999</v>
      </c>
      <c r="N80" s="150">
        <v>99999999</v>
      </c>
      <c r="O80" s="150">
        <v>99999999</v>
      </c>
      <c r="P80" s="150">
        <v>99999999</v>
      </c>
      <c r="Q80" s="150">
        <v>99999999</v>
      </c>
      <c r="R80" s="150">
        <v>99999999</v>
      </c>
    </row>
    <row r="81" spans="2:18" x14ac:dyDescent="0.25">
      <c r="B81" s="1" t="s">
        <v>45</v>
      </c>
      <c r="C81" s="150">
        <v>99999999</v>
      </c>
      <c r="D81" s="150">
        <v>99999999</v>
      </c>
      <c r="E81" s="150">
        <v>99999999</v>
      </c>
      <c r="F81" s="150">
        <v>99999999</v>
      </c>
      <c r="G81" s="150">
        <v>99999999</v>
      </c>
      <c r="H81" s="150">
        <v>99999999</v>
      </c>
      <c r="I81" s="150">
        <v>99999999</v>
      </c>
      <c r="K81" s="19" t="s">
        <v>45</v>
      </c>
      <c r="L81" s="150">
        <v>99999999</v>
      </c>
      <c r="M81" s="150">
        <v>99999999</v>
      </c>
      <c r="N81" s="150">
        <v>99999999</v>
      </c>
      <c r="O81" s="150">
        <v>99999999</v>
      </c>
      <c r="P81" s="150">
        <v>99999999</v>
      </c>
      <c r="Q81" s="150">
        <v>99999999</v>
      </c>
      <c r="R81" s="150">
        <v>99999999</v>
      </c>
    </row>
    <row r="82" spans="2:18" x14ac:dyDescent="0.25">
      <c r="B82" s="1" t="s">
        <v>46</v>
      </c>
      <c r="C82" s="150">
        <v>99999999</v>
      </c>
      <c r="D82" s="150">
        <v>99999999</v>
      </c>
      <c r="E82" s="150">
        <v>99999999</v>
      </c>
      <c r="F82" s="150">
        <v>99999999</v>
      </c>
      <c r="G82" s="150">
        <v>99999999</v>
      </c>
      <c r="H82" s="150">
        <v>99999999</v>
      </c>
      <c r="I82" s="150">
        <v>99999999</v>
      </c>
      <c r="K82" s="19" t="s">
        <v>46</v>
      </c>
      <c r="L82" s="150">
        <v>99999999</v>
      </c>
      <c r="M82" s="150">
        <v>99999999</v>
      </c>
      <c r="N82" s="150">
        <v>99999999</v>
      </c>
      <c r="O82" s="150">
        <v>99999999</v>
      </c>
      <c r="P82" s="150">
        <v>99999999</v>
      </c>
      <c r="Q82" s="150">
        <v>99999999</v>
      </c>
      <c r="R82" s="150">
        <v>99999999</v>
      </c>
    </row>
    <row r="83" spans="2:18" x14ac:dyDescent="0.25">
      <c r="B83" s="1" t="s">
        <v>35</v>
      </c>
      <c r="C83" s="150">
        <v>99999999</v>
      </c>
      <c r="D83" s="150">
        <v>99999999</v>
      </c>
      <c r="E83" s="150">
        <v>99999999</v>
      </c>
      <c r="F83" s="150">
        <v>99999999</v>
      </c>
      <c r="G83" s="150">
        <v>99999999</v>
      </c>
      <c r="H83" s="150">
        <v>99999999</v>
      </c>
      <c r="I83" s="150">
        <v>99999999</v>
      </c>
      <c r="K83" s="19" t="s">
        <v>35</v>
      </c>
      <c r="L83" s="150">
        <v>99999999</v>
      </c>
      <c r="M83" s="150">
        <v>99999999</v>
      </c>
      <c r="N83" s="150">
        <v>99999999</v>
      </c>
      <c r="O83" s="150">
        <v>99999999</v>
      </c>
      <c r="P83" s="150">
        <v>99999999</v>
      </c>
      <c r="Q83" s="150">
        <v>99999999</v>
      </c>
      <c r="R83" s="150">
        <v>99999999</v>
      </c>
    </row>
    <row r="84" spans="2:18" x14ac:dyDescent="0.25">
      <c r="B84" s="1" t="s">
        <v>36</v>
      </c>
      <c r="C84" s="150">
        <v>99999999</v>
      </c>
      <c r="D84" s="150">
        <v>99999999</v>
      </c>
      <c r="E84" s="150">
        <v>99999999</v>
      </c>
      <c r="F84" s="150">
        <v>99999999</v>
      </c>
      <c r="G84" s="150">
        <v>99999999</v>
      </c>
      <c r="H84" s="150">
        <v>99999999</v>
      </c>
      <c r="I84" s="150">
        <v>99999999</v>
      </c>
      <c r="K84" s="19" t="s">
        <v>36</v>
      </c>
      <c r="L84" s="150">
        <v>99999999</v>
      </c>
      <c r="M84" s="150">
        <v>99999999</v>
      </c>
      <c r="N84" s="150">
        <v>99999999</v>
      </c>
      <c r="O84" s="150">
        <v>99999999</v>
      </c>
      <c r="P84" s="150">
        <v>99999999</v>
      </c>
      <c r="Q84" s="150">
        <v>99999999</v>
      </c>
      <c r="R84" s="150">
        <v>99999999</v>
      </c>
    </row>
    <row r="85" spans="2:18" x14ac:dyDescent="0.25">
      <c r="B85" s="1" t="s">
        <v>37</v>
      </c>
      <c r="C85" s="150">
        <v>99999999</v>
      </c>
      <c r="D85" s="150">
        <v>99999999</v>
      </c>
      <c r="E85" s="150">
        <v>99999999</v>
      </c>
      <c r="F85" s="150">
        <v>99999999</v>
      </c>
      <c r="G85" s="150">
        <v>99999999</v>
      </c>
      <c r="H85" s="150">
        <v>99999999</v>
      </c>
      <c r="I85" s="150">
        <v>99999999</v>
      </c>
      <c r="K85" s="19" t="s">
        <v>37</v>
      </c>
      <c r="L85" s="150">
        <v>99999999</v>
      </c>
      <c r="M85" s="150">
        <v>99999999</v>
      </c>
      <c r="N85" s="150">
        <v>99999999</v>
      </c>
      <c r="O85" s="150">
        <v>99999999</v>
      </c>
      <c r="P85" s="150">
        <v>99999999</v>
      </c>
      <c r="Q85" s="150">
        <v>99999999</v>
      </c>
      <c r="R85" s="150">
        <v>99999999</v>
      </c>
    </row>
    <row r="86" spans="2:18" x14ac:dyDescent="0.25">
      <c r="B86" s="1" t="s">
        <v>38</v>
      </c>
      <c r="C86" s="150">
        <v>99999999</v>
      </c>
      <c r="D86" s="150">
        <v>99999999</v>
      </c>
      <c r="E86" s="150">
        <v>99999999</v>
      </c>
      <c r="F86" s="150">
        <v>99999999</v>
      </c>
      <c r="G86" s="150">
        <v>99999999</v>
      </c>
      <c r="H86" s="150">
        <v>99999999</v>
      </c>
      <c r="I86" s="150">
        <v>99999999</v>
      </c>
      <c r="K86" s="19" t="s">
        <v>38</v>
      </c>
      <c r="L86" s="150">
        <v>99999999</v>
      </c>
      <c r="M86" s="150">
        <v>99999999</v>
      </c>
      <c r="N86" s="150">
        <v>99999999</v>
      </c>
      <c r="O86" s="150">
        <v>99999999</v>
      </c>
      <c r="P86" s="150">
        <v>99999999</v>
      </c>
      <c r="Q86" s="150">
        <v>99999999</v>
      </c>
      <c r="R86" s="150">
        <v>99999999</v>
      </c>
    </row>
    <row r="87" spans="2:18" x14ac:dyDescent="0.25">
      <c r="B87" s="1" t="s">
        <v>39</v>
      </c>
      <c r="C87" s="150">
        <v>99999999</v>
      </c>
      <c r="D87" s="150">
        <v>99999999</v>
      </c>
      <c r="E87" s="150">
        <v>99999999</v>
      </c>
      <c r="F87" s="150">
        <v>99999999</v>
      </c>
      <c r="G87" s="150">
        <v>99999999</v>
      </c>
      <c r="H87" s="150">
        <v>99999999</v>
      </c>
      <c r="I87" s="150">
        <v>99999999</v>
      </c>
      <c r="K87" s="19" t="s">
        <v>39</v>
      </c>
      <c r="L87" s="150">
        <v>99999999</v>
      </c>
      <c r="M87" s="150">
        <v>99999999</v>
      </c>
      <c r="N87" s="150">
        <v>99999999</v>
      </c>
      <c r="O87" s="150">
        <v>99999999</v>
      </c>
      <c r="P87" s="150">
        <v>99999999</v>
      </c>
      <c r="Q87" s="150">
        <v>99999999</v>
      </c>
      <c r="R87" s="150">
        <v>99999999</v>
      </c>
    </row>
    <row r="88" spans="2:18" x14ac:dyDescent="0.25">
      <c r="B88" s="1" t="s">
        <v>40</v>
      </c>
      <c r="C88" s="150">
        <v>99999999</v>
      </c>
      <c r="D88" s="150">
        <v>99999999</v>
      </c>
      <c r="E88" s="150">
        <v>99999999</v>
      </c>
      <c r="F88" s="150">
        <v>99999999</v>
      </c>
      <c r="G88" s="150">
        <v>99999999</v>
      </c>
      <c r="H88" s="150">
        <v>99999999</v>
      </c>
      <c r="I88" s="150">
        <v>99999999</v>
      </c>
      <c r="K88" s="19" t="s">
        <v>40</v>
      </c>
      <c r="L88" s="150">
        <v>99999999</v>
      </c>
      <c r="M88" s="150">
        <v>99999999</v>
      </c>
      <c r="N88" s="150">
        <v>99999999</v>
      </c>
      <c r="O88" s="150">
        <v>99999999</v>
      </c>
      <c r="P88" s="150">
        <v>99999999</v>
      </c>
      <c r="Q88" s="150">
        <v>99999999</v>
      </c>
      <c r="R88" s="150">
        <v>99999999</v>
      </c>
    </row>
    <row r="89" spans="2:18" x14ac:dyDescent="0.25">
      <c r="B89" s="1" t="s">
        <v>41</v>
      </c>
      <c r="C89" s="150">
        <v>99999999</v>
      </c>
      <c r="D89" s="150">
        <v>99999999</v>
      </c>
      <c r="E89" s="150">
        <v>99999999</v>
      </c>
      <c r="F89" s="150">
        <v>99999999</v>
      </c>
      <c r="G89" s="150">
        <v>99999999</v>
      </c>
      <c r="H89" s="150">
        <v>99999999</v>
      </c>
      <c r="I89" s="150">
        <v>99999999</v>
      </c>
      <c r="K89" s="19" t="s">
        <v>41</v>
      </c>
      <c r="L89" s="150">
        <v>99999999</v>
      </c>
      <c r="M89" s="150">
        <v>99999999</v>
      </c>
      <c r="N89" s="150">
        <v>99999999</v>
      </c>
      <c r="O89" s="150">
        <v>99999999</v>
      </c>
      <c r="P89" s="150">
        <v>99999999</v>
      </c>
      <c r="Q89" s="150">
        <v>99999999</v>
      </c>
      <c r="R89" s="150">
        <v>99999999</v>
      </c>
    </row>
    <row r="90" spans="2:18" x14ac:dyDescent="0.25">
      <c r="B90" s="1" t="s">
        <v>42</v>
      </c>
      <c r="C90" s="150">
        <v>99999999</v>
      </c>
      <c r="D90" s="150">
        <v>99999999</v>
      </c>
      <c r="E90" s="150">
        <v>99999999</v>
      </c>
      <c r="F90" s="150">
        <v>99999999</v>
      </c>
      <c r="G90" s="150">
        <v>99999999</v>
      </c>
      <c r="H90" s="150">
        <v>99999999</v>
      </c>
      <c r="I90" s="150">
        <v>99999999</v>
      </c>
      <c r="K90" s="19" t="s">
        <v>42</v>
      </c>
      <c r="L90" s="150">
        <v>99999999</v>
      </c>
      <c r="M90" s="150">
        <v>99999999</v>
      </c>
      <c r="N90" s="150">
        <v>99999999</v>
      </c>
      <c r="O90" s="150">
        <v>99999999</v>
      </c>
      <c r="P90" s="150">
        <v>99999999</v>
      </c>
      <c r="Q90" s="150">
        <v>99999999</v>
      </c>
      <c r="R90" s="150">
        <v>99999999</v>
      </c>
    </row>
    <row r="91" spans="2:18" x14ac:dyDescent="0.25">
      <c r="B91" s="1" t="s">
        <v>43</v>
      </c>
      <c r="C91" s="150">
        <v>99999999</v>
      </c>
      <c r="D91" s="150">
        <v>99999999</v>
      </c>
      <c r="E91" s="150">
        <v>99999999</v>
      </c>
      <c r="F91" s="150">
        <v>99999999</v>
      </c>
      <c r="G91" s="150">
        <v>99999999</v>
      </c>
      <c r="H91" s="150">
        <v>99999999</v>
      </c>
      <c r="I91" s="150">
        <v>99999999</v>
      </c>
      <c r="K91" s="19" t="s">
        <v>43</v>
      </c>
      <c r="L91" s="150">
        <v>99999999</v>
      </c>
      <c r="M91" s="150">
        <v>99999999</v>
      </c>
      <c r="N91" s="150">
        <v>99999999</v>
      </c>
      <c r="O91" s="150">
        <v>99999999</v>
      </c>
      <c r="P91" s="150">
        <v>99999999</v>
      </c>
      <c r="Q91" s="150">
        <v>99999999</v>
      </c>
      <c r="R91" s="150">
        <v>99999999</v>
      </c>
    </row>
    <row r="92" spans="2:18" x14ac:dyDescent="0.25">
      <c r="B92" s="1" t="s">
        <v>44</v>
      </c>
      <c r="C92" s="150">
        <v>99999999</v>
      </c>
      <c r="D92" s="150">
        <v>99999999</v>
      </c>
      <c r="E92" s="150">
        <v>99999999</v>
      </c>
      <c r="F92" s="150">
        <v>99999999</v>
      </c>
      <c r="G92" s="150">
        <v>99999999</v>
      </c>
      <c r="H92" s="150">
        <v>99999999</v>
      </c>
      <c r="I92" s="150">
        <v>99999999</v>
      </c>
      <c r="K92" s="19" t="s">
        <v>44</v>
      </c>
      <c r="L92" s="150">
        <v>99999999</v>
      </c>
      <c r="M92" s="150">
        <v>99999999</v>
      </c>
      <c r="N92" s="150">
        <v>99999999</v>
      </c>
      <c r="O92" s="150">
        <v>99999999</v>
      </c>
      <c r="P92" s="150">
        <v>99999999</v>
      </c>
      <c r="Q92" s="150">
        <v>99999999</v>
      </c>
      <c r="R92" s="150">
        <v>99999999</v>
      </c>
    </row>
    <row r="93" spans="2:18" ht="15" customHeight="1" x14ac:dyDescent="0.25">
      <c r="B93" s="1" t="s">
        <v>47</v>
      </c>
      <c r="C93" s="150">
        <v>99999999</v>
      </c>
      <c r="D93" s="150">
        <v>99999999</v>
      </c>
      <c r="E93" s="150">
        <v>99999999</v>
      </c>
      <c r="F93" s="150">
        <v>99999999</v>
      </c>
      <c r="G93" s="150">
        <v>99999999</v>
      </c>
      <c r="H93" s="150">
        <v>99999999</v>
      </c>
      <c r="I93" s="150">
        <v>99999999</v>
      </c>
      <c r="K93" s="19" t="s">
        <v>47</v>
      </c>
      <c r="L93" s="150">
        <v>99999999</v>
      </c>
      <c r="M93" s="150">
        <v>99999999</v>
      </c>
      <c r="N93" s="150">
        <v>99999999</v>
      </c>
      <c r="O93" s="150">
        <v>99999999</v>
      </c>
      <c r="P93" s="150">
        <v>99999999</v>
      </c>
      <c r="Q93" s="150">
        <v>99999999</v>
      </c>
      <c r="R93" s="150">
        <v>99999999</v>
      </c>
    </row>
  </sheetData>
  <sheetProtection sheet="1" objects="1" scenarios="1"/>
  <mergeCells count="8">
    <mergeCell ref="B3:H8"/>
    <mergeCell ref="J3:K3"/>
    <mergeCell ref="M4:M5"/>
    <mergeCell ref="N4:N5"/>
    <mergeCell ref="O4:Q4"/>
    <mergeCell ref="M3:Q3"/>
    <mergeCell ref="J4:J5"/>
    <mergeCell ref="K4:K5"/>
  </mergeCells>
  <conditionalFormatting sqref="C70:I93 C43:I66 C16:I39">
    <cfRule type="cellIs" dxfId="44" priority="25" operator="lessThan">
      <formula>$G$10</formula>
    </cfRule>
  </conditionalFormatting>
  <conditionalFormatting sqref="L70:R93">
    <cfRule type="cellIs" dxfId="43" priority="53" operator="lessThan">
      <formula>$G$12</formula>
    </cfRule>
  </conditionalFormatting>
  <conditionalFormatting sqref="L43:R66">
    <cfRule type="cellIs" dxfId="42" priority="6" operator="lessThan">
      <formula>$G$12</formula>
    </cfRule>
  </conditionalFormatting>
  <conditionalFormatting sqref="L16:R39">
    <cfRule type="cellIs" dxfId="41" priority="3" operator="lessThan">
      <formula>$G$12</formula>
    </cfRule>
  </conditionalFormatting>
  <conditionalFormatting sqref="K42:R66">
    <cfRule type="expression" dxfId="40" priority="5" stopIfTrue="1">
      <formula>$K$41=""</formula>
    </cfRule>
  </conditionalFormatting>
  <conditionalFormatting sqref="K15:R39">
    <cfRule type="expression" dxfId="39" priority="2" stopIfTrue="1">
      <formula>$K$14=""</formula>
    </cfRule>
  </conditionalFormatting>
  <dataValidations count="1">
    <dataValidation type="whole" operator="greaterThanOrEqual" allowBlank="1" showInputMessage="1" showErrorMessage="1" sqref="C70:I93 L70:R93 C43:I66 L43:R66 L16:R39 C16:I39">
      <formula1>0</formula1>
    </dataValidation>
  </dataValidations>
  <pageMargins left="0.7" right="0.7" top="0.75" bottom="0.75" header="0.3" footer="0.3"/>
  <ignoredErrors>
    <ignoredError sqref="G12 G10" evalError="1"/>
  </ignoredErrors>
  <extLst>
    <ext xmlns:x14="http://schemas.microsoft.com/office/spreadsheetml/2009/9/main" uri="{78C0D931-6437-407d-A8EE-F0AAD7539E65}">
      <x14:conditionalFormattings>
        <x14:conditionalFormatting xmlns:xm="http://schemas.microsoft.com/office/excel/2006/main">
          <x14:cfRule type="expression" priority="13" stopIfTrue="1" id="{B2355E73-F292-4BFF-A893-F39B16F53FCD}">
            <xm:f>OR($K$68="",'User Input'!$G$71&lt;3)</xm:f>
            <x14:dxf>
              <font>
                <color theme="0"/>
              </font>
              <border>
                <left/>
                <right/>
                <top/>
                <bottom/>
                <vertical/>
                <horizontal/>
              </border>
            </x14:dxf>
          </x14:cfRule>
          <xm:sqref>K69:R93</xm:sqref>
        </x14:conditionalFormatting>
        <x14:conditionalFormatting xmlns:xm="http://schemas.microsoft.com/office/excel/2006/main">
          <x14:cfRule type="expression" priority="7" stopIfTrue="1" id="{3EE0943D-B90A-46AC-8714-E10EB2CFB129}">
            <xm:f>'User Input'!$G$71&lt;2</xm:f>
            <x14:dxf>
              <font>
                <color theme="0"/>
              </font>
              <fill>
                <patternFill>
                  <bgColor theme="0"/>
                </patternFill>
              </fill>
              <border>
                <left/>
                <right/>
                <top/>
                <bottom/>
                <vertical/>
                <horizontal/>
              </border>
            </x14:dxf>
          </x14:cfRule>
          <xm:sqref>B41:I66</xm:sqref>
        </x14:conditionalFormatting>
        <x14:conditionalFormatting xmlns:xm="http://schemas.microsoft.com/office/excel/2006/main">
          <x14:cfRule type="expression" priority="4" id="{BD64E3FD-570D-45DF-B811-C14C3E20E745}">
            <xm:f>'User Input'!$G$71&lt;1</xm:f>
            <x14:dxf>
              <font>
                <color theme="0"/>
              </font>
              <border>
                <left/>
                <right/>
                <top/>
                <bottom/>
                <vertical/>
                <horizontal/>
              </border>
            </x14:dxf>
          </x14:cfRule>
          <xm:sqref>C16:I39</xm:sqref>
        </x14:conditionalFormatting>
        <x14:conditionalFormatting xmlns:xm="http://schemas.microsoft.com/office/excel/2006/main">
          <x14:cfRule type="expression" priority="1" stopIfTrue="1" id="{FC11BFE7-7DD9-4563-8A84-D859D906CF99}">
            <xm:f>'User Input'!$G$71&lt;3</xm:f>
            <x14:dxf>
              <font>
                <color theme="0"/>
              </font>
              <fill>
                <patternFill>
                  <bgColor theme="0"/>
                </patternFill>
              </fill>
              <border>
                <left/>
                <right/>
                <top/>
                <bottom/>
              </border>
            </x14:dxf>
          </x14:cfRule>
          <xm:sqref>B68:I93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8"/>
  <sheetViews>
    <sheetView showGridLines="0" workbookViewId="0"/>
  </sheetViews>
  <sheetFormatPr defaultRowHeight="15" x14ac:dyDescent="0.25"/>
  <cols>
    <col min="1" max="1" width="2.7109375" customWidth="1"/>
    <col min="2" max="2" width="19.42578125" customWidth="1"/>
    <col min="3" max="9" width="12.140625" customWidth="1"/>
    <col min="11" max="11" width="18.5703125" customWidth="1"/>
    <col min="12" max="18" width="12.140625" customWidth="1"/>
  </cols>
  <sheetData>
    <row r="2" spans="2:18" ht="23.25" x14ac:dyDescent="0.35">
      <c r="B2" s="10" t="s">
        <v>76</v>
      </c>
    </row>
    <row r="3" spans="2:18" ht="64.5" customHeight="1" x14ac:dyDescent="0.25">
      <c r="B3" s="274" t="s">
        <v>206</v>
      </c>
      <c r="C3" s="274"/>
      <c r="D3" s="274"/>
      <c r="E3" s="274"/>
      <c r="F3" s="274"/>
      <c r="G3" s="274"/>
      <c r="H3" s="274"/>
      <c r="I3" s="274"/>
    </row>
    <row r="4" spans="2:18" ht="15" customHeight="1" x14ac:dyDescent="0.25">
      <c r="B4" s="128"/>
      <c r="C4" s="128"/>
      <c r="D4" s="128"/>
      <c r="E4" s="128"/>
      <c r="F4" s="128"/>
      <c r="G4" s="128"/>
      <c r="H4" s="128"/>
      <c r="I4" s="111"/>
    </row>
    <row r="5" spans="2:18" ht="15" customHeight="1" x14ac:dyDescent="0.25">
      <c r="B5" s="128"/>
      <c r="C5" s="128"/>
      <c r="D5" s="111"/>
      <c r="E5" s="111" t="s">
        <v>200</v>
      </c>
      <c r="F5" s="111"/>
      <c r="G5" s="111"/>
      <c r="H5" s="147">
        <f>'User Input'!$G$65</f>
        <v>190</v>
      </c>
      <c r="I5" s="111"/>
    </row>
    <row r="6" spans="2:18" ht="15" customHeight="1" x14ac:dyDescent="0.25">
      <c r="B6" s="128"/>
      <c r="C6" s="128"/>
      <c r="D6" s="111"/>
      <c r="E6" s="129" t="s">
        <v>207</v>
      </c>
      <c r="F6" s="111"/>
      <c r="G6" s="111"/>
      <c r="H6" s="147" t="str">
        <f>'User Input'!$G$67</f>
        <v>X</v>
      </c>
      <c r="I6" s="111"/>
    </row>
    <row r="7" spans="2:18" ht="15" customHeight="1" x14ac:dyDescent="0.25">
      <c r="B7" s="128"/>
      <c r="C7" s="128"/>
      <c r="D7" s="111"/>
      <c r="E7" s="129" t="s">
        <v>208</v>
      </c>
      <c r="F7" s="111"/>
      <c r="G7" s="111"/>
      <c r="H7" s="147" t="str">
        <f>'User Input'!$G$68</f>
        <v>X</v>
      </c>
      <c r="I7" s="111"/>
    </row>
    <row r="8" spans="2:18" ht="18" customHeight="1" x14ac:dyDescent="0.25">
      <c r="B8" s="130"/>
      <c r="C8" s="131"/>
      <c r="D8" s="130"/>
      <c r="E8" s="130"/>
      <c r="F8" s="130"/>
      <c r="G8" s="130"/>
      <c r="H8" s="130"/>
      <c r="I8" s="130"/>
      <c r="J8" s="63"/>
      <c r="K8" s="63"/>
      <c r="L8" s="63"/>
      <c r="M8" s="63"/>
      <c r="N8" s="63"/>
      <c r="O8" s="63"/>
      <c r="P8" s="63"/>
      <c r="Q8" s="63"/>
    </row>
    <row r="9" spans="2:18" ht="15.75" x14ac:dyDescent="0.25">
      <c r="B9" s="4" t="str">
        <f>"Anticipated Queuing (mi) for Alternative 1 for "&amp;IF('Raw Weekday Hourly Traffic Vols'!$H$5="2-Way",'User Input'!$G$17&amp;"bound Traffic",'User Input'!$G$16&amp;"bound Traffic")&amp;" ("&amp;'User Input'!$G$75&amp;")"</f>
        <v>Anticipated Queuing (mi) for Alternative 1 for bound Traffic (Enter a brief, distinguishing description.)</v>
      </c>
      <c r="K9" s="4" t="str">
        <f>IF('Raw Weekday Hourly Traffic Vols'!$H$5="2-Way","Anticipated Queuing (mi) for Alternative 1 for "&amp;'User Input'!$G$16&amp;"bound Traffic ("&amp;'User Input'!$G$76&amp;")","")</f>
        <v/>
      </c>
    </row>
    <row r="10" spans="2:18" x14ac:dyDescent="0.25">
      <c r="B10" s="1" t="s">
        <v>0</v>
      </c>
      <c r="C10" s="8" t="s">
        <v>49</v>
      </c>
      <c r="D10" s="8" t="s">
        <v>50</v>
      </c>
      <c r="E10" s="8" t="s">
        <v>51</v>
      </c>
      <c r="F10" s="8" t="s">
        <v>52</v>
      </c>
      <c r="G10" s="8" t="s">
        <v>21</v>
      </c>
      <c r="H10" s="8" t="s">
        <v>22</v>
      </c>
      <c r="I10" s="8" t="s">
        <v>23</v>
      </c>
      <c r="K10" s="19" t="s">
        <v>0</v>
      </c>
      <c r="L10" s="8" t="s">
        <v>49</v>
      </c>
      <c r="M10" s="8" t="s">
        <v>50</v>
      </c>
      <c r="N10" s="8" t="s">
        <v>51</v>
      </c>
      <c r="O10" s="8" t="s">
        <v>52</v>
      </c>
      <c r="P10" s="8" t="s">
        <v>21</v>
      </c>
      <c r="Q10" s="8" t="s">
        <v>22</v>
      </c>
      <c r="R10" s="8" t="s">
        <v>23</v>
      </c>
    </row>
    <row r="11" spans="2:18" x14ac:dyDescent="0.25">
      <c r="B11" s="1" t="s">
        <v>24</v>
      </c>
      <c r="C11" s="148" t="e">
        <f ca="1">IF(I34+('Hourly Volumes'!$E15-'Work Information'!C16)/('Queuing Calcs'!$H$5*'Queuing Calcs'!$H$6)&lt;0,0,I34+('Hourly Volumes'!$E15-'Work Information'!C16)/('Queuing Calcs'!$H$5*'Queuing Calcs'!$H$6))</f>
        <v>#VALUE!</v>
      </c>
      <c r="D11" s="148" t="e">
        <f ca="1">IF(C34+('Hourly Volumes'!$E15-'Work Information'!D16)/('Queuing Calcs'!$H$5*'Queuing Calcs'!$H$6)&lt;0,0,C34+('Hourly Volumes'!$E15-'Work Information'!D16)/('Queuing Calcs'!$H$5*'Queuing Calcs'!$H$6))</f>
        <v>#VALUE!</v>
      </c>
      <c r="E11" s="148" t="e">
        <f ca="1">IF(D34+('Hourly Volumes'!$E15-'Work Information'!E16)/('Queuing Calcs'!$H$5*'Queuing Calcs'!$H$6)&lt;0,0,D34+('Hourly Volumes'!$E15-'Work Information'!E16)/('Queuing Calcs'!$H$5*'Queuing Calcs'!$H$6))</f>
        <v>#VALUE!</v>
      </c>
      <c r="F11" s="148" t="e">
        <f ca="1">IF(E34+('Hourly Volumes'!$E15-'Work Information'!F16)/('Queuing Calcs'!$H$5*'Queuing Calcs'!$H$6)&lt;0,0,E34+('Hourly Volumes'!$E15-'Work Information'!F16)/('Queuing Calcs'!$H$5*'Queuing Calcs'!$H$6))</f>
        <v>#VALUE!</v>
      </c>
      <c r="G11" s="148" t="e">
        <f ca="1">IF(F34+('Hourly Volumes'!$H15-'Work Information'!G16)/('Queuing Calcs'!$H$5*'Queuing Calcs'!$H$6)&lt;0,0,F34+('Hourly Volumes'!$H15-'Work Information'!G16)/('Queuing Calcs'!$H$5*'Queuing Calcs'!$H$6))</f>
        <v>#VALUE!</v>
      </c>
      <c r="H11" s="148" t="e">
        <f ca="1">IF(G34+('Hourly Volumes'!$K15-'Work Information'!H16)/('Queuing Calcs'!$H$5*'Queuing Calcs'!$H$6)&lt;0,0,G34+('Hourly Volumes'!$K15-'Work Information'!H16)/('Queuing Calcs'!$H$5*'Queuing Calcs'!$H$6))</f>
        <v>#VALUE!</v>
      </c>
      <c r="I11" s="148" t="e">
        <f ca="1">IF(H34+('Hourly Volumes'!$N15-'Work Information'!I16)/('Queuing Calcs'!$H$5*'Queuing Calcs'!$H$6)&lt;0,0,H34+('Hourly Volumes'!$N15-'Work Information'!I16)/('Queuing Calcs'!$H$5*'Queuing Calcs'!$H$6))</f>
        <v>#VALUE!</v>
      </c>
      <c r="K11" s="19" t="s">
        <v>24</v>
      </c>
      <c r="L11" s="148" t="e">
        <f ca="1">IF(R34+('Hourly Volumes'!$E43-'Work Information'!L16)/('Queuing Calcs'!$H$5*'Queuing Calcs'!$H$7)&lt;0,0,R34+('Hourly Volumes'!$E43-'Work Information'!L16)/('Queuing Calcs'!$H$5*'Queuing Calcs'!$H$7))</f>
        <v>#VALUE!</v>
      </c>
      <c r="M11" s="148" t="e">
        <f ca="1">IF(L34+('Hourly Volumes'!$E43-'Work Information'!M16)/('Queuing Calcs'!$H$5*'Queuing Calcs'!$H$7)&lt;0,0,L34+('Hourly Volumes'!$E43-'Work Information'!M16)/('Queuing Calcs'!$H$5*'Queuing Calcs'!$H$7))</f>
        <v>#VALUE!</v>
      </c>
      <c r="N11" s="148" t="e">
        <f ca="1">IF(M34+('Hourly Volumes'!$E43-'Work Information'!N16)/('Queuing Calcs'!$H$5*'Queuing Calcs'!$H$7)&lt;0,0,M34+('Hourly Volumes'!$E43-'Work Information'!N16)/('Queuing Calcs'!$H$5*'Queuing Calcs'!$H$7))</f>
        <v>#VALUE!</v>
      </c>
      <c r="O11" s="148" t="e">
        <f ca="1">IF(N34+('Hourly Volumes'!$E43-'Work Information'!O16)/('Queuing Calcs'!$H$5*'Queuing Calcs'!$H$7)&lt;0,0,N34+('Hourly Volumes'!$E43-'Work Information'!O16)/('Queuing Calcs'!$H$5*'Queuing Calcs'!$H$7))</f>
        <v>#VALUE!</v>
      </c>
      <c r="P11" s="148" t="e">
        <f ca="1">IF(O34+('Hourly Volumes'!$H43-'Work Information'!P16)/('Queuing Calcs'!$H$5*'Queuing Calcs'!$H$7)&lt;0,0,O34+('Hourly Volumes'!$H43-'Work Information'!P16)/('Queuing Calcs'!$H$5*'Queuing Calcs'!$H$7))</f>
        <v>#VALUE!</v>
      </c>
      <c r="Q11" s="148" t="e">
        <f ca="1">IF(P34+('Hourly Volumes'!$K43-'Work Information'!Q16)/('Queuing Calcs'!$H$5*'Queuing Calcs'!$H$7)&lt;0,0,P34+('Hourly Volumes'!$K43-'Work Information'!Q16)/('Queuing Calcs'!$H$5*'Queuing Calcs'!$H$7))</f>
        <v>#VALUE!</v>
      </c>
      <c r="R11" s="148" t="e">
        <f ca="1">IF(Q34+('Hourly Volumes'!$N43-'Work Information'!R16)/('Queuing Calcs'!$H$5*'Queuing Calcs'!$H$7)&lt;0,0,Q34+('Hourly Volumes'!$N43-'Work Information'!R16)/('Queuing Calcs'!$H$5*'Queuing Calcs'!$H$7))</f>
        <v>#VALUE!</v>
      </c>
    </row>
    <row r="12" spans="2:18" x14ac:dyDescent="0.25">
      <c r="B12" s="1" t="s">
        <v>25</v>
      </c>
      <c r="C12" s="148" t="e">
        <f ca="1">IF(C11+('Hourly Volumes'!$E16-'Work Information'!C17)/('Queuing Calcs'!$H$5*'Queuing Calcs'!$H$6)&lt;0,0,C11+('Hourly Volumes'!$E16-'Work Information'!C17)/('Queuing Calcs'!$H$5*'Queuing Calcs'!$H$6))</f>
        <v>#VALUE!</v>
      </c>
      <c r="D12" s="148" t="e">
        <f ca="1">IF(D11+('Hourly Volumes'!$E16-'Work Information'!D17)/('Queuing Calcs'!$H$5*'Queuing Calcs'!$H$6)&lt;0,0,D11+('Hourly Volumes'!$E16-'Work Information'!D17)/('Queuing Calcs'!$H$5*'Queuing Calcs'!$H$6))</f>
        <v>#VALUE!</v>
      </c>
      <c r="E12" s="148" t="e">
        <f ca="1">IF(E11+('Hourly Volumes'!$E16-'Work Information'!E17)/('Queuing Calcs'!$H$5*'Queuing Calcs'!$H$6)&lt;0,0,E11+('Hourly Volumes'!$E16-'Work Information'!E17)/('Queuing Calcs'!$H$5*'Queuing Calcs'!$H$6))</f>
        <v>#VALUE!</v>
      </c>
      <c r="F12" s="148" t="e">
        <f ca="1">IF(F11+('Hourly Volumes'!$E16-'Work Information'!F17)/('Queuing Calcs'!$H$5*'Queuing Calcs'!$H$6)&lt;0,0,F11+('Hourly Volumes'!$E16-'Work Information'!F17)/('Queuing Calcs'!$H$5*'Queuing Calcs'!$H$6))</f>
        <v>#VALUE!</v>
      </c>
      <c r="G12" s="148" t="e">
        <f ca="1">IF(G11+('Hourly Volumes'!$H16-'Work Information'!G17)/('Queuing Calcs'!$H$5*'Queuing Calcs'!$H$6)&lt;0,0,G11+('Hourly Volumes'!$H16-'Work Information'!G17)/('Queuing Calcs'!$H$5*'Queuing Calcs'!$H$6))</f>
        <v>#VALUE!</v>
      </c>
      <c r="H12" s="148" t="e">
        <f ca="1">IF(H11+('Hourly Volumes'!$K16-'Work Information'!H17)/('Queuing Calcs'!$H$5*'Queuing Calcs'!$H$6)&lt;0,0,H11+('Hourly Volumes'!$K16-'Work Information'!H17)/('Queuing Calcs'!$H$5*'Queuing Calcs'!$H$6))</f>
        <v>#VALUE!</v>
      </c>
      <c r="I12" s="148" t="e">
        <f ca="1">IF(I11+('Hourly Volumes'!$N16-'Work Information'!I17)/('Queuing Calcs'!$H$5*'Queuing Calcs'!$H$6)&lt;0,0,I11+('Hourly Volumes'!$N16-'Work Information'!I17)/('Queuing Calcs'!$H$5*'Queuing Calcs'!$H$6))</f>
        <v>#VALUE!</v>
      </c>
      <c r="K12" s="19" t="s">
        <v>25</v>
      </c>
      <c r="L12" s="148" t="e">
        <f ca="1">IF(L11+('Hourly Volumes'!$E44-'Work Information'!L17)/('Queuing Calcs'!$H$5*'Queuing Calcs'!$H$7)&lt;0,0,L11+('Hourly Volumes'!$E44-'Work Information'!L17)/('Queuing Calcs'!$H$5*'Queuing Calcs'!$H$7))</f>
        <v>#VALUE!</v>
      </c>
      <c r="M12" s="148" t="e">
        <f ca="1">IF(M11+('Hourly Volumes'!$E44-'Work Information'!M17)/('Queuing Calcs'!$H$5*'Queuing Calcs'!$H$7)&lt;0,0,M11+('Hourly Volumes'!$E44-'Work Information'!M17)/('Queuing Calcs'!$H$5*'Queuing Calcs'!$H$7))</f>
        <v>#VALUE!</v>
      </c>
      <c r="N12" s="148" t="e">
        <f ca="1">IF(N11+('Hourly Volumes'!$E44-'Work Information'!N17)/('Queuing Calcs'!$H$5*'Queuing Calcs'!$H$7)&lt;0,0,N11+('Hourly Volumes'!$E44-'Work Information'!N17)/('Queuing Calcs'!$H$5*'Queuing Calcs'!$H$7))</f>
        <v>#VALUE!</v>
      </c>
      <c r="O12" s="148" t="e">
        <f ca="1">IF(O11+('Hourly Volumes'!$E44-'Work Information'!O17)/('Queuing Calcs'!$H$5*'Queuing Calcs'!$H$7)&lt;0,0,O11+('Hourly Volumes'!$E44-'Work Information'!O17)/('Queuing Calcs'!$H$5*'Queuing Calcs'!$H$7))</f>
        <v>#VALUE!</v>
      </c>
      <c r="P12" s="148" t="e">
        <f ca="1">IF(P11+('Hourly Volumes'!$H44-'Work Information'!P17)/('Queuing Calcs'!$H$5*'Queuing Calcs'!$H$7)&lt;0,0,P11+('Hourly Volumes'!$H44-'Work Information'!P17)/('Queuing Calcs'!$H$5*'Queuing Calcs'!$H$7))</f>
        <v>#VALUE!</v>
      </c>
      <c r="Q12" s="148" t="e">
        <f ca="1">IF(Q11+('Hourly Volumes'!$K44-'Work Information'!Q17)/('Queuing Calcs'!$H$5*'Queuing Calcs'!$H$7)&lt;0,0,Q11+('Hourly Volumes'!$K44-'Work Information'!Q17)/('Queuing Calcs'!$H$5*'Queuing Calcs'!$H$7))</f>
        <v>#VALUE!</v>
      </c>
      <c r="R12" s="148" t="e">
        <f ca="1">IF(R11+('Hourly Volumes'!$N44-'Work Information'!R17)/('Queuing Calcs'!$H$5*'Queuing Calcs'!$H$7)&lt;0,0,R11+('Hourly Volumes'!$N44-'Work Information'!R17)/('Queuing Calcs'!$H$5*'Queuing Calcs'!$H$7))</f>
        <v>#VALUE!</v>
      </c>
    </row>
    <row r="13" spans="2:18" x14ac:dyDescent="0.25">
      <c r="B13" s="1" t="s">
        <v>26</v>
      </c>
      <c r="C13" s="148" t="e">
        <f ca="1">IF(C12+('Hourly Volumes'!$E17-'Work Information'!C18)/('Queuing Calcs'!$H$5*'Queuing Calcs'!$H$6)&lt;0,0,C12+('Hourly Volumes'!$E17-'Work Information'!C18)/('Queuing Calcs'!$H$5*'Queuing Calcs'!$H$6))</f>
        <v>#VALUE!</v>
      </c>
      <c r="D13" s="148" t="e">
        <f ca="1">IF(D12+('Hourly Volumes'!$E17-'Work Information'!D18)/('Queuing Calcs'!$H$5*'Queuing Calcs'!$H$6)&lt;0,0,D12+('Hourly Volumes'!$E17-'Work Information'!D18)/('Queuing Calcs'!$H$5*'Queuing Calcs'!$H$6))</f>
        <v>#VALUE!</v>
      </c>
      <c r="E13" s="149" t="e">
        <f ca="1">IF(('Hourly Volumes'!$E17-'Work Information'!E18)/('Queuing Calcs'!$H$5*'Queuing Calcs'!$H$6)&lt;0,0,('Hourly Volumes'!$E17-'Work Information'!E18)/('Queuing Calcs'!$H$5*'Queuing Calcs'!$H$6))</f>
        <v>#VALUE!</v>
      </c>
      <c r="F13" s="148" t="e">
        <f ca="1">IF(F12+('Hourly Volumes'!$E17-'Work Information'!F18)/('Queuing Calcs'!$H$5*'Queuing Calcs'!$H$6)&lt;0,0,F12+('Hourly Volumes'!$E17-'Work Information'!F18)/('Queuing Calcs'!$H$5*'Queuing Calcs'!$H$6))</f>
        <v>#VALUE!</v>
      </c>
      <c r="G13" s="148" t="e">
        <f ca="1">IF(G12+('Hourly Volumes'!$H17-'Work Information'!G18)/('Queuing Calcs'!$H$5*'Queuing Calcs'!$H$6)&lt;0,0,G12+('Hourly Volumes'!$H17-'Work Information'!G18)/('Queuing Calcs'!$H$5*'Queuing Calcs'!$H$6))</f>
        <v>#VALUE!</v>
      </c>
      <c r="H13" s="148" t="e">
        <f ca="1">IF(H12+('Hourly Volumes'!$K17-'Work Information'!H18)/('Queuing Calcs'!$H$5*'Queuing Calcs'!$H$6)&lt;0,0,H12+('Hourly Volumes'!$K17-'Work Information'!H18)/('Queuing Calcs'!$H$5*'Queuing Calcs'!$H$6))</f>
        <v>#VALUE!</v>
      </c>
      <c r="I13" s="148" t="e">
        <f ca="1">IF(I12+('Hourly Volumes'!$N17-'Work Information'!I18)/('Queuing Calcs'!$H$5*'Queuing Calcs'!$H$6)&lt;0,0,I12+('Hourly Volumes'!$N17-'Work Information'!I18)/('Queuing Calcs'!$H$5*'Queuing Calcs'!$H$6))</f>
        <v>#VALUE!</v>
      </c>
      <c r="K13" s="19" t="s">
        <v>26</v>
      </c>
      <c r="L13" s="148" t="e">
        <f ca="1">IF(L12+('Hourly Volumes'!$E45-'Work Information'!L18)/('Queuing Calcs'!$H$5*'Queuing Calcs'!$H$7)&lt;0,0,L12+('Hourly Volumes'!$E45-'Work Information'!L18)/('Queuing Calcs'!$H$5*'Queuing Calcs'!$H$7))</f>
        <v>#VALUE!</v>
      </c>
      <c r="M13" s="148" t="e">
        <f ca="1">IF(M12+('Hourly Volumes'!$E45-'Work Information'!M18)/('Queuing Calcs'!$H$5*'Queuing Calcs'!$H$7)&lt;0,0,M12+('Hourly Volumes'!$E45-'Work Information'!M18)/('Queuing Calcs'!$H$5*'Queuing Calcs'!$H$7))</f>
        <v>#VALUE!</v>
      </c>
      <c r="N13" s="149" t="e">
        <f ca="1">IF(('Hourly Volumes'!$E45-'Work Information'!N18)/('Queuing Calcs'!$H$5*'Queuing Calcs'!$H$7)&lt;0,0,('Hourly Volumes'!$E45-'Work Information'!N18)/('Queuing Calcs'!$H$5*'Queuing Calcs'!$H$7))</f>
        <v>#VALUE!</v>
      </c>
      <c r="O13" s="148" t="e">
        <f ca="1">IF(O12+('Hourly Volumes'!$E45-'Work Information'!O18)/('Queuing Calcs'!$H$5*'Queuing Calcs'!$H$7)&lt;0,0,O12+('Hourly Volumes'!$E45-'Work Information'!O18)/('Queuing Calcs'!$H$5*'Queuing Calcs'!$H$7))</f>
        <v>#VALUE!</v>
      </c>
      <c r="P13" s="148" t="e">
        <f ca="1">IF(P12+('Hourly Volumes'!$H45-'Work Information'!P18)/('Queuing Calcs'!$H$5*'Queuing Calcs'!$H$7)&lt;0,0,P12+('Hourly Volumes'!$H45-'Work Information'!P18)/('Queuing Calcs'!$H$5*'Queuing Calcs'!$H$7))</f>
        <v>#VALUE!</v>
      </c>
      <c r="Q13" s="148" t="e">
        <f ca="1">IF(Q12+('Hourly Volumes'!$K45-'Work Information'!Q18)/('Queuing Calcs'!$H$5*'Queuing Calcs'!$H$7)&lt;0,0,Q12+('Hourly Volumes'!$K45-'Work Information'!Q18)/('Queuing Calcs'!$H$5*'Queuing Calcs'!$H$7))</f>
        <v>#VALUE!</v>
      </c>
      <c r="R13" s="148" t="e">
        <f ca="1">IF(R12+('Hourly Volumes'!$N45-'Work Information'!R18)/('Queuing Calcs'!$H$5*'Queuing Calcs'!$H$7)&lt;0,0,R12+('Hourly Volumes'!$N45-'Work Information'!R18)/('Queuing Calcs'!$H$5*'Queuing Calcs'!$H$7))</f>
        <v>#VALUE!</v>
      </c>
    </row>
    <row r="14" spans="2:18" x14ac:dyDescent="0.25">
      <c r="B14" s="1" t="s">
        <v>27</v>
      </c>
      <c r="C14" s="148" t="e">
        <f ca="1">IF(C13+('Hourly Volumes'!$E18-'Work Information'!C19)/('Queuing Calcs'!$H$5*'Queuing Calcs'!$H$6)&lt;0,0,C13+('Hourly Volumes'!$E18-'Work Information'!C19)/('Queuing Calcs'!$H$5*'Queuing Calcs'!$H$6))</f>
        <v>#VALUE!</v>
      </c>
      <c r="D14" s="148" t="e">
        <f ca="1">IF(D13+('Hourly Volumes'!$E18-'Work Information'!D19)/('Queuing Calcs'!$H$5*'Queuing Calcs'!$H$6)&lt;0,0,D13+('Hourly Volumes'!$E18-'Work Information'!D19)/('Queuing Calcs'!$H$5*'Queuing Calcs'!$H$6))</f>
        <v>#VALUE!</v>
      </c>
      <c r="E14" s="148" t="e">
        <f ca="1">IF(E13+('Hourly Volumes'!$E18-'Work Information'!E19)/('Queuing Calcs'!$H$5*'Queuing Calcs'!$H$6)&lt;0,0,E13+('Hourly Volumes'!$E18-'Work Information'!E19)/('Queuing Calcs'!$H$5*'Queuing Calcs'!$H$6))</f>
        <v>#VALUE!</v>
      </c>
      <c r="F14" s="148" t="e">
        <f ca="1">IF(F13+('Hourly Volumes'!$E18-'Work Information'!F19)/('Queuing Calcs'!$H$5*'Queuing Calcs'!$H$6)&lt;0,0,F13+('Hourly Volumes'!$E18-'Work Information'!F19)/('Queuing Calcs'!$H$5*'Queuing Calcs'!$H$6))</f>
        <v>#VALUE!</v>
      </c>
      <c r="G14" s="148" t="e">
        <f ca="1">IF(G13+('Hourly Volumes'!$H18-'Work Information'!G19)/('Queuing Calcs'!$H$5*'Queuing Calcs'!$H$6)&lt;0,0,G13+('Hourly Volumes'!$H18-'Work Information'!G19)/('Queuing Calcs'!$H$5*'Queuing Calcs'!$H$6))</f>
        <v>#VALUE!</v>
      </c>
      <c r="H14" s="148" t="e">
        <f ca="1">IF(H13+('Hourly Volumes'!$K18-'Work Information'!H19)/('Queuing Calcs'!$H$5*'Queuing Calcs'!$H$6)&lt;0,0,H13+('Hourly Volumes'!$K18-'Work Information'!H19)/('Queuing Calcs'!$H$5*'Queuing Calcs'!$H$6))</f>
        <v>#VALUE!</v>
      </c>
      <c r="I14" s="148" t="e">
        <f ca="1">IF(I13+('Hourly Volumes'!$N18-'Work Information'!I19)/('Queuing Calcs'!$H$5*'Queuing Calcs'!$H$6)&lt;0,0,I13+('Hourly Volumes'!$N18-'Work Information'!I19)/('Queuing Calcs'!$H$5*'Queuing Calcs'!$H$6))</f>
        <v>#VALUE!</v>
      </c>
      <c r="K14" s="19" t="s">
        <v>27</v>
      </c>
      <c r="L14" s="148" t="e">
        <f ca="1">IF(L13+('Hourly Volumes'!$E46-'Work Information'!L19)/('Queuing Calcs'!$H$5*'Queuing Calcs'!$H$7)&lt;0,0,L13+('Hourly Volumes'!$E46-'Work Information'!L19)/('Queuing Calcs'!$H$5*'Queuing Calcs'!$H$7))</f>
        <v>#VALUE!</v>
      </c>
      <c r="M14" s="148" t="e">
        <f ca="1">IF(M13+('Hourly Volumes'!$E46-'Work Information'!M19)/('Queuing Calcs'!$H$5*'Queuing Calcs'!$H$7)&lt;0,0,M13+('Hourly Volumes'!$E46-'Work Information'!M19)/('Queuing Calcs'!$H$5*'Queuing Calcs'!$H$7))</f>
        <v>#VALUE!</v>
      </c>
      <c r="N14" s="148" t="e">
        <f ca="1">IF(N13+('Hourly Volumes'!$E46-'Work Information'!N19)/('Queuing Calcs'!$H$5*'Queuing Calcs'!$H$7)&lt;0,0,N13+('Hourly Volumes'!$E46-'Work Information'!N19)/('Queuing Calcs'!$H$5*'Queuing Calcs'!$H$7))</f>
        <v>#VALUE!</v>
      </c>
      <c r="O14" s="148" t="e">
        <f ca="1">IF(O13+('Hourly Volumes'!$E46-'Work Information'!O19)/('Queuing Calcs'!$H$5*'Queuing Calcs'!$H$7)&lt;0,0,O13+('Hourly Volumes'!$E46-'Work Information'!O19)/('Queuing Calcs'!$H$5*'Queuing Calcs'!$H$7))</f>
        <v>#VALUE!</v>
      </c>
      <c r="P14" s="148" t="e">
        <f ca="1">IF(P13+('Hourly Volumes'!$H46-'Work Information'!P19)/('Queuing Calcs'!$H$5*'Queuing Calcs'!$H$7)&lt;0,0,P13+('Hourly Volumes'!$H46-'Work Information'!P19)/('Queuing Calcs'!$H$5*'Queuing Calcs'!$H$7))</f>
        <v>#VALUE!</v>
      </c>
      <c r="Q14" s="148" t="e">
        <f ca="1">IF(Q13+('Hourly Volumes'!$K46-'Work Information'!Q19)/('Queuing Calcs'!$H$5*'Queuing Calcs'!$H$7)&lt;0,0,Q13+('Hourly Volumes'!$K46-'Work Information'!Q19)/('Queuing Calcs'!$H$5*'Queuing Calcs'!$H$7))</f>
        <v>#VALUE!</v>
      </c>
      <c r="R14" s="148" t="e">
        <f ca="1">IF(R13+('Hourly Volumes'!$N46-'Work Information'!R19)/('Queuing Calcs'!$H$5*'Queuing Calcs'!$H$7)&lt;0,0,R13+('Hourly Volumes'!$N46-'Work Information'!R19)/('Queuing Calcs'!$H$5*'Queuing Calcs'!$H$7))</f>
        <v>#VALUE!</v>
      </c>
    </row>
    <row r="15" spans="2:18" x14ac:dyDescent="0.25">
      <c r="B15" s="1" t="s">
        <v>28</v>
      </c>
      <c r="C15" s="148" t="e">
        <f ca="1">IF(C14+('Hourly Volumes'!$E19-'Work Information'!C20)/('Queuing Calcs'!$H$5*'Queuing Calcs'!$H$6)&lt;0,0,C14+('Hourly Volumes'!$E19-'Work Information'!C20)/('Queuing Calcs'!$H$5*'Queuing Calcs'!$H$6))</f>
        <v>#VALUE!</v>
      </c>
      <c r="D15" s="148" t="e">
        <f ca="1">IF(D14+('Hourly Volumes'!$E19-'Work Information'!D20)/('Queuing Calcs'!$H$5*'Queuing Calcs'!$H$6)&lt;0,0,D14+('Hourly Volumes'!$E19-'Work Information'!D20)/('Queuing Calcs'!$H$5*'Queuing Calcs'!$H$6))</f>
        <v>#VALUE!</v>
      </c>
      <c r="E15" s="148" t="e">
        <f ca="1">IF(E14+('Hourly Volumes'!$E19-'Work Information'!E20)/('Queuing Calcs'!$H$5*'Queuing Calcs'!$H$6)&lt;0,0,E14+('Hourly Volumes'!$E19-'Work Information'!E20)/('Queuing Calcs'!$H$5*'Queuing Calcs'!$H$6))</f>
        <v>#VALUE!</v>
      </c>
      <c r="F15" s="148" t="e">
        <f ca="1">IF(F14+('Hourly Volumes'!$E19-'Work Information'!F20)/('Queuing Calcs'!$H$5*'Queuing Calcs'!$H$6)&lt;0,0,F14+('Hourly Volumes'!$E19-'Work Information'!F20)/('Queuing Calcs'!$H$5*'Queuing Calcs'!$H$6))</f>
        <v>#VALUE!</v>
      </c>
      <c r="G15" s="148" t="e">
        <f ca="1">IF(G14+('Hourly Volumes'!$H19-'Work Information'!G20)/('Queuing Calcs'!$H$5*'Queuing Calcs'!$H$6)&lt;0,0,G14+('Hourly Volumes'!$H19-'Work Information'!G20)/('Queuing Calcs'!$H$5*'Queuing Calcs'!$H$6))</f>
        <v>#VALUE!</v>
      </c>
      <c r="H15" s="148" t="e">
        <f ca="1">IF(H14+('Hourly Volumes'!$K19-'Work Information'!H20)/('Queuing Calcs'!$H$5*'Queuing Calcs'!$H$6)&lt;0,0,H14+('Hourly Volumes'!$K19-'Work Information'!H20)/('Queuing Calcs'!$H$5*'Queuing Calcs'!$H$6))</f>
        <v>#VALUE!</v>
      </c>
      <c r="I15" s="148" t="e">
        <f ca="1">IF(I14+('Hourly Volumes'!$N19-'Work Information'!I20)/('Queuing Calcs'!$H$5*'Queuing Calcs'!$H$6)&lt;0,0,I14+('Hourly Volumes'!$N19-'Work Information'!I20)/('Queuing Calcs'!$H$5*'Queuing Calcs'!$H$6))</f>
        <v>#VALUE!</v>
      </c>
      <c r="K15" s="19" t="s">
        <v>28</v>
      </c>
      <c r="L15" s="148" t="e">
        <f ca="1">IF(L14+('Hourly Volumes'!$E47-'Work Information'!L20)/('Queuing Calcs'!$H$5*'Queuing Calcs'!$H$7)&lt;0,0,L14+('Hourly Volumes'!$E47-'Work Information'!L20)/('Queuing Calcs'!$H$5*'Queuing Calcs'!$H$7))</f>
        <v>#VALUE!</v>
      </c>
      <c r="M15" s="148" t="e">
        <f ca="1">IF(M14+('Hourly Volumes'!$E47-'Work Information'!M20)/('Queuing Calcs'!$H$5*'Queuing Calcs'!$H$7)&lt;0,0,M14+('Hourly Volumes'!$E47-'Work Information'!M20)/('Queuing Calcs'!$H$5*'Queuing Calcs'!$H$7))</f>
        <v>#VALUE!</v>
      </c>
      <c r="N15" s="148" t="e">
        <f ca="1">IF(N14+('Hourly Volumes'!$E47-'Work Information'!N20)/('Queuing Calcs'!$H$5*'Queuing Calcs'!$H$7)&lt;0,0,N14+('Hourly Volumes'!$E47-'Work Information'!N20)/('Queuing Calcs'!$H$5*'Queuing Calcs'!$H$7))</f>
        <v>#VALUE!</v>
      </c>
      <c r="O15" s="148" t="e">
        <f ca="1">IF(O14+('Hourly Volumes'!$E47-'Work Information'!O20)/('Queuing Calcs'!$H$5*'Queuing Calcs'!$H$7)&lt;0,0,O14+('Hourly Volumes'!$E47-'Work Information'!O20)/('Queuing Calcs'!$H$5*'Queuing Calcs'!$H$7))</f>
        <v>#VALUE!</v>
      </c>
      <c r="P15" s="148" t="e">
        <f ca="1">IF(P14+('Hourly Volumes'!$H47-'Work Information'!P20)/('Queuing Calcs'!$H$5*'Queuing Calcs'!$H$7)&lt;0,0,P14+('Hourly Volumes'!$H47-'Work Information'!P20)/('Queuing Calcs'!$H$5*'Queuing Calcs'!$H$7))</f>
        <v>#VALUE!</v>
      </c>
      <c r="Q15" s="148" t="e">
        <f ca="1">IF(Q14+('Hourly Volumes'!$K47-'Work Information'!Q20)/('Queuing Calcs'!$H$5*'Queuing Calcs'!$H$7)&lt;0,0,Q14+('Hourly Volumes'!$K47-'Work Information'!Q20)/('Queuing Calcs'!$H$5*'Queuing Calcs'!$H$7))</f>
        <v>#VALUE!</v>
      </c>
      <c r="R15" s="148" t="e">
        <f ca="1">IF(R14+('Hourly Volumes'!$N47-'Work Information'!R20)/('Queuing Calcs'!$H$5*'Queuing Calcs'!$H$7)&lt;0,0,R14+('Hourly Volumes'!$N47-'Work Information'!R20)/('Queuing Calcs'!$H$5*'Queuing Calcs'!$H$7))</f>
        <v>#VALUE!</v>
      </c>
    </row>
    <row r="16" spans="2:18" x14ac:dyDescent="0.25">
      <c r="B16" s="1" t="s">
        <v>29</v>
      </c>
      <c r="C16" s="148" t="e">
        <f ca="1">IF(C15+('Hourly Volumes'!$E20-'Work Information'!C21)/('Queuing Calcs'!$H$5*'Queuing Calcs'!$H$6)&lt;0,0,C15+('Hourly Volumes'!$E20-'Work Information'!C21)/('Queuing Calcs'!$H$5*'Queuing Calcs'!$H$6))</f>
        <v>#VALUE!</v>
      </c>
      <c r="D16" s="148" t="e">
        <f ca="1">IF(D15+('Hourly Volumes'!$E20-'Work Information'!D21)/('Queuing Calcs'!$H$5*'Queuing Calcs'!$H$6)&lt;0,0,D15+('Hourly Volumes'!$E20-'Work Information'!D21)/('Queuing Calcs'!$H$5*'Queuing Calcs'!$H$6))</f>
        <v>#VALUE!</v>
      </c>
      <c r="E16" s="148" t="e">
        <f ca="1">IF(E15+('Hourly Volumes'!$E20-'Work Information'!E21)/('Queuing Calcs'!$H$5*'Queuing Calcs'!$H$6)&lt;0,0,E15+('Hourly Volumes'!$E20-'Work Information'!E21)/('Queuing Calcs'!$H$5*'Queuing Calcs'!$H$6))</f>
        <v>#VALUE!</v>
      </c>
      <c r="F16" s="148" t="e">
        <f ca="1">IF(F15+('Hourly Volumes'!$E20-'Work Information'!F21)/('Queuing Calcs'!$H$5*'Queuing Calcs'!$H$6)&lt;0,0,F15+('Hourly Volumes'!$E20-'Work Information'!F21)/('Queuing Calcs'!$H$5*'Queuing Calcs'!$H$6))</f>
        <v>#VALUE!</v>
      </c>
      <c r="G16" s="148" t="e">
        <f ca="1">IF(G15+('Hourly Volumes'!$H20-'Work Information'!G21)/('Queuing Calcs'!$H$5*'Queuing Calcs'!$H$6)&lt;0,0,G15+('Hourly Volumes'!$H20-'Work Information'!G21)/('Queuing Calcs'!$H$5*'Queuing Calcs'!$H$6))</f>
        <v>#VALUE!</v>
      </c>
      <c r="H16" s="148" t="e">
        <f ca="1">IF(H15+('Hourly Volumes'!$K20-'Work Information'!H21)/('Queuing Calcs'!$H$5*'Queuing Calcs'!$H$6)&lt;0,0,H15+('Hourly Volumes'!$K20-'Work Information'!H21)/('Queuing Calcs'!$H$5*'Queuing Calcs'!$H$6))</f>
        <v>#VALUE!</v>
      </c>
      <c r="I16" s="148" t="e">
        <f ca="1">IF(I15+('Hourly Volumes'!$N20-'Work Information'!I21)/('Queuing Calcs'!$H$5*'Queuing Calcs'!$H$6)&lt;0,0,I15+('Hourly Volumes'!$N20-'Work Information'!I21)/('Queuing Calcs'!$H$5*'Queuing Calcs'!$H$6))</f>
        <v>#VALUE!</v>
      </c>
      <c r="K16" s="19" t="s">
        <v>29</v>
      </c>
      <c r="L16" s="148" t="e">
        <f ca="1">IF(L15+('Hourly Volumes'!$E48-'Work Information'!L21)/('Queuing Calcs'!$H$5*'Queuing Calcs'!$H$7)&lt;0,0,L15+('Hourly Volumes'!$E48-'Work Information'!L21)/('Queuing Calcs'!$H$5*'Queuing Calcs'!$H$7))</f>
        <v>#VALUE!</v>
      </c>
      <c r="M16" s="148" t="e">
        <f ca="1">IF(M15+('Hourly Volumes'!$E48-'Work Information'!M21)/('Queuing Calcs'!$H$5*'Queuing Calcs'!$H$7)&lt;0,0,M15+('Hourly Volumes'!$E48-'Work Information'!M21)/('Queuing Calcs'!$H$5*'Queuing Calcs'!$H$7))</f>
        <v>#VALUE!</v>
      </c>
      <c r="N16" s="148" t="e">
        <f ca="1">IF(N15+('Hourly Volumes'!$E48-'Work Information'!N21)/('Queuing Calcs'!$H$5*'Queuing Calcs'!$H$7)&lt;0,0,N15+('Hourly Volumes'!$E48-'Work Information'!N21)/('Queuing Calcs'!$H$5*'Queuing Calcs'!$H$7))</f>
        <v>#VALUE!</v>
      </c>
      <c r="O16" s="148" t="e">
        <f ca="1">IF(O15+('Hourly Volumes'!$E48-'Work Information'!O21)/('Queuing Calcs'!$H$5*'Queuing Calcs'!$H$7)&lt;0,0,O15+('Hourly Volumes'!$E48-'Work Information'!O21)/('Queuing Calcs'!$H$5*'Queuing Calcs'!$H$7))</f>
        <v>#VALUE!</v>
      </c>
      <c r="P16" s="148" t="e">
        <f ca="1">IF(P15+('Hourly Volumes'!$H48-'Work Information'!P21)/('Queuing Calcs'!$H$5*'Queuing Calcs'!$H$7)&lt;0,0,P15+('Hourly Volumes'!$H48-'Work Information'!P21)/('Queuing Calcs'!$H$5*'Queuing Calcs'!$H$7))</f>
        <v>#VALUE!</v>
      </c>
      <c r="Q16" s="148" t="e">
        <f ca="1">IF(Q15+('Hourly Volumes'!$K48-'Work Information'!Q21)/('Queuing Calcs'!$H$5*'Queuing Calcs'!$H$7)&lt;0,0,Q15+('Hourly Volumes'!$K48-'Work Information'!Q21)/('Queuing Calcs'!$H$5*'Queuing Calcs'!$H$7))</f>
        <v>#VALUE!</v>
      </c>
      <c r="R16" s="148" t="e">
        <f ca="1">IF(R15+('Hourly Volumes'!$N48-'Work Information'!R21)/('Queuing Calcs'!$H$5*'Queuing Calcs'!$H$7)&lt;0,0,R15+('Hourly Volumes'!$N48-'Work Information'!R21)/('Queuing Calcs'!$H$5*'Queuing Calcs'!$H$7))</f>
        <v>#VALUE!</v>
      </c>
    </row>
    <row r="17" spans="2:18" x14ac:dyDescent="0.25">
      <c r="B17" s="1" t="s">
        <v>30</v>
      </c>
      <c r="C17" s="148" t="e">
        <f ca="1">IF(C16+('Hourly Volumes'!$E21-'Work Information'!C22)/('Queuing Calcs'!$H$5*'Queuing Calcs'!$H$6)&lt;0,0,C16+('Hourly Volumes'!$E21-'Work Information'!C22)/('Queuing Calcs'!$H$5*'Queuing Calcs'!$H$6))</f>
        <v>#VALUE!</v>
      </c>
      <c r="D17" s="148" t="e">
        <f ca="1">IF(D16+('Hourly Volumes'!$E21-'Work Information'!D22)/('Queuing Calcs'!$H$5*'Queuing Calcs'!$H$6)&lt;0,0,D16+('Hourly Volumes'!$E21-'Work Information'!D22)/('Queuing Calcs'!$H$5*'Queuing Calcs'!$H$6))</f>
        <v>#VALUE!</v>
      </c>
      <c r="E17" s="148" t="e">
        <f ca="1">IF(E16+('Hourly Volumes'!$E21-'Work Information'!E22)/('Queuing Calcs'!$H$5*'Queuing Calcs'!$H$6)&lt;0,0,E16+('Hourly Volumes'!$E21-'Work Information'!E22)/('Queuing Calcs'!$H$5*'Queuing Calcs'!$H$6))</f>
        <v>#VALUE!</v>
      </c>
      <c r="F17" s="148" t="e">
        <f ca="1">IF(F16+('Hourly Volumes'!$E21-'Work Information'!F22)/('Queuing Calcs'!$H$5*'Queuing Calcs'!$H$6)&lt;0,0,F16+('Hourly Volumes'!$E21-'Work Information'!F22)/('Queuing Calcs'!$H$5*'Queuing Calcs'!$H$6))</f>
        <v>#VALUE!</v>
      </c>
      <c r="G17" s="148" t="e">
        <f ca="1">IF(G16+('Hourly Volumes'!$H21-'Work Information'!G22)/('Queuing Calcs'!$H$5*'Queuing Calcs'!$H$6)&lt;0,0,G16+('Hourly Volumes'!$H21-'Work Information'!G22)/('Queuing Calcs'!$H$5*'Queuing Calcs'!$H$6))</f>
        <v>#VALUE!</v>
      </c>
      <c r="H17" s="148" t="e">
        <f ca="1">IF(H16+('Hourly Volumes'!$K21-'Work Information'!H22)/('Queuing Calcs'!$H$5*'Queuing Calcs'!$H$6)&lt;0,0,H16+('Hourly Volumes'!$K21-'Work Information'!H22)/('Queuing Calcs'!$H$5*'Queuing Calcs'!$H$6))</f>
        <v>#VALUE!</v>
      </c>
      <c r="I17" s="148" t="e">
        <f ca="1">IF(I16+('Hourly Volumes'!$N21-'Work Information'!I22)/('Queuing Calcs'!$H$5*'Queuing Calcs'!$H$6)&lt;0,0,I16+('Hourly Volumes'!$N21-'Work Information'!I22)/('Queuing Calcs'!$H$5*'Queuing Calcs'!$H$6))</f>
        <v>#VALUE!</v>
      </c>
      <c r="K17" s="19" t="s">
        <v>30</v>
      </c>
      <c r="L17" s="148" t="e">
        <f ca="1">IF(L16+('Hourly Volumes'!$E49-'Work Information'!L22)/('Queuing Calcs'!$H$5*'Queuing Calcs'!$H$7)&lt;0,0,L16+('Hourly Volumes'!$E49-'Work Information'!L22)/('Queuing Calcs'!$H$5*'Queuing Calcs'!$H$7))</f>
        <v>#VALUE!</v>
      </c>
      <c r="M17" s="148" t="e">
        <f ca="1">IF(M16+('Hourly Volumes'!$E49-'Work Information'!M22)/('Queuing Calcs'!$H$5*'Queuing Calcs'!$H$7)&lt;0,0,M16+('Hourly Volumes'!$E49-'Work Information'!M22)/('Queuing Calcs'!$H$5*'Queuing Calcs'!$H$7))</f>
        <v>#VALUE!</v>
      </c>
      <c r="N17" s="148" t="e">
        <f ca="1">IF(N16+('Hourly Volumes'!$E49-'Work Information'!N22)/('Queuing Calcs'!$H$5*'Queuing Calcs'!$H$7)&lt;0,0,N16+('Hourly Volumes'!$E49-'Work Information'!N22)/('Queuing Calcs'!$H$5*'Queuing Calcs'!$H$7))</f>
        <v>#VALUE!</v>
      </c>
      <c r="O17" s="148" t="e">
        <f ca="1">IF(O16+('Hourly Volumes'!$E49-'Work Information'!O22)/('Queuing Calcs'!$H$5*'Queuing Calcs'!$H$7)&lt;0,0,O16+('Hourly Volumes'!$E49-'Work Information'!O22)/('Queuing Calcs'!$H$5*'Queuing Calcs'!$H$7))</f>
        <v>#VALUE!</v>
      </c>
      <c r="P17" s="148" t="e">
        <f ca="1">IF(P16+('Hourly Volumes'!$H49-'Work Information'!P22)/('Queuing Calcs'!$H$5*'Queuing Calcs'!$H$7)&lt;0,0,P16+('Hourly Volumes'!$H49-'Work Information'!P22)/('Queuing Calcs'!$H$5*'Queuing Calcs'!$H$7))</f>
        <v>#VALUE!</v>
      </c>
      <c r="Q17" s="148" t="e">
        <f ca="1">IF(Q16+('Hourly Volumes'!$K49-'Work Information'!Q22)/('Queuing Calcs'!$H$5*'Queuing Calcs'!$H$7)&lt;0,0,Q16+('Hourly Volumes'!$K49-'Work Information'!Q22)/('Queuing Calcs'!$H$5*'Queuing Calcs'!$H$7))</f>
        <v>#VALUE!</v>
      </c>
      <c r="R17" s="148" t="e">
        <f ca="1">IF(R16+('Hourly Volumes'!$N49-'Work Information'!R22)/('Queuing Calcs'!$H$5*'Queuing Calcs'!$H$7)&lt;0,0,R16+('Hourly Volumes'!$N49-'Work Information'!R22)/('Queuing Calcs'!$H$5*'Queuing Calcs'!$H$7))</f>
        <v>#VALUE!</v>
      </c>
    </row>
    <row r="18" spans="2:18" x14ac:dyDescent="0.25">
      <c r="B18" s="1" t="s">
        <v>31</v>
      </c>
      <c r="C18" s="148" t="e">
        <f ca="1">IF(C17+('Hourly Volumes'!$E22-'Work Information'!C23)/('Queuing Calcs'!$H$5*'Queuing Calcs'!$H$6)&lt;0,0,C17+('Hourly Volumes'!$E22-'Work Information'!C23)/('Queuing Calcs'!$H$5*'Queuing Calcs'!$H$6))</f>
        <v>#VALUE!</v>
      </c>
      <c r="D18" s="148" t="e">
        <f ca="1">IF(D17+('Hourly Volumes'!$E22-'Work Information'!D23)/('Queuing Calcs'!$H$5*'Queuing Calcs'!$H$6)&lt;0,0,D17+('Hourly Volumes'!$E22-'Work Information'!D23)/('Queuing Calcs'!$H$5*'Queuing Calcs'!$H$6))</f>
        <v>#VALUE!</v>
      </c>
      <c r="E18" s="148" t="e">
        <f ca="1">IF(E17+('Hourly Volumes'!$E22-'Work Information'!E23)/('Queuing Calcs'!$H$5*'Queuing Calcs'!$H$6)&lt;0,0,E17+('Hourly Volumes'!$E22-'Work Information'!E23)/('Queuing Calcs'!$H$5*'Queuing Calcs'!$H$6))</f>
        <v>#VALUE!</v>
      </c>
      <c r="F18" s="148" t="e">
        <f ca="1">IF(F17+('Hourly Volumes'!$E22-'Work Information'!F23)/('Queuing Calcs'!$H$5*'Queuing Calcs'!$H$6)&lt;0,0,F17+('Hourly Volumes'!$E22-'Work Information'!F23)/('Queuing Calcs'!$H$5*'Queuing Calcs'!$H$6))</f>
        <v>#VALUE!</v>
      </c>
      <c r="G18" s="148" t="e">
        <f ca="1">IF(G17+('Hourly Volumes'!$H22-'Work Information'!G23)/('Queuing Calcs'!$H$5*'Queuing Calcs'!$H$6)&lt;0,0,G17+('Hourly Volumes'!$H22-'Work Information'!G23)/('Queuing Calcs'!$H$5*'Queuing Calcs'!$H$6))</f>
        <v>#VALUE!</v>
      </c>
      <c r="H18" s="148" t="e">
        <f ca="1">IF(H17+('Hourly Volumes'!$K22-'Work Information'!H23)/('Queuing Calcs'!$H$5*'Queuing Calcs'!$H$6)&lt;0,0,H17+('Hourly Volumes'!$K22-'Work Information'!H23)/('Queuing Calcs'!$H$5*'Queuing Calcs'!$H$6))</f>
        <v>#VALUE!</v>
      </c>
      <c r="I18" s="148" t="e">
        <f ca="1">IF(I17+('Hourly Volumes'!$N22-'Work Information'!I23)/('Queuing Calcs'!$H$5*'Queuing Calcs'!$H$6)&lt;0,0,I17+('Hourly Volumes'!$N22-'Work Information'!I23)/('Queuing Calcs'!$H$5*'Queuing Calcs'!$H$6))</f>
        <v>#VALUE!</v>
      </c>
      <c r="K18" s="19" t="s">
        <v>31</v>
      </c>
      <c r="L18" s="148" t="e">
        <f ca="1">IF(L17+('Hourly Volumes'!$E50-'Work Information'!L23)/('Queuing Calcs'!$H$5*'Queuing Calcs'!$H$7)&lt;0,0,L17+('Hourly Volumes'!$E50-'Work Information'!L23)/('Queuing Calcs'!$H$5*'Queuing Calcs'!$H$7))</f>
        <v>#VALUE!</v>
      </c>
      <c r="M18" s="148" t="e">
        <f ca="1">IF(M17+('Hourly Volumes'!$E50-'Work Information'!M23)/('Queuing Calcs'!$H$5*'Queuing Calcs'!$H$7)&lt;0,0,M17+('Hourly Volumes'!$E50-'Work Information'!M23)/('Queuing Calcs'!$H$5*'Queuing Calcs'!$H$7))</f>
        <v>#VALUE!</v>
      </c>
      <c r="N18" s="148" t="e">
        <f ca="1">IF(N17+('Hourly Volumes'!$E50-'Work Information'!N23)/('Queuing Calcs'!$H$5*'Queuing Calcs'!$H$7)&lt;0,0,N17+('Hourly Volumes'!$E50-'Work Information'!N23)/('Queuing Calcs'!$H$5*'Queuing Calcs'!$H$7))</f>
        <v>#VALUE!</v>
      </c>
      <c r="O18" s="148" t="e">
        <f ca="1">IF(O17+('Hourly Volumes'!$E50-'Work Information'!O23)/('Queuing Calcs'!$H$5*'Queuing Calcs'!$H$7)&lt;0,0,O17+('Hourly Volumes'!$E50-'Work Information'!O23)/('Queuing Calcs'!$H$5*'Queuing Calcs'!$H$7))</f>
        <v>#VALUE!</v>
      </c>
      <c r="P18" s="148" t="e">
        <f ca="1">IF(P17+('Hourly Volumes'!$H50-'Work Information'!P23)/('Queuing Calcs'!$H$5*'Queuing Calcs'!$H$7)&lt;0,0,P17+('Hourly Volumes'!$H50-'Work Information'!P23)/('Queuing Calcs'!$H$5*'Queuing Calcs'!$H$7))</f>
        <v>#VALUE!</v>
      </c>
      <c r="Q18" s="148" t="e">
        <f ca="1">IF(Q17+('Hourly Volumes'!$K50-'Work Information'!Q23)/('Queuing Calcs'!$H$5*'Queuing Calcs'!$H$7)&lt;0,0,Q17+('Hourly Volumes'!$K50-'Work Information'!Q23)/('Queuing Calcs'!$H$5*'Queuing Calcs'!$H$7))</f>
        <v>#VALUE!</v>
      </c>
      <c r="R18" s="148" t="e">
        <f ca="1">IF(R17+('Hourly Volumes'!$N50-'Work Information'!R23)/('Queuing Calcs'!$H$5*'Queuing Calcs'!$H$7)&lt;0,0,R17+('Hourly Volumes'!$N50-'Work Information'!R23)/('Queuing Calcs'!$H$5*'Queuing Calcs'!$H$7))</f>
        <v>#VALUE!</v>
      </c>
    </row>
    <row r="19" spans="2:18" x14ac:dyDescent="0.25">
      <c r="B19" s="1" t="s">
        <v>32</v>
      </c>
      <c r="C19" s="148" t="e">
        <f ca="1">IF(C18+('Hourly Volumes'!$E23-'Work Information'!C24)/('Queuing Calcs'!$H$5*'Queuing Calcs'!$H$6)&lt;0,0,C18+('Hourly Volumes'!$E23-'Work Information'!C24)/('Queuing Calcs'!$H$5*'Queuing Calcs'!$H$6))</f>
        <v>#VALUE!</v>
      </c>
      <c r="D19" s="148" t="e">
        <f ca="1">IF(D18+('Hourly Volumes'!$E23-'Work Information'!D24)/('Queuing Calcs'!$H$5*'Queuing Calcs'!$H$6)&lt;0,0,D18+('Hourly Volumes'!$E23-'Work Information'!D24)/('Queuing Calcs'!$H$5*'Queuing Calcs'!$H$6))</f>
        <v>#VALUE!</v>
      </c>
      <c r="E19" s="148" t="e">
        <f ca="1">IF(E18+('Hourly Volumes'!$E23-'Work Information'!E24)/('Queuing Calcs'!$H$5*'Queuing Calcs'!$H$6)&lt;0,0,E18+('Hourly Volumes'!$E23-'Work Information'!E24)/('Queuing Calcs'!$H$5*'Queuing Calcs'!$H$6))</f>
        <v>#VALUE!</v>
      </c>
      <c r="F19" s="148" t="e">
        <f ca="1">IF(F18+('Hourly Volumes'!$E23-'Work Information'!F24)/('Queuing Calcs'!$H$5*'Queuing Calcs'!$H$6)&lt;0,0,F18+('Hourly Volumes'!$E23-'Work Information'!F24)/('Queuing Calcs'!$H$5*'Queuing Calcs'!$H$6))</f>
        <v>#VALUE!</v>
      </c>
      <c r="G19" s="148" t="e">
        <f ca="1">IF(G18+('Hourly Volumes'!$H23-'Work Information'!G24)/('Queuing Calcs'!$H$5*'Queuing Calcs'!$H$6)&lt;0,0,G18+('Hourly Volumes'!$H23-'Work Information'!G24)/('Queuing Calcs'!$H$5*'Queuing Calcs'!$H$6))</f>
        <v>#VALUE!</v>
      </c>
      <c r="H19" s="148" t="e">
        <f ca="1">IF(H18+('Hourly Volumes'!$K23-'Work Information'!H24)/('Queuing Calcs'!$H$5*'Queuing Calcs'!$H$6)&lt;0,0,H18+('Hourly Volumes'!$K23-'Work Information'!H24)/('Queuing Calcs'!$H$5*'Queuing Calcs'!$H$6))</f>
        <v>#VALUE!</v>
      </c>
      <c r="I19" s="148" t="e">
        <f ca="1">IF(I18+('Hourly Volumes'!$N23-'Work Information'!I24)/('Queuing Calcs'!$H$5*'Queuing Calcs'!$H$6)&lt;0,0,I18+('Hourly Volumes'!$N23-'Work Information'!I24)/('Queuing Calcs'!$H$5*'Queuing Calcs'!$H$6))</f>
        <v>#VALUE!</v>
      </c>
      <c r="K19" s="19" t="s">
        <v>32</v>
      </c>
      <c r="L19" s="148" t="e">
        <f ca="1">IF(L18+('Hourly Volumes'!$E51-'Work Information'!L24)/('Queuing Calcs'!$H$5*'Queuing Calcs'!$H$7)&lt;0,0,L18+('Hourly Volumes'!$E51-'Work Information'!L24)/('Queuing Calcs'!$H$5*'Queuing Calcs'!$H$7))</f>
        <v>#VALUE!</v>
      </c>
      <c r="M19" s="148" t="e">
        <f ca="1">IF(M18+('Hourly Volumes'!$E51-'Work Information'!M24)/('Queuing Calcs'!$H$5*'Queuing Calcs'!$H$7)&lt;0,0,M18+('Hourly Volumes'!$E51-'Work Information'!M24)/('Queuing Calcs'!$H$5*'Queuing Calcs'!$H$7))</f>
        <v>#VALUE!</v>
      </c>
      <c r="N19" s="148" t="e">
        <f ca="1">IF(N18+('Hourly Volumes'!$E51-'Work Information'!N24)/('Queuing Calcs'!$H$5*'Queuing Calcs'!$H$7)&lt;0,0,N18+('Hourly Volumes'!$E51-'Work Information'!N24)/('Queuing Calcs'!$H$5*'Queuing Calcs'!$H$7))</f>
        <v>#VALUE!</v>
      </c>
      <c r="O19" s="148" t="e">
        <f ca="1">IF(O18+('Hourly Volumes'!$E51-'Work Information'!O24)/('Queuing Calcs'!$H$5*'Queuing Calcs'!$H$7)&lt;0,0,O18+('Hourly Volumes'!$E51-'Work Information'!O24)/('Queuing Calcs'!$H$5*'Queuing Calcs'!$H$7))</f>
        <v>#VALUE!</v>
      </c>
      <c r="P19" s="148" t="e">
        <f ca="1">IF(P18+('Hourly Volumes'!$H51-'Work Information'!P24)/('Queuing Calcs'!$H$5*'Queuing Calcs'!$H$7)&lt;0,0,P18+('Hourly Volumes'!$H51-'Work Information'!P24)/('Queuing Calcs'!$H$5*'Queuing Calcs'!$H$7))</f>
        <v>#VALUE!</v>
      </c>
      <c r="Q19" s="148" t="e">
        <f ca="1">IF(Q18+('Hourly Volumes'!$K51-'Work Information'!Q24)/('Queuing Calcs'!$H$5*'Queuing Calcs'!$H$7)&lt;0,0,Q18+('Hourly Volumes'!$K51-'Work Information'!Q24)/('Queuing Calcs'!$H$5*'Queuing Calcs'!$H$7))</f>
        <v>#VALUE!</v>
      </c>
      <c r="R19" s="148" t="e">
        <f ca="1">IF(R18+('Hourly Volumes'!$N51-'Work Information'!R24)/('Queuing Calcs'!$H$5*'Queuing Calcs'!$H$7)&lt;0,0,R18+('Hourly Volumes'!$N51-'Work Information'!R24)/('Queuing Calcs'!$H$5*'Queuing Calcs'!$H$7))</f>
        <v>#VALUE!</v>
      </c>
    </row>
    <row r="20" spans="2:18" x14ac:dyDescent="0.25">
      <c r="B20" s="1" t="s">
        <v>33</v>
      </c>
      <c r="C20" s="148" t="e">
        <f ca="1">IF(C19+('Hourly Volumes'!$E24-'Work Information'!C25)/('Queuing Calcs'!$H$5*'Queuing Calcs'!$H$6)&lt;0,0,C19+('Hourly Volumes'!$E24-'Work Information'!C25)/('Queuing Calcs'!$H$5*'Queuing Calcs'!$H$6))</f>
        <v>#VALUE!</v>
      </c>
      <c r="D20" s="148" t="e">
        <f ca="1">IF(D19+('Hourly Volumes'!$E24-'Work Information'!D25)/('Queuing Calcs'!$H$5*'Queuing Calcs'!$H$6)&lt;0,0,D19+('Hourly Volumes'!$E24-'Work Information'!D25)/('Queuing Calcs'!$H$5*'Queuing Calcs'!$H$6))</f>
        <v>#VALUE!</v>
      </c>
      <c r="E20" s="148" t="e">
        <f ca="1">IF(E19+('Hourly Volumes'!$E24-'Work Information'!E25)/('Queuing Calcs'!$H$5*'Queuing Calcs'!$H$6)&lt;0,0,E19+('Hourly Volumes'!$E24-'Work Information'!E25)/('Queuing Calcs'!$H$5*'Queuing Calcs'!$H$6))</f>
        <v>#VALUE!</v>
      </c>
      <c r="F20" s="148" t="e">
        <f ca="1">IF(F19+('Hourly Volumes'!$E24-'Work Information'!F25)/('Queuing Calcs'!$H$5*'Queuing Calcs'!$H$6)&lt;0,0,F19+('Hourly Volumes'!$E24-'Work Information'!F25)/('Queuing Calcs'!$H$5*'Queuing Calcs'!$H$6))</f>
        <v>#VALUE!</v>
      </c>
      <c r="G20" s="148" t="e">
        <f ca="1">IF(G19+('Hourly Volumes'!$H24-'Work Information'!G25)/('Queuing Calcs'!$H$5*'Queuing Calcs'!$H$6)&lt;0,0,G19+('Hourly Volumes'!$H24-'Work Information'!G25)/('Queuing Calcs'!$H$5*'Queuing Calcs'!$H$6))</f>
        <v>#VALUE!</v>
      </c>
      <c r="H20" s="148" t="e">
        <f ca="1">IF(H19+('Hourly Volumes'!$K24-'Work Information'!H25)/('Queuing Calcs'!$H$5*'Queuing Calcs'!$H$6)&lt;0,0,H19+('Hourly Volumes'!$K24-'Work Information'!H25)/('Queuing Calcs'!$H$5*'Queuing Calcs'!$H$6))</f>
        <v>#VALUE!</v>
      </c>
      <c r="I20" s="148" t="e">
        <f ca="1">IF(I19+('Hourly Volumes'!$N24-'Work Information'!I25)/('Queuing Calcs'!$H$5*'Queuing Calcs'!$H$6)&lt;0,0,I19+('Hourly Volumes'!$N24-'Work Information'!I25)/('Queuing Calcs'!$H$5*'Queuing Calcs'!$H$6))</f>
        <v>#VALUE!</v>
      </c>
      <c r="K20" s="19" t="s">
        <v>33</v>
      </c>
      <c r="L20" s="148" t="e">
        <f ca="1">IF(L19+('Hourly Volumes'!$E52-'Work Information'!L25)/('Queuing Calcs'!$H$5*'Queuing Calcs'!$H$7)&lt;0,0,L19+('Hourly Volumes'!$E52-'Work Information'!L25)/('Queuing Calcs'!$H$5*'Queuing Calcs'!$H$7))</f>
        <v>#VALUE!</v>
      </c>
      <c r="M20" s="148" t="e">
        <f ca="1">IF(M19+('Hourly Volumes'!$E52-'Work Information'!M25)/('Queuing Calcs'!$H$5*'Queuing Calcs'!$H$7)&lt;0,0,M19+('Hourly Volumes'!$E52-'Work Information'!M25)/('Queuing Calcs'!$H$5*'Queuing Calcs'!$H$7))</f>
        <v>#VALUE!</v>
      </c>
      <c r="N20" s="148" t="e">
        <f ca="1">IF(N19+('Hourly Volumes'!$E52-'Work Information'!N25)/('Queuing Calcs'!$H$5*'Queuing Calcs'!$H$7)&lt;0,0,N19+('Hourly Volumes'!$E52-'Work Information'!N25)/('Queuing Calcs'!$H$5*'Queuing Calcs'!$H$7))</f>
        <v>#VALUE!</v>
      </c>
      <c r="O20" s="148" t="e">
        <f ca="1">IF(O19+('Hourly Volumes'!$E52-'Work Information'!O25)/('Queuing Calcs'!$H$5*'Queuing Calcs'!$H$7)&lt;0,0,O19+('Hourly Volumes'!$E52-'Work Information'!O25)/('Queuing Calcs'!$H$5*'Queuing Calcs'!$H$7))</f>
        <v>#VALUE!</v>
      </c>
      <c r="P20" s="148" t="e">
        <f ca="1">IF(P19+('Hourly Volumes'!$H52-'Work Information'!P25)/('Queuing Calcs'!$H$5*'Queuing Calcs'!$H$7)&lt;0,0,P19+('Hourly Volumes'!$H52-'Work Information'!P25)/('Queuing Calcs'!$H$5*'Queuing Calcs'!$H$7))</f>
        <v>#VALUE!</v>
      </c>
      <c r="Q20" s="148" t="e">
        <f ca="1">IF(Q19+('Hourly Volumes'!$K52-'Work Information'!Q25)/('Queuing Calcs'!$H$5*'Queuing Calcs'!$H$7)&lt;0,0,Q19+('Hourly Volumes'!$K52-'Work Information'!Q25)/('Queuing Calcs'!$H$5*'Queuing Calcs'!$H$7))</f>
        <v>#VALUE!</v>
      </c>
      <c r="R20" s="148" t="e">
        <f ca="1">IF(R19+('Hourly Volumes'!$N52-'Work Information'!R25)/('Queuing Calcs'!$H$5*'Queuing Calcs'!$H$7)&lt;0,0,R19+('Hourly Volumes'!$N52-'Work Information'!R25)/('Queuing Calcs'!$H$5*'Queuing Calcs'!$H$7))</f>
        <v>#VALUE!</v>
      </c>
    </row>
    <row r="21" spans="2:18" x14ac:dyDescent="0.25">
      <c r="B21" s="1" t="s">
        <v>34</v>
      </c>
      <c r="C21" s="148" t="e">
        <f ca="1">IF(C20+('Hourly Volumes'!$E25-'Work Information'!C26)/('Queuing Calcs'!$H$5*'Queuing Calcs'!$H$6)&lt;0,0,C20+('Hourly Volumes'!$E25-'Work Information'!C26)/('Queuing Calcs'!$H$5*'Queuing Calcs'!$H$6))</f>
        <v>#VALUE!</v>
      </c>
      <c r="D21" s="148" t="e">
        <f ca="1">IF(D20+('Hourly Volumes'!$E25-'Work Information'!D26)/('Queuing Calcs'!$H$5*'Queuing Calcs'!$H$6)&lt;0,0,D20+('Hourly Volumes'!$E25-'Work Information'!D26)/('Queuing Calcs'!$H$5*'Queuing Calcs'!$H$6))</f>
        <v>#VALUE!</v>
      </c>
      <c r="E21" s="148" t="e">
        <f ca="1">IF(E20+('Hourly Volumes'!$E25-'Work Information'!E26)/('Queuing Calcs'!$H$5*'Queuing Calcs'!$H$6)&lt;0,0,E20+('Hourly Volumes'!$E25-'Work Information'!E26)/('Queuing Calcs'!$H$5*'Queuing Calcs'!$H$6))</f>
        <v>#VALUE!</v>
      </c>
      <c r="F21" s="148" t="e">
        <f ca="1">IF(F20+('Hourly Volumes'!$E25-'Work Information'!F26)/('Queuing Calcs'!$H$5*'Queuing Calcs'!$H$6)&lt;0,0,F20+('Hourly Volumes'!$E25-'Work Information'!F26)/('Queuing Calcs'!$H$5*'Queuing Calcs'!$H$6))</f>
        <v>#VALUE!</v>
      </c>
      <c r="G21" s="148" t="e">
        <f ca="1">IF(G20+('Hourly Volumes'!$H25-'Work Information'!G26)/('Queuing Calcs'!$H$5*'Queuing Calcs'!$H$6)&lt;0,0,G20+('Hourly Volumes'!$H25-'Work Information'!G26)/('Queuing Calcs'!$H$5*'Queuing Calcs'!$H$6))</f>
        <v>#VALUE!</v>
      </c>
      <c r="H21" s="148" t="e">
        <f ca="1">IF(H20+('Hourly Volumes'!$K25-'Work Information'!H26)/('Queuing Calcs'!$H$5*'Queuing Calcs'!$H$6)&lt;0,0,H20+('Hourly Volumes'!$K25-'Work Information'!H26)/('Queuing Calcs'!$H$5*'Queuing Calcs'!$H$6))</f>
        <v>#VALUE!</v>
      </c>
      <c r="I21" s="148" t="e">
        <f ca="1">IF(I20+('Hourly Volumes'!$N25-'Work Information'!I26)/('Queuing Calcs'!$H$5*'Queuing Calcs'!$H$6)&lt;0,0,I20+('Hourly Volumes'!$N25-'Work Information'!I26)/('Queuing Calcs'!$H$5*'Queuing Calcs'!$H$6))</f>
        <v>#VALUE!</v>
      </c>
      <c r="K21" s="19" t="s">
        <v>34</v>
      </c>
      <c r="L21" s="148" t="e">
        <f ca="1">IF(L20+('Hourly Volumes'!$E53-'Work Information'!L26)/('Queuing Calcs'!$H$5*'Queuing Calcs'!$H$7)&lt;0,0,L20+('Hourly Volumes'!$E53-'Work Information'!L26)/('Queuing Calcs'!$H$5*'Queuing Calcs'!$H$7))</f>
        <v>#VALUE!</v>
      </c>
      <c r="M21" s="148" t="e">
        <f ca="1">IF(M20+('Hourly Volumes'!$E53-'Work Information'!M26)/('Queuing Calcs'!$H$5*'Queuing Calcs'!$H$7)&lt;0,0,M20+('Hourly Volumes'!$E53-'Work Information'!M26)/('Queuing Calcs'!$H$5*'Queuing Calcs'!$H$7))</f>
        <v>#VALUE!</v>
      </c>
      <c r="N21" s="148" t="e">
        <f ca="1">IF(N20+('Hourly Volumes'!$E53-'Work Information'!N26)/('Queuing Calcs'!$H$5*'Queuing Calcs'!$H$7)&lt;0,0,N20+('Hourly Volumes'!$E53-'Work Information'!N26)/('Queuing Calcs'!$H$5*'Queuing Calcs'!$H$7))</f>
        <v>#VALUE!</v>
      </c>
      <c r="O21" s="148" t="e">
        <f ca="1">IF(O20+('Hourly Volumes'!$E53-'Work Information'!O26)/('Queuing Calcs'!$H$5*'Queuing Calcs'!$H$7)&lt;0,0,O20+('Hourly Volumes'!$E53-'Work Information'!O26)/('Queuing Calcs'!$H$5*'Queuing Calcs'!$H$7))</f>
        <v>#VALUE!</v>
      </c>
      <c r="P21" s="148" t="e">
        <f ca="1">IF(P20+('Hourly Volumes'!$H53-'Work Information'!P26)/('Queuing Calcs'!$H$5*'Queuing Calcs'!$H$7)&lt;0,0,P20+('Hourly Volumes'!$H53-'Work Information'!P26)/('Queuing Calcs'!$H$5*'Queuing Calcs'!$H$7))</f>
        <v>#VALUE!</v>
      </c>
      <c r="Q21" s="148" t="e">
        <f ca="1">IF(Q20+('Hourly Volumes'!$K53-'Work Information'!Q26)/('Queuing Calcs'!$H$5*'Queuing Calcs'!$H$7)&lt;0,0,Q20+('Hourly Volumes'!$K53-'Work Information'!Q26)/('Queuing Calcs'!$H$5*'Queuing Calcs'!$H$7))</f>
        <v>#VALUE!</v>
      </c>
      <c r="R21" s="148" t="e">
        <f ca="1">IF(R20+('Hourly Volumes'!$N53-'Work Information'!R26)/('Queuing Calcs'!$H$5*'Queuing Calcs'!$H$7)&lt;0,0,R20+('Hourly Volumes'!$N53-'Work Information'!R26)/('Queuing Calcs'!$H$5*'Queuing Calcs'!$H$7))</f>
        <v>#VALUE!</v>
      </c>
    </row>
    <row r="22" spans="2:18" x14ac:dyDescent="0.25">
      <c r="B22" s="1" t="s">
        <v>45</v>
      </c>
      <c r="C22" s="148" t="e">
        <f ca="1">IF(C21+('Hourly Volumes'!$E26-'Work Information'!C27)/('Queuing Calcs'!$H$5*'Queuing Calcs'!$H$6)&lt;0,0,C21+('Hourly Volumes'!$E26-'Work Information'!C27)/('Queuing Calcs'!$H$5*'Queuing Calcs'!$H$6))</f>
        <v>#VALUE!</v>
      </c>
      <c r="D22" s="148" t="e">
        <f ca="1">IF(D21+('Hourly Volumes'!$E26-'Work Information'!D27)/('Queuing Calcs'!$H$5*'Queuing Calcs'!$H$6)&lt;0,0,D21+('Hourly Volumes'!$E26-'Work Information'!D27)/('Queuing Calcs'!$H$5*'Queuing Calcs'!$H$6))</f>
        <v>#VALUE!</v>
      </c>
      <c r="E22" s="148" t="e">
        <f ca="1">IF(E21+('Hourly Volumes'!$E26-'Work Information'!E27)/('Queuing Calcs'!$H$5*'Queuing Calcs'!$H$6)&lt;0,0,E21+('Hourly Volumes'!$E26-'Work Information'!E27)/('Queuing Calcs'!$H$5*'Queuing Calcs'!$H$6))</f>
        <v>#VALUE!</v>
      </c>
      <c r="F22" s="148" t="e">
        <f ca="1">IF(F21+('Hourly Volumes'!$E26-'Work Information'!F27)/('Queuing Calcs'!$H$5*'Queuing Calcs'!$H$6)&lt;0,0,F21+('Hourly Volumes'!$E26-'Work Information'!F27)/('Queuing Calcs'!$H$5*'Queuing Calcs'!$H$6))</f>
        <v>#VALUE!</v>
      </c>
      <c r="G22" s="148" t="e">
        <f ca="1">IF(G21+('Hourly Volumes'!$H26-'Work Information'!G27)/('Queuing Calcs'!$H$5*'Queuing Calcs'!$H$6)&lt;0,0,G21+('Hourly Volumes'!$H26-'Work Information'!G27)/('Queuing Calcs'!$H$5*'Queuing Calcs'!$H$6))</f>
        <v>#VALUE!</v>
      </c>
      <c r="H22" s="148" t="e">
        <f ca="1">IF(H21+('Hourly Volumes'!$K26-'Work Information'!H27)/('Queuing Calcs'!$H$5*'Queuing Calcs'!$H$6)&lt;0,0,H21+('Hourly Volumes'!$K26-'Work Information'!H27)/('Queuing Calcs'!$H$5*'Queuing Calcs'!$H$6))</f>
        <v>#VALUE!</v>
      </c>
      <c r="I22" s="148" t="e">
        <f ca="1">IF(I21+('Hourly Volumes'!$N26-'Work Information'!I27)/('Queuing Calcs'!$H$5*'Queuing Calcs'!$H$6)&lt;0,0,I21+('Hourly Volumes'!$N26-'Work Information'!I27)/('Queuing Calcs'!$H$5*'Queuing Calcs'!$H$6))</f>
        <v>#VALUE!</v>
      </c>
      <c r="K22" s="19" t="s">
        <v>45</v>
      </c>
      <c r="L22" s="148" t="e">
        <f ca="1">IF(L21+('Hourly Volumes'!$E54-'Work Information'!L27)/('Queuing Calcs'!$H$5*'Queuing Calcs'!$H$7)&lt;0,0,L21+('Hourly Volumes'!$E54-'Work Information'!L27)/('Queuing Calcs'!$H$5*'Queuing Calcs'!$H$7))</f>
        <v>#VALUE!</v>
      </c>
      <c r="M22" s="148" t="e">
        <f ca="1">IF(M21+('Hourly Volumes'!$E54-'Work Information'!M27)/('Queuing Calcs'!$H$5*'Queuing Calcs'!$H$7)&lt;0,0,M21+('Hourly Volumes'!$E54-'Work Information'!M27)/('Queuing Calcs'!$H$5*'Queuing Calcs'!$H$7))</f>
        <v>#VALUE!</v>
      </c>
      <c r="N22" s="148" t="e">
        <f ca="1">IF(N21+('Hourly Volumes'!$E54-'Work Information'!N27)/('Queuing Calcs'!$H$5*'Queuing Calcs'!$H$7)&lt;0,0,N21+('Hourly Volumes'!$E54-'Work Information'!N27)/('Queuing Calcs'!$H$5*'Queuing Calcs'!$H$7))</f>
        <v>#VALUE!</v>
      </c>
      <c r="O22" s="148" t="e">
        <f ca="1">IF(O21+('Hourly Volumes'!$E54-'Work Information'!O27)/('Queuing Calcs'!$H$5*'Queuing Calcs'!$H$7)&lt;0,0,O21+('Hourly Volumes'!$E54-'Work Information'!O27)/('Queuing Calcs'!$H$5*'Queuing Calcs'!$H$7))</f>
        <v>#VALUE!</v>
      </c>
      <c r="P22" s="148" t="e">
        <f ca="1">IF(P21+('Hourly Volumes'!$H54-'Work Information'!P27)/('Queuing Calcs'!$H$5*'Queuing Calcs'!$H$7)&lt;0,0,P21+('Hourly Volumes'!$H54-'Work Information'!P27)/('Queuing Calcs'!$H$5*'Queuing Calcs'!$H$7))</f>
        <v>#VALUE!</v>
      </c>
      <c r="Q22" s="148" t="e">
        <f ca="1">IF(Q21+('Hourly Volumes'!$K54-'Work Information'!Q27)/('Queuing Calcs'!$H$5*'Queuing Calcs'!$H$7)&lt;0,0,Q21+('Hourly Volumes'!$K54-'Work Information'!Q27)/('Queuing Calcs'!$H$5*'Queuing Calcs'!$H$7))</f>
        <v>#VALUE!</v>
      </c>
      <c r="R22" s="148" t="e">
        <f ca="1">IF(R21+('Hourly Volumes'!$N54-'Work Information'!R27)/('Queuing Calcs'!$H$5*'Queuing Calcs'!$H$7)&lt;0,0,R21+('Hourly Volumes'!$N54-'Work Information'!R27)/('Queuing Calcs'!$H$5*'Queuing Calcs'!$H$7))</f>
        <v>#VALUE!</v>
      </c>
    </row>
    <row r="23" spans="2:18" x14ac:dyDescent="0.25">
      <c r="B23" s="1" t="s">
        <v>46</v>
      </c>
      <c r="C23" s="148" t="e">
        <f ca="1">IF(C22+('Hourly Volumes'!$E27-'Work Information'!C28)/('Queuing Calcs'!$H$5*'Queuing Calcs'!$H$6)&lt;0,0,C22+('Hourly Volumes'!$E27-'Work Information'!C28)/('Queuing Calcs'!$H$5*'Queuing Calcs'!$H$6))</f>
        <v>#VALUE!</v>
      </c>
      <c r="D23" s="148" t="e">
        <f ca="1">IF(D22+('Hourly Volumes'!$E27-'Work Information'!D28)/('Queuing Calcs'!$H$5*'Queuing Calcs'!$H$6)&lt;0,0,D22+('Hourly Volumes'!$E27-'Work Information'!D28)/('Queuing Calcs'!$H$5*'Queuing Calcs'!$H$6))</f>
        <v>#VALUE!</v>
      </c>
      <c r="E23" s="148" t="e">
        <f ca="1">IF(E22+('Hourly Volumes'!$E27-'Work Information'!E28)/('Queuing Calcs'!$H$5*'Queuing Calcs'!$H$6)&lt;0,0,E22+('Hourly Volumes'!$E27-'Work Information'!E28)/('Queuing Calcs'!$H$5*'Queuing Calcs'!$H$6))</f>
        <v>#VALUE!</v>
      </c>
      <c r="F23" s="148" t="e">
        <f ca="1">IF(F22+('Hourly Volumes'!$E27-'Work Information'!F28)/('Queuing Calcs'!$H$5*'Queuing Calcs'!$H$6)&lt;0,0,F22+('Hourly Volumes'!$E27-'Work Information'!F28)/('Queuing Calcs'!$H$5*'Queuing Calcs'!$H$6))</f>
        <v>#VALUE!</v>
      </c>
      <c r="G23" s="148" t="e">
        <f ca="1">IF(G22+('Hourly Volumes'!$H27-'Work Information'!G28)/('Queuing Calcs'!$H$5*'Queuing Calcs'!$H$6)&lt;0,0,G22+('Hourly Volumes'!$H27-'Work Information'!G28)/('Queuing Calcs'!$H$5*'Queuing Calcs'!$H$6))</f>
        <v>#VALUE!</v>
      </c>
      <c r="H23" s="148" t="e">
        <f ca="1">IF(H22+('Hourly Volumes'!$K27-'Work Information'!H28)/('Queuing Calcs'!$H$5*'Queuing Calcs'!$H$6)&lt;0,0,H22+('Hourly Volumes'!$K27-'Work Information'!H28)/('Queuing Calcs'!$H$5*'Queuing Calcs'!$H$6))</f>
        <v>#VALUE!</v>
      </c>
      <c r="I23" s="148" t="e">
        <f ca="1">IF(I22+('Hourly Volumes'!$N27-'Work Information'!I28)/('Queuing Calcs'!$H$5*'Queuing Calcs'!$H$6)&lt;0,0,I22+('Hourly Volumes'!$N27-'Work Information'!I28)/('Queuing Calcs'!$H$5*'Queuing Calcs'!$H$6))</f>
        <v>#VALUE!</v>
      </c>
      <c r="K23" s="19" t="s">
        <v>46</v>
      </c>
      <c r="L23" s="148" t="e">
        <f ca="1">IF(L22+('Hourly Volumes'!$E55-'Work Information'!L28)/('Queuing Calcs'!$H$5*'Queuing Calcs'!$H$7)&lt;0,0,L22+('Hourly Volumes'!$E55-'Work Information'!L28)/('Queuing Calcs'!$H$5*'Queuing Calcs'!$H$7))</f>
        <v>#VALUE!</v>
      </c>
      <c r="M23" s="148" t="e">
        <f ca="1">IF(M22+('Hourly Volumes'!$E55-'Work Information'!M28)/('Queuing Calcs'!$H$5*'Queuing Calcs'!$H$7)&lt;0,0,M22+('Hourly Volumes'!$E55-'Work Information'!M28)/('Queuing Calcs'!$H$5*'Queuing Calcs'!$H$7))</f>
        <v>#VALUE!</v>
      </c>
      <c r="N23" s="148" t="e">
        <f ca="1">IF(N22+('Hourly Volumes'!$E55-'Work Information'!N28)/('Queuing Calcs'!$H$5*'Queuing Calcs'!$H$7)&lt;0,0,N22+('Hourly Volumes'!$E55-'Work Information'!N28)/('Queuing Calcs'!$H$5*'Queuing Calcs'!$H$7))</f>
        <v>#VALUE!</v>
      </c>
      <c r="O23" s="148" t="e">
        <f ca="1">IF(O22+('Hourly Volumes'!$E55-'Work Information'!O28)/('Queuing Calcs'!$H$5*'Queuing Calcs'!$H$7)&lt;0,0,O22+('Hourly Volumes'!$E55-'Work Information'!O28)/('Queuing Calcs'!$H$5*'Queuing Calcs'!$H$7))</f>
        <v>#VALUE!</v>
      </c>
      <c r="P23" s="148" t="e">
        <f ca="1">IF(P22+('Hourly Volumes'!$H55-'Work Information'!P28)/('Queuing Calcs'!$H$5*'Queuing Calcs'!$H$7)&lt;0,0,P22+('Hourly Volumes'!$H55-'Work Information'!P28)/('Queuing Calcs'!$H$5*'Queuing Calcs'!$H$7))</f>
        <v>#VALUE!</v>
      </c>
      <c r="Q23" s="148" t="e">
        <f ca="1">IF(Q22+('Hourly Volumes'!$K55-'Work Information'!Q28)/('Queuing Calcs'!$H$5*'Queuing Calcs'!$H$7)&lt;0,0,Q22+('Hourly Volumes'!$K55-'Work Information'!Q28)/('Queuing Calcs'!$H$5*'Queuing Calcs'!$H$7))</f>
        <v>#VALUE!</v>
      </c>
      <c r="R23" s="148" t="e">
        <f ca="1">IF(R22+('Hourly Volumes'!$N55-'Work Information'!R28)/('Queuing Calcs'!$H$5*'Queuing Calcs'!$H$7)&lt;0,0,R22+('Hourly Volumes'!$N55-'Work Information'!R28)/('Queuing Calcs'!$H$5*'Queuing Calcs'!$H$7))</f>
        <v>#VALUE!</v>
      </c>
    </row>
    <row r="24" spans="2:18" x14ac:dyDescent="0.25">
      <c r="B24" s="1" t="s">
        <v>35</v>
      </c>
      <c r="C24" s="148" t="e">
        <f ca="1">IF(C23+('Hourly Volumes'!$E28-'Work Information'!C29)/('Queuing Calcs'!$H$5*'Queuing Calcs'!$H$6)&lt;0,0,C23+('Hourly Volumes'!$E28-'Work Information'!C29)/('Queuing Calcs'!$H$5*'Queuing Calcs'!$H$6))</f>
        <v>#VALUE!</v>
      </c>
      <c r="D24" s="148" t="e">
        <f ca="1">IF(D23+('Hourly Volumes'!$E28-'Work Information'!D29)/('Queuing Calcs'!$H$5*'Queuing Calcs'!$H$6)&lt;0,0,D23+('Hourly Volumes'!$E28-'Work Information'!D29)/('Queuing Calcs'!$H$5*'Queuing Calcs'!$H$6))</f>
        <v>#VALUE!</v>
      </c>
      <c r="E24" s="148" t="e">
        <f ca="1">IF(E23+('Hourly Volumes'!$E28-'Work Information'!E29)/('Queuing Calcs'!$H$5*'Queuing Calcs'!$H$6)&lt;0,0,E23+('Hourly Volumes'!$E28-'Work Information'!E29)/('Queuing Calcs'!$H$5*'Queuing Calcs'!$H$6))</f>
        <v>#VALUE!</v>
      </c>
      <c r="F24" s="148" t="e">
        <f ca="1">IF(F23+('Hourly Volumes'!$E28-'Work Information'!F29)/('Queuing Calcs'!$H$5*'Queuing Calcs'!$H$6)&lt;0,0,F23+('Hourly Volumes'!$E28-'Work Information'!F29)/('Queuing Calcs'!$H$5*'Queuing Calcs'!$H$6))</f>
        <v>#VALUE!</v>
      </c>
      <c r="G24" s="148" t="e">
        <f ca="1">IF(G23+('Hourly Volumes'!$H28-'Work Information'!G29)/('Queuing Calcs'!$H$5*'Queuing Calcs'!$H$6)&lt;0,0,G23+('Hourly Volumes'!$H28-'Work Information'!G29)/('Queuing Calcs'!$H$5*'Queuing Calcs'!$H$6))</f>
        <v>#VALUE!</v>
      </c>
      <c r="H24" s="148" t="e">
        <f ca="1">IF(H23+('Hourly Volumes'!$K28-'Work Information'!H29)/('Queuing Calcs'!$H$5*'Queuing Calcs'!$H$6)&lt;0,0,H23+('Hourly Volumes'!$K28-'Work Information'!H29)/('Queuing Calcs'!$H$5*'Queuing Calcs'!$H$6))</f>
        <v>#VALUE!</v>
      </c>
      <c r="I24" s="148" t="e">
        <f ca="1">IF(I23+('Hourly Volumes'!$N28-'Work Information'!I29)/('Queuing Calcs'!$H$5*'Queuing Calcs'!$H$6)&lt;0,0,I23+('Hourly Volumes'!$N28-'Work Information'!I29)/('Queuing Calcs'!$H$5*'Queuing Calcs'!$H$6))</f>
        <v>#VALUE!</v>
      </c>
      <c r="K24" s="19" t="s">
        <v>35</v>
      </c>
      <c r="L24" s="148" t="e">
        <f ca="1">IF(L23+('Hourly Volumes'!$E56-'Work Information'!L29)/('Queuing Calcs'!$H$5*'Queuing Calcs'!$H$7)&lt;0,0,L23+('Hourly Volumes'!$E56-'Work Information'!L29)/('Queuing Calcs'!$H$5*'Queuing Calcs'!$H$7))</f>
        <v>#VALUE!</v>
      </c>
      <c r="M24" s="148" t="e">
        <f ca="1">IF(M23+('Hourly Volumes'!$E56-'Work Information'!M29)/('Queuing Calcs'!$H$5*'Queuing Calcs'!$H$7)&lt;0,0,M23+('Hourly Volumes'!$E56-'Work Information'!M29)/('Queuing Calcs'!$H$5*'Queuing Calcs'!$H$7))</f>
        <v>#VALUE!</v>
      </c>
      <c r="N24" s="148" t="e">
        <f ca="1">IF(N23+('Hourly Volumes'!$E56-'Work Information'!N29)/('Queuing Calcs'!$H$5*'Queuing Calcs'!$H$7)&lt;0,0,N23+('Hourly Volumes'!$E56-'Work Information'!N29)/('Queuing Calcs'!$H$5*'Queuing Calcs'!$H$7))</f>
        <v>#VALUE!</v>
      </c>
      <c r="O24" s="148" t="e">
        <f ca="1">IF(O23+('Hourly Volumes'!$E56-'Work Information'!O29)/('Queuing Calcs'!$H$5*'Queuing Calcs'!$H$7)&lt;0,0,O23+('Hourly Volumes'!$E56-'Work Information'!O29)/('Queuing Calcs'!$H$5*'Queuing Calcs'!$H$7))</f>
        <v>#VALUE!</v>
      </c>
      <c r="P24" s="148" t="e">
        <f ca="1">IF(P23+('Hourly Volumes'!$H56-'Work Information'!P29)/('Queuing Calcs'!$H$5*'Queuing Calcs'!$H$7)&lt;0,0,P23+('Hourly Volumes'!$H56-'Work Information'!P29)/('Queuing Calcs'!$H$5*'Queuing Calcs'!$H$7))</f>
        <v>#VALUE!</v>
      </c>
      <c r="Q24" s="148" t="e">
        <f ca="1">IF(Q23+('Hourly Volumes'!$K56-'Work Information'!Q29)/('Queuing Calcs'!$H$5*'Queuing Calcs'!$H$7)&lt;0,0,Q23+('Hourly Volumes'!$K56-'Work Information'!Q29)/('Queuing Calcs'!$H$5*'Queuing Calcs'!$H$7))</f>
        <v>#VALUE!</v>
      </c>
      <c r="R24" s="148" t="e">
        <f ca="1">IF(R23+('Hourly Volumes'!$N56-'Work Information'!R29)/('Queuing Calcs'!$H$5*'Queuing Calcs'!$H$7)&lt;0,0,R23+('Hourly Volumes'!$N56-'Work Information'!R29)/('Queuing Calcs'!$H$5*'Queuing Calcs'!$H$7))</f>
        <v>#VALUE!</v>
      </c>
    </row>
    <row r="25" spans="2:18" x14ac:dyDescent="0.25">
      <c r="B25" s="1" t="s">
        <v>36</v>
      </c>
      <c r="C25" s="148" t="e">
        <f ca="1">IF(C24+('Hourly Volumes'!$E29-'Work Information'!C30)/('Queuing Calcs'!$H$5*'Queuing Calcs'!$H$6)&lt;0,0,C24+('Hourly Volumes'!$E29-'Work Information'!C30)/('Queuing Calcs'!$H$5*'Queuing Calcs'!$H$6))</f>
        <v>#VALUE!</v>
      </c>
      <c r="D25" s="148" t="e">
        <f ca="1">IF(D24+('Hourly Volumes'!$E29-'Work Information'!D30)/('Queuing Calcs'!$H$5*'Queuing Calcs'!$H$6)&lt;0,0,D24+('Hourly Volumes'!$E29-'Work Information'!D30)/('Queuing Calcs'!$H$5*'Queuing Calcs'!$H$6))</f>
        <v>#VALUE!</v>
      </c>
      <c r="E25" s="148" t="e">
        <f ca="1">IF(E24+('Hourly Volumes'!$E29-'Work Information'!E30)/('Queuing Calcs'!$H$5*'Queuing Calcs'!$H$6)&lt;0,0,E24+('Hourly Volumes'!$E29-'Work Information'!E30)/('Queuing Calcs'!$H$5*'Queuing Calcs'!$H$6))</f>
        <v>#VALUE!</v>
      </c>
      <c r="F25" s="148" t="e">
        <f ca="1">IF(F24+('Hourly Volumes'!$E29-'Work Information'!F30)/('Queuing Calcs'!$H$5*'Queuing Calcs'!$H$6)&lt;0,0,F24+('Hourly Volumes'!$E29-'Work Information'!F30)/('Queuing Calcs'!$H$5*'Queuing Calcs'!$H$6))</f>
        <v>#VALUE!</v>
      </c>
      <c r="G25" s="148" t="e">
        <f ca="1">IF(G24+('Hourly Volumes'!$H29-'Work Information'!G30)/('Queuing Calcs'!$H$5*'Queuing Calcs'!$H$6)&lt;0,0,G24+('Hourly Volumes'!$H29-'Work Information'!G30)/('Queuing Calcs'!$H$5*'Queuing Calcs'!$H$6))</f>
        <v>#VALUE!</v>
      </c>
      <c r="H25" s="148" t="e">
        <f ca="1">IF(H24+('Hourly Volumes'!$K29-'Work Information'!H30)/('Queuing Calcs'!$H$5*'Queuing Calcs'!$H$6)&lt;0,0,H24+('Hourly Volumes'!$K29-'Work Information'!H30)/('Queuing Calcs'!$H$5*'Queuing Calcs'!$H$6))</f>
        <v>#VALUE!</v>
      </c>
      <c r="I25" s="148" t="e">
        <f ca="1">IF(I24+('Hourly Volumes'!$N29-'Work Information'!I30)/('Queuing Calcs'!$H$5*'Queuing Calcs'!$H$6)&lt;0,0,I24+('Hourly Volumes'!$N29-'Work Information'!I30)/('Queuing Calcs'!$H$5*'Queuing Calcs'!$H$6))</f>
        <v>#VALUE!</v>
      </c>
      <c r="K25" s="19" t="s">
        <v>36</v>
      </c>
      <c r="L25" s="148" t="e">
        <f ca="1">IF(L24+('Hourly Volumes'!$E57-'Work Information'!L30)/('Queuing Calcs'!$H$5*'Queuing Calcs'!$H$7)&lt;0,0,L24+('Hourly Volumes'!$E57-'Work Information'!L30)/('Queuing Calcs'!$H$5*'Queuing Calcs'!$H$7))</f>
        <v>#VALUE!</v>
      </c>
      <c r="M25" s="148" t="e">
        <f ca="1">IF(M24+('Hourly Volumes'!$E57-'Work Information'!M30)/('Queuing Calcs'!$H$5*'Queuing Calcs'!$H$7)&lt;0,0,M24+('Hourly Volumes'!$E57-'Work Information'!M30)/('Queuing Calcs'!$H$5*'Queuing Calcs'!$H$7))</f>
        <v>#VALUE!</v>
      </c>
      <c r="N25" s="148" t="e">
        <f ca="1">IF(N24+('Hourly Volumes'!$E57-'Work Information'!N30)/('Queuing Calcs'!$H$5*'Queuing Calcs'!$H$7)&lt;0,0,N24+('Hourly Volumes'!$E57-'Work Information'!N30)/('Queuing Calcs'!$H$5*'Queuing Calcs'!$H$7))</f>
        <v>#VALUE!</v>
      </c>
      <c r="O25" s="148" t="e">
        <f ca="1">IF(O24+('Hourly Volumes'!$E57-'Work Information'!O30)/('Queuing Calcs'!$H$5*'Queuing Calcs'!$H$7)&lt;0,0,O24+('Hourly Volumes'!$E57-'Work Information'!O30)/('Queuing Calcs'!$H$5*'Queuing Calcs'!$H$7))</f>
        <v>#VALUE!</v>
      </c>
      <c r="P25" s="148" t="e">
        <f ca="1">IF(P24+('Hourly Volumes'!$H57-'Work Information'!P30)/('Queuing Calcs'!$H$5*'Queuing Calcs'!$H$7)&lt;0,0,P24+('Hourly Volumes'!$H57-'Work Information'!P30)/('Queuing Calcs'!$H$5*'Queuing Calcs'!$H$7))</f>
        <v>#VALUE!</v>
      </c>
      <c r="Q25" s="148" t="e">
        <f ca="1">IF(Q24+('Hourly Volumes'!$K57-'Work Information'!Q30)/('Queuing Calcs'!$H$5*'Queuing Calcs'!$H$7)&lt;0,0,Q24+('Hourly Volumes'!$K57-'Work Information'!Q30)/('Queuing Calcs'!$H$5*'Queuing Calcs'!$H$7))</f>
        <v>#VALUE!</v>
      </c>
      <c r="R25" s="148" t="e">
        <f ca="1">IF(R24+('Hourly Volumes'!$N57-'Work Information'!R30)/('Queuing Calcs'!$H$5*'Queuing Calcs'!$H$7)&lt;0,0,R24+('Hourly Volumes'!$N57-'Work Information'!R30)/('Queuing Calcs'!$H$5*'Queuing Calcs'!$H$7))</f>
        <v>#VALUE!</v>
      </c>
    </row>
    <row r="26" spans="2:18" x14ac:dyDescent="0.25">
      <c r="B26" s="1" t="s">
        <v>37</v>
      </c>
      <c r="C26" s="148" t="e">
        <f ca="1">IF(C25+('Hourly Volumes'!$E30-'Work Information'!C31)/('Queuing Calcs'!$H$5*'Queuing Calcs'!$H$6)&lt;0,0,C25+('Hourly Volumes'!$E30-'Work Information'!C31)/('Queuing Calcs'!$H$5*'Queuing Calcs'!$H$6))</f>
        <v>#VALUE!</v>
      </c>
      <c r="D26" s="148" t="e">
        <f ca="1">IF(D25+('Hourly Volumes'!$E30-'Work Information'!D31)/('Queuing Calcs'!$H$5*'Queuing Calcs'!$H$6)&lt;0,0,D25+('Hourly Volumes'!$E30-'Work Information'!D31)/('Queuing Calcs'!$H$5*'Queuing Calcs'!$H$6))</f>
        <v>#VALUE!</v>
      </c>
      <c r="E26" s="148" t="e">
        <f ca="1">IF(E25+('Hourly Volumes'!$E30-'Work Information'!E31)/('Queuing Calcs'!$H$5*'Queuing Calcs'!$H$6)&lt;0,0,E25+('Hourly Volumes'!$E30-'Work Information'!E31)/('Queuing Calcs'!$H$5*'Queuing Calcs'!$H$6))</f>
        <v>#VALUE!</v>
      </c>
      <c r="F26" s="148" t="e">
        <f ca="1">IF(F25+('Hourly Volumes'!$E30-'Work Information'!F31)/('Queuing Calcs'!$H$5*'Queuing Calcs'!$H$6)&lt;0,0,F25+('Hourly Volumes'!$E30-'Work Information'!F31)/('Queuing Calcs'!$H$5*'Queuing Calcs'!$H$6))</f>
        <v>#VALUE!</v>
      </c>
      <c r="G26" s="148" t="e">
        <f ca="1">IF(G25+('Hourly Volumes'!$H30-'Work Information'!G31)/('Queuing Calcs'!$H$5*'Queuing Calcs'!$H$6)&lt;0,0,G25+('Hourly Volumes'!$H30-'Work Information'!G31)/('Queuing Calcs'!$H$5*'Queuing Calcs'!$H$6))</f>
        <v>#VALUE!</v>
      </c>
      <c r="H26" s="148" t="e">
        <f ca="1">IF(H25+('Hourly Volumes'!$K30-'Work Information'!H31)/('Queuing Calcs'!$H$5*'Queuing Calcs'!$H$6)&lt;0,0,H25+('Hourly Volumes'!$K30-'Work Information'!H31)/('Queuing Calcs'!$H$5*'Queuing Calcs'!$H$6))</f>
        <v>#VALUE!</v>
      </c>
      <c r="I26" s="148" t="e">
        <f ca="1">IF(I25+('Hourly Volumes'!$N30-'Work Information'!I31)/('Queuing Calcs'!$H$5*'Queuing Calcs'!$H$6)&lt;0,0,I25+('Hourly Volumes'!$N30-'Work Information'!I31)/('Queuing Calcs'!$H$5*'Queuing Calcs'!$H$6))</f>
        <v>#VALUE!</v>
      </c>
      <c r="K26" s="19" t="s">
        <v>37</v>
      </c>
      <c r="L26" s="148" t="e">
        <f ca="1">IF(L25+('Hourly Volumes'!$E58-'Work Information'!L31)/('Queuing Calcs'!$H$5*'Queuing Calcs'!$H$7)&lt;0,0,L25+('Hourly Volumes'!$E58-'Work Information'!L31)/('Queuing Calcs'!$H$5*'Queuing Calcs'!$H$7))</f>
        <v>#VALUE!</v>
      </c>
      <c r="M26" s="148" t="e">
        <f ca="1">IF(M25+('Hourly Volumes'!$E58-'Work Information'!M31)/('Queuing Calcs'!$H$5*'Queuing Calcs'!$H$7)&lt;0,0,M25+('Hourly Volumes'!$E58-'Work Information'!M31)/('Queuing Calcs'!$H$5*'Queuing Calcs'!$H$7))</f>
        <v>#VALUE!</v>
      </c>
      <c r="N26" s="148" t="e">
        <f ca="1">IF(N25+('Hourly Volumes'!$E58-'Work Information'!N31)/('Queuing Calcs'!$H$5*'Queuing Calcs'!$H$7)&lt;0,0,N25+('Hourly Volumes'!$E58-'Work Information'!N31)/('Queuing Calcs'!$H$5*'Queuing Calcs'!$H$7))</f>
        <v>#VALUE!</v>
      </c>
      <c r="O26" s="148" t="e">
        <f ca="1">IF(O25+('Hourly Volumes'!$E58-'Work Information'!O31)/('Queuing Calcs'!$H$5*'Queuing Calcs'!$H$7)&lt;0,0,O25+('Hourly Volumes'!$E58-'Work Information'!O31)/('Queuing Calcs'!$H$5*'Queuing Calcs'!$H$7))</f>
        <v>#VALUE!</v>
      </c>
      <c r="P26" s="148" t="e">
        <f ca="1">IF(P25+('Hourly Volumes'!$H58-'Work Information'!P31)/('Queuing Calcs'!$H$5*'Queuing Calcs'!$H$7)&lt;0,0,P25+('Hourly Volumes'!$H58-'Work Information'!P31)/('Queuing Calcs'!$H$5*'Queuing Calcs'!$H$7))</f>
        <v>#VALUE!</v>
      </c>
      <c r="Q26" s="148" t="e">
        <f ca="1">IF(Q25+('Hourly Volumes'!$K58-'Work Information'!Q31)/('Queuing Calcs'!$H$5*'Queuing Calcs'!$H$7)&lt;0,0,Q25+('Hourly Volumes'!$K58-'Work Information'!Q31)/('Queuing Calcs'!$H$5*'Queuing Calcs'!$H$7))</f>
        <v>#VALUE!</v>
      </c>
      <c r="R26" s="148" t="e">
        <f ca="1">IF(R25+('Hourly Volumes'!$N58-'Work Information'!R31)/('Queuing Calcs'!$H$5*'Queuing Calcs'!$H$7)&lt;0,0,R25+('Hourly Volumes'!$N58-'Work Information'!R31)/('Queuing Calcs'!$H$5*'Queuing Calcs'!$H$7))</f>
        <v>#VALUE!</v>
      </c>
    </row>
    <row r="27" spans="2:18" x14ac:dyDescent="0.25">
      <c r="B27" s="1" t="s">
        <v>38</v>
      </c>
      <c r="C27" s="148" t="e">
        <f ca="1">IF(C26+('Hourly Volumes'!$E31-'Work Information'!C32)/('Queuing Calcs'!$H$5*'Queuing Calcs'!$H$6)&lt;0,0,C26+('Hourly Volumes'!$E31-'Work Information'!C32)/('Queuing Calcs'!$H$5*'Queuing Calcs'!$H$6))</f>
        <v>#VALUE!</v>
      </c>
      <c r="D27" s="148" t="e">
        <f ca="1">IF(D26+('Hourly Volumes'!$E31-'Work Information'!D32)/('Queuing Calcs'!$H$5*'Queuing Calcs'!$H$6)&lt;0,0,D26+('Hourly Volumes'!$E31-'Work Information'!D32)/('Queuing Calcs'!$H$5*'Queuing Calcs'!$H$6))</f>
        <v>#VALUE!</v>
      </c>
      <c r="E27" s="148" t="e">
        <f ca="1">IF(E26+('Hourly Volumes'!$E31-'Work Information'!E32)/('Queuing Calcs'!$H$5*'Queuing Calcs'!$H$6)&lt;0,0,E26+('Hourly Volumes'!$E31-'Work Information'!E32)/('Queuing Calcs'!$H$5*'Queuing Calcs'!$H$6))</f>
        <v>#VALUE!</v>
      </c>
      <c r="F27" s="148" t="e">
        <f ca="1">IF(F26+('Hourly Volumes'!$E31-'Work Information'!F32)/('Queuing Calcs'!$H$5*'Queuing Calcs'!$H$6)&lt;0,0,F26+('Hourly Volumes'!$E31-'Work Information'!F32)/('Queuing Calcs'!$H$5*'Queuing Calcs'!$H$6))</f>
        <v>#VALUE!</v>
      </c>
      <c r="G27" s="148" t="e">
        <f ca="1">IF(G26+('Hourly Volumes'!$H31-'Work Information'!G32)/('Queuing Calcs'!$H$5*'Queuing Calcs'!$H$6)&lt;0,0,G26+('Hourly Volumes'!$H31-'Work Information'!G32)/('Queuing Calcs'!$H$5*'Queuing Calcs'!$H$6))</f>
        <v>#VALUE!</v>
      </c>
      <c r="H27" s="148" t="e">
        <f ca="1">IF(H26+('Hourly Volumes'!$K31-'Work Information'!H32)/('Queuing Calcs'!$H$5*'Queuing Calcs'!$H$6)&lt;0,0,H26+('Hourly Volumes'!$K31-'Work Information'!H32)/('Queuing Calcs'!$H$5*'Queuing Calcs'!$H$6))</f>
        <v>#VALUE!</v>
      </c>
      <c r="I27" s="148" t="e">
        <f ca="1">IF(I26+('Hourly Volumes'!$N31-'Work Information'!I32)/('Queuing Calcs'!$H$5*'Queuing Calcs'!$H$6)&lt;0,0,I26+('Hourly Volumes'!$N31-'Work Information'!I32)/('Queuing Calcs'!$H$5*'Queuing Calcs'!$H$6))</f>
        <v>#VALUE!</v>
      </c>
      <c r="K27" s="19" t="s">
        <v>38</v>
      </c>
      <c r="L27" s="148" t="e">
        <f ca="1">IF(L26+('Hourly Volumes'!$E59-'Work Information'!L32)/('Queuing Calcs'!$H$5*'Queuing Calcs'!$H$7)&lt;0,0,L26+('Hourly Volumes'!$E59-'Work Information'!L32)/('Queuing Calcs'!$H$5*'Queuing Calcs'!$H$7))</f>
        <v>#VALUE!</v>
      </c>
      <c r="M27" s="148" t="e">
        <f ca="1">IF(M26+('Hourly Volumes'!$E59-'Work Information'!M32)/('Queuing Calcs'!$H$5*'Queuing Calcs'!$H$7)&lt;0,0,M26+('Hourly Volumes'!$E59-'Work Information'!M32)/('Queuing Calcs'!$H$5*'Queuing Calcs'!$H$7))</f>
        <v>#VALUE!</v>
      </c>
      <c r="N27" s="148" t="e">
        <f ca="1">IF(N26+('Hourly Volumes'!$E59-'Work Information'!N32)/('Queuing Calcs'!$H$5*'Queuing Calcs'!$H$7)&lt;0,0,N26+('Hourly Volumes'!$E59-'Work Information'!N32)/('Queuing Calcs'!$H$5*'Queuing Calcs'!$H$7))</f>
        <v>#VALUE!</v>
      </c>
      <c r="O27" s="148" t="e">
        <f ca="1">IF(O26+('Hourly Volumes'!$E59-'Work Information'!O32)/('Queuing Calcs'!$H$5*'Queuing Calcs'!$H$7)&lt;0,0,O26+('Hourly Volumes'!$E59-'Work Information'!O32)/('Queuing Calcs'!$H$5*'Queuing Calcs'!$H$7))</f>
        <v>#VALUE!</v>
      </c>
      <c r="P27" s="148" t="e">
        <f ca="1">IF(P26+('Hourly Volumes'!$H59-'Work Information'!P32)/('Queuing Calcs'!$H$5*'Queuing Calcs'!$H$7)&lt;0,0,P26+('Hourly Volumes'!$H59-'Work Information'!P32)/('Queuing Calcs'!$H$5*'Queuing Calcs'!$H$7))</f>
        <v>#VALUE!</v>
      </c>
      <c r="Q27" s="148" t="e">
        <f ca="1">IF(Q26+('Hourly Volumes'!$K59-'Work Information'!Q32)/('Queuing Calcs'!$H$5*'Queuing Calcs'!$H$7)&lt;0,0,Q26+('Hourly Volumes'!$K59-'Work Information'!Q32)/('Queuing Calcs'!$H$5*'Queuing Calcs'!$H$7))</f>
        <v>#VALUE!</v>
      </c>
      <c r="R27" s="148" t="e">
        <f ca="1">IF(R26+('Hourly Volumes'!$N59-'Work Information'!R32)/('Queuing Calcs'!$H$5*'Queuing Calcs'!$H$7)&lt;0,0,R26+('Hourly Volumes'!$N59-'Work Information'!R32)/('Queuing Calcs'!$H$5*'Queuing Calcs'!$H$7))</f>
        <v>#VALUE!</v>
      </c>
    </row>
    <row r="28" spans="2:18" x14ac:dyDescent="0.25">
      <c r="B28" s="1" t="s">
        <v>39</v>
      </c>
      <c r="C28" s="148" t="e">
        <f ca="1">IF(C27+('Hourly Volumes'!$E32-'Work Information'!C33)/('Queuing Calcs'!$H$5*'Queuing Calcs'!$H$6)&lt;0,0,C27+('Hourly Volumes'!$E32-'Work Information'!C33)/('Queuing Calcs'!$H$5*'Queuing Calcs'!$H$6))</f>
        <v>#VALUE!</v>
      </c>
      <c r="D28" s="148" t="e">
        <f ca="1">IF(D27+('Hourly Volumes'!$E32-'Work Information'!D33)/('Queuing Calcs'!$H$5*'Queuing Calcs'!$H$6)&lt;0,0,D27+('Hourly Volumes'!$E32-'Work Information'!D33)/('Queuing Calcs'!$H$5*'Queuing Calcs'!$H$6))</f>
        <v>#VALUE!</v>
      </c>
      <c r="E28" s="148" t="e">
        <f ca="1">IF(E27+('Hourly Volumes'!$E32-'Work Information'!E33)/('Queuing Calcs'!$H$5*'Queuing Calcs'!$H$6)&lt;0,0,E27+('Hourly Volumes'!$E32-'Work Information'!E33)/('Queuing Calcs'!$H$5*'Queuing Calcs'!$H$6))</f>
        <v>#VALUE!</v>
      </c>
      <c r="F28" s="148" t="e">
        <f ca="1">IF(F27+('Hourly Volumes'!$E32-'Work Information'!F33)/('Queuing Calcs'!$H$5*'Queuing Calcs'!$H$6)&lt;0,0,F27+('Hourly Volumes'!$E32-'Work Information'!F33)/('Queuing Calcs'!$H$5*'Queuing Calcs'!$H$6))</f>
        <v>#VALUE!</v>
      </c>
      <c r="G28" s="148" t="e">
        <f ca="1">IF(G27+('Hourly Volumes'!$H32-'Work Information'!G33)/('Queuing Calcs'!$H$5*'Queuing Calcs'!$H$6)&lt;0,0,G27+('Hourly Volumes'!$H32-'Work Information'!G33)/('Queuing Calcs'!$H$5*'Queuing Calcs'!$H$6))</f>
        <v>#VALUE!</v>
      </c>
      <c r="H28" s="148" t="e">
        <f ca="1">IF(H27+('Hourly Volumes'!$K32-'Work Information'!H33)/('Queuing Calcs'!$H$5*'Queuing Calcs'!$H$6)&lt;0,0,H27+('Hourly Volumes'!$K32-'Work Information'!H33)/('Queuing Calcs'!$H$5*'Queuing Calcs'!$H$6))</f>
        <v>#VALUE!</v>
      </c>
      <c r="I28" s="148" t="e">
        <f ca="1">IF(I27+('Hourly Volumes'!$N32-'Work Information'!I33)/('Queuing Calcs'!$H$5*'Queuing Calcs'!$H$6)&lt;0,0,I27+('Hourly Volumes'!$N32-'Work Information'!I33)/('Queuing Calcs'!$H$5*'Queuing Calcs'!$H$6))</f>
        <v>#VALUE!</v>
      </c>
      <c r="K28" s="19" t="s">
        <v>39</v>
      </c>
      <c r="L28" s="148" t="e">
        <f ca="1">IF(L27+('Hourly Volumes'!$E60-'Work Information'!L33)/('Queuing Calcs'!$H$5*'Queuing Calcs'!$H$7)&lt;0,0,L27+('Hourly Volumes'!$E60-'Work Information'!L33)/('Queuing Calcs'!$H$5*'Queuing Calcs'!$H$7))</f>
        <v>#VALUE!</v>
      </c>
      <c r="M28" s="148" t="e">
        <f ca="1">IF(M27+('Hourly Volumes'!$E60-'Work Information'!M33)/('Queuing Calcs'!$H$5*'Queuing Calcs'!$H$7)&lt;0,0,M27+('Hourly Volumes'!$E60-'Work Information'!M33)/('Queuing Calcs'!$H$5*'Queuing Calcs'!$H$7))</f>
        <v>#VALUE!</v>
      </c>
      <c r="N28" s="148" t="e">
        <f ca="1">IF(N27+('Hourly Volumes'!$E60-'Work Information'!N33)/('Queuing Calcs'!$H$5*'Queuing Calcs'!$H$7)&lt;0,0,N27+('Hourly Volumes'!$E60-'Work Information'!N33)/('Queuing Calcs'!$H$5*'Queuing Calcs'!$H$7))</f>
        <v>#VALUE!</v>
      </c>
      <c r="O28" s="148" t="e">
        <f ca="1">IF(O27+('Hourly Volumes'!$E60-'Work Information'!O33)/('Queuing Calcs'!$H$5*'Queuing Calcs'!$H$7)&lt;0,0,O27+('Hourly Volumes'!$E60-'Work Information'!O33)/('Queuing Calcs'!$H$5*'Queuing Calcs'!$H$7))</f>
        <v>#VALUE!</v>
      </c>
      <c r="P28" s="148" t="e">
        <f ca="1">IF(P27+('Hourly Volumes'!$H60-'Work Information'!P33)/('Queuing Calcs'!$H$5*'Queuing Calcs'!$H$7)&lt;0,0,P27+('Hourly Volumes'!$H60-'Work Information'!P33)/('Queuing Calcs'!$H$5*'Queuing Calcs'!$H$7))</f>
        <v>#VALUE!</v>
      </c>
      <c r="Q28" s="148" t="e">
        <f ca="1">IF(Q27+('Hourly Volumes'!$K60-'Work Information'!Q33)/('Queuing Calcs'!$H$5*'Queuing Calcs'!$H$7)&lt;0,0,Q27+('Hourly Volumes'!$K60-'Work Information'!Q33)/('Queuing Calcs'!$H$5*'Queuing Calcs'!$H$7))</f>
        <v>#VALUE!</v>
      </c>
      <c r="R28" s="148" t="e">
        <f ca="1">IF(R27+('Hourly Volumes'!$N60-'Work Information'!R33)/('Queuing Calcs'!$H$5*'Queuing Calcs'!$H$7)&lt;0,0,R27+('Hourly Volumes'!$N60-'Work Information'!R33)/('Queuing Calcs'!$H$5*'Queuing Calcs'!$H$7))</f>
        <v>#VALUE!</v>
      </c>
    </row>
    <row r="29" spans="2:18" x14ac:dyDescent="0.25">
      <c r="B29" s="1" t="s">
        <v>40</v>
      </c>
      <c r="C29" s="148" t="e">
        <f ca="1">IF(C28+('Hourly Volumes'!$E33-'Work Information'!C34)/('Queuing Calcs'!$H$5*'Queuing Calcs'!$H$6)&lt;0,0,C28+('Hourly Volumes'!$E33-'Work Information'!C34)/('Queuing Calcs'!$H$5*'Queuing Calcs'!$H$6))</f>
        <v>#VALUE!</v>
      </c>
      <c r="D29" s="148" t="e">
        <f ca="1">IF(D28+('Hourly Volumes'!$E33-'Work Information'!D34)/('Queuing Calcs'!$H$5*'Queuing Calcs'!$H$6)&lt;0,0,D28+('Hourly Volumes'!$E33-'Work Information'!D34)/('Queuing Calcs'!$H$5*'Queuing Calcs'!$H$6))</f>
        <v>#VALUE!</v>
      </c>
      <c r="E29" s="148" t="e">
        <f ca="1">IF(E28+('Hourly Volumes'!$E33-'Work Information'!E34)/('Queuing Calcs'!$H$5*'Queuing Calcs'!$H$6)&lt;0,0,E28+('Hourly Volumes'!$E33-'Work Information'!E34)/('Queuing Calcs'!$H$5*'Queuing Calcs'!$H$6))</f>
        <v>#VALUE!</v>
      </c>
      <c r="F29" s="148" t="e">
        <f ca="1">IF(F28+('Hourly Volumes'!$E33-'Work Information'!F34)/('Queuing Calcs'!$H$5*'Queuing Calcs'!$H$6)&lt;0,0,F28+('Hourly Volumes'!$E33-'Work Information'!F34)/('Queuing Calcs'!$H$5*'Queuing Calcs'!$H$6))</f>
        <v>#VALUE!</v>
      </c>
      <c r="G29" s="148" t="e">
        <f ca="1">IF(G28+('Hourly Volumes'!$H33-'Work Information'!G34)/('Queuing Calcs'!$H$5*'Queuing Calcs'!$H$6)&lt;0,0,G28+('Hourly Volumes'!$H33-'Work Information'!G34)/('Queuing Calcs'!$H$5*'Queuing Calcs'!$H$6))</f>
        <v>#VALUE!</v>
      </c>
      <c r="H29" s="148" t="e">
        <f ca="1">IF(H28+('Hourly Volumes'!$K33-'Work Information'!H34)/('Queuing Calcs'!$H$5*'Queuing Calcs'!$H$6)&lt;0,0,H28+('Hourly Volumes'!$K33-'Work Information'!H34)/('Queuing Calcs'!$H$5*'Queuing Calcs'!$H$6))</f>
        <v>#VALUE!</v>
      </c>
      <c r="I29" s="148" t="e">
        <f ca="1">IF(I28+('Hourly Volumes'!$N33-'Work Information'!I34)/('Queuing Calcs'!$H$5*'Queuing Calcs'!$H$6)&lt;0,0,I28+('Hourly Volumes'!$N33-'Work Information'!I34)/('Queuing Calcs'!$H$5*'Queuing Calcs'!$H$6))</f>
        <v>#VALUE!</v>
      </c>
      <c r="K29" s="19" t="s">
        <v>40</v>
      </c>
      <c r="L29" s="148" t="e">
        <f ca="1">IF(L28+('Hourly Volumes'!$E61-'Work Information'!L34)/('Queuing Calcs'!$H$5*'Queuing Calcs'!$H$7)&lt;0,0,L28+('Hourly Volumes'!$E61-'Work Information'!L34)/('Queuing Calcs'!$H$5*'Queuing Calcs'!$H$7))</f>
        <v>#VALUE!</v>
      </c>
      <c r="M29" s="148" t="e">
        <f ca="1">IF(M28+('Hourly Volumes'!$E61-'Work Information'!M34)/('Queuing Calcs'!$H$5*'Queuing Calcs'!$H$7)&lt;0,0,M28+('Hourly Volumes'!$E61-'Work Information'!M34)/('Queuing Calcs'!$H$5*'Queuing Calcs'!$H$7))</f>
        <v>#VALUE!</v>
      </c>
      <c r="N29" s="148" t="e">
        <f ca="1">IF(N28+('Hourly Volumes'!$E61-'Work Information'!N34)/('Queuing Calcs'!$H$5*'Queuing Calcs'!$H$7)&lt;0,0,N28+('Hourly Volumes'!$E61-'Work Information'!N34)/('Queuing Calcs'!$H$5*'Queuing Calcs'!$H$7))</f>
        <v>#VALUE!</v>
      </c>
      <c r="O29" s="148" t="e">
        <f ca="1">IF(O28+('Hourly Volumes'!$E61-'Work Information'!O34)/('Queuing Calcs'!$H$5*'Queuing Calcs'!$H$7)&lt;0,0,O28+('Hourly Volumes'!$E61-'Work Information'!O34)/('Queuing Calcs'!$H$5*'Queuing Calcs'!$H$7))</f>
        <v>#VALUE!</v>
      </c>
      <c r="P29" s="148" t="e">
        <f ca="1">IF(P28+('Hourly Volumes'!$H61-'Work Information'!P34)/('Queuing Calcs'!$H$5*'Queuing Calcs'!$H$7)&lt;0,0,P28+('Hourly Volumes'!$H61-'Work Information'!P34)/('Queuing Calcs'!$H$5*'Queuing Calcs'!$H$7))</f>
        <v>#VALUE!</v>
      </c>
      <c r="Q29" s="148" t="e">
        <f ca="1">IF(Q28+('Hourly Volumes'!$K61-'Work Information'!Q34)/('Queuing Calcs'!$H$5*'Queuing Calcs'!$H$7)&lt;0,0,Q28+('Hourly Volumes'!$K61-'Work Information'!Q34)/('Queuing Calcs'!$H$5*'Queuing Calcs'!$H$7))</f>
        <v>#VALUE!</v>
      </c>
      <c r="R29" s="148" t="e">
        <f ca="1">IF(R28+('Hourly Volumes'!$N61-'Work Information'!R34)/('Queuing Calcs'!$H$5*'Queuing Calcs'!$H$7)&lt;0,0,R28+('Hourly Volumes'!$N61-'Work Information'!R34)/('Queuing Calcs'!$H$5*'Queuing Calcs'!$H$7))</f>
        <v>#VALUE!</v>
      </c>
    </row>
    <row r="30" spans="2:18" x14ac:dyDescent="0.25">
      <c r="B30" s="1" t="s">
        <v>41</v>
      </c>
      <c r="C30" s="148" t="e">
        <f ca="1">IF(C29+('Hourly Volumes'!$E34-'Work Information'!C35)/('Queuing Calcs'!$H$5*'Queuing Calcs'!$H$6)&lt;0,0,C29+('Hourly Volumes'!$E34-'Work Information'!C35)/('Queuing Calcs'!$H$5*'Queuing Calcs'!$H$6))</f>
        <v>#VALUE!</v>
      </c>
      <c r="D30" s="148" t="e">
        <f ca="1">IF(D29+('Hourly Volumes'!$E34-'Work Information'!D35)/('Queuing Calcs'!$H$5*'Queuing Calcs'!$H$6)&lt;0,0,D29+('Hourly Volumes'!$E34-'Work Information'!D35)/('Queuing Calcs'!$H$5*'Queuing Calcs'!$H$6))</f>
        <v>#VALUE!</v>
      </c>
      <c r="E30" s="148" t="e">
        <f ca="1">IF(E29+('Hourly Volumes'!$E34-'Work Information'!E35)/('Queuing Calcs'!$H$5*'Queuing Calcs'!$H$6)&lt;0,0,E29+('Hourly Volumes'!$E34-'Work Information'!E35)/('Queuing Calcs'!$H$5*'Queuing Calcs'!$H$6))</f>
        <v>#VALUE!</v>
      </c>
      <c r="F30" s="148" t="e">
        <f ca="1">IF(F29+('Hourly Volumes'!$E34-'Work Information'!F35)/('Queuing Calcs'!$H$5*'Queuing Calcs'!$H$6)&lt;0,0,F29+('Hourly Volumes'!$E34-'Work Information'!F35)/('Queuing Calcs'!$H$5*'Queuing Calcs'!$H$6))</f>
        <v>#VALUE!</v>
      </c>
      <c r="G30" s="148" t="e">
        <f ca="1">IF(G29+('Hourly Volumes'!$H34-'Work Information'!G35)/('Queuing Calcs'!$H$5*'Queuing Calcs'!$H$6)&lt;0,0,G29+('Hourly Volumes'!$H34-'Work Information'!G35)/('Queuing Calcs'!$H$5*'Queuing Calcs'!$H$6))</f>
        <v>#VALUE!</v>
      </c>
      <c r="H30" s="148" t="e">
        <f ca="1">IF(H29+('Hourly Volumes'!$K34-'Work Information'!H35)/('Queuing Calcs'!$H$5*'Queuing Calcs'!$H$6)&lt;0,0,H29+('Hourly Volumes'!$K34-'Work Information'!H35)/('Queuing Calcs'!$H$5*'Queuing Calcs'!$H$6))</f>
        <v>#VALUE!</v>
      </c>
      <c r="I30" s="148" t="e">
        <f ca="1">IF(I29+('Hourly Volumes'!$N34-'Work Information'!I35)/('Queuing Calcs'!$H$5*'Queuing Calcs'!$H$6)&lt;0,0,I29+('Hourly Volumes'!$N34-'Work Information'!I35)/('Queuing Calcs'!$H$5*'Queuing Calcs'!$H$6))</f>
        <v>#VALUE!</v>
      </c>
      <c r="K30" s="19" t="s">
        <v>41</v>
      </c>
      <c r="L30" s="148" t="e">
        <f ca="1">IF(L29+('Hourly Volumes'!$E62-'Work Information'!L35)/('Queuing Calcs'!$H$5*'Queuing Calcs'!$H$7)&lt;0,0,L29+('Hourly Volumes'!$E62-'Work Information'!L35)/('Queuing Calcs'!$H$5*'Queuing Calcs'!$H$7))</f>
        <v>#VALUE!</v>
      </c>
      <c r="M30" s="148" t="e">
        <f ca="1">IF(M29+('Hourly Volumes'!$E62-'Work Information'!M35)/('Queuing Calcs'!$H$5*'Queuing Calcs'!$H$7)&lt;0,0,M29+('Hourly Volumes'!$E62-'Work Information'!M35)/('Queuing Calcs'!$H$5*'Queuing Calcs'!$H$7))</f>
        <v>#VALUE!</v>
      </c>
      <c r="N30" s="148" t="e">
        <f ca="1">IF(N29+('Hourly Volumes'!$E62-'Work Information'!N35)/('Queuing Calcs'!$H$5*'Queuing Calcs'!$H$7)&lt;0,0,N29+('Hourly Volumes'!$E62-'Work Information'!N35)/('Queuing Calcs'!$H$5*'Queuing Calcs'!$H$7))</f>
        <v>#VALUE!</v>
      </c>
      <c r="O30" s="148" t="e">
        <f ca="1">IF(O29+('Hourly Volumes'!$E62-'Work Information'!O35)/('Queuing Calcs'!$H$5*'Queuing Calcs'!$H$7)&lt;0,0,O29+('Hourly Volumes'!$E62-'Work Information'!O35)/('Queuing Calcs'!$H$5*'Queuing Calcs'!$H$7))</f>
        <v>#VALUE!</v>
      </c>
      <c r="P30" s="148" t="e">
        <f ca="1">IF(P29+('Hourly Volumes'!$H62-'Work Information'!P35)/('Queuing Calcs'!$H$5*'Queuing Calcs'!$H$7)&lt;0,0,P29+('Hourly Volumes'!$H62-'Work Information'!P35)/('Queuing Calcs'!$H$5*'Queuing Calcs'!$H$7))</f>
        <v>#VALUE!</v>
      </c>
      <c r="Q30" s="148" t="e">
        <f ca="1">IF(Q29+('Hourly Volumes'!$K62-'Work Information'!Q35)/('Queuing Calcs'!$H$5*'Queuing Calcs'!$H$7)&lt;0,0,Q29+('Hourly Volumes'!$K62-'Work Information'!Q35)/('Queuing Calcs'!$H$5*'Queuing Calcs'!$H$7))</f>
        <v>#VALUE!</v>
      </c>
      <c r="R30" s="148" t="e">
        <f ca="1">IF(R29+('Hourly Volumes'!$N62-'Work Information'!R35)/('Queuing Calcs'!$H$5*'Queuing Calcs'!$H$7)&lt;0,0,R29+('Hourly Volumes'!$N62-'Work Information'!R35)/('Queuing Calcs'!$H$5*'Queuing Calcs'!$H$7))</f>
        <v>#VALUE!</v>
      </c>
    </row>
    <row r="31" spans="2:18" x14ac:dyDescent="0.25">
      <c r="B31" s="1" t="s">
        <v>42</v>
      </c>
      <c r="C31" s="148" t="e">
        <f ca="1">IF(C30+('Hourly Volumes'!$E35-'Work Information'!C36)/('Queuing Calcs'!$H$5*'Queuing Calcs'!$H$6)&lt;0,0,C30+('Hourly Volumes'!$E35-'Work Information'!C36)/('Queuing Calcs'!$H$5*'Queuing Calcs'!$H$6))</f>
        <v>#VALUE!</v>
      </c>
      <c r="D31" s="148" t="e">
        <f ca="1">IF(D30+('Hourly Volumes'!$E35-'Work Information'!D36)/('Queuing Calcs'!$H$5*'Queuing Calcs'!$H$6)&lt;0,0,D30+('Hourly Volumes'!$E35-'Work Information'!D36)/('Queuing Calcs'!$H$5*'Queuing Calcs'!$H$6))</f>
        <v>#VALUE!</v>
      </c>
      <c r="E31" s="148" t="e">
        <f ca="1">IF(E30+('Hourly Volumes'!$E35-'Work Information'!E36)/('Queuing Calcs'!$H$5*'Queuing Calcs'!$H$6)&lt;0,0,E30+('Hourly Volumes'!$E35-'Work Information'!E36)/('Queuing Calcs'!$H$5*'Queuing Calcs'!$H$6))</f>
        <v>#VALUE!</v>
      </c>
      <c r="F31" s="148" t="e">
        <f ca="1">IF(F30+('Hourly Volumes'!$E35-'Work Information'!F36)/('Queuing Calcs'!$H$5*'Queuing Calcs'!$H$6)&lt;0,0,F30+('Hourly Volumes'!$E35-'Work Information'!F36)/('Queuing Calcs'!$H$5*'Queuing Calcs'!$H$6))</f>
        <v>#VALUE!</v>
      </c>
      <c r="G31" s="148" t="e">
        <f ca="1">IF(G30+('Hourly Volumes'!$H35-'Work Information'!G36)/('Queuing Calcs'!$H$5*'Queuing Calcs'!$H$6)&lt;0,0,G30+('Hourly Volumes'!$H35-'Work Information'!G36)/('Queuing Calcs'!$H$5*'Queuing Calcs'!$H$6))</f>
        <v>#VALUE!</v>
      </c>
      <c r="H31" s="148" t="e">
        <f ca="1">IF(H30+('Hourly Volumes'!$K35-'Work Information'!H36)/('Queuing Calcs'!$H$5*'Queuing Calcs'!$H$6)&lt;0,0,H30+('Hourly Volumes'!$K35-'Work Information'!H36)/('Queuing Calcs'!$H$5*'Queuing Calcs'!$H$6))</f>
        <v>#VALUE!</v>
      </c>
      <c r="I31" s="148" t="e">
        <f ca="1">IF(I30+('Hourly Volumes'!$N35-'Work Information'!I36)/('Queuing Calcs'!$H$5*'Queuing Calcs'!$H$6)&lt;0,0,I30+('Hourly Volumes'!$N35-'Work Information'!I36)/('Queuing Calcs'!$H$5*'Queuing Calcs'!$H$6))</f>
        <v>#VALUE!</v>
      </c>
      <c r="K31" s="19" t="s">
        <v>42</v>
      </c>
      <c r="L31" s="148" t="e">
        <f ca="1">IF(L30+('Hourly Volumes'!$E63-'Work Information'!L36)/('Queuing Calcs'!$H$5*'Queuing Calcs'!$H$7)&lt;0,0,L30+('Hourly Volumes'!$E63-'Work Information'!L36)/('Queuing Calcs'!$H$5*'Queuing Calcs'!$H$7))</f>
        <v>#VALUE!</v>
      </c>
      <c r="M31" s="148" t="e">
        <f ca="1">IF(M30+('Hourly Volumes'!$E63-'Work Information'!M36)/('Queuing Calcs'!$H$5*'Queuing Calcs'!$H$7)&lt;0,0,M30+('Hourly Volumes'!$E63-'Work Information'!M36)/('Queuing Calcs'!$H$5*'Queuing Calcs'!$H$7))</f>
        <v>#VALUE!</v>
      </c>
      <c r="N31" s="148" t="e">
        <f ca="1">IF(N30+('Hourly Volumes'!$E63-'Work Information'!N36)/('Queuing Calcs'!$H$5*'Queuing Calcs'!$H$7)&lt;0,0,N30+('Hourly Volumes'!$E63-'Work Information'!N36)/('Queuing Calcs'!$H$5*'Queuing Calcs'!$H$7))</f>
        <v>#VALUE!</v>
      </c>
      <c r="O31" s="148" t="e">
        <f ca="1">IF(O30+('Hourly Volumes'!$E63-'Work Information'!O36)/('Queuing Calcs'!$H$5*'Queuing Calcs'!$H$7)&lt;0,0,O30+('Hourly Volumes'!$E63-'Work Information'!O36)/('Queuing Calcs'!$H$5*'Queuing Calcs'!$H$7))</f>
        <v>#VALUE!</v>
      </c>
      <c r="P31" s="148" t="e">
        <f ca="1">IF(P30+('Hourly Volumes'!$H63-'Work Information'!P36)/('Queuing Calcs'!$H$5*'Queuing Calcs'!$H$7)&lt;0,0,P30+('Hourly Volumes'!$H63-'Work Information'!P36)/('Queuing Calcs'!$H$5*'Queuing Calcs'!$H$7))</f>
        <v>#VALUE!</v>
      </c>
      <c r="Q31" s="148" t="e">
        <f ca="1">IF(Q30+('Hourly Volumes'!$K63-'Work Information'!Q36)/('Queuing Calcs'!$H$5*'Queuing Calcs'!$H$7)&lt;0,0,Q30+('Hourly Volumes'!$K63-'Work Information'!Q36)/('Queuing Calcs'!$H$5*'Queuing Calcs'!$H$7))</f>
        <v>#VALUE!</v>
      </c>
      <c r="R31" s="148" t="e">
        <f ca="1">IF(R30+('Hourly Volumes'!$N63-'Work Information'!R36)/('Queuing Calcs'!$H$5*'Queuing Calcs'!$H$7)&lt;0,0,R30+('Hourly Volumes'!$N63-'Work Information'!R36)/('Queuing Calcs'!$H$5*'Queuing Calcs'!$H$7))</f>
        <v>#VALUE!</v>
      </c>
    </row>
    <row r="32" spans="2:18" x14ac:dyDescent="0.25">
      <c r="B32" s="1" t="s">
        <v>43</v>
      </c>
      <c r="C32" s="148" t="e">
        <f ca="1">IF(C31+('Hourly Volumes'!$E36-'Work Information'!C37)/('Queuing Calcs'!$H$5*'Queuing Calcs'!$H$6)&lt;0,0,C31+('Hourly Volumes'!$E36-'Work Information'!C37)/('Queuing Calcs'!$H$5*'Queuing Calcs'!$H$6))</f>
        <v>#VALUE!</v>
      </c>
      <c r="D32" s="148" t="e">
        <f ca="1">IF(D31+('Hourly Volumes'!$E36-'Work Information'!D37)/('Queuing Calcs'!$H$5*'Queuing Calcs'!$H$6)&lt;0,0,D31+('Hourly Volumes'!$E36-'Work Information'!D37)/('Queuing Calcs'!$H$5*'Queuing Calcs'!$H$6))</f>
        <v>#VALUE!</v>
      </c>
      <c r="E32" s="148" t="e">
        <f ca="1">IF(E31+('Hourly Volumes'!$E36-'Work Information'!E37)/('Queuing Calcs'!$H$5*'Queuing Calcs'!$H$6)&lt;0,0,E31+('Hourly Volumes'!$E36-'Work Information'!E37)/('Queuing Calcs'!$H$5*'Queuing Calcs'!$H$6))</f>
        <v>#VALUE!</v>
      </c>
      <c r="F32" s="148" t="e">
        <f ca="1">IF(F31+('Hourly Volumes'!$E36-'Work Information'!F37)/('Queuing Calcs'!$H$5*'Queuing Calcs'!$H$6)&lt;0,0,F31+('Hourly Volumes'!$E36-'Work Information'!F37)/('Queuing Calcs'!$H$5*'Queuing Calcs'!$H$6))</f>
        <v>#VALUE!</v>
      </c>
      <c r="G32" s="148" t="e">
        <f ca="1">IF(G31+('Hourly Volumes'!$H36-'Work Information'!G37)/('Queuing Calcs'!$H$5*'Queuing Calcs'!$H$6)&lt;0,0,G31+('Hourly Volumes'!$H36-'Work Information'!G37)/('Queuing Calcs'!$H$5*'Queuing Calcs'!$H$6))</f>
        <v>#VALUE!</v>
      </c>
      <c r="H32" s="148" t="e">
        <f ca="1">IF(H31+('Hourly Volumes'!$K36-'Work Information'!H37)/('Queuing Calcs'!$H$5*'Queuing Calcs'!$H$6)&lt;0,0,H31+('Hourly Volumes'!$K36-'Work Information'!H37)/('Queuing Calcs'!$H$5*'Queuing Calcs'!$H$6))</f>
        <v>#VALUE!</v>
      </c>
      <c r="I32" s="148" t="e">
        <f ca="1">IF(I31+('Hourly Volumes'!$N36-'Work Information'!I37)/('Queuing Calcs'!$H$5*'Queuing Calcs'!$H$6)&lt;0,0,I31+('Hourly Volumes'!$N36-'Work Information'!I37)/('Queuing Calcs'!$H$5*'Queuing Calcs'!$H$6))</f>
        <v>#VALUE!</v>
      </c>
      <c r="K32" s="19" t="s">
        <v>43</v>
      </c>
      <c r="L32" s="148" t="e">
        <f ca="1">IF(L31+('Hourly Volumes'!$E64-'Work Information'!L37)/('Queuing Calcs'!$H$5*'Queuing Calcs'!$H$7)&lt;0,0,L31+('Hourly Volumes'!$E64-'Work Information'!L37)/('Queuing Calcs'!$H$5*'Queuing Calcs'!$H$7))</f>
        <v>#VALUE!</v>
      </c>
      <c r="M32" s="148" t="e">
        <f ca="1">IF(M31+('Hourly Volumes'!$E64-'Work Information'!M37)/('Queuing Calcs'!$H$5*'Queuing Calcs'!$H$7)&lt;0,0,M31+('Hourly Volumes'!$E64-'Work Information'!M37)/('Queuing Calcs'!$H$5*'Queuing Calcs'!$H$7))</f>
        <v>#VALUE!</v>
      </c>
      <c r="N32" s="148" t="e">
        <f ca="1">IF(N31+('Hourly Volumes'!$E64-'Work Information'!N37)/('Queuing Calcs'!$H$5*'Queuing Calcs'!$H$7)&lt;0,0,N31+('Hourly Volumes'!$E64-'Work Information'!N37)/('Queuing Calcs'!$H$5*'Queuing Calcs'!$H$7))</f>
        <v>#VALUE!</v>
      </c>
      <c r="O32" s="148" t="e">
        <f ca="1">IF(O31+('Hourly Volumes'!$E64-'Work Information'!O37)/('Queuing Calcs'!$H$5*'Queuing Calcs'!$H$7)&lt;0,0,O31+('Hourly Volumes'!$E64-'Work Information'!O37)/('Queuing Calcs'!$H$5*'Queuing Calcs'!$H$7))</f>
        <v>#VALUE!</v>
      </c>
      <c r="P32" s="148" t="e">
        <f ca="1">IF(P31+('Hourly Volumes'!$H64-'Work Information'!P37)/('Queuing Calcs'!$H$5*'Queuing Calcs'!$H$7)&lt;0,0,P31+('Hourly Volumes'!$H64-'Work Information'!P37)/('Queuing Calcs'!$H$5*'Queuing Calcs'!$H$7))</f>
        <v>#VALUE!</v>
      </c>
      <c r="Q32" s="148" t="e">
        <f ca="1">IF(Q31+('Hourly Volumes'!$K64-'Work Information'!Q37)/('Queuing Calcs'!$H$5*'Queuing Calcs'!$H$7)&lt;0,0,Q31+('Hourly Volumes'!$K64-'Work Information'!Q37)/('Queuing Calcs'!$H$5*'Queuing Calcs'!$H$7))</f>
        <v>#VALUE!</v>
      </c>
      <c r="R32" s="148" t="e">
        <f ca="1">IF(R31+('Hourly Volumes'!$N64-'Work Information'!R37)/('Queuing Calcs'!$H$5*'Queuing Calcs'!$H$7)&lt;0,0,R31+('Hourly Volumes'!$N64-'Work Information'!R37)/('Queuing Calcs'!$H$5*'Queuing Calcs'!$H$7))</f>
        <v>#VALUE!</v>
      </c>
    </row>
    <row r="33" spans="2:18" x14ac:dyDescent="0.25">
      <c r="B33" s="1" t="s">
        <v>44</v>
      </c>
      <c r="C33" s="148" t="e">
        <f ca="1">IF(C32+('Hourly Volumes'!$E37-'Work Information'!C38)/('Queuing Calcs'!$H$5*'Queuing Calcs'!$H$6)&lt;0,0,C32+('Hourly Volumes'!$E37-'Work Information'!C38)/('Queuing Calcs'!$H$5*'Queuing Calcs'!$H$6))</f>
        <v>#VALUE!</v>
      </c>
      <c r="D33" s="148" t="e">
        <f ca="1">IF(D32+('Hourly Volumes'!$E37-'Work Information'!D38)/('Queuing Calcs'!$H$5*'Queuing Calcs'!$H$6)&lt;0,0,D32+('Hourly Volumes'!$E37-'Work Information'!D38)/('Queuing Calcs'!$H$5*'Queuing Calcs'!$H$6))</f>
        <v>#VALUE!</v>
      </c>
      <c r="E33" s="148" t="e">
        <f ca="1">IF(E32+('Hourly Volumes'!$E37-'Work Information'!E38)/('Queuing Calcs'!$H$5*'Queuing Calcs'!$H$6)&lt;0,0,E32+('Hourly Volumes'!$E37-'Work Information'!E38)/('Queuing Calcs'!$H$5*'Queuing Calcs'!$H$6))</f>
        <v>#VALUE!</v>
      </c>
      <c r="F33" s="148" t="e">
        <f ca="1">IF(F32+('Hourly Volumes'!$E37-'Work Information'!F38)/('Queuing Calcs'!$H$5*'Queuing Calcs'!$H$6)&lt;0,0,F32+('Hourly Volumes'!$E37-'Work Information'!F38)/('Queuing Calcs'!$H$5*'Queuing Calcs'!$H$6))</f>
        <v>#VALUE!</v>
      </c>
      <c r="G33" s="148" t="e">
        <f ca="1">IF(G32+('Hourly Volumes'!$H37-'Work Information'!G38)/('Queuing Calcs'!$H$5*'Queuing Calcs'!$H$6)&lt;0,0,G32+('Hourly Volumes'!$H37-'Work Information'!G38)/('Queuing Calcs'!$H$5*'Queuing Calcs'!$H$6))</f>
        <v>#VALUE!</v>
      </c>
      <c r="H33" s="148" t="e">
        <f ca="1">IF(H32+('Hourly Volumes'!$K37-'Work Information'!H38)/('Queuing Calcs'!$H$5*'Queuing Calcs'!$H$6)&lt;0,0,H32+('Hourly Volumes'!$K37-'Work Information'!H38)/('Queuing Calcs'!$H$5*'Queuing Calcs'!$H$6))</f>
        <v>#VALUE!</v>
      </c>
      <c r="I33" s="148" t="e">
        <f ca="1">IF(I32+('Hourly Volumes'!$N37-'Work Information'!I38)/('Queuing Calcs'!$H$5*'Queuing Calcs'!$H$6)&lt;0,0,I32+('Hourly Volumes'!$N37-'Work Information'!I38)/('Queuing Calcs'!$H$5*'Queuing Calcs'!$H$6))</f>
        <v>#VALUE!</v>
      </c>
      <c r="K33" s="19" t="s">
        <v>44</v>
      </c>
      <c r="L33" s="148" t="e">
        <f ca="1">IF(L32+('Hourly Volumes'!$E65-'Work Information'!L38)/('Queuing Calcs'!$H$5*'Queuing Calcs'!$H$7)&lt;0,0,L32+('Hourly Volumes'!$E65-'Work Information'!L38)/('Queuing Calcs'!$H$5*'Queuing Calcs'!$H$7))</f>
        <v>#VALUE!</v>
      </c>
      <c r="M33" s="148" t="e">
        <f ca="1">IF(M32+('Hourly Volumes'!$E65-'Work Information'!M38)/('Queuing Calcs'!$H$5*'Queuing Calcs'!$H$7)&lt;0,0,M32+('Hourly Volumes'!$E65-'Work Information'!M38)/('Queuing Calcs'!$H$5*'Queuing Calcs'!$H$7))</f>
        <v>#VALUE!</v>
      </c>
      <c r="N33" s="148" t="e">
        <f ca="1">IF(N32+('Hourly Volumes'!$E65-'Work Information'!N38)/('Queuing Calcs'!$H$5*'Queuing Calcs'!$H$7)&lt;0,0,N32+('Hourly Volumes'!$E65-'Work Information'!N38)/('Queuing Calcs'!$H$5*'Queuing Calcs'!$H$7))</f>
        <v>#VALUE!</v>
      </c>
      <c r="O33" s="148" t="e">
        <f ca="1">IF(O32+('Hourly Volumes'!$E65-'Work Information'!O38)/('Queuing Calcs'!$H$5*'Queuing Calcs'!$H$7)&lt;0,0,O32+('Hourly Volumes'!$E65-'Work Information'!O38)/('Queuing Calcs'!$H$5*'Queuing Calcs'!$H$7))</f>
        <v>#VALUE!</v>
      </c>
      <c r="P33" s="148" t="e">
        <f ca="1">IF(P32+('Hourly Volumes'!$H65-'Work Information'!P38)/('Queuing Calcs'!$H$5*'Queuing Calcs'!$H$7)&lt;0,0,P32+('Hourly Volumes'!$H65-'Work Information'!P38)/('Queuing Calcs'!$H$5*'Queuing Calcs'!$H$7))</f>
        <v>#VALUE!</v>
      </c>
      <c r="Q33" s="148" t="e">
        <f ca="1">IF(Q32+('Hourly Volumes'!$K65-'Work Information'!Q38)/('Queuing Calcs'!$H$5*'Queuing Calcs'!$H$7)&lt;0,0,Q32+('Hourly Volumes'!$K65-'Work Information'!Q38)/('Queuing Calcs'!$H$5*'Queuing Calcs'!$H$7))</f>
        <v>#VALUE!</v>
      </c>
      <c r="R33" s="148" t="e">
        <f ca="1">IF(R32+('Hourly Volumes'!$N65-'Work Information'!R38)/('Queuing Calcs'!$H$5*'Queuing Calcs'!$H$7)&lt;0,0,R32+('Hourly Volumes'!$N65-'Work Information'!R38)/('Queuing Calcs'!$H$5*'Queuing Calcs'!$H$7))</f>
        <v>#VALUE!</v>
      </c>
    </row>
    <row r="34" spans="2:18" x14ac:dyDescent="0.25">
      <c r="B34" s="1" t="s">
        <v>47</v>
      </c>
      <c r="C34" s="148" t="e">
        <f ca="1">IF(C33+('Hourly Volumes'!$E38-'Work Information'!C39)/('Queuing Calcs'!$H$5*'Queuing Calcs'!$H$6)&lt;0,0,C33+('Hourly Volumes'!$E38-'Work Information'!C39)/('Queuing Calcs'!$H$5*'Queuing Calcs'!$H$6))</f>
        <v>#VALUE!</v>
      </c>
      <c r="D34" s="148" t="e">
        <f ca="1">IF(D33+('Hourly Volumes'!$E38-'Work Information'!D39)/('Queuing Calcs'!$H$5*'Queuing Calcs'!$H$6)&lt;0,0,D33+('Hourly Volumes'!$E38-'Work Information'!D39)/('Queuing Calcs'!$H$5*'Queuing Calcs'!$H$6))</f>
        <v>#VALUE!</v>
      </c>
      <c r="E34" s="148" t="e">
        <f ca="1">IF(E33+('Hourly Volumes'!$E38-'Work Information'!E39)/('Queuing Calcs'!$H$5*'Queuing Calcs'!$H$6)&lt;0,0,E33+('Hourly Volumes'!$E38-'Work Information'!E39)/('Queuing Calcs'!$H$5*'Queuing Calcs'!$H$6))</f>
        <v>#VALUE!</v>
      </c>
      <c r="F34" s="148" t="e">
        <f ca="1">IF(F33+('Hourly Volumes'!$E38-'Work Information'!F39)/('Queuing Calcs'!$H$5*'Queuing Calcs'!$H$6)&lt;0,0,F33+('Hourly Volumes'!$E38-'Work Information'!F39)/('Queuing Calcs'!$H$5*'Queuing Calcs'!$H$6))</f>
        <v>#VALUE!</v>
      </c>
      <c r="G34" s="148" t="e">
        <f ca="1">IF(G33+('Hourly Volumes'!$H38-'Work Information'!G39)/('Queuing Calcs'!$H$5*'Queuing Calcs'!$H$6)&lt;0,0,G33+('Hourly Volumes'!$H38-'Work Information'!G39)/('Queuing Calcs'!$H$5*'Queuing Calcs'!$H$6))</f>
        <v>#VALUE!</v>
      </c>
      <c r="H34" s="148" t="e">
        <f ca="1">IF(H33+('Hourly Volumes'!$K38-'Work Information'!H39)/('Queuing Calcs'!$H$5*'Queuing Calcs'!$H$6)&lt;0,0,H33+('Hourly Volumes'!$K38-'Work Information'!H39)/('Queuing Calcs'!$H$5*'Queuing Calcs'!$H$6))</f>
        <v>#VALUE!</v>
      </c>
      <c r="I34" s="148" t="e">
        <f ca="1">IF(I33+('Hourly Volumes'!$N38-'Work Information'!I39)/('Queuing Calcs'!$H$5*'Queuing Calcs'!$H$6)&lt;0,0,I33+('Hourly Volumes'!$N38-'Work Information'!I39)/('Queuing Calcs'!$H$5*'Queuing Calcs'!$H$6))</f>
        <v>#VALUE!</v>
      </c>
      <c r="K34" s="19" t="s">
        <v>47</v>
      </c>
      <c r="L34" s="148" t="e">
        <f ca="1">IF(L33+('Hourly Volumes'!$E66-'Work Information'!L39)/('Queuing Calcs'!$H$5*'Queuing Calcs'!$H$7)&lt;0,0,L33+('Hourly Volumes'!$E66-'Work Information'!L39)/('Queuing Calcs'!$H$5*'Queuing Calcs'!$H$7))</f>
        <v>#VALUE!</v>
      </c>
      <c r="M34" s="148" t="e">
        <f ca="1">IF(M33+('Hourly Volumes'!$E66-'Work Information'!M39)/('Queuing Calcs'!$H$5*'Queuing Calcs'!$H$7)&lt;0,0,M33+('Hourly Volumes'!$E66-'Work Information'!M39)/('Queuing Calcs'!$H$5*'Queuing Calcs'!$H$7))</f>
        <v>#VALUE!</v>
      </c>
      <c r="N34" s="148" t="e">
        <f ca="1">IF(N33+('Hourly Volumes'!$E66-'Work Information'!N39)/('Queuing Calcs'!$H$5*'Queuing Calcs'!$H$7)&lt;0,0,N33+('Hourly Volumes'!$E66-'Work Information'!N39)/('Queuing Calcs'!$H$5*'Queuing Calcs'!$H$7))</f>
        <v>#VALUE!</v>
      </c>
      <c r="O34" s="148" t="e">
        <f ca="1">IF(O33+('Hourly Volumes'!$E66-'Work Information'!O39)/('Queuing Calcs'!$H$5*'Queuing Calcs'!$H$7)&lt;0,0,O33+('Hourly Volumes'!$E66-'Work Information'!O39)/('Queuing Calcs'!$H$5*'Queuing Calcs'!$H$7))</f>
        <v>#VALUE!</v>
      </c>
      <c r="P34" s="148" t="e">
        <f ca="1">IF(P33+('Hourly Volumes'!$H66-'Work Information'!P39)/('Queuing Calcs'!$H$5*'Queuing Calcs'!$H$7)&lt;0,0,P33+('Hourly Volumes'!$H66-'Work Information'!P39)/('Queuing Calcs'!$H$5*'Queuing Calcs'!$H$7))</f>
        <v>#VALUE!</v>
      </c>
      <c r="Q34" s="148" t="e">
        <f ca="1">IF(Q33+('Hourly Volumes'!$K66-'Work Information'!Q39)/('Queuing Calcs'!$H$5*'Queuing Calcs'!$H$7)&lt;0,0,Q33+('Hourly Volumes'!$K66-'Work Information'!Q39)/('Queuing Calcs'!$H$5*'Queuing Calcs'!$H$7))</f>
        <v>#VALUE!</v>
      </c>
      <c r="R34" s="148" t="e">
        <f ca="1">IF(R33+('Hourly Volumes'!$N66-'Work Information'!R39)/('Queuing Calcs'!$H$5*'Queuing Calcs'!$H$7)&lt;0,0,R33+('Hourly Volumes'!$N66-'Work Information'!R39)/('Queuing Calcs'!$H$5*'Queuing Calcs'!$H$7))</f>
        <v>#VALUE!</v>
      </c>
    </row>
    <row r="36" spans="2:18" ht="15.75" x14ac:dyDescent="0.25">
      <c r="B36" s="4" t="str">
        <f>"Anticipated Queuing (mi) for Alternative 2 for "&amp;IF('Raw Weekday Hourly Traffic Vols'!$H$5="2-Way",'User Input'!$G$17&amp;"bound Traffic",'User Input'!$G$16&amp;"bound Traffic")&amp;" ("&amp;'User Input'!$G$78&amp;")"</f>
        <v>Anticipated Queuing (mi) for Alternative 2 for bound Traffic (Enter a brief, distinguishing description.)</v>
      </c>
      <c r="K36" s="4" t="str">
        <f>IF('Raw Weekday Hourly Traffic Vols'!$H$5="2-Way","Anticipated Queuing (mi) for Alternative 2 for "&amp;'User Input'!$G$16&amp;"bound Traffic ("&amp;'User Input'!$G$79&amp;")","")</f>
        <v/>
      </c>
    </row>
    <row r="37" spans="2:18" x14ac:dyDescent="0.25">
      <c r="B37" s="19" t="s">
        <v>0</v>
      </c>
      <c r="C37" s="8" t="s">
        <v>49</v>
      </c>
      <c r="D37" s="8" t="s">
        <v>50</v>
      </c>
      <c r="E37" s="8" t="s">
        <v>51</v>
      </c>
      <c r="F37" s="8" t="s">
        <v>52</v>
      </c>
      <c r="G37" s="8" t="s">
        <v>21</v>
      </c>
      <c r="H37" s="8" t="s">
        <v>22</v>
      </c>
      <c r="I37" s="8" t="s">
        <v>23</v>
      </c>
      <c r="K37" s="19" t="s">
        <v>0</v>
      </c>
      <c r="L37" s="8" t="s">
        <v>49</v>
      </c>
      <c r="M37" s="8" t="s">
        <v>50</v>
      </c>
      <c r="N37" s="8" t="s">
        <v>51</v>
      </c>
      <c r="O37" s="8" t="s">
        <v>52</v>
      </c>
      <c r="P37" s="8" t="s">
        <v>21</v>
      </c>
      <c r="Q37" s="8" t="s">
        <v>22</v>
      </c>
      <c r="R37" s="8" t="s">
        <v>23</v>
      </c>
    </row>
    <row r="38" spans="2:18" x14ac:dyDescent="0.25">
      <c r="B38" s="19" t="s">
        <v>24</v>
      </c>
      <c r="C38" s="148" t="e">
        <f ca="1">IF(I61+('Hourly Volumes'!$E15-'Work Information'!C43)/('Queuing Calcs'!$H$5*'Queuing Calcs'!$H$6)&lt;0,0,I61+('Hourly Volumes'!$E15-'Work Information'!C43)/('Queuing Calcs'!$H$5*'Queuing Calcs'!$H$6))</f>
        <v>#VALUE!</v>
      </c>
      <c r="D38" s="148" t="e">
        <f ca="1">IF(C61+('Hourly Volumes'!$E15-'Work Information'!D43)/('Queuing Calcs'!$H$5*'Queuing Calcs'!$H$6)&lt;0,0,C61+('Hourly Volumes'!$E15-'Work Information'!D43)/('Queuing Calcs'!$H$5*'Queuing Calcs'!$H$6))</f>
        <v>#VALUE!</v>
      </c>
      <c r="E38" s="148" t="e">
        <f ca="1">IF(D61+('Hourly Volumes'!$E15-'Work Information'!E43)/('Queuing Calcs'!$H$5*'Queuing Calcs'!$H$6)&lt;0,0,D61+('Hourly Volumes'!$E15-'Work Information'!E43)/('Queuing Calcs'!$H$5*'Queuing Calcs'!$H$6))</f>
        <v>#VALUE!</v>
      </c>
      <c r="F38" s="148" t="e">
        <f ca="1">IF(E61+('Hourly Volumes'!$E15-'Work Information'!F43)/('Queuing Calcs'!$H$5*'Queuing Calcs'!$H$6)&lt;0,0,E61+('Hourly Volumes'!$E15-'Work Information'!F43)/('Queuing Calcs'!$H$5*'Queuing Calcs'!$H$6))</f>
        <v>#VALUE!</v>
      </c>
      <c r="G38" s="148" t="e">
        <f ca="1">IF(F61+('Hourly Volumes'!$H15-'Work Information'!G43)/('Queuing Calcs'!$H$5*'Queuing Calcs'!$H$6)&lt;0,0,F61+('Hourly Volumes'!$H15-'Work Information'!G43)/('Queuing Calcs'!$H$5*'Queuing Calcs'!$H$6))</f>
        <v>#VALUE!</v>
      </c>
      <c r="H38" s="148" t="e">
        <f ca="1">IF(G61+('Hourly Volumes'!$K15-'Work Information'!H43)/('Queuing Calcs'!$H$5*'Queuing Calcs'!$H$6)&lt;0,0,G61+('Hourly Volumes'!$K15-'Work Information'!H43)/('Queuing Calcs'!$H$5*'Queuing Calcs'!$H$6))</f>
        <v>#VALUE!</v>
      </c>
      <c r="I38" s="148" t="e">
        <f ca="1">IF(H61+('Hourly Volumes'!$N15-'Work Information'!I43)/('Queuing Calcs'!$H$5*'Queuing Calcs'!$H$6)&lt;0,0,H61+('Hourly Volumes'!$N15-'Work Information'!I43)/('Queuing Calcs'!$H$5*'Queuing Calcs'!$H$6))</f>
        <v>#VALUE!</v>
      </c>
      <c r="K38" s="19" t="s">
        <v>24</v>
      </c>
      <c r="L38" s="148" t="e">
        <f ca="1">IF(R61+('Hourly Volumes'!$E43-'Work Information'!L43)/('Queuing Calcs'!$H$5*'Queuing Calcs'!$H$7)&lt;0,0,R61+('Hourly Volumes'!$E43-'Work Information'!L43)/('Queuing Calcs'!$H$5*'Queuing Calcs'!$H$7))</f>
        <v>#VALUE!</v>
      </c>
      <c r="M38" s="148" t="e">
        <f ca="1">IF(L61+('Hourly Volumes'!$E43-'Work Information'!M43)/('Queuing Calcs'!$H$5*'Queuing Calcs'!$H$7)&lt;0,0,L61+('Hourly Volumes'!$E43-'Work Information'!M43)/('Queuing Calcs'!$H$5*'Queuing Calcs'!$H$7))</f>
        <v>#VALUE!</v>
      </c>
      <c r="N38" s="148" t="e">
        <f ca="1">IF(M61+('Hourly Volumes'!$E43-'Work Information'!N43)/('Queuing Calcs'!$H$5*'Queuing Calcs'!$H$7)&lt;0,0,M61+('Hourly Volumes'!$E43-'Work Information'!N43)/('Queuing Calcs'!$H$5*'Queuing Calcs'!$H$7))</f>
        <v>#VALUE!</v>
      </c>
      <c r="O38" s="148" t="e">
        <f ca="1">IF(N61+('Hourly Volumes'!$E43-'Work Information'!O43)/('Queuing Calcs'!$H$5*'Queuing Calcs'!$H$7)&lt;0,0,N61+('Hourly Volumes'!$E43-'Work Information'!O43)/('Queuing Calcs'!$H$5*'Queuing Calcs'!$H$7))</f>
        <v>#VALUE!</v>
      </c>
      <c r="P38" s="148" t="e">
        <f ca="1">IF(O61+('Hourly Volumes'!$H43-'Work Information'!P43)/('Queuing Calcs'!$H$5*'Queuing Calcs'!$H$7)&lt;0,0,O61+('Hourly Volumes'!$H43-'Work Information'!P43)/('Queuing Calcs'!$H$5*'Queuing Calcs'!$H$7))</f>
        <v>#VALUE!</v>
      </c>
      <c r="Q38" s="148" t="e">
        <f ca="1">IF(P61+('Hourly Volumes'!$K43-'Work Information'!Q43)/('Queuing Calcs'!$H$5*'Queuing Calcs'!$H$7)&lt;0,0,P61+('Hourly Volumes'!$K43-'Work Information'!Q43)/('Queuing Calcs'!$H$5*'Queuing Calcs'!$H$7))</f>
        <v>#VALUE!</v>
      </c>
      <c r="R38" s="148" t="e">
        <f ca="1">IF(Q61+('Hourly Volumes'!$N43-'Work Information'!R43)/('Queuing Calcs'!$H$5*'Queuing Calcs'!$H$7)&lt;0,0,Q61+('Hourly Volumes'!$N43-'Work Information'!R43)/('Queuing Calcs'!$H$5*'Queuing Calcs'!$H$7))</f>
        <v>#VALUE!</v>
      </c>
    </row>
    <row r="39" spans="2:18" x14ac:dyDescent="0.25">
      <c r="B39" s="19" t="s">
        <v>25</v>
      </c>
      <c r="C39" s="148" t="e">
        <f ca="1">IF(C38+('Hourly Volumes'!$E16-'Work Information'!C44)/('Queuing Calcs'!$H$5*'Queuing Calcs'!$H$6)&lt;0,0,C38+('Hourly Volumes'!$E16-'Work Information'!C44)/('Queuing Calcs'!$H$5*'Queuing Calcs'!$H$6))</f>
        <v>#VALUE!</v>
      </c>
      <c r="D39" s="148" t="e">
        <f ca="1">IF(D38+('Hourly Volumes'!$E16-'Work Information'!D44)/('Queuing Calcs'!$H$5*'Queuing Calcs'!$H$6)&lt;0,0,D38+('Hourly Volumes'!$E16-'Work Information'!D44)/('Queuing Calcs'!$H$5*'Queuing Calcs'!$H$6))</f>
        <v>#VALUE!</v>
      </c>
      <c r="E39" s="148" t="e">
        <f ca="1">IF(E38+('Hourly Volumes'!$E16-'Work Information'!E44)/('Queuing Calcs'!$H$5*'Queuing Calcs'!$H$6)&lt;0,0,E38+('Hourly Volumes'!$E16-'Work Information'!E44)/('Queuing Calcs'!$H$5*'Queuing Calcs'!$H$6))</f>
        <v>#VALUE!</v>
      </c>
      <c r="F39" s="148" t="e">
        <f ca="1">IF(F38+('Hourly Volumes'!$E16-'Work Information'!F44)/('Queuing Calcs'!$H$5*'Queuing Calcs'!$H$6)&lt;0,0,F38+('Hourly Volumes'!$E16-'Work Information'!F44)/('Queuing Calcs'!$H$5*'Queuing Calcs'!$H$6))</f>
        <v>#VALUE!</v>
      </c>
      <c r="G39" s="148" t="e">
        <f ca="1">IF(G38+('Hourly Volumes'!$H16-'Work Information'!G44)/('Queuing Calcs'!$H$5*'Queuing Calcs'!$H$6)&lt;0,0,G38+('Hourly Volumes'!$H16-'Work Information'!G44)/('Queuing Calcs'!$H$5*'Queuing Calcs'!$H$6))</f>
        <v>#VALUE!</v>
      </c>
      <c r="H39" s="148" t="e">
        <f ca="1">IF(H38+('Hourly Volumes'!$K16-'Work Information'!H44)/('Queuing Calcs'!$H$5*'Queuing Calcs'!$H$6)&lt;0,0,H38+('Hourly Volumes'!$K16-'Work Information'!H44)/('Queuing Calcs'!$H$5*'Queuing Calcs'!$H$6))</f>
        <v>#VALUE!</v>
      </c>
      <c r="I39" s="148" t="e">
        <f ca="1">IF(I38+('Hourly Volumes'!$N16-'Work Information'!I44)/('Queuing Calcs'!$H$5*'Queuing Calcs'!$H$6)&lt;0,0,I38+('Hourly Volumes'!$N16-'Work Information'!I44)/('Queuing Calcs'!$H$5*'Queuing Calcs'!$H$6))</f>
        <v>#VALUE!</v>
      </c>
      <c r="K39" s="19" t="s">
        <v>25</v>
      </c>
      <c r="L39" s="148" t="e">
        <f ca="1">IF(L38+('Hourly Volumes'!$E44-'Work Information'!L44)/('Queuing Calcs'!$H$5*'Queuing Calcs'!$H$7)&lt;0,0,L38+('Hourly Volumes'!$E44-'Work Information'!L44)/('Queuing Calcs'!$H$5*'Queuing Calcs'!$H$7))</f>
        <v>#VALUE!</v>
      </c>
      <c r="M39" s="148" t="e">
        <f ca="1">IF(M38+('Hourly Volumes'!$E44-'Work Information'!M44)/('Queuing Calcs'!$H$5*'Queuing Calcs'!$H$7)&lt;0,0,M38+('Hourly Volumes'!$E44-'Work Information'!M44)/('Queuing Calcs'!$H$5*'Queuing Calcs'!$H$7))</f>
        <v>#VALUE!</v>
      </c>
      <c r="N39" s="148" t="e">
        <f ca="1">IF(N38+('Hourly Volumes'!$E44-'Work Information'!N44)/('Queuing Calcs'!$H$5*'Queuing Calcs'!$H$7)&lt;0,0,N38+('Hourly Volumes'!$E44-'Work Information'!N44)/('Queuing Calcs'!$H$5*'Queuing Calcs'!$H$7))</f>
        <v>#VALUE!</v>
      </c>
      <c r="O39" s="148" t="e">
        <f ca="1">IF(O38+('Hourly Volumes'!$E44-'Work Information'!O44)/('Queuing Calcs'!$H$5*'Queuing Calcs'!$H$7)&lt;0,0,O38+('Hourly Volumes'!$E44-'Work Information'!O44)/('Queuing Calcs'!$H$5*'Queuing Calcs'!$H$7))</f>
        <v>#VALUE!</v>
      </c>
      <c r="P39" s="148" t="e">
        <f ca="1">IF(P38+('Hourly Volumes'!$H44-'Work Information'!P44)/('Queuing Calcs'!$H$5*'Queuing Calcs'!$H$7)&lt;0,0,P38+('Hourly Volumes'!$H44-'Work Information'!P44)/('Queuing Calcs'!$H$5*'Queuing Calcs'!$H$7))</f>
        <v>#VALUE!</v>
      </c>
      <c r="Q39" s="148" t="e">
        <f ca="1">IF(Q38+('Hourly Volumes'!$K44-'Work Information'!Q44)/('Queuing Calcs'!$H$5*'Queuing Calcs'!$H$7)&lt;0,0,Q38+('Hourly Volumes'!$K44-'Work Information'!Q44)/('Queuing Calcs'!$H$5*'Queuing Calcs'!$H$7))</f>
        <v>#VALUE!</v>
      </c>
      <c r="R39" s="148" t="e">
        <f ca="1">IF(R38+('Hourly Volumes'!$N44-'Work Information'!R44)/('Queuing Calcs'!$H$5*'Queuing Calcs'!$H$7)&lt;0,0,R38+('Hourly Volumes'!$N44-'Work Information'!R44)/('Queuing Calcs'!$H$5*'Queuing Calcs'!$H$7))</f>
        <v>#VALUE!</v>
      </c>
    </row>
    <row r="40" spans="2:18" x14ac:dyDescent="0.25">
      <c r="B40" s="19" t="s">
        <v>26</v>
      </c>
      <c r="C40" s="148" t="e">
        <f ca="1">IF(C39+('Hourly Volumes'!$E17-'Work Information'!C45)/('Queuing Calcs'!$H$5*'Queuing Calcs'!$H$6)&lt;0,0,C39+('Hourly Volumes'!$E17-'Work Information'!C45)/('Queuing Calcs'!$H$5*'Queuing Calcs'!$H$6))</f>
        <v>#VALUE!</v>
      </c>
      <c r="D40" s="148" t="e">
        <f ca="1">IF(D39+('Hourly Volumes'!$E17-'Work Information'!D45)/('Queuing Calcs'!$H$5*'Queuing Calcs'!$H$6)&lt;0,0,D39+('Hourly Volumes'!$E17-'Work Information'!D45)/('Queuing Calcs'!$H$5*'Queuing Calcs'!$H$6))</f>
        <v>#VALUE!</v>
      </c>
      <c r="E40" s="149" t="e">
        <f ca="1">IF(('Hourly Volumes'!$E17-'Work Information'!E45)/('Queuing Calcs'!$H$5*'Queuing Calcs'!$H$6)&lt;0,0,('Hourly Volumes'!$E17-'Work Information'!E45)/('Queuing Calcs'!$H$5*'Queuing Calcs'!$H$6))</f>
        <v>#VALUE!</v>
      </c>
      <c r="F40" s="148" t="e">
        <f ca="1">IF(F39+('Hourly Volumes'!$E17-'Work Information'!F45)/('Queuing Calcs'!$H$5*'Queuing Calcs'!$H$6)&lt;0,0,F39+('Hourly Volumes'!$E17-'Work Information'!F45)/('Queuing Calcs'!$H$5*'Queuing Calcs'!$H$6))</f>
        <v>#VALUE!</v>
      </c>
      <c r="G40" s="148" t="e">
        <f ca="1">IF(G39+('Hourly Volumes'!$H17-'Work Information'!G45)/('Queuing Calcs'!$H$5*'Queuing Calcs'!$H$6)&lt;0,0,G39+('Hourly Volumes'!$H17-'Work Information'!G45)/('Queuing Calcs'!$H$5*'Queuing Calcs'!$H$6))</f>
        <v>#VALUE!</v>
      </c>
      <c r="H40" s="148" t="e">
        <f ca="1">IF(H39+('Hourly Volumes'!$K17-'Work Information'!H45)/('Queuing Calcs'!$H$5*'Queuing Calcs'!$H$6)&lt;0,0,H39+('Hourly Volumes'!$K17-'Work Information'!H45)/('Queuing Calcs'!$H$5*'Queuing Calcs'!$H$6))</f>
        <v>#VALUE!</v>
      </c>
      <c r="I40" s="148" t="e">
        <f ca="1">IF(I39+('Hourly Volumes'!$N17-'Work Information'!I45)/('Queuing Calcs'!$H$5*'Queuing Calcs'!$H$6)&lt;0,0,I39+('Hourly Volumes'!$N17-'Work Information'!I45)/('Queuing Calcs'!$H$5*'Queuing Calcs'!$H$6))</f>
        <v>#VALUE!</v>
      </c>
      <c r="K40" s="19" t="s">
        <v>26</v>
      </c>
      <c r="L40" s="148" t="e">
        <f ca="1">IF(L39+('Hourly Volumes'!$E45-'Work Information'!L45)/('Queuing Calcs'!$H$5*'Queuing Calcs'!$H$7)&lt;0,0,L39+('Hourly Volumes'!$E45-'Work Information'!L45)/('Queuing Calcs'!$H$5*'Queuing Calcs'!$H$7))</f>
        <v>#VALUE!</v>
      </c>
      <c r="M40" s="148" t="e">
        <f ca="1">IF(M39+('Hourly Volumes'!$E45-'Work Information'!M45)/('Queuing Calcs'!$H$5*'Queuing Calcs'!$H$7)&lt;0,0,M39+('Hourly Volumes'!$E45-'Work Information'!M45)/('Queuing Calcs'!$H$5*'Queuing Calcs'!$H$7))</f>
        <v>#VALUE!</v>
      </c>
      <c r="N40" s="149" t="e">
        <f ca="1">IF(('Hourly Volumes'!$E45-'Work Information'!N45)/('Queuing Calcs'!$H$5*'Queuing Calcs'!$H$7)&lt;0,0,('Hourly Volumes'!$E45-'Work Information'!N45)/('Queuing Calcs'!$H$5*'Queuing Calcs'!$H$7))</f>
        <v>#VALUE!</v>
      </c>
      <c r="O40" s="148" t="e">
        <f ca="1">IF(O39+('Hourly Volumes'!$E45-'Work Information'!O45)/('Queuing Calcs'!$H$5*'Queuing Calcs'!$H$7)&lt;0,0,O39+('Hourly Volumes'!$E45-'Work Information'!O45)/('Queuing Calcs'!$H$5*'Queuing Calcs'!$H$7))</f>
        <v>#VALUE!</v>
      </c>
      <c r="P40" s="148" t="e">
        <f ca="1">IF(P39+('Hourly Volumes'!$H45-'Work Information'!P45)/('Queuing Calcs'!$H$5*'Queuing Calcs'!$H$7)&lt;0,0,P39+('Hourly Volumes'!$H45-'Work Information'!P45)/('Queuing Calcs'!$H$5*'Queuing Calcs'!$H$7))</f>
        <v>#VALUE!</v>
      </c>
      <c r="Q40" s="148" t="e">
        <f ca="1">IF(Q39+('Hourly Volumes'!$K45-'Work Information'!Q45)/('Queuing Calcs'!$H$5*'Queuing Calcs'!$H$7)&lt;0,0,Q39+('Hourly Volumes'!$K45-'Work Information'!Q45)/('Queuing Calcs'!$H$5*'Queuing Calcs'!$H$7))</f>
        <v>#VALUE!</v>
      </c>
      <c r="R40" s="148" t="e">
        <f ca="1">IF(R39+('Hourly Volumes'!$N45-'Work Information'!R45)/('Queuing Calcs'!$H$5*'Queuing Calcs'!$H$7)&lt;0,0,R39+('Hourly Volumes'!$N45-'Work Information'!R45)/('Queuing Calcs'!$H$5*'Queuing Calcs'!$H$7))</f>
        <v>#VALUE!</v>
      </c>
    </row>
    <row r="41" spans="2:18" x14ac:dyDescent="0.25">
      <c r="B41" s="19" t="s">
        <v>27</v>
      </c>
      <c r="C41" s="148" t="e">
        <f ca="1">IF(C40+('Hourly Volumes'!$E18-'Work Information'!C46)/('Queuing Calcs'!$H$5*'Queuing Calcs'!$H$6)&lt;0,0,C40+('Hourly Volumes'!$E18-'Work Information'!C46)/('Queuing Calcs'!$H$5*'Queuing Calcs'!$H$6))</f>
        <v>#VALUE!</v>
      </c>
      <c r="D41" s="148" t="e">
        <f ca="1">IF(D40+('Hourly Volumes'!$E18-'Work Information'!D46)/('Queuing Calcs'!$H$5*'Queuing Calcs'!$H$6)&lt;0,0,D40+('Hourly Volumes'!$E18-'Work Information'!D46)/('Queuing Calcs'!$H$5*'Queuing Calcs'!$H$6))</f>
        <v>#VALUE!</v>
      </c>
      <c r="E41" s="148" t="e">
        <f ca="1">IF(E40+('Hourly Volumes'!$E18-'Work Information'!E46)/('Queuing Calcs'!$H$5*'Queuing Calcs'!$H$6)&lt;0,0,E40+('Hourly Volumes'!$E18-'Work Information'!E46)/('Queuing Calcs'!$H$5*'Queuing Calcs'!$H$6))</f>
        <v>#VALUE!</v>
      </c>
      <c r="F41" s="148" t="e">
        <f ca="1">IF(F40+('Hourly Volumes'!$E18-'Work Information'!F46)/('Queuing Calcs'!$H$5*'Queuing Calcs'!$H$6)&lt;0,0,F40+('Hourly Volumes'!$E18-'Work Information'!F46)/('Queuing Calcs'!$H$5*'Queuing Calcs'!$H$6))</f>
        <v>#VALUE!</v>
      </c>
      <c r="G41" s="148" t="e">
        <f ca="1">IF(G40+('Hourly Volumes'!$H18-'Work Information'!G46)/('Queuing Calcs'!$H$5*'Queuing Calcs'!$H$6)&lt;0,0,G40+('Hourly Volumes'!$H18-'Work Information'!G46)/('Queuing Calcs'!$H$5*'Queuing Calcs'!$H$6))</f>
        <v>#VALUE!</v>
      </c>
      <c r="H41" s="148" t="e">
        <f ca="1">IF(H40+('Hourly Volumes'!$K18-'Work Information'!H46)/('Queuing Calcs'!$H$5*'Queuing Calcs'!$H$6)&lt;0,0,H40+('Hourly Volumes'!$K18-'Work Information'!H46)/('Queuing Calcs'!$H$5*'Queuing Calcs'!$H$6))</f>
        <v>#VALUE!</v>
      </c>
      <c r="I41" s="148" t="e">
        <f ca="1">IF(I40+('Hourly Volumes'!$N18-'Work Information'!I46)/('Queuing Calcs'!$H$5*'Queuing Calcs'!$H$6)&lt;0,0,I40+('Hourly Volumes'!$N18-'Work Information'!I46)/('Queuing Calcs'!$H$5*'Queuing Calcs'!$H$6))</f>
        <v>#VALUE!</v>
      </c>
      <c r="K41" s="19" t="s">
        <v>27</v>
      </c>
      <c r="L41" s="148" t="e">
        <f ca="1">IF(L40+('Hourly Volumes'!$E46-'Work Information'!L46)/('Queuing Calcs'!$H$5*'Queuing Calcs'!$H$7)&lt;0,0,L40+('Hourly Volumes'!$E46-'Work Information'!L46)/('Queuing Calcs'!$H$5*'Queuing Calcs'!$H$7))</f>
        <v>#VALUE!</v>
      </c>
      <c r="M41" s="148" t="e">
        <f ca="1">IF(M40+('Hourly Volumes'!$E46-'Work Information'!M46)/('Queuing Calcs'!$H$5*'Queuing Calcs'!$H$7)&lt;0,0,M40+('Hourly Volumes'!$E46-'Work Information'!M46)/('Queuing Calcs'!$H$5*'Queuing Calcs'!$H$7))</f>
        <v>#VALUE!</v>
      </c>
      <c r="N41" s="148" t="e">
        <f ca="1">IF(N40+('Hourly Volumes'!$E46-'Work Information'!N46)/('Queuing Calcs'!$H$5*'Queuing Calcs'!$H$7)&lt;0,0,N40+('Hourly Volumes'!$E46-'Work Information'!N46)/('Queuing Calcs'!$H$5*'Queuing Calcs'!$H$7))</f>
        <v>#VALUE!</v>
      </c>
      <c r="O41" s="148" t="e">
        <f ca="1">IF(O40+('Hourly Volumes'!$E46-'Work Information'!O46)/('Queuing Calcs'!$H$5*'Queuing Calcs'!$H$7)&lt;0,0,O40+('Hourly Volumes'!$E46-'Work Information'!O46)/('Queuing Calcs'!$H$5*'Queuing Calcs'!$H$7))</f>
        <v>#VALUE!</v>
      </c>
      <c r="P41" s="148" t="e">
        <f ca="1">IF(P40+('Hourly Volumes'!$H46-'Work Information'!P46)/('Queuing Calcs'!$H$5*'Queuing Calcs'!$H$7)&lt;0,0,P40+('Hourly Volumes'!$H46-'Work Information'!P46)/('Queuing Calcs'!$H$5*'Queuing Calcs'!$H$7))</f>
        <v>#VALUE!</v>
      </c>
      <c r="Q41" s="148" t="e">
        <f ca="1">IF(Q40+('Hourly Volumes'!$K46-'Work Information'!Q46)/('Queuing Calcs'!$H$5*'Queuing Calcs'!$H$7)&lt;0,0,Q40+('Hourly Volumes'!$K46-'Work Information'!Q46)/('Queuing Calcs'!$H$5*'Queuing Calcs'!$H$7))</f>
        <v>#VALUE!</v>
      </c>
      <c r="R41" s="148" t="e">
        <f ca="1">IF(R40+('Hourly Volumes'!$N46-'Work Information'!R46)/('Queuing Calcs'!$H$5*'Queuing Calcs'!$H$7)&lt;0,0,R40+('Hourly Volumes'!$N46-'Work Information'!R46)/('Queuing Calcs'!$H$5*'Queuing Calcs'!$H$7))</f>
        <v>#VALUE!</v>
      </c>
    </row>
    <row r="42" spans="2:18" x14ac:dyDescent="0.25">
      <c r="B42" s="19" t="s">
        <v>28</v>
      </c>
      <c r="C42" s="148" t="e">
        <f ca="1">IF(C41+('Hourly Volumes'!$E19-'Work Information'!C47)/('Queuing Calcs'!$H$5*'Queuing Calcs'!$H$6)&lt;0,0,C41+('Hourly Volumes'!$E19-'Work Information'!C47)/('Queuing Calcs'!$H$5*'Queuing Calcs'!$H$6))</f>
        <v>#VALUE!</v>
      </c>
      <c r="D42" s="148" t="e">
        <f ca="1">IF(D41+('Hourly Volumes'!$E19-'Work Information'!D47)/('Queuing Calcs'!$H$5*'Queuing Calcs'!$H$6)&lt;0,0,D41+('Hourly Volumes'!$E19-'Work Information'!D47)/('Queuing Calcs'!$H$5*'Queuing Calcs'!$H$6))</f>
        <v>#VALUE!</v>
      </c>
      <c r="E42" s="148" t="e">
        <f ca="1">IF(E41+('Hourly Volumes'!$E19-'Work Information'!E47)/('Queuing Calcs'!$H$5*'Queuing Calcs'!$H$6)&lt;0,0,E41+('Hourly Volumes'!$E19-'Work Information'!E47)/('Queuing Calcs'!$H$5*'Queuing Calcs'!$H$6))</f>
        <v>#VALUE!</v>
      </c>
      <c r="F42" s="148" t="e">
        <f ca="1">IF(F41+('Hourly Volumes'!$E19-'Work Information'!F47)/('Queuing Calcs'!$H$5*'Queuing Calcs'!$H$6)&lt;0,0,F41+('Hourly Volumes'!$E19-'Work Information'!F47)/('Queuing Calcs'!$H$5*'Queuing Calcs'!$H$6))</f>
        <v>#VALUE!</v>
      </c>
      <c r="G42" s="148" t="e">
        <f ca="1">IF(G41+('Hourly Volumes'!$H19-'Work Information'!G47)/('Queuing Calcs'!$H$5*'Queuing Calcs'!$H$6)&lt;0,0,G41+('Hourly Volumes'!$H19-'Work Information'!G47)/('Queuing Calcs'!$H$5*'Queuing Calcs'!$H$6))</f>
        <v>#VALUE!</v>
      </c>
      <c r="H42" s="148" t="e">
        <f ca="1">IF(H41+('Hourly Volumes'!$K19-'Work Information'!H47)/('Queuing Calcs'!$H$5*'Queuing Calcs'!$H$6)&lt;0,0,H41+('Hourly Volumes'!$K19-'Work Information'!H47)/('Queuing Calcs'!$H$5*'Queuing Calcs'!$H$6))</f>
        <v>#VALUE!</v>
      </c>
      <c r="I42" s="148" t="e">
        <f ca="1">IF(I41+('Hourly Volumes'!$N19-'Work Information'!I47)/('Queuing Calcs'!$H$5*'Queuing Calcs'!$H$6)&lt;0,0,I41+('Hourly Volumes'!$N19-'Work Information'!I47)/('Queuing Calcs'!$H$5*'Queuing Calcs'!$H$6))</f>
        <v>#VALUE!</v>
      </c>
      <c r="K42" s="19" t="s">
        <v>28</v>
      </c>
      <c r="L42" s="148" t="e">
        <f ca="1">IF(L41+('Hourly Volumes'!$E47-'Work Information'!L47)/('Queuing Calcs'!$H$5*'Queuing Calcs'!$H$7)&lt;0,0,L41+('Hourly Volumes'!$E47-'Work Information'!L47)/('Queuing Calcs'!$H$5*'Queuing Calcs'!$H$7))</f>
        <v>#VALUE!</v>
      </c>
      <c r="M42" s="148" t="e">
        <f ca="1">IF(M41+('Hourly Volumes'!$E47-'Work Information'!M47)/('Queuing Calcs'!$H$5*'Queuing Calcs'!$H$7)&lt;0,0,M41+('Hourly Volumes'!$E47-'Work Information'!M47)/('Queuing Calcs'!$H$5*'Queuing Calcs'!$H$7))</f>
        <v>#VALUE!</v>
      </c>
      <c r="N42" s="148" t="e">
        <f ca="1">IF(N41+('Hourly Volumes'!$E47-'Work Information'!N47)/('Queuing Calcs'!$H$5*'Queuing Calcs'!$H$7)&lt;0,0,N41+('Hourly Volumes'!$E47-'Work Information'!N47)/('Queuing Calcs'!$H$5*'Queuing Calcs'!$H$7))</f>
        <v>#VALUE!</v>
      </c>
      <c r="O42" s="148" t="e">
        <f ca="1">IF(O41+('Hourly Volumes'!$E47-'Work Information'!O47)/('Queuing Calcs'!$H$5*'Queuing Calcs'!$H$7)&lt;0,0,O41+('Hourly Volumes'!$E47-'Work Information'!O47)/('Queuing Calcs'!$H$5*'Queuing Calcs'!$H$7))</f>
        <v>#VALUE!</v>
      </c>
      <c r="P42" s="148" t="e">
        <f ca="1">IF(P41+('Hourly Volumes'!$H47-'Work Information'!P47)/('Queuing Calcs'!$H$5*'Queuing Calcs'!$H$7)&lt;0,0,P41+('Hourly Volumes'!$H47-'Work Information'!P47)/('Queuing Calcs'!$H$5*'Queuing Calcs'!$H$7))</f>
        <v>#VALUE!</v>
      </c>
      <c r="Q42" s="148" t="e">
        <f ca="1">IF(Q41+('Hourly Volumes'!$K47-'Work Information'!Q47)/('Queuing Calcs'!$H$5*'Queuing Calcs'!$H$7)&lt;0,0,Q41+('Hourly Volumes'!$K47-'Work Information'!Q47)/('Queuing Calcs'!$H$5*'Queuing Calcs'!$H$7))</f>
        <v>#VALUE!</v>
      </c>
      <c r="R42" s="148" t="e">
        <f ca="1">IF(R41+('Hourly Volumes'!$N47-'Work Information'!R47)/('Queuing Calcs'!$H$5*'Queuing Calcs'!$H$7)&lt;0,0,R41+('Hourly Volumes'!$N47-'Work Information'!R47)/('Queuing Calcs'!$H$5*'Queuing Calcs'!$H$7))</f>
        <v>#VALUE!</v>
      </c>
    </row>
    <row r="43" spans="2:18" x14ac:dyDescent="0.25">
      <c r="B43" s="19" t="s">
        <v>29</v>
      </c>
      <c r="C43" s="148" t="e">
        <f ca="1">IF(C42+('Hourly Volumes'!$E20-'Work Information'!C48)/('Queuing Calcs'!$H$5*'Queuing Calcs'!$H$6)&lt;0,0,C42+('Hourly Volumes'!$E20-'Work Information'!C48)/('Queuing Calcs'!$H$5*'Queuing Calcs'!$H$6))</f>
        <v>#VALUE!</v>
      </c>
      <c r="D43" s="148" t="e">
        <f ca="1">IF(D42+('Hourly Volumes'!$E20-'Work Information'!D48)/('Queuing Calcs'!$H$5*'Queuing Calcs'!$H$6)&lt;0,0,D42+('Hourly Volumes'!$E20-'Work Information'!D48)/('Queuing Calcs'!$H$5*'Queuing Calcs'!$H$6))</f>
        <v>#VALUE!</v>
      </c>
      <c r="E43" s="148" t="e">
        <f ca="1">IF(E42+('Hourly Volumes'!$E20-'Work Information'!E48)/('Queuing Calcs'!$H$5*'Queuing Calcs'!$H$6)&lt;0,0,E42+('Hourly Volumes'!$E20-'Work Information'!E48)/('Queuing Calcs'!$H$5*'Queuing Calcs'!$H$6))</f>
        <v>#VALUE!</v>
      </c>
      <c r="F43" s="148" t="e">
        <f ca="1">IF(F42+('Hourly Volumes'!$E20-'Work Information'!F48)/('Queuing Calcs'!$H$5*'Queuing Calcs'!$H$6)&lt;0,0,F42+('Hourly Volumes'!$E20-'Work Information'!F48)/('Queuing Calcs'!$H$5*'Queuing Calcs'!$H$6))</f>
        <v>#VALUE!</v>
      </c>
      <c r="G43" s="148" t="e">
        <f ca="1">IF(G42+('Hourly Volumes'!$H20-'Work Information'!G48)/('Queuing Calcs'!$H$5*'Queuing Calcs'!$H$6)&lt;0,0,G42+('Hourly Volumes'!$H20-'Work Information'!G48)/('Queuing Calcs'!$H$5*'Queuing Calcs'!$H$6))</f>
        <v>#VALUE!</v>
      </c>
      <c r="H43" s="148" t="e">
        <f ca="1">IF(H42+('Hourly Volumes'!$K20-'Work Information'!H48)/('Queuing Calcs'!$H$5*'Queuing Calcs'!$H$6)&lt;0,0,H42+('Hourly Volumes'!$K20-'Work Information'!H48)/('Queuing Calcs'!$H$5*'Queuing Calcs'!$H$6))</f>
        <v>#VALUE!</v>
      </c>
      <c r="I43" s="148" t="e">
        <f ca="1">IF(I42+('Hourly Volumes'!$N20-'Work Information'!I48)/('Queuing Calcs'!$H$5*'Queuing Calcs'!$H$6)&lt;0,0,I42+('Hourly Volumes'!$N20-'Work Information'!I48)/('Queuing Calcs'!$H$5*'Queuing Calcs'!$H$6))</f>
        <v>#VALUE!</v>
      </c>
      <c r="K43" s="19" t="s">
        <v>29</v>
      </c>
      <c r="L43" s="148" t="e">
        <f ca="1">IF(L42+('Hourly Volumes'!$E48-'Work Information'!L48)/('Queuing Calcs'!$H$5*'Queuing Calcs'!$H$7)&lt;0,0,L42+('Hourly Volumes'!$E48-'Work Information'!L48)/('Queuing Calcs'!$H$5*'Queuing Calcs'!$H$7))</f>
        <v>#VALUE!</v>
      </c>
      <c r="M43" s="148" t="e">
        <f ca="1">IF(M42+('Hourly Volumes'!$E48-'Work Information'!M48)/('Queuing Calcs'!$H$5*'Queuing Calcs'!$H$7)&lt;0,0,M42+('Hourly Volumes'!$E48-'Work Information'!M48)/('Queuing Calcs'!$H$5*'Queuing Calcs'!$H$7))</f>
        <v>#VALUE!</v>
      </c>
      <c r="N43" s="148" t="e">
        <f ca="1">IF(N42+('Hourly Volumes'!$E48-'Work Information'!N48)/('Queuing Calcs'!$H$5*'Queuing Calcs'!$H$7)&lt;0,0,N42+('Hourly Volumes'!$E48-'Work Information'!N48)/('Queuing Calcs'!$H$5*'Queuing Calcs'!$H$7))</f>
        <v>#VALUE!</v>
      </c>
      <c r="O43" s="148" t="e">
        <f ca="1">IF(O42+('Hourly Volumes'!$E48-'Work Information'!O48)/('Queuing Calcs'!$H$5*'Queuing Calcs'!$H$7)&lt;0,0,O42+('Hourly Volumes'!$E48-'Work Information'!O48)/('Queuing Calcs'!$H$5*'Queuing Calcs'!$H$7))</f>
        <v>#VALUE!</v>
      </c>
      <c r="P43" s="148" t="e">
        <f ca="1">IF(P42+('Hourly Volumes'!$H48-'Work Information'!P48)/('Queuing Calcs'!$H$5*'Queuing Calcs'!$H$7)&lt;0,0,P42+('Hourly Volumes'!$H48-'Work Information'!P48)/('Queuing Calcs'!$H$5*'Queuing Calcs'!$H$7))</f>
        <v>#VALUE!</v>
      </c>
      <c r="Q43" s="148" t="e">
        <f ca="1">IF(Q42+('Hourly Volumes'!$K48-'Work Information'!Q48)/('Queuing Calcs'!$H$5*'Queuing Calcs'!$H$7)&lt;0,0,Q42+('Hourly Volumes'!$K48-'Work Information'!Q48)/('Queuing Calcs'!$H$5*'Queuing Calcs'!$H$7))</f>
        <v>#VALUE!</v>
      </c>
      <c r="R43" s="148" t="e">
        <f ca="1">IF(R42+('Hourly Volumes'!$N48-'Work Information'!R48)/('Queuing Calcs'!$H$5*'Queuing Calcs'!$H$7)&lt;0,0,R42+('Hourly Volumes'!$N48-'Work Information'!R48)/('Queuing Calcs'!$H$5*'Queuing Calcs'!$H$7))</f>
        <v>#VALUE!</v>
      </c>
    </row>
    <row r="44" spans="2:18" x14ac:dyDescent="0.25">
      <c r="B44" s="19" t="s">
        <v>30</v>
      </c>
      <c r="C44" s="148" t="e">
        <f ca="1">IF(C43+('Hourly Volumes'!$E21-'Work Information'!C49)/('Queuing Calcs'!$H$5*'Queuing Calcs'!$H$6)&lt;0,0,C43+('Hourly Volumes'!$E21-'Work Information'!C49)/('Queuing Calcs'!$H$5*'Queuing Calcs'!$H$6))</f>
        <v>#VALUE!</v>
      </c>
      <c r="D44" s="148" t="e">
        <f ca="1">IF(D43+('Hourly Volumes'!$E21-'Work Information'!D49)/('Queuing Calcs'!$H$5*'Queuing Calcs'!$H$6)&lt;0,0,D43+('Hourly Volumes'!$E21-'Work Information'!D49)/('Queuing Calcs'!$H$5*'Queuing Calcs'!$H$6))</f>
        <v>#VALUE!</v>
      </c>
      <c r="E44" s="148" t="e">
        <f ca="1">IF(E43+('Hourly Volumes'!$E21-'Work Information'!E49)/('Queuing Calcs'!$H$5*'Queuing Calcs'!$H$6)&lt;0,0,E43+('Hourly Volumes'!$E21-'Work Information'!E49)/('Queuing Calcs'!$H$5*'Queuing Calcs'!$H$6))</f>
        <v>#VALUE!</v>
      </c>
      <c r="F44" s="148" t="e">
        <f ca="1">IF(F43+('Hourly Volumes'!$E21-'Work Information'!F49)/('Queuing Calcs'!$H$5*'Queuing Calcs'!$H$6)&lt;0,0,F43+('Hourly Volumes'!$E21-'Work Information'!F49)/('Queuing Calcs'!$H$5*'Queuing Calcs'!$H$6))</f>
        <v>#VALUE!</v>
      </c>
      <c r="G44" s="148" t="e">
        <f ca="1">IF(G43+('Hourly Volumes'!$H21-'Work Information'!G49)/('Queuing Calcs'!$H$5*'Queuing Calcs'!$H$6)&lt;0,0,G43+('Hourly Volumes'!$H21-'Work Information'!G49)/('Queuing Calcs'!$H$5*'Queuing Calcs'!$H$6))</f>
        <v>#VALUE!</v>
      </c>
      <c r="H44" s="148" t="e">
        <f ca="1">IF(H43+('Hourly Volumes'!$K21-'Work Information'!H49)/('Queuing Calcs'!$H$5*'Queuing Calcs'!$H$6)&lt;0,0,H43+('Hourly Volumes'!$K21-'Work Information'!H49)/('Queuing Calcs'!$H$5*'Queuing Calcs'!$H$6))</f>
        <v>#VALUE!</v>
      </c>
      <c r="I44" s="148" t="e">
        <f ca="1">IF(I43+('Hourly Volumes'!$N21-'Work Information'!I49)/('Queuing Calcs'!$H$5*'Queuing Calcs'!$H$6)&lt;0,0,I43+('Hourly Volumes'!$N21-'Work Information'!I49)/('Queuing Calcs'!$H$5*'Queuing Calcs'!$H$6))</f>
        <v>#VALUE!</v>
      </c>
      <c r="K44" s="19" t="s">
        <v>30</v>
      </c>
      <c r="L44" s="148" t="e">
        <f ca="1">IF(L43+('Hourly Volumes'!$E49-'Work Information'!L49)/('Queuing Calcs'!$H$5*'Queuing Calcs'!$H$7)&lt;0,0,L43+('Hourly Volumes'!$E49-'Work Information'!L49)/('Queuing Calcs'!$H$5*'Queuing Calcs'!$H$7))</f>
        <v>#VALUE!</v>
      </c>
      <c r="M44" s="148" t="e">
        <f ca="1">IF(M43+('Hourly Volumes'!$E49-'Work Information'!M49)/('Queuing Calcs'!$H$5*'Queuing Calcs'!$H$7)&lt;0,0,M43+('Hourly Volumes'!$E49-'Work Information'!M49)/('Queuing Calcs'!$H$5*'Queuing Calcs'!$H$7))</f>
        <v>#VALUE!</v>
      </c>
      <c r="N44" s="148" t="e">
        <f ca="1">IF(N43+('Hourly Volumes'!$E49-'Work Information'!N49)/('Queuing Calcs'!$H$5*'Queuing Calcs'!$H$7)&lt;0,0,N43+('Hourly Volumes'!$E49-'Work Information'!N49)/('Queuing Calcs'!$H$5*'Queuing Calcs'!$H$7))</f>
        <v>#VALUE!</v>
      </c>
      <c r="O44" s="148" t="e">
        <f ca="1">IF(O43+('Hourly Volumes'!$E49-'Work Information'!O49)/('Queuing Calcs'!$H$5*'Queuing Calcs'!$H$7)&lt;0,0,O43+('Hourly Volumes'!$E49-'Work Information'!O49)/('Queuing Calcs'!$H$5*'Queuing Calcs'!$H$7))</f>
        <v>#VALUE!</v>
      </c>
      <c r="P44" s="148" t="e">
        <f ca="1">IF(P43+('Hourly Volumes'!$H49-'Work Information'!P49)/('Queuing Calcs'!$H$5*'Queuing Calcs'!$H$7)&lt;0,0,P43+('Hourly Volumes'!$H49-'Work Information'!P49)/('Queuing Calcs'!$H$5*'Queuing Calcs'!$H$7))</f>
        <v>#VALUE!</v>
      </c>
      <c r="Q44" s="148" t="e">
        <f ca="1">IF(Q43+('Hourly Volumes'!$K49-'Work Information'!Q49)/('Queuing Calcs'!$H$5*'Queuing Calcs'!$H$7)&lt;0,0,Q43+('Hourly Volumes'!$K49-'Work Information'!Q49)/('Queuing Calcs'!$H$5*'Queuing Calcs'!$H$7))</f>
        <v>#VALUE!</v>
      </c>
      <c r="R44" s="148" t="e">
        <f ca="1">IF(R43+('Hourly Volumes'!$N49-'Work Information'!R49)/('Queuing Calcs'!$H$5*'Queuing Calcs'!$H$7)&lt;0,0,R43+('Hourly Volumes'!$N49-'Work Information'!R49)/('Queuing Calcs'!$H$5*'Queuing Calcs'!$H$7))</f>
        <v>#VALUE!</v>
      </c>
    </row>
    <row r="45" spans="2:18" x14ac:dyDescent="0.25">
      <c r="B45" s="19" t="s">
        <v>31</v>
      </c>
      <c r="C45" s="148" t="e">
        <f ca="1">IF(C44+('Hourly Volumes'!$E22-'Work Information'!C50)/('Queuing Calcs'!$H$5*'Queuing Calcs'!$H$6)&lt;0,0,C44+('Hourly Volumes'!$E22-'Work Information'!C50)/('Queuing Calcs'!$H$5*'Queuing Calcs'!$H$6))</f>
        <v>#VALUE!</v>
      </c>
      <c r="D45" s="148" t="e">
        <f ca="1">IF(D44+('Hourly Volumes'!$E22-'Work Information'!D50)/('Queuing Calcs'!$H$5*'Queuing Calcs'!$H$6)&lt;0,0,D44+('Hourly Volumes'!$E22-'Work Information'!D50)/('Queuing Calcs'!$H$5*'Queuing Calcs'!$H$6))</f>
        <v>#VALUE!</v>
      </c>
      <c r="E45" s="148" t="e">
        <f ca="1">IF(E44+('Hourly Volumes'!$E22-'Work Information'!E50)/('Queuing Calcs'!$H$5*'Queuing Calcs'!$H$6)&lt;0,0,E44+('Hourly Volumes'!$E22-'Work Information'!E50)/('Queuing Calcs'!$H$5*'Queuing Calcs'!$H$6))</f>
        <v>#VALUE!</v>
      </c>
      <c r="F45" s="148" t="e">
        <f ca="1">IF(F44+('Hourly Volumes'!$E22-'Work Information'!F50)/('Queuing Calcs'!$H$5*'Queuing Calcs'!$H$6)&lt;0,0,F44+('Hourly Volumes'!$E22-'Work Information'!F50)/('Queuing Calcs'!$H$5*'Queuing Calcs'!$H$6))</f>
        <v>#VALUE!</v>
      </c>
      <c r="G45" s="148" t="e">
        <f ca="1">IF(G44+('Hourly Volumes'!$H22-'Work Information'!G50)/('Queuing Calcs'!$H$5*'Queuing Calcs'!$H$6)&lt;0,0,G44+('Hourly Volumes'!$H22-'Work Information'!G50)/('Queuing Calcs'!$H$5*'Queuing Calcs'!$H$6))</f>
        <v>#VALUE!</v>
      </c>
      <c r="H45" s="148" t="e">
        <f ca="1">IF(H44+('Hourly Volumes'!$K22-'Work Information'!H50)/('Queuing Calcs'!$H$5*'Queuing Calcs'!$H$6)&lt;0,0,H44+('Hourly Volumes'!$K22-'Work Information'!H50)/('Queuing Calcs'!$H$5*'Queuing Calcs'!$H$6))</f>
        <v>#VALUE!</v>
      </c>
      <c r="I45" s="148" t="e">
        <f ca="1">IF(I44+('Hourly Volumes'!$N22-'Work Information'!I50)/('Queuing Calcs'!$H$5*'Queuing Calcs'!$H$6)&lt;0,0,I44+('Hourly Volumes'!$N22-'Work Information'!I50)/('Queuing Calcs'!$H$5*'Queuing Calcs'!$H$6))</f>
        <v>#VALUE!</v>
      </c>
      <c r="K45" s="19" t="s">
        <v>31</v>
      </c>
      <c r="L45" s="148" t="e">
        <f ca="1">IF(L44+('Hourly Volumes'!$E50-'Work Information'!L50)/('Queuing Calcs'!$H$5*'Queuing Calcs'!$H$7)&lt;0,0,L44+('Hourly Volumes'!$E50-'Work Information'!L50)/('Queuing Calcs'!$H$5*'Queuing Calcs'!$H$7))</f>
        <v>#VALUE!</v>
      </c>
      <c r="M45" s="148" t="e">
        <f ca="1">IF(M44+('Hourly Volumes'!$E50-'Work Information'!M50)/('Queuing Calcs'!$H$5*'Queuing Calcs'!$H$7)&lt;0,0,M44+('Hourly Volumes'!$E50-'Work Information'!M50)/('Queuing Calcs'!$H$5*'Queuing Calcs'!$H$7))</f>
        <v>#VALUE!</v>
      </c>
      <c r="N45" s="148" t="e">
        <f ca="1">IF(N44+('Hourly Volumes'!$E50-'Work Information'!N50)/('Queuing Calcs'!$H$5*'Queuing Calcs'!$H$7)&lt;0,0,N44+('Hourly Volumes'!$E50-'Work Information'!N50)/('Queuing Calcs'!$H$5*'Queuing Calcs'!$H$7))</f>
        <v>#VALUE!</v>
      </c>
      <c r="O45" s="148" t="e">
        <f ca="1">IF(O44+('Hourly Volumes'!$E50-'Work Information'!O50)/('Queuing Calcs'!$H$5*'Queuing Calcs'!$H$7)&lt;0,0,O44+('Hourly Volumes'!$E50-'Work Information'!O50)/('Queuing Calcs'!$H$5*'Queuing Calcs'!$H$7))</f>
        <v>#VALUE!</v>
      </c>
      <c r="P45" s="148" t="e">
        <f ca="1">IF(P44+('Hourly Volumes'!$H50-'Work Information'!P50)/('Queuing Calcs'!$H$5*'Queuing Calcs'!$H$7)&lt;0,0,P44+('Hourly Volumes'!$H50-'Work Information'!P50)/('Queuing Calcs'!$H$5*'Queuing Calcs'!$H$7))</f>
        <v>#VALUE!</v>
      </c>
      <c r="Q45" s="148" t="e">
        <f ca="1">IF(Q44+('Hourly Volumes'!$K50-'Work Information'!Q50)/('Queuing Calcs'!$H$5*'Queuing Calcs'!$H$7)&lt;0,0,Q44+('Hourly Volumes'!$K50-'Work Information'!Q50)/('Queuing Calcs'!$H$5*'Queuing Calcs'!$H$7))</f>
        <v>#VALUE!</v>
      </c>
      <c r="R45" s="148" t="e">
        <f ca="1">IF(R44+('Hourly Volumes'!$N50-'Work Information'!R50)/('Queuing Calcs'!$H$5*'Queuing Calcs'!$H$7)&lt;0,0,R44+('Hourly Volumes'!$N50-'Work Information'!R50)/('Queuing Calcs'!$H$5*'Queuing Calcs'!$H$7))</f>
        <v>#VALUE!</v>
      </c>
    </row>
    <row r="46" spans="2:18" x14ac:dyDescent="0.25">
      <c r="B46" s="19" t="s">
        <v>32</v>
      </c>
      <c r="C46" s="148" t="e">
        <f ca="1">IF(C45+('Hourly Volumes'!$E23-'Work Information'!C51)/('Queuing Calcs'!$H$5*'Queuing Calcs'!$H$6)&lt;0,0,C45+('Hourly Volumes'!$E23-'Work Information'!C51)/('Queuing Calcs'!$H$5*'Queuing Calcs'!$H$6))</f>
        <v>#VALUE!</v>
      </c>
      <c r="D46" s="148" t="e">
        <f ca="1">IF(D45+('Hourly Volumes'!$E23-'Work Information'!D51)/('Queuing Calcs'!$H$5*'Queuing Calcs'!$H$6)&lt;0,0,D45+('Hourly Volumes'!$E23-'Work Information'!D51)/('Queuing Calcs'!$H$5*'Queuing Calcs'!$H$6))</f>
        <v>#VALUE!</v>
      </c>
      <c r="E46" s="148" t="e">
        <f ca="1">IF(E45+('Hourly Volumes'!$E23-'Work Information'!E51)/('Queuing Calcs'!$H$5*'Queuing Calcs'!$H$6)&lt;0,0,E45+('Hourly Volumes'!$E23-'Work Information'!E51)/('Queuing Calcs'!$H$5*'Queuing Calcs'!$H$6))</f>
        <v>#VALUE!</v>
      </c>
      <c r="F46" s="148" t="e">
        <f ca="1">IF(F45+('Hourly Volumes'!$E23-'Work Information'!F51)/('Queuing Calcs'!$H$5*'Queuing Calcs'!$H$6)&lt;0,0,F45+('Hourly Volumes'!$E23-'Work Information'!F51)/('Queuing Calcs'!$H$5*'Queuing Calcs'!$H$6))</f>
        <v>#VALUE!</v>
      </c>
      <c r="G46" s="148" t="e">
        <f ca="1">IF(G45+('Hourly Volumes'!$H23-'Work Information'!G51)/('Queuing Calcs'!$H$5*'Queuing Calcs'!$H$6)&lt;0,0,G45+('Hourly Volumes'!$H23-'Work Information'!G51)/('Queuing Calcs'!$H$5*'Queuing Calcs'!$H$6))</f>
        <v>#VALUE!</v>
      </c>
      <c r="H46" s="148" t="e">
        <f ca="1">IF(H45+('Hourly Volumes'!$K23-'Work Information'!H51)/('Queuing Calcs'!$H$5*'Queuing Calcs'!$H$6)&lt;0,0,H45+('Hourly Volumes'!$K23-'Work Information'!H51)/('Queuing Calcs'!$H$5*'Queuing Calcs'!$H$6))</f>
        <v>#VALUE!</v>
      </c>
      <c r="I46" s="148" t="e">
        <f ca="1">IF(I45+('Hourly Volumes'!$N23-'Work Information'!I51)/('Queuing Calcs'!$H$5*'Queuing Calcs'!$H$6)&lt;0,0,I45+('Hourly Volumes'!$N23-'Work Information'!I51)/('Queuing Calcs'!$H$5*'Queuing Calcs'!$H$6))</f>
        <v>#VALUE!</v>
      </c>
      <c r="K46" s="19" t="s">
        <v>32</v>
      </c>
      <c r="L46" s="148" t="e">
        <f ca="1">IF(L45+('Hourly Volumes'!$E51-'Work Information'!L51)/('Queuing Calcs'!$H$5*'Queuing Calcs'!$H$7)&lt;0,0,L45+('Hourly Volumes'!$E51-'Work Information'!L51)/('Queuing Calcs'!$H$5*'Queuing Calcs'!$H$7))</f>
        <v>#VALUE!</v>
      </c>
      <c r="M46" s="148" t="e">
        <f ca="1">IF(M45+('Hourly Volumes'!$E51-'Work Information'!M51)/('Queuing Calcs'!$H$5*'Queuing Calcs'!$H$7)&lt;0,0,M45+('Hourly Volumes'!$E51-'Work Information'!M51)/('Queuing Calcs'!$H$5*'Queuing Calcs'!$H$7))</f>
        <v>#VALUE!</v>
      </c>
      <c r="N46" s="148" t="e">
        <f ca="1">IF(N45+('Hourly Volumes'!$E51-'Work Information'!N51)/('Queuing Calcs'!$H$5*'Queuing Calcs'!$H$7)&lt;0,0,N45+('Hourly Volumes'!$E51-'Work Information'!N51)/('Queuing Calcs'!$H$5*'Queuing Calcs'!$H$7))</f>
        <v>#VALUE!</v>
      </c>
      <c r="O46" s="148" t="e">
        <f ca="1">IF(O45+('Hourly Volumes'!$E51-'Work Information'!O51)/('Queuing Calcs'!$H$5*'Queuing Calcs'!$H$7)&lt;0,0,O45+('Hourly Volumes'!$E51-'Work Information'!O51)/('Queuing Calcs'!$H$5*'Queuing Calcs'!$H$7))</f>
        <v>#VALUE!</v>
      </c>
      <c r="P46" s="148" t="e">
        <f ca="1">IF(P45+('Hourly Volumes'!$H51-'Work Information'!P51)/('Queuing Calcs'!$H$5*'Queuing Calcs'!$H$7)&lt;0,0,P45+('Hourly Volumes'!$H51-'Work Information'!P51)/('Queuing Calcs'!$H$5*'Queuing Calcs'!$H$7))</f>
        <v>#VALUE!</v>
      </c>
      <c r="Q46" s="148" t="e">
        <f ca="1">IF(Q45+('Hourly Volumes'!$K51-'Work Information'!Q51)/('Queuing Calcs'!$H$5*'Queuing Calcs'!$H$7)&lt;0,0,Q45+('Hourly Volumes'!$K51-'Work Information'!Q51)/('Queuing Calcs'!$H$5*'Queuing Calcs'!$H$7))</f>
        <v>#VALUE!</v>
      </c>
      <c r="R46" s="148" t="e">
        <f ca="1">IF(R45+('Hourly Volumes'!$N51-'Work Information'!R51)/('Queuing Calcs'!$H$5*'Queuing Calcs'!$H$7)&lt;0,0,R45+('Hourly Volumes'!$N51-'Work Information'!R51)/('Queuing Calcs'!$H$5*'Queuing Calcs'!$H$7))</f>
        <v>#VALUE!</v>
      </c>
    </row>
    <row r="47" spans="2:18" x14ac:dyDescent="0.25">
      <c r="B47" s="19" t="s">
        <v>33</v>
      </c>
      <c r="C47" s="148" t="e">
        <f ca="1">IF(C46+('Hourly Volumes'!$E24-'Work Information'!C52)/('Queuing Calcs'!$H$5*'Queuing Calcs'!$H$6)&lt;0,0,C46+('Hourly Volumes'!$E24-'Work Information'!C52)/('Queuing Calcs'!$H$5*'Queuing Calcs'!$H$6))</f>
        <v>#VALUE!</v>
      </c>
      <c r="D47" s="148" t="e">
        <f ca="1">IF(D46+('Hourly Volumes'!$E24-'Work Information'!D52)/('Queuing Calcs'!$H$5*'Queuing Calcs'!$H$6)&lt;0,0,D46+('Hourly Volumes'!$E24-'Work Information'!D52)/('Queuing Calcs'!$H$5*'Queuing Calcs'!$H$6))</f>
        <v>#VALUE!</v>
      </c>
      <c r="E47" s="148" t="e">
        <f ca="1">IF(E46+('Hourly Volumes'!$E24-'Work Information'!E52)/('Queuing Calcs'!$H$5*'Queuing Calcs'!$H$6)&lt;0,0,E46+('Hourly Volumes'!$E24-'Work Information'!E52)/('Queuing Calcs'!$H$5*'Queuing Calcs'!$H$6))</f>
        <v>#VALUE!</v>
      </c>
      <c r="F47" s="148" t="e">
        <f ca="1">IF(F46+('Hourly Volumes'!$E24-'Work Information'!F52)/('Queuing Calcs'!$H$5*'Queuing Calcs'!$H$6)&lt;0,0,F46+('Hourly Volumes'!$E24-'Work Information'!F52)/('Queuing Calcs'!$H$5*'Queuing Calcs'!$H$6))</f>
        <v>#VALUE!</v>
      </c>
      <c r="G47" s="148" t="e">
        <f ca="1">IF(G46+('Hourly Volumes'!$H24-'Work Information'!G52)/('Queuing Calcs'!$H$5*'Queuing Calcs'!$H$6)&lt;0,0,G46+('Hourly Volumes'!$H24-'Work Information'!G52)/('Queuing Calcs'!$H$5*'Queuing Calcs'!$H$6))</f>
        <v>#VALUE!</v>
      </c>
      <c r="H47" s="148" t="e">
        <f ca="1">IF(H46+('Hourly Volumes'!$K24-'Work Information'!H52)/('Queuing Calcs'!$H$5*'Queuing Calcs'!$H$6)&lt;0,0,H46+('Hourly Volumes'!$K24-'Work Information'!H52)/('Queuing Calcs'!$H$5*'Queuing Calcs'!$H$6))</f>
        <v>#VALUE!</v>
      </c>
      <c r="I47" s="148" t="e">
        <f ca="1">IF(I46+('Hourly Volumes'!$N24-'Work Information'!I52)/('Queuing Calcs'!$H$5*'Queuing Calcs'!$H$6)&lt;0,0,I46+('Hourly Volumes'!$N24-'Work Information'!I52)/('Queuing Calcs'!$H$5*'Queuing Calcs'!$H$6))</f>
        <v>#VALUE!</v>
      </c>
      <c r="K47" s="19" t="s">
        <v>33</v>
      </c>
      <c r="L47" s="148" t="e">
        <f ca="1">IF(L46+('Hourly Volumes'!$E52-'Work Information'!L52)/('Queuing Calcs'!$H$5*'Queuing Calcs'!$H$7)&lt;0,0,L46+('Hourly Volumes'!$E52-'Work Information'!L52)/('Queuing Calcs'!$H$5*'Queuing Calcs'!$H$7))</f>
        <v>#VALUE!</v>
      </c>
      <c r="M47" s="148" t="e">
        <f ca="1">IF(M46+('Hourly Volumes'!$E52-'Work Information'!M52)/('Queuing Calcs'!$H$5*'Queuing Calcs'!$H$7)&lt;0,0,M46+('Hourly Volumes'!$E52-'Work Information'!M52)/('Queuing Calcs'!$H$5*'Queuing Calcs'!$H$7))</f>
        <v>#VALUE!</v>
      </c>
      <c r="N47" s="148" t="e">
        <f ca="1">IF(N46+('Hourly Volumes'!$E52-'Work Information'!N52)/('Queuing Calcs'!$H$5*'Queuing Calcs'!$H$7)&lt;0,0,N46+('Hourly Volumes'!$E52-'Work Information'!N52)/('Queuing Calcs'!$H$5*'Queuing Calcs'!$H$7))</f>
        <v>#VALUE!</v>
      </c>
      <c r="O47" s="148" t="e">
        <f ca="1">IF(O46+('Hourly Volumes'!$E52-'Work Information'!O52)/('Queuing Calcs'!$H$5*'Queuing Calcs'!$H$7)&lt;0,0,O46+('Hourly Volumes'!$E52-'Work Information'!O52)/('Queuing Calcs'!$H$5*'Queuing Calcs'!$H$7))</f>
        <v>#VALUE!</v>
      </c>
      <c r="P47" s="148" t="e">
        <f ca="1">IF(P46+('Hourly Volumes'!$H52-'Work Information'!P52)/('Queuing Calcs'!$H$5*'Queuing Calcs'!$H$7)&lt;0,0,P46+('Hourly Volumes'!$H52-'Work Information'!P52)/('Queuing Calcs'!$H$5*'Queuing Calcs'!$H$7))</f>
        <v>#VALUE!</v>
      </c>
      <c r="Q47" s="148" t="e">
        <f ca="1">IF(Q46+('Hourly Volumes'!$K52-'Work Information'!Q52)/('Queuing Calcs'!$H$5*'Queuing Calcs'!$H$7)&lt;0,0,Q46+('Hourly Volumes'!$K52-'Work Information'!Q52)/('Queuing Calcs'!$H$5*'Queuing Calcs'!$H$7))</f>
        <v>#VALUE!</v>
      </c>
      <c r="R47" s="148" t="e">
        <f ca="1">IF(R46+('Hourly Volumes'!$N52-'Work Information'!R52)/('Queuing Calcs'!$H$5*'Queuing Calcs'!$H$7)&lt;0,0,R46+('Hourly Volumes'!$N52-'Work Information'!R52)/('Queuing Calcs'!$H$5*'Queuing Calcs'!$H$7))</f>
        <v>#VALUE!</v>
      </c>
    </row>
    <row r="48" spans="2:18" x14ac:dyDescent="0.25">
      <c r="B48" s="19" t="s">
        <v>34</v>
      </c>
      <c r="C48" s="148" t="e">
        <f ca="1">IF(C47+('Hourly Volumes'!$E25-'Work Information'!C53)/('Queuing Calcs'!$H$5*'Queuing Calcs'!$H$6)&lt;0,0,C47+('Hourly Volumes'!$E25-'Work Information'!C53)/('Queuing Calcs'!$H$5*'Queuing Calcs'!$H$6))</f>
        <v>#VALUE!</v>
      </c>
      <c r="D48" s="148" t="e">
        <f ca="1">IF(D47+('Hourly Volumes'!$E25-'Work Information'!D53)/('Queuing Calcs'!$H$5*'Queuing Calcs'!$H$6)&lt;0,0,D47+('Hourly Volumes'!$E25-'Work Information'!D53)/('Queuing Calcs'!$H$5*'Queuing Calcs'!$H$6))</f>
        <v>#VALUE!</v>
      </c>
      <c r="E48" s="148" t="e">
        <f ca="1">IF(E47+('Hourly Volumes'!$E25-'Work Information'!E53)/('Queuing Calcs'!$H$5*'Queuing Calcs'!$H$6)&lt;0,0,E47+('Hourly Volumes'!$E25-'Work Information'!E53)/('Queuing Calcs'!$H$5*'Queuing Calcs'!$H$6))</f>
        <v>#VALUE!</v>
      </c>
      <c r="F48" s="148" t="e">
        <f ca="1">IF(F47+('Hourly Volumes'!$E25-'Work Information'!F53)/('Queuing Calcs'!$H$5*'Queuing Calcs'!$H$6)&lt;0,0,F47+('Hourly Volumes'!$E25-'Work Information'!F53)/('Queuing Calcs'!$H$5*'Queuing Calcs'!$H$6))</f>
        <v>#VALUE!</v>
      </c>
      <c r="G48" s="148" t="e">
        <f ca="1">IF(G47+('Hourly Volumes'!$H25-'Work Information'!G53)/('Queuing Calcs'!$H$5*'Queuing Calcs'!$H$6)&lt;0,0,G47+('Hourly Volumes'!$H25-'Work Information'!G53)/('Queuing Calcs'!$H$5*'Queuing Calcs'!$H$6))</f>
        <v>#VALUE!</v>
      </c>
      <c r="H48" s="148" t="e">
        <f ca="1">IF(H47+('Hourly Volumes'!$K25-'Work Information'!H53)/('Queuing Calcs'!$H$5*'Queuing Calcs'!$H$6)&lt;0,0,H47+('Hourly Volumes'!$K25-'Work Information'!H53)/('Queuing Calcs'!$H$5*'Queuing Calcs'!$H$6))</f>
        <v>#VALUE!</v>
      </c>
      <c r="I48" s="148" t="e">
        <f ca="1">IF(I47+('Hourly Volumes'!$N25-'Work Information'!I53)/('Queuing Calcs'!$H$5*'Queuing Calcs'!$H$6)&lt;0,0,I47+('Hourly Volumes'!$N25-'Work Information'!I53)/('Queuing Calcs'!$H$5*'Queuing Calcs'!$H$6))</f>
        <v>#VALUE!</v>
      </c>
      <c r="K48" s="19" t="s">
        <v>34</v>
      </c>
      <c r="L48" s="148" t="e">
        <f ca="1">IF(L47+('Hourly Volumes'!$E53-'Work Information'!L53)/('Queuing Calcs'!$H$5*'Queuing Calcs'!$H$7)&lt;0,0,L47+('Hourly Volumes'!$E53-'Work Information'!L53)/('Queuing Calcs'!$H$5*'Queuing Calcs'!$H$7))</f>
        <v>#VALUE!</v>
      </c>
      <c r="M48" s="148" t="e">
        <f ca="1">IF(M47+('Hourly Volumes'!$E53-'Work Information'!M53)/('Queuing Calcs'!$H$5*'Queuing Calcs'!$H$7)&lt;0,0,M47+('Hourly Volumes'!$E53-'Work Information'!M53)/('Queuing Calcs'!$H$5*'Queuing Calcs'!$H$7))</f>
        <v>#VALUE!</v>
      </c>
      <c r="N48" s="148" t="e">
        <f ca="1">IF(N47+('Hourly Volumes'!$E53-'Work Information'!N53)/('Queuing Calcs'!$H$5*'Queuing Calcs'!$H$7)&lt;0,0,N47+('Hourly Volumes'!$E53-'Work Information'!N53)/('Queuing Calcs'!$H$5*'Queuing Calcs'!$H$7))</f>
        <v>#VALUE!</v>
      </c>
      <c r="O48" s="148" t="e">
        <f ca="1">IF(O47+('Hourly Volumes'!$E53-'Work Information'!O53)/('Queuing Calcs'!$H$5*'Queuing Calcs'!$H$7)&lt;0,0,O47+('Hourly Volumes'!$E53-'Work Information'!O53)/('Queuing Calcs'!$H$5*'Queuing Calcs'!$H$7))</f>
        <v>#VALUE!</v>
      </c>
      <c r="P48" s="148" t="e">
        <f ca="1">IF(P47+('Hourly Volumes'!$H53-'Work Information'!P53)/('Queuing Calcs'!$H$5*'Queuing Calcs'!$H$7)&lt;0,0,P47+('Hourly Volumes'!$H53-'Work Information'!P53)/('Queuing Calcs'!$H$5*'Queuing Calcs'!$H$7))</f>
        <v>#VALUE!</v>
      </c>
      <c r="Q48" s="148" t="e">
        <f ca="1">IF(Q47+('Hourly Volumes'!$K53-'Work Information'!Q53)/('Queuing Calcs'!$H$5*'Queuing Calcs'!$H$7)&lt;0,0,Q47+('Hourly Volumes'!$K53-'Work Information'!Q53)/('Queuing Calcs'!$H$5*'Queuing Calcs'!$H$7))</f>
        <v>#VALUE!</v>
      </c>
      <c r="R48" s="148" t="e">
        <f ca="1">IF(R47+('Hourly Volumes'!$N53-'Work Information'!R53)/('Queuing Calcs'!$H$5*'Queuing Calcs'!$H$7)&lt;0,0,R47+('Hourly Volumes'!$N53-'Work Information'!R53)/('Queuing Calcs'!$H$5*'Queuing Calcs'!$H$7))</f>
        <v>#VALUE!</v>
      </c>
    </row>
    <row r="49" spans="2:18" x14ac:dyDescent="0.25">
      <c r="B49" s="19" t="s">
        <v>45</v>
      </c>
      <c r="C49" s="148" t="e">
        <f ca="1">IF(C48+('Hourly Volumes'!$E26-'Work Information'!C54)/('Queuing Calcs'!$H$5*'Queuing Calcs'!$H$6)&lt;0,0,C48+('Hourly Volumes'!$E26-'Work Information'!C54)/('Queuing Calcs'!$H$5*'Queuing Calcs'!$H$6))</f>
        <v>#VALUE!</v>
      </c>
      <c r="D49" s="148" t="e">
        <f ca="1">IF(D48+('Hourly Volumes'!$E26-'Work Information'!D54)/('Queuing Calcs'!$H$5*'Queuing Calcs'!$H$6)&lt;0,0,D48+('Hourly Volumes'!$E26-'Work Information'!D54)/('Queuing Calcs'!$H$5*'Queuing Calcs'!$H$6))</f>
        <v>#VALUE!</v>
      </c>
      <c r="E49" s="148" t="e">
        <f ca="1">IF(E48+('Hourly Volumes'!$E26-'Work Information'!E54)/('Queuing Calcs'!$H$5*'Queuing Calcs'!$H$6)&lt;0,0,E48+('Hourly Volumes'!$E26-'Work Information'!E54)/('Queuing Calcs'!$H$5*'Queuing Calcs'!$H$6))</f>
        <v>#VALUE!</v>
      </c>
      <c r="F49" s="148" t="e">
        <f ca="1">IF(F48+('Hourly Volumes'!$E26-'Work Information'!F54)/('Queuing Calcs'!$H$5*'Queuing Calcs'!$H$6)&lt;0,0,F48+('Hourly Volumes'!$E26-'Work Information'!F54)/('Queuing Calcs'!$H$5*'Queuing Calcs'!$H$6))</f>
        <v>#VALUE!</v>
      </c>
      <c r="G49" s="148" t="e">
        <f ca="1">IF(G48+('Hourly Volumes'!$H26-'Work Information'!G54)/('Queuing Calcs'!$H$5*'Queuing Calcs'!$H$6)&lt;0,0,G48+('Hourly Volumes'!$H26-'Work Information'!G54)/('Queuing Calcs'!$H$5*'Queuing Calcs'!$H$6))</f>
        <v>#VALUE!</v>
      </c>
      <c r="H49" s="148" t="e">
        <f ca="1">IF(H48+('Hourly Volumes'!$K26-'Work Information'!H54)/('Queuing Calcs'!$H$5*'Queuing Calcs'!$H$6)&lt;0,0,H48+('Hourly Volumes'!$K26-'Work Information'!H54)/('Queuing Calcs'!$H$5*'Queuing Calcs'!$H$6))</f>
        <v>#VALUE!</v>
      </c>
      <c r="I49" s="148" t="e">
        <f ca="1">IF(I48+('Hourly Volumes'!$N26-'Work Information'!I54)/('Queuing Calcs'!$H$5*'Queuing Calcs'!$H$6)&lt;0,0,I48+('Hourly Volumes'!$N26-'Work Information'!I54)/('Queuing Calcs'!$H$5*'Queuing Calcs'!$H$6))</f>
        <v>#VALUE!</v>
      </c>
      <c r="K49" s="19" t="s">
        <v>45</v>
      </c>
      <c r="L49" s="148" t="e">
        <f ca="1">IF(L48+('Hourly Volumes'!$E54-'Work Information'!L54)/('Queuing Calcs'!$H$5*'Queuing Calcs'!$H$7)&lt;0,0,L48+('Hourly Volumes'!$E54-'Work Information'!L54)/('Queuing Calcs'!$H$5*'Queuing Calcs'!$H$7))</f>
        <v>#VALUE!</v>
      </c>
      <c r="M49" s="148" t="e">
        <f ca="1">IF(M48+('Hourly Volumes'!$E54-'Work Information'!M54)/('Queuing Calcs'!$H$5*'Queuing Calcs'!$H$7)&lt;0,0,M48+('Hourly Volumes'!$E54-'Work Information'!M54)/('Queuing Calcs'!$H$5*'Queuing Calcs'!$H$7))</f>
        <v>#VALUE!</v>
      </c>
      <c r="N49" s="148" t="e">
        <f ca="1">IF(N48+('Hourly Volumes'!$E54-'Work Information'!N54)/('Queuing Calcs'!$H$5*'Queuing Calcs'!$H$7)&lt;0,0,N48+('Hourly Volumes'!$E54-'Work Information'!N54)/('Queuing Calcs'!$H$5*'Queuing Calcs'!$H$7))</f>
        <v>#VALUE!</v>
      </c>
      <c r="O49" s="148" t="e">
        <f ca="1">IF(O48+('Hourly Volumes'!$E54-'Work Information'!O54)/('Queuing Calcs'!$H$5*'Queuing Calcs'!$H$7)&lt;0,0,O48+('Hourly Volumes'!$E54-'Work Information'!O54)/('Queuing Calcs'!$H$5*'Queuing Calcs'!$H$7))</f>
        <v>#VALUE!</v>
      </c>
      <c r="P49" s="148" t="e">
        <f ca="1">IF(P48+('Hourly Volumes'!$H54-'Work Information'!P54)/('Queuing Calcs'!$H$5*'Queuing Calcs'!$H$7)&lt;0,0,P48+('Hourly Volumes'!$H54-'Work Information'!P54)/('Queuing Calcs'!$H$5*'Queuing Calcs'!$H$7))</f>
        <v>#VALUE!</v>
      </c>
      <c r="Q49" s="148" t="e">
        <f ca="1">IF(Q48+('Hourly Volumes'!$K54-'Work Information'!Q54)/('Queuing Calcs'!$H$5*'Queuing Calcs'!$H$7)&lt;0,0,Q48+('Hourly Volumes'!$K54-'Work Information'!Q54)/('Queuing Calcs'!$H$5*'Queuing Calcs'!$H$7))</f>
        <v>#VALUE!</v>
      </c>
      <c r="R49" s="148" t="e">
        <f ca="1">IF(R48+('Hourly Volumes'!$N54-'Work Information'!R54)/('Queuing Calcs'!$H$5*'Queuing Calcs'!$H$7)&lt;0,0,R48+('Hourly Volumes'!$N54-'Work Information'!R54)/('Queuing Calcs'!$H$5*'Queuing Calcs'!$H$7))</f>
        <v>#VALUE!</v>
      </c>
    </row>
    <row r="50" spans="2:18" x14ac:dyDescent="0.25">
      <c r="B50" s="19" t="s">
        <v>46</v>
      </c>
      <c r="C50" s="148" t="e">
        <f ca="1">IF(C49+('Hourly Volumes'!$E27-'Work Information'!C55)/('Queuing Calcs'!$H$5*'Queuing Calcs'!$H$6)&lt;0,0,C49+('Hourly Volumes'!$E27-'Work Information'!C55)/('Queuing Calcs'!$H$5*'Queuing Calcs'!$H$6))</f>
        <v>#VALUE!</v>
      </c>
      <c r="D50" s="148" t="e">
        <f ca="1">IF(D49+('Hourly Volumes'!$E27-'Work Information'!D55)/('Queuing Calcs'!$H$5*'Queuing Calcs'!$H$6)&lt;0,0,D49+('Hourly Volumes'!$E27-'Work Information'!D55)/('Queuing Calcs'!$H$5*'Queuing Calcs'!$H$6))</f>
        <v>#VALUE!</v>
      </c>
      <c r="E50" s="148" t="e">
        <f ca="1">IF(E49+('Hourly Volumes'!$E27-'Work Information'!E55)/('Queuing Calcs'!$H$5*'Queuing Calcs'!$H$6)&lt;0,0,E49+('Hourly Volumes'!$E27-'Work Information'!E55)/('Queuing Calcs'!$H$5*'Queuing Calcs'!$H$6))</f>
        <v>#VALUE!</v>
      </c>
      <c r="F50" s="148" t="e">
        <f ca="1">IF(F49+('Hourly Volumes'!$E27-'Work Information'!F55)/('Queuing Calcs'!$H$5*'Queuing Calcs'!$H$6)&lt;0,0,F49+('Hourly Volumes'!$E27-'Work Information'!F55)/('Queuing Calcs'!$H$5*'Queuing Calcs'!$H$6))</f>
        <v>#VALUE!</v>
      </c>
      <c r="G50" s="148" t="e">
        <f ca="1">IF(G49+('Hourly Volumes'!$H27-'Work Information'!G55)/('Queuing Calcs'!$H$5*'Queuing Calcs'!$H$6)&lt;0,0,G49+('Hourly Volumes'!$H27-'Work Information'!G55)/('Queuing Calcs'!$H$5*'Queuing Calcs'!$H$6))</f>
        <v>#VALUE!</v>
      </c>
      <c r="H50" s="148" t="e">
        <f ca="1">IF(H49+('Hourly Volumes'!$K27-'Work Information'!H55)/('Queuing Calcs'!$H$5*'Queuing Calcs'!$H$6)&lt;0,0,H49+('Hourly Volumes'!$K27-'Work Information'!H55)/('Queuing Calcs'!$H$5*'Queuing Calcs'!$H$6))</f>
        <v>#VALUE!</v>
      </c>
      <c r="I50" s="148" t="e">
        <f ca="1">IF(I49+('Hourly Volumes'!$N27-'Work Information'!I55)/('Queuing Calcs'!$H$5*'Queuing Calcs'!$H$6)&lt;0,0,I49+('Hourly Volumes'!$N27-'Work Information'!I55)/('Queuing Calcs'!$H$5*'Queuing Calcs'!$H$6))</f>
        <v>#VALUE!</v>
      </c>
      <c r="K50" s="19" t="s">
        <v>46</v>
      </c>
      <c r="L50" s="148" t="e">
        <f ca="1">IF(L49+('Hourly Volumes'!$E55-'Work Information'!L55)/('Queuing Calcs'!$H$5*'Queuing Calcs'!$H$7)&lt;0,0,L49+('Hourly Volumes'!$E55-'Work Information'!L55)/('Queuing Calcs'!$H$5*'Queuing Calcs'!$H$7))</f>
        <v>#VALUE!</v>
      </c>
      <c r="M50" s="148" t="e">
        <f ca="1">IF(M49+('Hourly Volumes'!$E55-'Work Information'!M55)/('Queuing Calcs'!$H$5*'Queuing Calcs'!$H$7)&lt;0,0,M49+('Hourly Volumes'!$E55-'Work Information'!M55)/('Queuing Calcs'!$H$5*'Queuing Calcs'!$H$7))</f>
        <v>#VALUE!</v>
      </c>
      <c r="N50" s="148" t="e">
        <f ca="1">IF(N49+('Hourly Volumes'!$E55-'Work Information'!N55)/('Queuing Calcs'!$H$5*'Queuing Calcs'!$H$7)&lt;0,0,N49+('Hourly Volumes'!$E55-'Work Information'!N55)/('Queuing Calcs'!$H$5*'Queuing Calcs'!$H$7))</f>
        <v>#VALUE!</v>
      </c>
      <c r="O50" s="148" t="e">
        <f ca="1">IF(O49+('Hourly Volumes'!$E55-'Work Information'!O55)/('Queuing Calcs'!$H$5*'Queuing Calcs'!$H$7)&lt;0,0,O49+('Hourly Volumes'!$E55-'Work Information'!O55)/('Queuing Calcs'!$H$5*'Queuing Calcs'!$H$7))</f>
        <v>#VALUE!</v>
      </c>
      <c r="P50" s="148" t="e">
        <f ca="1">IF(P49+('Hourly Volumes'!$H55-'Work Information'!P55)/('Queuing Calcs'!$H$5*'Queuing Calcs'!$H$7)&lt;0,0,P49+('Hourly Volumes'!$H55-'Work Information'!P55)/('Queuing Calcs'!$H$5*'Queuing Calcs'!$H$7))</f>
        <v>#VALUE!</v>
      </c>
      <c r="Q50" s="148" t="e">
        <f ca="1">IF(Q49+('Hourly Volumes'!$K55-'Work Information'!Q55)/('Queuing Calcs'!$H$5*'Queuing Calcs'!$H$7)&lt;0,0,Q49+('Hourly Volumes'!$K55-'Work Information'!Q55)/('Queuing Calcs'!$H$5*'Queuing Calcs'!$H$7))</f>
        <v>#VALUE!</v>
      </c>
      <c r="R50" s="148" t="e">
        <f ca="1">IF(R49+('Hourly Volumes'!$N55-'Work Information'!R55)/('Queuing Calcs'!$H$5*'Queuing Calcs'!$H$7)&lt;0,0,R49+('Hourly Volumes'!$N55-'Work Information'!R55)/('Queuing Calcs'!$H$5*'Queuing Calcs'!$H$7))</f>
        <v>#VALUE!</v>
      </c>
    </row>
    <row r="51" spans="2:18" x14ac:dyDescent="0.25">
      <c r="B51" s="19" t="s">
        <v>35</v>
      </c>
      <c r="C51" s="148" t="e">
        <f ca="1">IF(C50+('Hourly Volumes'!$E28-'Work Information'!C56)/('Queuing Calcs'!$H$5*'Queuing Calcs'!$H$6)&lt;0,0,C50+('Hourly Volumes'!$E28-'Work Information'!C56)/('Queuing Calcs'!$H$5*'Queuing Calcs'!$H$6))</f>
        <v>#VALUE!</v>
      </c>
      <c r="D51" s="148" t="e">
        <f ca="1">IF(D50+('Hourly Volumes'!$E28-'Work Information'!D56)/('Queuing Calcs'!$H$5*'Queuing Calcs'!$H$6)&lt;0,0,D50+('Hourly Volumes'!$E28-'Work Information'!D56)/('Queuing Calcs'!$H$5*'Queuing Calcs'!$H$6))</f>
        <v>#VALUE!</v>
      </c>
      <c r="E51" s="148" t="e">
        <f ca="1">IF(E50+('Hourly Volumes'!$E28-'Work Information'!E56)/('Queuing Calcs'!$H$5*'Queuing Calcs'!$H$6)&lt;0,0,E50+('Hourly Volumes'!$E28-'Work Information'!E56)/('Queuing Calcs'!$H$5*'Queuing Calcs'!$H$6))</f>
        <v>#VALUE!</v>
      </c>
      <c r="F51" s="148" t="e">
        <f ca="1">IF(F50+('Hourly Volumes'!$E28-'Work Information'!F56)/('Queuing Calcs'!$H$5*'Queuing Calcs'!$H$6)&lt;0,0,F50+('Hourly Volumes'!$E28-'Work Information'!F56)/('Queuing Calcs'!$H$5*'Queuing Calcs'!$H$6))</f>
        <v>#VALUE!</v>
      </c>
      <c r="G51" s="148" t="e">
        <f ca="1">IF(G50+('Hourly Volumes'!$H28-'Work Information'!G56)/('Queuing Calcs'!$H$5*'Queuing Calcs'!$H$6)&lt;0,0,G50+('Hourly Volumes'!$H28-'Work Information'!G56)/('Queuing Calcs'!$H$5*'Queuing Calcs'!$H$6))</f>
        <v>#VALUE!</v>
      </c>
      <c r="H51" s="148" t="e">
        <f ca="1">IF(H50+('Hourly Volumes'!$K28-'Work Information'!H56)/('Queuing Calcs'!$H$5*'Queuing Calcs'!$H$6)&lt;0,0,H50+('Hourly Volumes'!$K28-'Work Information'!H56)/('Queuing Calcs'!$H$5*'Queuing Calcs'!$H$6))</f>
        <v>#VALUE!</v>
      </c>
      <c r="I51" s="148" t="e">
        <f ca="1">IF(I50+('Hourly Volumes'!$N28-'Work Information'!I56)/('Queuing Calcs'!$H$5*'Queuing Calcs'!$H$6)&lt;0,0,I50+('Hourly Volumes'!$N28-'Work Information'!I56)/('Queuing Calcs'!$H$5*'Queuing Calcs'!$H$6))</f>
        <v>#VALUE!</v>
      </c>
      <c r="K51" s="19" t="s">
        <v>35</v>
      </c>
      <c r="L51" s="148" t="e">
        <f ca="1">IF(L50+('Hourly Volumes'!$E56-'Work Information'!L56)/('Queuing Calcs'!$H$5*'Queuing Calcs'!$H$7)&lt;0,0,L50+('Hourly Volumes'!$E56-'Work Information'!L56)/('Queuing Calcs'!$H$5*'Queuing Calcs'!$H$7))</f>
        <v>#VALUE!</v>
      </c>
      <c r="M51" s="148" t="e">
        <f ca="1">IF(M50+('Hourly Volumes'!$E56-'Work Information'!M56)/('Queuing Calcs'!$H$5*'Queuing Calcs'!$H$7)&lt;0,0,M50+('Hourly Volumes'!$E56-'Work Information'!M56)/('Queuing Calcs'!$H$5*'Queuing Calcs'!$H$7))</f>
        <v>#VALUE!</v>
      </c>
      <c r="N51" s="148" t="e">
        <f ca="1">IF(N50+('Hourly Volumes'!$E56-'Work Information'!N56)/('Queuing Calcs'!$H$5*'Queuing Calcs'!$H$7)&lt;0,0,N50+('Hourly Volumes'!$E56-'Work Information'!N56)/('Queuing Calcs'!$H$5*'Queuing Calcs'!$H$7))</f>
        <v>#VALUE!</v>
      </c>
      <c r="O51" s="148" t="e">
        <f ca="1">IF(O50+('Hourly Volumes'!$E56-'Work Information'!O56)/('Queuing Calcs'!$H$5*'Queuing Calcs'!$H$7)&lt;0,0,O50+('Hourly Volumes'!$E56-'Work Information'!O56)/('Queuing Calcs'!$H$5*'Queuing Calcs'!$H$7))</f>
        <v>#VALUE!</v>
      </c>
      <c r="P51" s="148" t="e">
        <f ca="1">IF(P50+('Hourly Volumes'!$H56-'Work Information'!P56)/('Queuing Calcs'!$H$5*'Queuing Calcs'!$H$7)&lt;0,0,P50+('Hourly Volumes'!$H56-'Work Information'!P56)/('Queuing Calcs'!$H$5*'Queuing Calcs'!$H$7))</f>
        <v>#VALUE!</v>
      </c>
      <c r="Q51" s="148" t="e">
        <f ca="1">IF(Q50+('Hourly Volumes'!$K56-'Work Information'!Q56)/('Queuing Calcs'!$H$5*'Queuing Calcs'!$H$7)&lt;0,0,Q50+('Hourly Volumes'!$K56-'Work Information'!Q56)/('Queuing Calcs'!$H$5*'Queuing Calcs'!$H$7))</f>
        <v>#VALUE!</v>
      </c>
      <c r="R51" s="148" t="e">
        <f ca="1">IF(R50+('Hourly Volumes'!$N56-'Work Information'!R56)/('Queuing Calcs'!$H$5*'Queuing Calcs'!$H$7)&lt;0,0,R50+('Hourly Volumes'!$N56-'Work Information'!R56)/('Queuing Calcs'!$H$5*'Queuing Calcs'!$H$7))</f>
        <v>#VALUE!</v>
      </c>
    </row>
    <row r="52" spans="2:18" x14ac:dyDescent="0.25">
      <c r="B52" s="19" t="s">
        <v>36</v>
      </c>
      <c r="C52" s="148" t="e">
        <f ca="1">IF(C51+('Hourly Volumes'!$E29-'Work Information'!C57)/('Queuing Calcs'!$H$5*'Queuing Calcs'!$H$6)&lt;0,0,C51+('Hourly Volumes'!$E29-'Work Information'!C57)/('Queuing Calcs'!$H$5*'Queuing Calcs'!$H$6))</f>
        <v>#VALUE!</v>
      </c>
      <c r="D52" s="148" t="e">
        <f ca="1">IF(D51+('Hourly Volumes'!$E29-'Work Information'!D57)/('Queuing Calcs'!$H$5*'Queuing Calcs'!$H$6)&lt;0,0,D51+('Hourly Volumes'!$E29-'Work Information'!D57)/('Queuing Calcs'!$H$5*'Queuing Calcs'!$H$6))</f>
        <v>#VALUE!</v>
      </c>
      <c r="E52" s="148" t="e">
        <f ca="1">IF(E51+('Hourly Volumes'!$E29-'Work Information'!E57)/('Queuing Calcs'!$H$5*'Queuing Calcs'!$H$6)&lt;0,0,E51+('Hourly Volumes'!$E29-'Work Information'!E57)/('Queuing Calcs'!$H$5*'Queuing Calcs'!$H$6))</f>
        <v>#VALUE!</v>
      </c>
      <c r="F52" s="148" t="e">
        <f ca="1">IF(F51+('Hourly Volumes'!$E29-'Work Information'!F57)/('Queuing Calcs'!$H$5*'Queuing Calcs'!$H$6)&lt;0,0,F51+('Hourly Volumes'!$E29-'Work Information'!F57)/('Queuing Calcs'!$H$5*'Queuing Calcs'!$H$6))</f>
        <v>#VALUE!</v>
      </c>
      <c r="G52" s="148" t="e">
        <f ca="1">IF(G51+('Hourly Volumes'!$H29-'Work Information'!G57)/('Queuing Calcs'!$H$5*'Queuing Calcs'!$H$6)&lt;0,0,G51+('Hourly Volumes'!$H29-'Work Information'!G57)/('Queuing Calcs'!$H$5*'Queuing Calcs'!$H$6))</f>
        <v>#VALUE!</v>
      </c>
      <c r="H52" s="148" t="e">
        <f ca="1">IF(H51+('Hourly Volumes'!$K29-'Work Information'!H57)/('Queuing Calcs'!$H$5*'Queuing Calcs'!$H$6)&lt;0,0,H51+('Hourly Volumes'!$K29-'Work Information'!H57)/('Queuing Calcs'!$H$5*'Queuing Calcs'!$H$6))</f>
        <v>#VALUE!</v>
      </c>
      <c r="I52" s="148" t="e">
        <f ca="1">IF(I51+('Hourly Volumes'!$N29-'Work Information'!I57)/('Queuing Calcs'!$H$5*'Queuing Calcs'!$H$6)&lt;0,0,I51+('Hourly Volumes'!$N29-'Work Information'!I57)/('Queuing Calcs'!$H$5*'Queuing Calcs'!$H$6))</f>
        <v>#VALUE!</v>
      </c>
      <c r="K52" s="19" t="s">
        <v>36</v>
      </c>
      <c r="L52" s="148" t="e">
        <f ca="1">IF(L51+('Hourly Volumes'!$E57-'Work Information'!L57)/('Queuing Calcs'!$H$5*'Queuing Calcs'!$H$7)&lt;0,0,L51+('Hourly Volumes'!$E57-'Work Information'!L57)/('Queuing Calcs'!$H$5*'Queuing Calcs'!$H$7))</f>
        <v>#VALUE!</v>
      </c>
      <c r="M52" s="148" t="e">
        <f ca="1">IF(M51+('Hourly Volumes'!$E57-'Work Information'!M57)/('Queuing Calcs'!$H$5*'Queuing Calcs'!$H$7)&lt;0,0,M51+('Hourly Volumes'!$E57-'Work Information'!M57)/('Queuing Calcs'!$H$5*'Queuing Calcs'!$H$7))</f>
        <v>#VALUE!</v>
      </c>
      <c r="N52" s="148" t="e">
        <f ca="1">IF(N51+('Hourly Volumes'!$E57-'Work Information'!N57)/('Queuing Calcs'!$H$5*'Queuing Calcs'!$H$7)&lt;0,0,N51+('Hourly Volumes'!$E57-'Work Information'!N57)/('Queuing Calcs'!$H$5*'Queuing Calcs'!$H$7))</f>
        <v>#VALUE!</v>
      </c>
      <c r="O52" s="148" t="e">
        <f ca="1">IF(O51+('Hourly Volumes'!$E57-'Work Information'!O57)/('Queuing Calcs'!$H$5*'Queuing Calcs'!$H$7)&lt;0,0,O51+('Hourly Volumes'!$E57-'Work Information'!O57)/('Queuing Calcs'!$H$5*'Queuing Calcs'!$H$7))</f>
        <v>#VALUE!</v>
      </c>
      <c r="P52" s="148" t="e">
        <f ca="1">IF(P51+('Hourly Volumes'!$H57-'Work Information'!P57)/('Queuing Calcs'!$H$5*'Queuing Calcs'!$H$7)&lt;0,0,P51+('Hourly Volumes'!$H57-'Work Information'!P57)/('Queuing Calcs'!$H$5*'Queuing Calcs'!$H$7))</f>
        <v>#VALUE!</v>
      </c>
      <c r="Q52" s="148" t="e">
        <f ca="1">IF(Q51+('Hourly Volumes'!$K57-'Work Information'!Q57)/('Queuing Calcs'!$H$5*'Queuing Calcs'!$H$7)&lt;0,0,Q51+('Hourly Volumes'!$K57-'Work Information'!Q57)/('Queuing Calcs'!$H$5*'Queuing Calcs'!$H$7))</f>
        <v>#VALUE!</v>
      </c>
      <c r="R52" s="148" t="e">
        <f ca="1">IF(R51+('Hourly Volumes'!$N57-'Work Information'!R57)/('Queuing Calcs'!$H$5*'Queuing Calcs'!$H$7)&lt;0,0,R51+('Hourly Volumes'!$N57-'Work Information'!R57)/('Queuing Calcs'!$H$5*'Queuing Calcs'!$H$7))</f>
        <v>#VALUE!</v>
      </c>
    </row>
    <row r="53" spans="2:18" x14ac:dyDescent="0.25">
      <c r="B53" s="19" t="s">
        <v>37</v>
      </c>
      <c r="C53" s="148" t="e">
        <f ca="1">IF(C52+('Hourly Volumes'!$E30-'Work Information'!C58)/('Queuing Calcs'!$H$5*'Queuing Calcs'!$H$6)&lt;0,0,C52+('Hourly Volumes'!$E30-'Work Information'!C58)/('Queuing Calcs'!$H$5*'Queuing Calcs'!$H$6))</f>
        <v>#VALUE!</v>
      </c>
      <c r="D53" s="148" t="e">
        <f ca="1">IF(D52+('Hourly Volumes'!$E30-'Work Information'!D58)/('Queuing Calcs'!$H$5*'Queuing Calcs'!$H$6)&lt;0,0,D52+('Hourly Volumes'!$E30-'Work Information'!D58)/('Queuing Calcs'!$H$5*'Queuing Calcs'!$H$6))</f>
        <v>#VALUE!</v>
      </c>
      <c r="E53" s="148" t="e">
        <f ca="1">IF(E52+('Hourly Volumes'!$E30-'Work Information'!E58)/('Queuing Calcs'!$H$5*'Queuing Calcs'!$H$6)&lt;0,0,E52+('Hourly Volumes'!$E30-'Work Information'!E58)/('Queuing Calcs'!$H$5*'Queuing Calcs'!$H$6))</f>
        <v>#VALUE!</v>
      </c>
      <c r="F53" s="148" t="e">
        <f ca="1">IF(F52+('Hourly Volumes'!$E30-'Work Information'!F58)/('Queuing Calcs'!$H$5*'Queuing Calcs'!$H$6)&lt;0,0,F52+('Hourly Volumes'!$E30-'Work Information'!F58)/('Queuing Calcs'!$H$5*'Queuing Calcs'!$H$6))</f>
        <v>#VALUE!</v>
      </c>
      <c r="G53" s="148" t="e">
        <f ca="1">IF(G52+('Hourly Volumes'!$H30-'Work Information'!G58)/('Queuing Calcs'!$H$5*'Queuing Calcs'!$H$6)&lt;0,0,G52+('Hourly Volumes'!$H30-'Work Information'!G58)/('Queuing Calcs'!$H$5*'Queuing Calcs'!$H$6))</f>
        <v>#VALUE!</v>
      </c>
      <c r="H53" s="148" t="e">
        <f ca="1">IF(H52+('Hourly Volumes'!$K30-'Work Information'!H58)/('Queuing Calcs'!$H$5*'Queuing Calcs'!$H$6)&lt;0,0,H52+('Hourly Volumes'!$K30-'Work Information'!H58)/('Queuing Calcs'!$H$5*'Queuing Calcs'!$H$6))</f>
        <v>#VALUE!</v>
      </c>
      <c r="I53" s="148" t="e">
        <f ca="1">IF(I52+('Hourly Volumes'!$N30-'Work Information'!I58)/('Queuing Calcs'!$H$5*'Queuing Calcs'!$H$6)&lt;0,0,I52+('Hourly Volumes'!$N30-'Work Information'!I58)/('Queuing Calcs'!$H$5*'Queuing Calcs'!$H$6))</f>
        <v>#VALUE!</v>
      </c>
      <c r="K53" s="19" t="s">
        <v>37</v>
      </c>
      <c r="L53" s="148" t="e">
        <f ca="1">IF(L52+('Hourly Volumes'!$E58-'Work Information'!L58)/('Queuing Calcs'!$H$5*'Queuing Calcs'!$H$7)&lt;0,0,L52+('Hourly Volumes'!$E58-'Work Information'!L58)/('Queuing Calcs'!$H$5*'Queuing Calcs'!$H$7))</f>
        <v>#VALUE!</v>
      </c>
      <c r="M53" s="148" t="e">
        <f ca="1">IF(M52+('Hourly Volumes'!$E58-'Work Information'!M58)/('Queuing Calcs'!$H$5*'Queuing Calcs'!$H$7)&lt;0,0,M52+('Hourly Volumes'!$E58-'Work Information'!M58)/('Queuing Calcs'!$H$5*'Queuing Calcs'!$H$7))</f>
        <v>#VALUE!</v>
      </c>
      <c r="N53" s="148" t="e">
        <f ca="1">IF(N52+('Hourly Volumes'!$E58-'Work Information'!N58)/('Queuing Calcs'!$H$5*'Queuing Calcs'!$H$7)&lt;0,0,N52+('Hourly Volumes'!$E58-'Work Information'!N58)/('Queuing Calcs'!$H$5*'Queuing Calcs'!$H$7))</f>
        <v>#VALUE!</v>
      </c>
      <c r="O53" s="148" t="e">
        <f ca="1">IF(O52+('Hourly Volumes'!$E58-'Work Information'!O58)/('Queuing Calcs'!$H$5*'Queuing Calcs'!$H$7)&lt;0,0,O52+('Hourly Volumes'!$E58-'Work Information'!O58)/('Queuing Calcs'!$H$5*'Queuing Calcs'!$H$7))</f>
        <v>#VALUE!</v>
      </c>
      <c r="P53" s="148" t="e">
        <f ca="1">IF(P52+('Hourly Volumes'!$H58-'Work Information'!P58)/('Queuing Calcs'!$H$5*'Queuing Calcs'!$H$7)&lt;0,0,P52+('Hourly Volumes'!$H58-'Work Information'!P58)/('Queuing Calcs'!$H$5*'Queuing Calcs'!$H$7))</f>
        <v>#VALUE!</v>
      </c>
      <c r="Q53" s="148" t="e">
        <f ca="1">IF(Q52+('Hourly Volumes'!$K58-'Work Information'!Q58)/('Queuing Calcs'!$H$5*'Queuing Calcs'!$H$7)&lt;0,0,Q52+('Hourly Volumes'!$K58-'Work Information'!Q58)/('Queuing Calcs'!$H$5*'Queuing Calcs'!$H$7))</f>
        <v>#VALUE!</v>
      </c>
      <c r="R53" s="148" t="e">
        <f ca="1">IF(R52+('Hourly Volumes'!$N58-'Work Information'!R58)/('Queuing Calcs'!$H$5*'Queuing Calcs'!$H$7)&lt;0,0,R52+('Hourly Volumes'!$N58-'Work Information'!R58)/('Queuing Calcs'!$H$5*'Queuing Calcs'!$H$7))</f>
        <v>#VALUE!</v>
      </c>
    </row>
    <row r="54" spans="2:18" x14ac:dyDescent="0.25">
      <c r="B54" s="19" t="s">
        <v>38</v>
      </c>
      <c r="C54" s="148" t="e">
        <f ca="1">IF(C53+('Hourly Volumes'!$E31-'Work Information'!C59)/('Queuing Calcs'!$H$5*'Queuing Calcs'!$H$6)&lt;0,0,C53+('Hourly Volumes'!$E31-'Work Information'!C59)/('Queuing Calcs'!$H$5*'Queuing Calcs'!$H$6))</f>
        <v>#VALUE!</v>
      </c>
      <c r="D54" s="148" t="e">
        <f ca="1">IF(D53+('Hourly Volumes'!$E31-'Work Information'!D59)/('Queuing Calcs'!$H$5*'Queuing Calcs'!$H$6)&lt;0,0,D53+('Hourly Volumes'!$E31-'Work Information'!D59)/('Queuing Calcs'!$H$5*'Queuing Calcs'!$H$6))</f>
        <v>#VALUE!</v>
      </c>
      <c r="E54" s="148" t="e">
        <f ca="1">IF(E53+('Hourly Volumes'!$E31-'Work Information'!E59)/('Queuing Calcs'!$H$5*'Queuing Calcs'!$H$6)&lt;0,0,E53+('Hourly Volumes'!$E31-'Work Information'!E59)/('Queuing Calcs'!$H$5*'Queuing Calcs'!$H$6))</f>
        <v>#VALUE!</v>
      </c>
      <c r="F54" s="148" t="e">
        <f ca="1">IF(F53+('Hourly Volumes'!$E31-'Work Information'!F59)/('Queuing Calcs'!$H$5*'Queuing Calcs'!$H$6)&lt;0,0,F53+('Hourly Volumes'!$E31-'Work Information'!F59)/('Queuing Calcs'!$H$5*'Queuing Calcs'!$H$6))</f>
        <v>#VALUE!</v>
      </c>
      <c r="G54" s="148" t="e">
        <f ca="1">IF(G53+('Hourly Volumes'!$H31-'Work Information'!G59)/('Queuing Calcs'!$H$5*'Queuing Calcs'!$H$6)&lt;0,0,G53+('Hourly Volumes'!$H31-'Work Information'!G59)/('Queuing Calcs'!$H$5*'Queuing Calcs'!$H$6))</f>
        <v>#VALUE!</v>
      </c>
      <c r="H54" s="148" t="e">
        <f ca="1">IF(H53+('Hourly Volumes'!$K31-'Work Information'!H59)/('Queuing Calcs'!$H$5*'Queuing Calcs'!$H$6)&lt;0,0,H53+('Hourly Volumes'!$K31-'Work Information'!H59)/('Queuing Calcs'!$H$5*'Queuing Calcs'!$H$6))</f>
        <v>#VALUE!</v>
      </c>
      <c r="I54" s="148" t="e">
        <f ca="1">IF(I53+('Hourly Volumes'!$N31-'Work Information'!I59)/('Queuing Calcs'!$H$5*'Queuing Calcs'!$H$6)&lt;0,0,I53+('Hourly Volumes'!$N31-'Work Information'!I59)/('Queuing Calcs'!$H$5*'Queuing Calcs'!$H$6))</f>
        <v>#VALUE!</v>
      </c>
      <c r="K54" s="19" t="s">
        <v>38</v>
      </c>
      <c r="L54" s="148" t="e">
        <f ca="1">IF(L53+('Hourly Volumes'!$E59-'Work Information'!L59)/('Queuing Calcs'!$H$5*'Queuing Calcs'!$H$7)&lt;0,0,L53+('Hourly Volumes'!$E59-'Work Information'!L59)/('Queuing Calcs'!$H$5*'Queuing Calcs'!$H$7))</f>
        <v>#VALUE!</v>
      </c>
      <c r="M54" s="148" t="e">
        <f ca="1">IF(M53+('Hourly Volumes'!$E59-'Work Information'!M59)/('Queuing Calcs'!$H$5*'Queuing Calcs'!$H$7)&lt;0,0,M53+('Hourly Volumes'!$E59-'Work Information'!M59)/('Queuing Calcs'!$H$5*'Queuing Calcs'!$H$7))</f>
        <v>#VALUE!</v>
      </c>
      <c r="N54" s="148" t="e">
        <f ca="1">IF(N53+('Hourly Volumes'!$E59-'Work Information'!N59)/('Queuing Calcs'!$H$5*'Queuing Calcs'!$H$7)&lt;0,0,N53+('Hourly Volumes'!$E59-'Work Information'!N59)/('Queuing Calcs'!$H$5*'Queuing Calcs'!$H$7))</f>
        <v>#VALUE!</v>
      </c>
      <c r="O54" s="148" t="e">
        <f ca="1">IF(O53+('Hourly Volumes'!$E59-'Work Information'!O59)/('Queuing Calcs'!$H$5*'Queuing Calcs'!$H$7)&lt;0,0,O53+('Hourly Volumes'!$E59-'Work Information'!O59)/('Queuing Calcs'!$H$5*'Queuing Calcs'!$H$7))</f>
        <v>#VALUE!</v>
      </c>
      <c r="P54" s="148" t="e">
        <f ca="1">IF(P53+('Hourly Volumes'!$H59-'Work Information'!P59)/('Queuing Calcs'!$H$5*'Queuing Calcs'!$H$7)&lt;0,0,P53+('Hourly Volumes'!$H59-'Work Information'!P59)/('Queuing Calcs'!$H$5*'Queuing Calcs'!$H$7))</f>
        <v>#VALUE!</v>
      </c>
      <c r="Q54" s="148" t="e">
        <f ca="1">IF(Q53+('Hourly Volumes'!$K59-'Work Information'!Q59)/('Queuing Calcs'!$H$5*'Queuing Calcs'!$H$7)&lt;0,0,Q53+('Hourly Volumes'!$K59-'Work Information'!Q59)/('Queuing Calcs'!$H$5*'Queuing Calcs'!$H$7))</f>
        <v>#VALUE!</v>
      </c>
      <c r="R54" s="148" t="e">
        <f ca="1">IF(R53+('Hourly Volumes'!$N59-'Work Information'!R59)/('Queuing Calcs'!$H$5*'Queuing Calcs'!$H$7)&lt;0,0,R53+('Hourly Volumes'!$N59-'Work Information'!R59)/('Queuing Calcs'!$H$5*'Queuing Calcs'!$H$7))</f>
        <v>#VALUE!</v>
      </c>
    </row>
    <row r="55" spans="2:18" x14ac:dyDescent="0.25">
      <c r="B55" s="19" t="s">
        <v>39</v>
      </c>
      <c r="C55" s="148" t="e">
        <f ca="1">IF(C54+('Hourly Volumes'!$E32-'Work Information'!C60)/('Queuing Calcs'!$H$5*'Queuing Calcs'!$H$6)&lt;0,0,C54+('Hourly Volumes'!$E32-'Work Information'!C60)/('Queuing Calcs'!$H$5*'Queuing Calcs'!$H$6))</f>
        <v>#VALUE!</v>
      </c>
      <c r="D55" s="148" t="e">
        <f ca="1">IF(D54+('Hourly Volumes'!$E32-'Work Information'!D60)/('Queuing Calcs'!$H$5*'Queuing Calcs'!$H$6)&lt;0,0,D54+('Hourly Volumes'!$E32-'Work Information'!D60)/('Queuing Calcs'!$H$5*'Queuing Calcs'!$H$6))</f>
        <v>#VALUE!</v>
      </c>
      <c r="E55" s="148" t="e">
        <f ca="1">IF(E54+('Hourly Volumes'!$E32-'Work Information'!E60)/('Queuing Calcs'!$H$5*'Queuing Calcs'!$H$6)&lt;0,0,E54+('Hourly Volumes'!$E32-'Work Information'!E60)/('Queuing Calcs'!$H$5*'Queuing Calcs'!$H$6))</f>
        <v>#VALUE!</v>
      </c>
      <c r="F55" s="148" t="e">
        <f ca="1">IF(F54+('Hourly Volumes'!$E32-'Work Information'!F60)/('Queuing Calcs'!$H$5*'Queuing Calcs'!$H$6)&lt;0,0,F54+('Hourly Volumes'!$E32-'Work Information'!F60)/('Queuing Calcs'!$H$5*'Queuing Calcs'!$H$6))</f>
        <v>#VALUE!</v>
      </c>
      <c r="G55" s="148" t="e">
        <f ca="1">IF(G54+('Hourly Volumes'!$H32-'Work Information'!G60)/('Queuing Calcs'!$H$5*'Queuing Calcs'!$H$6)&lt;0,0,G54+('Hourly Volumes'!$H32-'Work Information'!G60)/('Queuing Calcs'!$H$5*'Queuing Calcs'!$H$6))</f>
        <v>#VALUE!</v>
      </c>
      <c r="H55" s="148" t="e">
        <f ca="1">IF(H54+('Hourly Volumes'!$K32-'Work Information'!H60)/('Queuing Calcs'!$H$5*'Queuing Calcs'!$H$6)&lt;0,0,H54+('Hourly Volumes'!$K32-'Work Information'!H60)/('Queuing Calcs'!$H$5*'Queuing Calcs'!$H$6))</f>
        <v>#VALUE!</v>
      </c>
      <c r="I55" s="148" t="e">
        <f ca="1">IF(I54+('Hourly Volumes'!$N32-'Work Information'!I60)/('Queuing Calcs'!$H$5*'Queuing Calcs'!$H$6)&lt;0,0,I54+('Hourly Volumes'!$N32-'Work Information'!I60)/('Queuing Calcs'!$H$5*'Queuing Calcs'!$H$6))</f>
        <v>#VALUE!</v>
      </c>
      <c r="K55" s="19" t="s">
        <v>39</v>
      </c>
      <c r="L55" s="148" t="e">
        <f ca="1">IF(L54+('Hourly Volumes'!$E60-'Work Information'!L60)/('Queuing Calcs'!$H$5*'Queuing Calcs'!$H$7)&lt;0,0,L54+('Hourly Volumes'!$E60-'Work Information'!L60)/('Queuing Calcs'!$H$5*'Queuing Calcs'!$H$7))</f>
        <v>#VALUE!</v>
      </c>
      <c r="M55" s="148" t="e">
        <f ca="1">IF(M54+('Hourly Volumes'!$E60-'Work Information'!M60)/('Queuing Calcs'!$H$5*'Queuing Calcs'!$H$7)&lt;0,0,M54+('Hourly Volumes'!$E60-'Work Information'!M60)/('Queuing Calcs'!$H$5*'Queuing Calcs'!$H$7))</f>
        <v>#VALUE!</v>
      </c>
      <c r="N55" s="148" t="e">
        <f ca="1">IF(N54+('Hourly Volumes'!$E60-'Work Information'!N60)/('Queuing Calcs'!$H$5*'Queuing Calcs'!$H$7)&lt;0,0,N54+('Hourly Volumes'!$E60-'Work Information'!N60)/('Queuing Calcs'!$H$5*'Queuing Calcs'!$H$7))</f>
        <v>#VALUE!</v>
      </c>
      <c r="O55" s="148" t="e">
        <f ca="1">IF(O54+('Hourly Volumes'!$E60-'Work Information'!O60)/('Queuing Calcs'!$H$5*'Queuing Calcs'!$H$7)&lt;0,0,O54+('Hourly Volumes'!$E60-'Work Information'!O60)/('Queuing Calcs'!$H$5*'Queuing Calcs'!$H$7))</f>
        <v>#VALUE!</v>
      </c>
      <c r="P55" s="148" t="e">
        <f ca="1">IF(P54+('Hourly Volumes'!$H60-'Work Information'!P60)/('Queuing Calcs'!$H$5*'Queuing Calcs'!$H$7)&lt;0,0,P54+('Hourly Volumes'!$H60-'Work Information'!P60)/('Queuing Calcs'!$H$5*'Queuing Calcs'!$H$7))</f>
        <v>#VALUE!</v>
      </c>
      <c r="Q55" s="148" t="e">
        <f ca="1">IF(Q54+('Hourly Volumes'!$K60-'Work Information'!Q60)/('Queuing Calcs'!$H$5*'Queuing Calcs'!$H$7)&lt;0,0,Q54+('Hourly Volumes'!$K60-'Work Information'!Q60)/('Queuing Calcs'!$H$5*'Queuing Calcs'!$H$7))</f>
        <v>#VALUE!</v>
      </c>
      <c r="R55" s="148" t="e">
        <f ca="1">IF(R54+('Hourly Volumes'!$N60-'Work Information'!R60)/('Queuing Calcs'!$H$5*'Queuing Calcs'!$H$7)&lt;0,0,R54+('Hourly Volumes'!$N60-'Work Information'!R60)/('Queuing Calcs'!$H$5*'Queuing Calcs'!$H$7))</f>
        <v>#VALUE!</v>
      </c>
    </row>
    <row r="56" spans="2:18" x14ac:dyDescent="0.25">
      <c r="B56" s="19" t="s">
        <v>40</v>
      </c>
      <c r="C56" s="148" t="e">
        <f ca="1">IF(C55+('Hourly Volumes'!$E33-'Work Information'!C61)/('Queuing Calcs'!$H$5*'Queuing Calcs'!$H$6)&lt;0,0,C55+('Hourly Volumes'!$E33-'Work Information'!C61)/('Queuing Calcs'!$H$5*'Queuing Calcs'!$H$6))</f>
        <v>#VALUE!</v>
      </c>
      <c r="D56" s="148" t="e">
        <f ca="1">IF(D55+('Hourly Volumes'!$E33-'Work Information'!D61)/('Queuing Calcs'!$H$5*'Queuing Calcs'!$H$6)&lt;0,0,D55+('Hourly Volumes'!$E33-'Work Information'!D61)/('Queuing Calcs'!$H$5*'Queuing Calcs'!$H$6))</f>
        <v>#VALUE!</v>
      </c>
      <c r="E56" s="148" t="e">
        <f ca="1">IF(E55+('Hourly Volumes'!$E33-'Work Information'!E61)/('Queuing Calcs'!$H$5*'Queuing Calcs'!$H$6)&lt;0,0,E55+('Hourly Volumes'!$E33-'Work Information'!E61)/('Queuing Calcs'!$H$5*'Queuing Calcs'!$H$6))</f>
        <v>#VALUE!</v>
      </c>
      <c r="F56" s="148" t="e">
        <f ca="1">IF(F55+('Hourly Volumes'!$E33-'Work Information'!F61)/('Queuing Calcs'!$H$5*'Queuing Calcs'!$H$6)&lt;0,0,F55+('Hourly Volumes'!$E33-'Work Information'!F61)/('Queuing Calcs'!$H$5*'Queuing Calcs'!$H$6))</f>
        <v>#VALUE!</v>
      </c>
      <c r="G56" s="148" t="e">
        <f ca="1">IF(G55+('Hourly Volumes'!$H33-'Work Information'!G61)/('Queuing Calcs'!$H$5*'Queuing Calcs'!$H$6)&lt;0,0,G55+('Hourly Volumes'!$H33-'Work Information'!G61)/('Queuing Calcs'!$H$5*'Queuing Calcs'!$H$6))</f>
        <v>#VALUE!</v>
      </c>
      <c r="H56" s="148" t="e">
        <f ca="1">IF(H55+('Hourly Volumes'!$K33-'Work Information'!H61)/('Queuing Calcs'!$H$5*'Queuing Calcs'!$H$6)&lt;0,0,H55+('Hourly Volumes'!$K33-'Work Information'!H61)/('Queuing Calcs'!$H$5*'Queuing Calcs'!$H$6))</f>
        <v>#VALUE!</v>
      </c>
      <c r="I56" s="148" t="e">
        <f ca="1">IF(I55+('Hourly Volumes'!$N33-'Work Information'!I61)/('Queuing Calcs'!$H$5*'Queuing Calcs'!$H$6)&lt;0,0,I55+('Hourly Volumes'!$N33-'Work Information'!I61)/('Queuing Calcs'!$H$5*'Queuing Calcs'!$H$6))</f>
        <v>#VALUE!</v>
      </c>
      <c r="K56" s="19" t="s">
        <v>40</v>
      </c>
      <c r="L56" s="148" t="e">
        <f ca="1">IF(L55+('Hourly Volumes'!$E61-'Work Information'!L61)/('Queuing Calcs'!$H$5*'Queuing Calcs'!$H$7)&lt;0,0,L55+('Hourly Volumes'!$E61-'Work Information'!L61)/('Queuing Calcs'!$H$5*'Queuing Calcs'!$H$7))</f>
        <v>#VALUE!</v>
      </c>
      <c r="M56" s="148" t="e">
        <f ca="1">IF(M55+('Hourly Volumes'!$E61-'Work Information'!M61)/('Queuing Calcs'!$H$5*'Queuing Calcs'!$H$7)&lt;0,0,M55+('Hourly Volumes'!$E61-'Work Information'!M61)/('Queuing Calcs'!$H$5*'Queuing Calcs'!$H$7))</f>
        <v>#VALUE!</v>
      </c>
      <c r="N56" s="148" t="e">
        <f ca="1">IF(N55+('Hourly Volumes'!$E61-'Work Information'!N61)/('Queuing Calcs'!$H$5*'Queuing Calcs'!$H$7)&lt;0,0,N55+('Hourly Volumes'!$E61-'Work Information'!N61)/('Queuing Calcs'!$H$5*'Queuing Calcs'!$H$7))</f>
        <v>#VALUE!</v>
      </c>
      <c r="O56" s="148" t="e">
        <f ca="1">IF(O55+('Hourly Volumes'!$E61-'Work Information'!O61)/('Queuing Calcs'!$H$5*'Queuing Calcs'!$H$7)&lt;0,0,O55+('Hourly Volumes'!$E61-'Work Information'!O61)/('Queuing Calcs'!$H$5*'Queuing Calcs'!$H$7))</f>
        <v>#VALUE!</v>
      </c>
      <c r="P56" s="148" t="e">
        <f ca="1">IF(P55+('Hourly Volumes'!$H61-'Work Information'!P61)/('Queuing Calcs'!$H$5*'Queuing Calcs'!$H$7)&lt;0,0,P55+('Hourly Volumes'!$H61-'Work Information'!P61)/('Queuing Calcs'!$H$5*'Queuing Calcs'!$H$7))</f>
        <v>#VALUE!</v>
      </c>
      <c r="Q56" s="148" t="e">
        <f ca="1">IF(Q55+('Hourly Volumes'!$K61-'Work Information'!Q61)/('Queuing Calcs'!$H$5*'Queuing Calcs'!$H$7)&lt;0,0,Q55+('Hourly Volumes'!$K61-'Work Information'!Q61)/('Queuing Calcs'!$H$5*'Queuing Calcs'!$H$7))</f>
        <v>#VALUE!</v>
      </c>
      <c r="R56" s="148" t="e">
        <f ca="1">IF(R55+('Hourly Volumes'!$N61-'Work Information'!R61)/('Queuing Calcs'!$H$5*'Queuing Calcs'!$H$7)&lt;0,0,R55+('Hourly Volumes'!$N61-'Work Information'!R61)/('Queuing Calcs'!$H$5*'Queuing Calcs'!$H$7))</f>
        <v>#VALUE!</v>
      </c>
    </row>
    <row r="57" spans="2:18" x14ac:dyDescent="0.25">
      <c r="B57" s="19" t="s">
        <v>41</v>
      </c>
      <c r="C57" s="148" t="e">
        <f ca="1">IF(C56+('Hourly Volumes'!$E34-'Work Information'!C62)/('Queuing Calcs'!$H$5*'Queuing Calcs'!$H$6)&lt;0,0,C56+('Hourly Volumes'!$E34-'Work Information'!C62)/('Queuing Calcs'!$H$5*'Queuing Calcs'!$H$6))</f>
        <v>#VALUE!</v>
      </c>
      <c r="D57" s="148" t="e">
        <f ca="1">IF(D56+('Hourly Volumes'!$E34-'Work Information'!D62)/('Queuing Calcs'!$H$5*'Queuing Calcs'!$H$6)&lt;0,0,D56+('Hourly Volumes'!$E34-'Work Information'!D62)/('Queuing Calcs'!$H$5*'Queuing Calcs'!$H$6))</f>
        <v>#VALUE!</v>
      </c>
      <c r="E57" s="148" t="e">
        <f ca="1">IF(E56+('Hourly Volumes'!$E34-'Work Information'!E62)/('Queuing Calcs'!$H$5*'Queuing Calcs'!$H$6)&lt;0,0,E56+('Hourly Volumes'!$E34-'Work Information'!E62)/('Queuing Calcs'!$H$5*'Queuing Calcs'!$H$6))</f>
        <v>#VALUE!</v>
      </c>
      <c r="F57" s="148" t="e">
        <f ca="1">IF(F56+('Hourly Volumes'!$E34-'Work Information'!F62)/('Queuing Calcs'!$H$5*'Queuing Calcs'!$H$6)&lt;0,0,F56+('Hourly Volumes'!$E34-'Work Information'!F62)/('Queuing Calcs'!$H$5*'Queuing Calcs'!$H$6))</f>
        <v>#VALUE!</v>
      </c>
      <c r="G57" s="148" t="e">
        <f ca="1">IF(G56+('Hourly Volumes'!$H34-'Work Information'!G62)/('Queuing Calcs'!$H$5*'Queuing Calcs'!$H$6)&lt;0,0,G56+('Hourly Volumes'!$H34-'Work Information'!G62)/('Queuing Calcs'!$H$5*'Queuing Calcs'!$H$6))</f>
        <v>#VALUE!</v>
      </c>
      <c r="H57" s="148" t="e">
        <f ca="1">IF(H56+('Hourly Volumes'!$K34-'Work Information'!H62)/('Queuing Calcs'!$H$5*'Queuing Calcs'!$H$6)&lt;0,0,H56+('Hourly Volumes'!$K34-'Work Information'!H62)/('Queuing Calcs'!$H$5*'Queuing Calcs'!$H$6))</f>
        <v>#VALUE!</v>
      </c>
      <c r="I57" s="148" t="e">
        <f ca="1">IF(I56+('Hourly Volumes'!$N34-'Work Information'!I62)/('Queuing Calcs'!$H$5*'Queuing Calcs'!$H$6)&lt;0,0,I56+('Hourly Volumes'!$N34-'Work Information'!I62)/('Queuing Calcs'!$H$5*'Queuing Calcs'!$H$6))</f>
        <v>#VALUE!</v>
      </c>
      <c r="K57" s="19" t="s">
        <v>41</v>
      </c>
      <c r="L57" s="148" t="e">
        <f ca="1">IF(L56+('Hourly Volumes'!$E62-'Work Information'!L62)/('Queuing Calcs'!$H$5*'Queuing Calcs'!$H$7)&lt;0,0,L56+('Hourly Volumes'!$E62-'Work Information'!L62)/('Queuing Calcs'!$H$5*'Queuing Calcs'!$H$7))</f>
        <v>#VALUE!</v>
      </c>
      <c r="M57" s="148" t="e">
        <f ca="1">IF(M56+('Hourly Volumes'!$E62-'Work Information'!M62)/('Queuing Calcs'!$H$5*'Queuing Calcs'!$H$7)&lt;0,0,M56+('Hourly Volumes'!$E62-'Work Information'!M62)/('Queuing Calcs'!$H$5*'Queuing Calcs'!$H$7))</f>
        <v>#VALUE!</v>
      </c>
      <c r="N57" s="148" t="e">
        <f ca="1">IF(N56+('Hourly Volumes'!$E62-'Work Information'!N62)/('Queuing Calcs'!$H$5*'Queuing Calcs'!$H$7)&lt;0,0,N56+('Hourly Volumes'!$E62-'Work Information'!N62)/('Queuing Calcs'!$H$5*'Queuing Calcs'!$H$7))</f>
        <v>#VALUE!</v>
      </c>
      <c r="O57" s="148" t="e">
        <f ca="1">IF(O56+('Hourly Volumes'!$E62-'Work Information'!O62)/('Queuing Calcs'!$H$5*'Queuing Calcs'!$H$7)&lt;0,0,O56+('Hourly Volumes'!$E62-'Work Information'!O62)/('Queuing Calcs'!$H$5*'Queuing Calcs'!$H$7))</f>
        <v>#VALUE!</v>
      </c>
      <c r="P57" s="148" t="e">
        <f ca="1">IF(P56+('Hourly Volumes'!$H62-'Work Information'!P62)/('Queuing Calcs'!$H$5*'Queuing Calcs'!$H$7)&lt;0,0,P56+('Hourly Volumes'!$H62-'Work Information'!P62)/('Queuing Calcs'!$H$5*'Queuing Calcs'!$H$7))</f>
        <v>#VALUE!</v>
      </c>
      <c r="Q57" s="148" t="e">
        <f ca="1">IF(Q56+('Hourly Volumes'!$K62-'Work Information'!Q62)/('Queuing Calcs'!$H$5*'Queuing Calcs'!$H$7)&lt;0,0,Q56+('Hourly Volumes'!$K62-'Work Information'!Q62)/('Queuing Calcs'!$H$5*'Queuing Calcs'!$H$7))</f>
        <v>#VALUE!</v>
      </c>
      <c r="R57" s="148" t="e">
        <f ca="1">IF(R56+('Hourly Volumes'!$N62-'Work Information'!R62)/('Queuing Calcs'!$H$5*'Queuing Calcs'!$H$7)&lt;0,0,R56+('Hourly Volumes'!$N62-'Work Information'!R62)/('Queuing Calcs'!$H$5*'Queuing Calcs'!$H$7))</f>
        <v>#VALUE!</v>
      </c>
    </row>
    <row r="58" spans="2:18" x14ac:dyDescent="0.25">
      <c r="B58" s="19" t="s">
        <v>42</v>
      </c>
      <c r="C58" s="148" t="e">
        <f ca="1">IF(C57+('Hourly Volumes'!$E35-'Work Information'!C63)/('Queuing Calcs'!$H$5*'Queuing Calcs'!$H$6)&lt;0,0,C57+('Hourly Volumes'!$E35-'Work Information'!C63)/('Queuing Calcs'!$H$5*'Queuing Calcs'!$H$6))</f>
        <v>#VALUE!</v>
      </c>
      <c r="D58" s="148" t="e">
        <f ca="1">IF(D57+('Hourly Volumes'!$E35-'Work Information'!D63)/('Queuing Calcs'!$H$5*'Queuing Calcs'!$H$6)&lt;0,0,D57+('Hourly Volumes'!$E35-'Work Information'!D63)/('Queuing Calcs'!$H$5*'Queuing Calcs'!$H$6))</f>
        <v>#VALUE!</v>
      </c>
      <c r="E58" s="148" t="e">
        <f ca="1">IF(E57+('Hourly Volumes'!$E35-'Work Information'!E63)/('Queuing Calcs'!$H$5*'Queuing Calcs'!$H$6)&lt;0,0,E57+('Hourly Volumes'!$E35-'Work Information'!E63)/('Queuing Calcs'!$H$5*'Queuing Calcs'!$H$6))</f>
        <v>#VALUE!</v>
      </c>
      <c r="F58" s="148" t="e">
        <f ca="1">IF(F57+('Hourly Volumes'!$E35-'Work Information'!F63)/('Queuing Calcs'!$H$5*'Queuing Calcs'!$H$6)&lt;0,0,F57+('Hourly Volumes'!$E35-'Work Information'!F63)/('Queuing Calcs'!$H$5*'Queuing Calcs'!$H$6))</f>
        <v>#VALUE!</v>
      </c>
      <c r="G58" s="148" t="e">
        <f ca="1">IF(G57+('Hourly Volumes'!$H35-'Work Information'!G63)/('Queuing Calcs'!$H$5*'Queuing Calcs'!$H$6)&lt;0,0,G57+('Hourly Volumes'!$H35-'Work Information'!G63)/('Queuing Calcs'!$H$5*'Queuing Calcs'!$H$6))</f>
        <v>#VALUE!</v>
      </c>
      <c r="H58" s="148" t="e">
        <f ca="1">IF(H57+('Hourly Volumes'!$K35-'Work Information'!H63)/('Queuing Calcs'!$H$5*'Queuing Calcs'!$H$6)&lt;0,0,H57+('Hourly Volumes'!$K35-'Work Information'!H63)/('Queuing Calcs'!$H$5*'Queuing Calcs'!$H$6))</f>
        <v>#VALUE!</v>
      </c>
      <c r="I58" s="148" t="e">
        <f ca="1">IF(I57+('Hourly Volumes'!$N35-'Work Information'!I63)/('Queuing Calcs'!$H$5*'Queuing Calcs'!$H$6)&lt;0,0,I57+('Hourly Volumes'!$N35-'Work Information'!I63)/('Queuing Calcs'!$H$5*'Queuing Calcs'!$H$6))</f>
        <v>#VALUE!</v>
      </c>
      <c r="K58" s="19" t="s">
        <v>42</v>
      </c>
      <c r="L58" s="148" t="e">
        <f ca="1">IF(L57+('Hourly Volumes'!$E63-'Work Information'!L63)/('Queuing Calcs'!$H$5*'Queuing Calcs'!$H$7)&lt;0,0,L57+('Hourly Volumes'!$E63-'Work Information'!L63)/('Queuing Calcs'!$H$5*'Queuing Calcs'!$H$7))</f>
        <v>#VALUE!</v>
      </c>
      <c r="M58" s="148" t="e">
        <f ca="1">IF(M57+('Hourly Volumes'!$E63-'Work Information'!M63)/('Queuing Calcs'!$H$5*'Queuing Calcs'!$H$7)&lt;0,0,M57+('Hourly Volumes'!$E63-'Work Information'!M63)/('Queuing Calcs'!$H$5*'Queuing Calcs'!$H$7))</f>
        <v>#VALUE!</v>
      </c>
      <c r="N58" s="148" t="e">
        <f ca="1">IF(N57+('Hourly Volumes'!$E63-'Work Information'!N63)/('Queuing Calcs'!$H$5*'Queuing Calcs'!$H$7)&lt;0,0,N57+('Hourly Volumes'!$E63-'Work Information'!N63)/('Queuing Calcs'!$H$5*'Queuing Calcs'!$H$7))</f>
        <v>#VALUE!</v>
      </c>
      <c r="O58" s="148" t="e">
        <f ca="1">IF(O57+('Hourly Volumes'!$E63-'Work Information'!O63)/('Queuing Calcs'!$H$5*'Queuing Calcs'!$H$7)&lt;0,0,O57+('Hourly Volumes'!$E63-'Work Information'!O63)/('Queuing Calcs'!$H$5*'Queuing Calcs'!$H$7))</f>
        <v>#VALUE!</v>
      </c>
      <c r="P58" s="148" t="e">
        <f ca="1">IF(P57+('Hourly Volumes'!$H63-'Work Information'!P63)/('Queuing Calcs'!$H$5*'Queuing Calcs'!$H$7)&lt;0,0,P57+('Hourly Volumes'!$H63-'Work Information'!P63)/('Queuing Calcs'!$H$5*'Queuing Calcs'!$H$7))</f>
        <v>#VALUE!</v>
      </c>
      <c r="Q58" s="148" t="e">
        <f ca="1">IF(Q57+('Hourly Volumes'!$K63-'Work Information'!Q63)/('Queuing Calcs'!$H$5*'Queuing Calcs'!$H$7)&lt;0,0,Q57+('Hourly Volumes'!$K63-'Work Information'!Q63)/('Queuing Calcs'!$H$5*'Queuing Calcs'!$H$7))</f>
        <v>#VALUE!</v>
      </c>
      <c r="R58" s="148" t="e">
        <f ca="1">IF(R57+('Hourly Volumes'!$N63-'Work Information'!R63)/('Queuing Calcs'!$H$5*'Queuing Calcs'!$H$7)&lt;0,0,R57+('Hourly Volumes'!$N63-'Work Information'!R63)/('Queuing Calcs'!$H$5*'Queuing Calcs'!$H$7))</f>
        <v>#VALUE!</v>
      </c>
    </row>
    <row r="59" spans="2:18" x14ac:dyDescent="0.25">
      <c r="B59" s="19" t="s">
        <v>43</v>
      </c>
      <c r="C59" s="148" t="e">
        <f ca="1">IF(C58+('Hourly Volumes'!$E36-'Work Information'!C64)/('Queuing Calcs'!$H$5*'Queuing Calcs'!$H$6)&lt;0,0,C58+('Hourly Volumes'!$E36-'Work Information'!C64)/('Queuing Calcs'!$H$5*'Queuing Calcs'!$H$6))</f>
        <v>#VALUE!</v>
      </c>
      <c r="D59" s="148" t="e">
        <f ca="1">IF(D58+('Hourly Volumes'!$E36-'Work Information'!D64)/('Queuing Calcs'!$H$5*'Queuing Calcs'!$H$6)&lt;0,0,D58+('Hourly Volumes'!$E36-'Work Information'!D64)/('Queuing Calcs'!$H$5*'Queuing Calcs'!$H$6))</f>
        <v>#VALUE!</v>
      </c>
      <c r="E59" s="148" t="e">
        <f ca="1">IF(E58+('Hourly Volumes'!$E36-'Work Information'!E64)/('Queuing Calcs'!$H$5*'Queuing Calcs'!$H$6)&lt;0,0,E58+('Hourly Volumes'!$E36-'Work Information'!E64)/('Queuing Calcs'!$H$5*'Queuing Calcs'!$H$6))</f>
        <v>#VALUE!</v>
      </c>
      <c r="F59" s="148" t="e">
        <f ca="1">IF(F58+('Hourly Volumes'!$E36-'Work Information'!F64)/('Queuing Calcs'!$H$5*'Queuing Calcs'!$H$6)&lt;0,0,F58+('Hourly Volumes'!$E36-'Work Information'!F64)/('Queuing Calcs'!$H$5*'Queuing Calcs'!$H$6))</f>
        <v>#VALUE!</v>
      </c>
      <c r="G59" s="148" t="e">
        <f ca="1">IF(G58+('Hourly Volumes'!$H36-'Work Information'!G64)/('Queuing Calcs'!$H$5*'Queuing Calcs'!$H$6)&lt;0,0,G58+('Hourly Volumes'!$H36-'Work Information'!G64)/('Queuing Calcs'!$H$5*'Queuing Calcs'!$H$6))</f>
        <v>#VALUE!</v>
      </c>
      <c r="H59" s="148" t="e">
        <f ca="1">IF(H58+('Hourly Volumes'!$K36-'Work Information'!H64)/('Queuing Calcs'!$H$5*'Queuing Calcs'!$H$6)&lt;0,0,H58+('Hourly Volumes'!$K36-'Work Information'!H64)/('Queuing Calcs'!$H$5*'Queuing Calcs'!$H$6))</f>
        <v>#VALUE!</v>
      </c>
      <c r="I59" s="148" t="e">
        <f ca="1">IF(I58+('Hourly Volumes'!$N36-'Work Information'!I64)/('Queuing Calcs'!$H$5*'Queuing Calcs'!$H$6)&lt;0,0,I58+('Hourly Volumes'!$N36-'Work Information'!I64)/('Queuing Calcs'!$H$5*'Queuing Calcs'!$H$6))</f>
        <v>#VALUE!</v>
      </c>
      <c r="K59" s="19" t="s">
        <v>43</v>
      </c>
      <c r="L59" s="148" t="e">
        <f ca="1">IF(L58+('Hourly Volumes'!$E64-'Work Information'!L64)/('Queuing Calcs'!$H$5*'Queuing Calcs'!$H$7)&lt;0,0,L58+('Hourly Volumes'!$E64-'Work Information'!L64)/('Queuing Calcs'!$H$5*'Queuing Calcs'!$H$7))</f>
        <v>#VALUE!</v>
      </c>
      <c r="M59" s="148" t="e">
        <f ca="1">IF(M58+('Hourly Volumes'!$E64-'Work Information'!M64)/('Queuing Calcs'!$H$5*'Queuing Calcs'!$H$7)&lt;0,0,M58+('Hourly Volumes'!$E64-'Work Information'!M64)/('Queuing Calcs'!$H$5*'Queuing Calcs'!$H$7))</f>
        <v>#VALUE!</v>
      </c>
      <c r="N59" s="148" t="e">
        <f ca="1">IF(N58+('Hourly Volumes'!$E64-'Work Information'!N64)/('Queuing Calcs'!$H$5*'Queuing Calcs'!$H$7)&lt;0,0,N58+('Hourly Volumes'!$E64-'Work Information'!N64)/('Queuing Calcs'!$H$5*'Queuing Calcs'!$H$7))</f>
        <v>#VALUE!</v>
      </c>
      <c r="O59" s="148" t="e">
        <f ca="1">IF(O58+('Hourly Volumes'!$E64-'Work Information'!O64)/('Queuing Calcs'!$H$5*'Queuing Calcs'!$H$7)&lt;0,0,O58+('Hourly Volumes'!$E64-'Work Information'!O64)/('Queuing Calcs'!$H$5*'Queuing Calcs'!$H$7))</f>
        <v>#VALUE!</v>
      </c>
      <c r="P59" s="148" t="e">
        <f ca="1">IF(P58+('Hourly Volumes'!$H64-'Work Information'!P64)/('Queuing Calcs'!$H$5*'Queuing Calcs'!$H$7)&lt;0,0,P58+('Hourly Volumes'!$H64-'Work Information'!P64)/('Queuing Calcs'!$H$5*'Queuing Calcs'!$H$7))</f>
        <v>#VALUE!</v>
      </c>
      <c r="Q59" s="148" t="e">
        <f ca="1">IF(Q58+('Hourly Volumes'!$K64-'Work Information'!Q64)/('Queuing Calcs'!$H$5*'Queuing Calcs'!$H$7)&lt;0,0,Q58+('Hourly Volumes'!$K64-'Work Information'!Q64)/('Queuing Calcs'!$H$5*'Queuing Calcs'!$H$7))</f>
        <v>#VALUE!</v>
      </c>
      <c r="R59" s="148" t="e">
        <f ca="1">IF(R58+('Hourly Volumes'!$N64-'Work Information'!R64)/('Queuing Calcs'!$H$5*'Queuing Calcs'!$H$7)&lt;0,0,R58+('Hourly Volumes'!$N64-'Work Information'!R64)/('Queuing Calcs'!$H$5*'Queuing Calcs'!$H$7))</f>
        <v>#VALUE!</v>
      </c>
    </row>
    <row r="60" spans="2:18" x14ac:dyDescent="0.25">
      <c r="B60" s="19" t="s">
        <v>44</v>
      </c>
      <c r="C60" s="148" t="e">
        <f ca="1">IF(C59+('Hourly Volumes'!$E37-'Work Information'!C65)/('Queuing Calcs'!$H$5*'Queuing Calcs'!$H$6)&lt;0,0,C59+('Hourly Volumes'!$E37-'Work Information'!C65)/('Queuing Calcs'!$H$5*'Queuing Calcs'!$H$6))</f>
        <v>#VALUE!</v>
      </c>
      <c r="D60" s="148" t="e">
        <f ca="1">IF(D59+('Hourly Volumes'!$E37-'Work Information'!D65)/('Queuing Calcs'!$H$5*'Queuing Calcs'!$H$6)&lt;0,0,D59+('Hourly Volumes'!$E37-'Work Information'!D65)/('Queuing Calcs'!$H$5*'Queuing Calcs'!$H$6))</f>
        <v>#VALUE!</v>
      </c>
      <c r="E60" s="148" t="e">
        <f ca="1">IF(E59+('Hourly Volumes'!$E37-'Work Information'!E65)/('Queuing Calcs'!$H$5*'Queuing Calcs'!$H$6)&lt;0,0,E59+('Hourly Volumes'!$E37-'Work Information'!E65)/('Queuing Calcs'!$H$5*'Queuing Calcs'!$H$6))</f>
        <v>#VALUE!</v>
      </c>
      <c r="F60" s="148" t="e">
        <f ca="1">IF(F59+('Hourly Volumes'!$E37-'Work Information'!F65)/('Queuing Calcs'!$H$5*'Queuing Calcs'!$H$6)&lt;0,0,F59+('Hourly Volumes'!$E37-'Work Information'!F65)/('Queuing Calcs'!$H$5*'Queuing Calcs'!$H$6))</f>
        <v>#VALUE!</v>
      </c>
      <c r="G60" s="148" t="e">
        <f ca="1">IF(G59+('Hourly Volumes'!$H37-'Work Information'!G65)/('Queuing Calcs'!$H$5*'Queuing Calcs'!$H$6)&lt;0,0,G59+('Hourly Volumes'!$H37-'Work Information'!G65)/('Queuing Calcs'!$H$5*'Queuing Calcs'!$H$6))</f>
        <v>#VALUE!</v>
      </c>
      <c r="H60" s="148" t="e">
        <f ca="1">IF(H59+('Hourly Volumes'!$K37-'Work Information'!H65)/('Queuing Calcs'!$H$5*'Queuing Calcs'!$H$6)&lt;0,0,H59+('Hourly Volumes'!$K37-'Work Information'!H65)/('Queuing Calcs'!$H$5*'Queuing Calcs'!$H$6))</f>
        <v>#VALUE!</v>
      </c>
      <c r="I60" s="148" t="e">
        <f ca="1">IF(I59+('Hourly Volumes'!$N37-'Work Information'!I65)/('Queuing Calcs'!$H$5*'Queuing Calcs'!$H$6)&lt;0,0,I59+('Hourly Volumes'!$N37-'Work Information'!I65)/('Queuing Calcs'!$H$5*'Queuing Calcs'!$H$6))</f>
        <v>#VALUE!</v>
      </c>
      <c r="K60" s="19" t="s">
        <v>44</v>
      </c>
      <c r="L60" s="148" t="e">
        <f ca="1">IF(L59+('Hourly Volumes'!$E65-'Work Information'!L65)/('Queuing Calcs'!$H$5*'Queuing Calcs'!$H$7)&lt;0,0,L59+('Hourly Volumes'!$E65-'Work Information'!L65)/('Queuing Calcs'!$H$5*'Queuing Calcs'!$H$7))</f>
        <v>#VALUE!</v>
      </c>
      <c r="M60" s="148" t="e">
        <f ca="1">IF(M59+('Hourly Volumes'!$E65-'Work Information'!M65)/('Queuing Calcs'!$H$5*'Queuing Calcs'!$H$7)&lt;0,0,M59+('Hourly Volumes'!$E65-'Work Information'!M65)/('Queuing Calcs'!$H$5*'Queuing Calcs'!$H$7))</f>
        <v>#VALUE!</v>
      </c>
      <c r="N60" s="148" t="e">
        <f ca="1">IF(N59+('Hourly Volumes'!$E65-'Work Information'!N65)/('Queuing Calcs'!$H$5*'Queuing Calcs'!$H$7)&lt;0,0,N59+('Hourly Volumes'!$E65-'Work Information'!N65)/('Queuing Calcs'!$H$5*'Queuing Calcs'!$H$7))</f>
        <v>#VALUE!</v>
      </c>
      <c r="O60" s="148" t="e">
        <f ca="1">IF(O59+('Hourly Volumes'!$E65-'Work Information'!O65)/('Queuing Calcs'!$H$5*'Queuing Calcs'!$H$7)&lt;0,0,O59+('Hourly Volumes'!$E65-'Work Information'!O65)/('Queuing Calcs'!$H$5*'Queuing Calcs'!$H$7))</f>
        <v>#VALUE!</v>
      </c>
      <c r="P60" s="148" t="e">
        <f ca="1">IF(P59+('Hourly Volumes'!$H65-'Work Information'!P65)/('Queuing Calcs'!$H$5*'Queuing Calcs'!$H$7)&lt;0,0,P59+('Hourly Volumes'!$H65-'Work Information'!P65)/('Queuing Calcs'!$H$5*'Queuing Calcs'!$H$7))</f>
        <v>#VALUE!</v>
      </c>
      <c r="Q60" s="148" t="e">
        <f ca="1">IF(Q59+('Hourly Volumes'!$K65-'Work Information'!Q65)/('Queuing Calcs'!$H$5*'Queuing Calcs'!$H$7)&lt;0,0,Q59+('Hourly Volumes'!$K65-'Work Information'!Q65)/('Queuing Calcs'!$H$5*'Queuing Calcs'!$H$7))</f>
        <v>#VALUE!</v>
      </c>
      <c r="R60" s="148" t="e">
        <f ca="1">IF(R59+('Hourly Volumes'!$N65-'Work Information'!R65)/('Queuing Calcs'!$H$5*'Queuing Calcs'!$H$7)&lt;0,0,R59+('Hourly Volumes'!$N65-'Work Information'!R65)/('Queuing Calcs'!$H$5*'Queuing Calcs'!$H$7))</f>
        <v>#VALUE!</v>
      </c>
    </row>
    <row r="61" spans="2:18" x14ac:dyDescent="0.25">
      <c r="B61" s="19" t="s">
        <v>47</v>
      </c>
      <c r="C61" s="148" t="e">
        <f ca="1">IF(C60+('Hourly Volumes'!$E38-'Work Information'!C66)/('Queuing Calcs'!$H$5*'Queuing Calcs'!$H$6)&lt;0,0,C60+('Hourly Volumes'!$E38-'Work Information'!C66)/('Queuing Calcs'!$H$5*'Queuing Calcs'!$H$6))</f>
        <v>#VALUE!</v>
      </c>
      <c r="D61" s="148" t="e">
        <f ca="1">IF(D60+('Hourly Volumes'!$E38-'Work Information'!D66)/('Queuing Calcs'!$H$5*'Queuing Calcs'!$H$6)&lt;0,0,D60+('Hourly Volumes'!$E38-'Work Information'!D66)/('Queuing Calcs'!$H$5*'Queuing Calcs'!$H$6))</f>
        <v>#VALUE!</v>
      </c>
      <c r="E61" s="148" t="e">
        <f ca="1">IF(E60+('Hourly Volumes'!$E38-'Work Information'!E66)/('Queuing Calcs'!$H$5*'Queuing Calcs'!$H$6)&lt;0,0,E60+('Hourly Volumes'!$E38-'Work Information'!E66)/('Queuing Calcs'!$H$5*'Queuing Calcs'!$H$6))</f>
        <v>#VALUE!</v>
      </c>
      <c r="F61" s="148" t="e">
        <f ca="1">IF(F60+('Hourly Volumes'!$E38-'Work Information'!F66)/('Queuing Calcs'!$H$5*'Queuing Calcs'!$H$6)&lt;0,0,F60+('Hourly Volumes'!$E38-'Work Information'!F66)/('Queuing Calcs'!$H$5*'Queuing Calcs'!$H$6))</f>
        <v>#VALUE!</v>
      </c>
      <c r="G61" s="148" t="e">
        <f ca="1">IF(G60+('Hourly Volumes'!$H38-'Work Information'!G66)/('Queuing Calcs'!$H$5*'Queuing Calcs'!$H$6)&lt;0,0,G60+('Hourly Volumes'!$H38-'Work Information'!G66)/('Queuing Calcs'!$H$5*'Queuing Calcs'!$H$6))</f>
        <v>#VALUE!</v>
      </c>
      <c r="H61" s="148" t="e">
        <f ca="1">IF(H60+('Hourly Volumes'!$K38-'Work Information'!H66)/('Queuing Calcs'!$H$5*'Queuing Calcs'!$H$6)&lt;0,0,H60+('Hourly Volumes'!$K38-'Work Information'!H66)/('Queuing Calcs'!$H$5*'Queuing Calcs'!$H$6))</f>
        <v>#VALUE!</v>
      </c>
      <c r="I61" s="148" t="e">
        <f ca="1">IF(I60+('Hourly Volumes'!$N38-'Work Information'!I66)/('Queuing Calcs'!$H$5*'Queuing Calcs'!$H$6)&lt;0,0,I60+('Hourly Volumes'!$N38-'Work Information'!I66)/('Queuing Calcs'!$H$5*'Queuing Calcs'!$H$6))</f>
        <v>#VALUE!</v>
      </c>
      <c r="K61" s="19" t="s">
        <v>47</v>
      </c>
      <c r="L61" s="148" t="e">
        <f ca="1">IF(L60+('Hourly Volumes'!$E66-'Work Information'!L66)/('Queuing Calcs'!$H$5*'Queuing Calcs'!$H$7)&lt;0,0,L60+('Hourly Volumes'!$E66-'Work Information'!L66)/('Queuing Calcs'!$H$5*'Queuing Calcs'!$H$7))</f>
        <v>#VALUE!</v>
      </c>
      <c r="M61" s="148" t="e">
        <f ca="1">IF(M60+('Hourly Volumes'!$E66-'Work Information'!M66)/('Queuing Calcs'!$H$5*'Queuing Calcs'!$H$7)&lt;0,0,M60+('Hourly Volumes'!$E66-'Work Information'!M66)/('Queuing Calcs'!$H$5*'Queuing Calcs'!$H$7))</f>
        <v>#VALUE!</v>
      </c>
      <c r="N61" s="148" t="e">
        <f ca="1">IF(N60+('Hourly Volumes'!$E66-'Work Information'!N66)/('Queuing Calcs'!$H$5*'Queuing Calcs'!$H$7)&lt;0,0,N60+('Hourly Volumes'!$E66-'Work Information'!N66)/('Queuing Calcs'!$H$5*'Queuing Calcs'!$H$7))</f>
        <v>#VALUE!</v>
      </c>
      <c r="O61" s="148" t="e">
        <f ca="1">IF(O60+('Hourly Volumes'!$E66-'Work Information'!O66)/('Queuing Calcs'!$H$5*'Queuing Calcs'!$H$7)&lt;0,0,O60+('Hourly Volumes'!$E66-'Work Information'!O66)/('Queuing Calcs'!$H$5*'Queuing Calcs'!$H$7))</f>
        <v>#VALUE!</v>
      </c>
      <c r="P61" s="148" t="e">
        <f ca="1">IF(P60+('Hourly Volumes'!$H66-'Work Information'!P66)/('Queuing Calcs'!$H$5*'Queuing Calcs'!$H$7)&lt;0,0,P60+('Hourly Volumes'!$H66-'Work Information'!P66)/('Queuing Calcs'!$H$5*'Queuing Calcs'!$H$7))</f>
        <v>#VALUE!</v>
      </c>
      <c r="Q61" s="148" t="e">
        <f ca="1">IF(Q60+('Hourly Volumes'!$K66-'Work Information'!Q66)/('Queuing Calcs'!$H$5*'Queuing Calcs'!$H$7)&lt;0,0,Q60+('Hourly Volumes'!$K66-'Work Information'!Q66)/('Queuing Calcs'!$H$5*'Queuing Calcs'!$H$7))</f>
        <v>#VALUE!</v>
      </c>
      <c r="R61" s="148" t="e">
        <f ca="1">IF(R60+('Hourly Volumes'!$N66-'Work Information'!R66)/('Queuing Calcs'!$H$5*'Queuing Calcs'!$H$7)&lt;0,0,R60+('Hourly Volumes'!$N66-'Work Information'!R66)/('Queuing Calcs'!$H$5*'Queuing Calcs'!$H$7))</f>
        <v>#VALUE!</v>
      </c>
    </row>
    <row r="63" spans="2:18" ht="15.75" x14ac:dyDescent="0.25">
      <c r="B63" s="4" t="str">
        <f>"Anticipated Queuing (mi) for Alternative 3 for "&amp;IF('Raw Weekday Hourly Traffic Vols'!$H$5="2-Way",'User Input'!$G$17&amp;"bound Traffic",'User Input'!$G$16&amp;"bound Traffic")&amp;" ("&amp;'User Input'!$G$81&amp;")"</f>
        <v>Anticipated Queuing (mi) for Alternative 3 for bound Traffic (Enter a brief, distinguishing description.)</v>
      </c>
      <c r="K63" s="4" t="str">
        <f>IF('Raw Weekday Hourly Traffic Vols'!$H$5="2-Way","Anticipated Queuing (mi) for Alternative 3 for "&amp;'User Input'!$G$16&amp;"bound Traffic ("&amp;'User Input'!$G$82&amp;")","")</f>
        <v/>
      </c>
    </row>
    <row r="64" spans="2:18" x14ac:dyDescent="0.25">
      <c r="B64" s="19" t="s">
        <v>0</v>
      </c>
      <c r="C64" s="8" t="s">
        <v>49</v>
      </c>
      <c r="D64" s="8" t="s">
        <v>50</v>
      </c>
      <c r="E64" s="8" t="s">
        <v>51</v>
      </c>
      <c r="F64" s="8" t="s">
        <v>52</v>
      </c>
      <c r="G64" s="8" t="s">
        <v>21</v>
      </c>
      <c r="H64" s="8" t="s">
        <v>22</v>
      </c>
      <c r="I64" s="8" t="s">
        <v>23</v>
      </c>
      <c r="K64" s="19" t="s">
        <v>0</v>
      </c>
      <c r="L64" s="8" t="s">
        <v>49</v>
      </c>
      <c r="M64" s="8" t="s">
        <v>50</v>
      </c>
      <c r="N64" s="8" t="s">
        <v>51</v>
      </c>
      <c r="O64" s="8" t="s">
        <v>52</v>
      </c>
      <c r="P64" s="8" t="s">
        <v>21</v>
      </c>
      <c r="Q64" s="8" t="s">
        <v>22</v>
      </c>
      <c r="R64" s="8" t="s">
        <v>23</v>
      </c>
    </row>
    <row r="65" spans="2:18" x14ac:dyDescent="0.25">
      <c r="B65" s="19" t="s">
        <v>24</v>
      </c>
      <c r="C65" s="148" t="e">
        <f ca="1">IF(I88+('Hourly Volumes'!$E15-'Work Information'!C70)/('Queuing Calcs'!$H$5*'Queuing Calcs'!$H$6)&lt;0,0,I88+('Hourly Volumes'!$E15-'Work Information'!C70)/('Queuing Calcs'!$H$5*'Queuing Calcs'!$H$6))</f>
        <v>#VALUE!</v>
      </c>
      <c r="D65" s="148" t="e">
        <f ca="1">IF(C88+('Hourly Volumes'!$E15-'Work Information'!D70)/('Queuing Calcs'!$H$5*'Queuing Calcs'!$H$6)&lt;0,0,C88+('Hourly Volumes'!$E15-'Work Information'!D70)/('Queuing Calcs'!$H$5*'Queuing Calcs'!$H$6))</f>
        <v>#VALUE!</v>
      </c>
      <c r="E65" s="148" t="e">
        <f ca="1">IF(D88+('Hourly Volumes'!$E15-'Work Information'!E70)/('Queuing Calcs'!$H$5*'Queuing Calcs'!$H$6)&lt;0,0,D88+('Hourly Volumes'!$E15-'Work Information'!E70)/('Queuing Calcs'!$H$5*'Queuing Calcs'!$H$6))</f>
        <v>#VALUE!</v>
      </c>
      <c r="F65" s="148" t="e">
        <f ca="1">IF(E88+('Hourly Volumes'!$E15-'Work Information'!F70)/('Queuing Calcs'!$H$5*'Queuing Calcs'!$H$6)&lt;0,0,E88+('Hourly Volumes'!$E15-'Work Information'!F70)/('Queuing Calcs'!$H$5*'Queuing Calcs'!$H$6))</f>
        <v>#VALUE!</v>
      </c>
      <c r="G65" s="148" t="e">
        <f ca="1">IF(F88+('Hourly Volumes'!$H15-'Work Information'!G70)/('Queuing Calcs'!$H$5*'Queuing Calcs'!$H$6)&lt;0,0,F88+('Hourly Volumes'!$H15-'Work Information'!G70)/('Queuing Calcs'!$H$5*'Queuing Calcs'!$H$6))</f>
        <v>#VALUE!</v>
      </c>
      <c r="H65" s="148" t="e">
        <f ca="1">IF(G88+('Hourly Volumes'!$K15-'Work Information'!H70)/('Queuing Calcs'!$H$5*'Queuing Calcs'!$H$6)&lt;0,0,G88+('Hourly Volumes'!$K15-'Work Information'!H70)/('Queuing Calcs'!$H$5*'Queuing Calcs'!$H$6))</f>
        <v>#VALUE!</v>
      </c>
      <c r="I65" s="148" t="e">
        <f ca="1">IF(H88+('Hourly Volumes'!$N15-'Work Information'!I70)/('Queuing Calcs'!$H$5*'Queuing Calcs'!$H$6)&lt;0,0,H88+('Hourly Volumes'!$N15-'Work Information'!I70)/('Queuing Calcs'!$H$5*'Queuing Calcs'!$H$6))</f>
        <v>#VALUE!</v>
      </c>
      <c r="K65" s="19" t="s">
        <v>24</v>
      </c>
      <c r="L65" s="148" t="e">
        <f ca="1">IF(R88+('Hourly Volumes'!$E43-'Work Information'!L70)/('Queuing Calcs'!$H$5*'Queuing Calcs'!$H$7)&lt;0,0,R88+('Hourly Volumes'!$E43-'Work Information'!L70)/('Queuing Calcs'!$H$5*'Queuing Calcs'!$H$7))</f>
        <v>#VALUE!</v>
      </c>
      <c r="M65" s="148" t="e">
        <f ca="1">IF(L88+('Hourly Volumes'!$E43-'Work Information'!M70)/('Queuing Calcs'!$H$5*'Queuing Calcs'!$H$7)&lt;0,0,L88+('Hourly Volumes'!$E43-'Work Information'!M70)/('Queuing Calcs'!$H$5*'Queuing Calcs'!$H$7))</f>
        <v>#VALUE!</v>
      </c>
      <c r="N65" s="148" t="e">
        <f ca="1">IF(M88+('Hourly Volumes'!$E43-'Work Information'!N70)/('Queuing Calcs'!$H$5*'Queuing Calcs'!$H$7)&lt;0,0,M88+('Hourly Volumes'!$E43-'Work Information'!N70)/('Queuing Calcs'!$H$5*'Queuing Calcs'!$H$7))</f>
        <v>#VALUE!</v>
      </c>
      <c r="O65" s="148" t="e">
        <f ca="1">IF(N88+('Hourly Volumes'!$E43-'Work Information'!O70)/('Queuing Calcs'!$H$5*'Queuing Calcs'!$H$7)&lt;0,0,N88+('Hourly Volumes'!$E43-'Work Information'!O70)/('Queuing Calcs'!$H$5*'Queuing Calcs'!$H$7))</f>
        <v>#VALUE!</v>
      </c>
      <c r="P65" s="148" t="e">
        <f ca="1">IF(O88+('Hourly Volumes'!$H43-'Work Information'!P70)/('Queuing Calcs'!$H$5*'Queuing Calcs'!$H$7)&lt;0,0,O88+('Hourly Volumes'!$H43-'Work Information'!P70)/('Queuing Calcs'!$H$5*'Queuing Calcs'!$H$7))</f>
        <v>#VALUE!</v>
      </c>
      <c r="Q65" s="148" t="e">
        <f ca="1">IF(P88+('Hourly Volumes'!$K43-'Work Information'!Q70)/('Queuing Calcs'!$H$5*'Queuing Calcs'!$H$7)&lt;0,0,P88+('Hourly Volumes'!$K43-'Work Information'!Q70)/('Queuing Calcs'!$H$5*'Queuing Calcs'!$H$7))</f>
        <v>#VALUE!</v>
      </c>
      <c r="R65" s="148" t="e">
        <f ca="1">IF(Q88+('Hourly Volumes'!$N43-'Work Information'!R70)/('Queuing Calcs'!$H$5*'Queuing Calcs'!$H$7)&lt;0,0,Q88+('Hourly Volumes'!$N43-'Work Information'!R70)/('Queuing Calcs'!$H$5*'Queuing Calcs'!$H$7))</f>
        <v>#VALUE!</v>
      </c>
    </row>
    <row r="66" spans="2:18" x14ac:dyDescent="0.25">
      <c r="B66" s="19" t="s">
        <v>25</v>
      </c>
      <c r="C66" s="148" t="e">
        <f ca="1">IF(C65+('Hourly Volumes'!$E16-'Work Information'!C71)/('Queuing Calcs'!$H$5*'Queuing Calcs'!$H$6)&lt;0,0,C65+('Hourly Volumes'!$E16-'Work Information'!C71)/('Queuing Calcs'!$H$5*'Queuing Calcs'!$H$6))</f>
        <v>#VALUE!</v>
      </c>
      <c r="D66" s="148" t="e">
        <f ca="1">IF(D65+('Hourly Volumes'!$E16-'Work Information'!D71)/('Queuing Calcs'!$H$5*'Queuing Calcs'!$H$6)&lt;0,0,D65+('Hourly Volumes'!$E16-'Work Information'!D71)/('Queuing Calcs'!$H$5*'Queuing Calcs'!$H$6))</f>
        <v>#VALUE!</v>
      </c>
      <c r="E66" s="148" t="e">
        <f ca="1">IF(E65+('Hourly Volumes'!$E16-'Work Information'!E71)/('Queuing Calcs'!$H$5*'Queuing Calcs'!$H$6)&lt;0,0,E65+('Hourly Volumes'!$E16-'Work Information'!E71)/('Queuing Calcs'!$H$5*'Queuing Calcs'!$H$6))</f>
        <v>#VALUE!</v>
      </c>
      <c r="F66" s="148" t="e">
        <f ca="1">IF(F65+('Hourly Volumes'!$E16-'Work Information'!F71)/('Queuing Calcs'!$H$5*'Queuing Calcs'!$H$6)&lt;0,0,F65+('Hourly Volumes'!$E16-'Work Information'!F71)/('Queuing Calcs'!$H$5*'Queuing Calcs'!$H$6))</f>
        <v>#VALUE!</v>
      </c>
      <c r="G66" s="148" t="e">
        <f ca="1">IF(G65+('Hourly Volumes'!$H16-'Work Information'!G71)/('Queuing Calcs'!$H$5*'Queuing Calcs'!$H$6)&lt;0,0,G65+('Hourly Volumes'!$H16-'Work Information'!G71)/('Queuing Calcs'!$H$5*'Queuing Calcs'!$H$6))</f>
        <v>#VALUE!</v>
      </c>
      <c r="H66" s="148" t="e">
        <f ca="1">IF(H65+('Hourly Volumes'!$K16-'Work Information'!H71)/('Queuing Calcs'!$H$5*'Queuing Calcs'!$H$6)&lt;0,0,H65+('Hourly Volumes'!$K16-'Work Information'!H71)/('Queuing Calcs'!$H$5*'Queuing Calcs'!$H$6))</f>
        <v>#VALUE!</v>
      </c>
      <c r="I66" s="148" t="e">
        <f ca="1">IF(I65+('Hourly Volumes'!$N16-'Work Information'!I71)/('Queuing Calcs'!$H$5*'Queuing Calcs'!$H$6)&lt;0,0,I65+('Hourly Volumes'!$N16-'Work Information'!I71)/('Queuing Calcs'!$H$5*'Queuing Calcs'!$H$6))</f>
        <v>#VALUE!</v>
      </c>
      <c r="K66" s="19" t="s">
        <v>25</v>
      </c>
      <c r="L66" s="148" t="e">
        <f ca="1">IF(L65+('Hourly Volumes'!$E44-'Work Information'!L71)/('Queuing Calcs'!$H$5*'Queuing Calcs'!$H$7)&lt;0,0,L65+('Hourly Volumes'!$E44-'Work Information'!L71)/('Queuing Calcs'!$H$5*'Queuing Calcs'!$H$7))</f>
        <v>#VALUE!</v>
      </c>
      <c r="M66" s="148" t="e">
        <f ca="1">IF(M65+('Hourly Volumes'!$E44-'Work Information'!M71)/('Queuing Calcs'!$H$5*'Queuing Calcs'!$H$7)&lt;0,0,M65+('Hourly Volumes'!$E44-'Work Information'!M71)/('Queuing Calcs'!$H$5*'Queuing Calcs'!$H$7))</f>
        <v>#VALUE!</v>
      </c>
      <c r="N66" s="148" t="e">
        <f ca="1">IF(N65+('Hourly Volumes'!$E44-'Work Information'!N71)/('Queuing Calcs'!$H$5*'Queuing Calcs'!$H$7)&lt;0,0,N65+('Hourly Volumes'!$E44-'Work Information'!N71)/('Queuing Calcs'!$H$5*'Queuing Calcs'!$H$7))</f>
        <v>#VALUE!</v>
      </c>
      <c r="O66" s="148" t="e">
        <f ca="1">IF(O65+('Hourly Volumes'!$E44-'Work Information'!O71)/('Queuing Calcs'!$H$5*'Queuing Calcs'!$H$7)&lt;0,0,O65+('Hourly Volumes'!$E44-'Work Information'!O71)/('Queuing Calcs'!$H$5*'Queuing Calcs'!$H$7))</f>
        <v>#VALUE!</v>
      </c>
      <c r="P66" s="148" t="e">
        <f ca="1">IF(P65+('Hourly Volumes'!$H44-'Work Information'!P71)/('Queuing Calcs'!$H$5*'Queuing Calcs'!$H$7)&lt;0,0,P65+('Hourly Volumes'!$H44-'Work Information'!P71)/('Queuing Calcs'!$H$5*'Queuing Calcs'!$H$7))</f>
        <v>#VALUE!</v>
      </c>
      <c r="Q66" s="148" t="e">
        <f ca="1">IF(Q65+('Hourly Volumes'!$K44-'Work Information'!Q71)/('Queuing Calcs'!$H$5*'Queuing Calcs'!$H$7)&lt;0,0,Q65+('Hourly Volumes'!$K44-'Work Information'!Q71)/('Queuing Calcs'!$H$5*'Queuing Calcs'!$H$7))</f>
        <v>#VALUE!</v>
      </c>
      <c r="R66" s="148" t="e">
        <f ca="1">IF(R65+('Hourly Volumes'!$N44-'Work Information'!R71)/('Queuing Calcs'!$H$5*'Queuing Calcs'!$H$7)&lt;0,0,R65+('Hourly Volumes'!$N44-'Work Information'!R71)/('Queuing Calcs'!$H$5*'Queuing Calcs'!$H$7))</f>
        <v>#VALUE!</v>
      </c>
    </row>
    <row r="67" spans="2:18" x14ac:dyDescent="0.25">
      <c r="B67" s="19" t="s">
        <v>26</v>
      </c>
      <c r="C67" s="148" t="e">
        <f ca="1">IF(C66+('Hourly Volumes'!$E17-'Work Information'!C72)/('Queuing Calcs'!$H$5*'Queuing Calcs'!$H$6)&lt;0,0,C66+('Hourly Volumes'!$E17-'Work Information'!C72)/('Queuing Calcs'!$H$5*'Queuing Calcs'!$H$6))</f>
        <v>#VALUE!</v>
      </c>
      <c r="D67" s="148" t="e">
        <f ca="1">IF(D66+('Hourly Volumes'!$E17-'Work Information'!D72)/('Queuing Calcs'!$H$5*'Queuing Calcs'!$H$6)&lt;0,0,D66+('Hourly Volumes'!$E17-'Work Information'!D72)/('Queuing Calcs'!$H$5*'Queuing Calcs'!$H$6))</f>
        <v>#VALUE!</v>
      </c>
      <c r="E67" s="149" t="e">
        <f ca="1">IF(('Hourly Volumes'!$E17-'Work Information'!E72)/('Queuing Calcs'!$H$5*'Queuing Calcs'!$H$6)&lt;0,0,('Hourly Volumes'!$E17-'Work Information'!E72)/('Queuing Calcs'!$H$5*'Queuing Calcs'!$H$6))</f>
        <v>#VALUE!</v>
      </c>
      <c r="F67" s="148" t="e">
        <f ca="1">IF(F66+('Hourly Volumes'!$E17-'Work Information'!F72)/('Queuing Calcs'!$H$5*'Queuing Calcs'!$H$6)&lt;0,0,F66+('Hourly Volumes'!$E17-'Work Information'!F72)/('Queuing Calcs'!$H$5*'Queuing Calcs'!$H$6))</f>
        <v>#VALUE!</v>
      </c>
      <c r="G67" s="148" t="e">
        <f ca="1">IF(G66+('Hourly Volumes'!$H17-'Work Information'!G72)/('Queuing Calcs'!$H$5*'Queuing Calcs'!$H$6)&lt;0,0,G66+('Hourly Volumes'!$H17-'Work Information'!G72)/('Queuing Calcs'!$H$5*'Queuing Calcs'!$H$6))</f>
        <v>#VALUE!</v>
      </c>
      <c r="H67" s="148" t="e">
        <f ca="1">IF(H66+('Hourly Volumes'!$K17-'Work Information'!H72)/('Queuing Calcs'!$H$5*'Queuing Calcs'!$H$6)&lt;0,0,H66+('Hourly Volumes'!$K17-'Work Information'!H72)/('Queuing Calcs'!$H$5*'Queuing Calcs'!$H$6))</f>
        <v>#VALUE!</v>
      </c>
      <c r="I67" s="148" t="e">
        <f ca="1">IF(I66+('Hourly Volumes'!$N17-'Work Information'!I72)/('Queuing Calcs'!$H$5*'Queuing Calcs'!$H$6)&lt;0,0,I66+('Hourly Volumes'!$N17-'Work Information'!I72)/('Queuing Calcs'!$H$5*'Queuing Calcs'!$H$6))</f>
        <v>#VALUE!</v>
      </c>
      <c r="K67" s="19" t="s">
        <v>26</v>
      </c>
      <c r="L67" s="148" t="e">
        <f ca="1">IF(L66+('Hourly Volumes'!$E45-'Work Information'!L72)/('Queuing Calcs'!$H$5*'Queuing Calcs'!$H$7)&lt;0,0,L66+('Hourly Volumes'!$E45-'Work Information'!L72)/('Queuing Calcs'!$H$5*'Queuing Calcs'!$H$7))</f>
        <v>#VALUE!</v>
      </c>
      <c r="M67" s="148" t="e">
        <f ca="1">IF(M66+('Hourly Volumes'!$E45-'Work Information'!M72)/('Queuing Calcs'!$H$5*'Queuing Calcs'!$H$7)&lt;0,0,M66+('Hourly Volumes'!$E45-'Work Information'!M72)/('Queuing Calcs'!$H$5*'Queuing Calcs'!$H$7))</f>
        <v>#VALUE!</v>
      </c>
      <c r="N67" s="149" t="e">
        <f ca="1">IF(('Hourly Volumes'!$E45-'Work Information'!N72)/('Queuing Calcs'!$H$5*'Queuing Calcs'!$H$7)&lt;0,0,('Hourly Volumes'!$E45-'Work Information'!N72)/('Queuing Calcs'!$H$5*'Queuing Calcs'!$H$7))</f>
        <v>#VALUE!</v>
      </c>
      <c r="O67" s="148" t="e">
        <f ca="1">IF(O66+('Hourly Volumes'!$E45-'Work Information'!O72)/('Queuing Calcs'!$H$5*'Queuing Calcs'!$H$7)&lt;0,0,O66+('Hourly Volumes'!$E45-'Work Information'!O72)/('Queuing Calcs'!$H$5*'Queuing Calcs'!$H$7))</f>
        <v>#VALUE!</v>
      </c>
      <c r="P67" s="148" t="e">
        <f ca="1">IF(P66+('Hourly Volumes'!$H45-'Work Information'!P72)/('Queuing Calcs'!$H$5*'Queuing Calcs'!$H$7)&lt;0,0,P66+('Hourly Volumes'!$H45-'Work Information'!P72)/('Queuing Calcs'!$H$5*'Queuing Calcs'!$H$7))</f>
        <v>#VALUE!</v>
      </c>
      <c r="Q67" s="148" t="e">
        <f ca="1">IF(Q66+('Hourly Volumes'!$K45-'Work Information'!Q72)/('Queuing Calcs'!$H$5*'Queuing Calcs'!$H$7)&lt;0,0,Q66+('Hourly Volumes'!$K45-'Work Information'!Q72)/('Queuing Calcs'!$H$5*'Queuing Calcs'!$H$7))</f>
        <v>#VALUE!</v>
      </c>
      <c r="R67" s="148" t="e">
        <f ca="1">IF(R66+('Hourly Volumes'!$N45-'Work Information'!R72)/('Queuing Calcs'!$H$5*'Queuing Calcs'!$H$7)&lt;0,0,R66+('Hourly Volumes'!$N45-'Work Information'!R72)/('Queuing Calcs'!$H$5*'Queuing Calcs'!$H$7))</f>
        <v>#VALUE!</v>
      </c>
    </row>
    <row r="68" spans="2:18" x14ac:dyDescent="0.25">
      <c r="B68" s="19" t="s">
        <v>27</v>
      </c>
      <c r="C68" s="148" t="e">
        <f ca="1">IF(C67+('Hourly Volumes'!$E18-'Work Information'!C73)/('Queuing Calcs'!$H$5*'Queuing Calcs'!$H$6)&lt;0,0,C67+('Hourly Volumes'!$E18-'Work Information'!C73)/('Queuing Calcs'!$H$5*'Queuing Calcs'!$H$6))</f>
        <v>#VALUE!</v>
      </c>
      <c r="D68" s="148" t="e">
        <f ca="1">IF(D67+('Hourly Volumes'!$E18-'Work Information'!D73)/('Queuing Calcs'!$H$5*'Queuing Calcs'!$H$6)&lt;0,0,D67+('Hourly Volumes'!$E18-'Work Information'!D73)/('Queuing Calcs'!$H$5*'Queuing Calcs'!$H$6))</f>
        <v>#VALUE!</v>
      </c>
      <c r="E68" s="148" t="e">
        <f ca="1">IF(E67+('Hourly Volumes'!$E18-'Work Information'!E73)/('Queuing Calcs'!$H$5*'Queuing Calcs'!$H$6)&lt;0,0,E67+('Hourly Volumes'!$E18-'Work Information'!E73)/('Queuing Calcs'!$H$5*'Queuing Calcs'!$H$6))</f>
        <v>#VALUE!</v>
      </c>
      <c r="F68" s="148" t="e">
        <f ca="1">IF(F67+('Hourly Volumes'!$E18-'Work Information'!F73)/('Queuing Calcs'!$H$5*'Queuing Calcs'!$H$6)&lt;0,0,F67+('Hourly Volumes'!$E18-'Work Information'!F73)/('Queuing Calcs'!$H$5*'Queuing Calcs'!$H$6))</f>
        <v>#VALUE!</v>
      </c>
      <c r="G68" s="148" t="e">
        <f ca="1">IF(G67+('Hourly Volumes'!$H18-'Work Information'!G73)/('Queuing Calcs'!$H$5*'Queuing Calcs'!$H$6)&lt;0,0,G67+('Hourly Volumes'!$H18-'Work Information'!G73)/('Queuing Calcs'!$H$5*'Queuing Calcs'!$H$6))</f>
        <v>#VALUE!</v>
      </c>
      <c r="H68" s="148" t="e">
        <f ca="1">IF(H67+('Hourly Volumes'!$K18-'Work Information'!H73)/('Queuing Calcs'!$H$5*'Queuing Calcs'!$H$6)&lt;0,0,H67+('Hourly Volumes'!$K18-'Work Information'!H73)/('Queuing Calcs'!$H$5*'Queuing Calcs'!$H$6))</f>
        <v>#VALUE!</v>
      </c>
      <c r="I68" s="148" t="e">
        <f ca="1">IF(I67+('Hourly Volumes'!$N18-'Work Information'!I73)/('Queuing Calcs'!$H$5*'Queuing Calcs'!$H$6)&lt;0,0,I67+('Hourly Volumes'!$N18-'Work Information'!I73)/('Queuing Calcs'!$H$5*'Queuing Calcs'!$H$6))</f>
        <v>#VALUE!</v>
      </c>
      <c r="K68" s="19" t="s">
        <v>27</v>
      </c>
      <c r="L68" s="148" t="e">
        <f ca="1">IF(L67+('Hourly Volumes'!$E46-'Work Information'!L73)/('Queuing Calcs'!$H$5*'Queuing Calcs'!$H$7)&lt;0,0,L67+('Hourly Volumes'!$E46-'Work Information'!L73)/('Queuing Calcs'!$H$5*'Queuing Calcs'!$H$7))</f>
        <v>#VALUE!</v>
      </c>
      <c r="M68" s="148" t="e">
        <f ca="1">IF(M67+('Hourly Volumes'!$E46-'Work Information'!M73)/('Queuing Calcs'!$H$5*'Queuing Calcs'!$H$7)&lt;0,0,M67+('Hourly Volumes'!$E46-'Work Information'!M73)/('Queuing Calcs'!$H$5*'Queuing Calcs'!$H$7))</f>
        <v>#VALUE!</v>
      </c>
      <c r="N68" s="148" t="e">
        <f ca="1">IF(N67+('Hourly Volumes'!$E46-'Work Information'!N73)/('Queuing Calcs'!$H$5*'Queuing Calcs'!$H$7)&lt;0,0,N67+('Hourly Volumes'!$E46-'Work Information'!N73)/('Queuing Calcs'!$H$5*'Queuing Calcs'!$H$7))</f>
        <v>#VALUE!</v>
      </c>
      <c r="O68" s="148" t="e">
        <f ca="1">IF(O67+('Hourly Volumes'!$E46-'Work Information'!O73)/('Queuing Calcs'!$H$5*'Queuing Calcs'!$H$7)&lt;0,0,O67+('Hourly Volumes'!$E46-'Work Information'!O73)/('Queuing Calcs'!$H$5*'Queuing Calcs'!$H$7))</f>
        <v>#VALUE!</v>
      </c>
      <c r="P68" s="148" t="e">
        <f ca="1">IF(P67+('Hourly Volumes'!$H46-'Work Information'!P73)/('Queuing Calcs'!$H$5*'Queuing Calcs'!$H$7)&lt;0,0,P67+('Hourly Volumes'!$H46-'Work Information'!P73)/('Queuing Calcs'!$H$5*'Queuing Calcs'!$H$7))</f>
        <v>#VALUE!</v>
      </c>
      <c r="Q68" s="148" t="e">
        <f ca="1">IF(Q67+('Hourly Volumes'!$K46-'Work Information'!Q73)/('Queuing Calcs'!$H$5*'Queuing Calcs'!$H$7)&lt;0,0,Q67+('Hourly Volumes'!$K46-'Work Information'!Q73)/('Queuing Calcs'!$H$5*'Queuing Calcs'!$H$7))</f>
        <v>#VALUE!</v>
      </c>
      <c r="R68" s="148" t="e">
        <f ca="1">IF(R67+('Hourly Volumes'!$N46-'Work Information'!R73)/('Queuing Calcs'!$H$5*'Queuing Calcs'!$H$7)&lt;0,0,R67+('Hourly Volumes'!$N46-'Work Information'!R73)/('Queuing Calcs'!$H$5*'Queuing Calcs'!$H$7))</f>
        <v>#VALUE!</v>
      </c>
    </row>
    <row r="69" spans="2:18" x14ac:dyDescent="0.25">
      <c r="B69" s="19" t="s">
        <v>28</v>
      </c>
      <c r="C69" s="148" t="e">
        <f ca="1">IF(C68+('Hourly Volumes'!$E19-'Work Information'!C74)/('Queuing Calcs'!$H$5*'Queuing Calcs'!$H$6)&lt;0,0,C68+('Hourly Volumes'!$E19-'Work Information'!C74)/('Queuing Calcs'!$H$5*'Queuing Calcs'!$H$6))</f>
        <v>#VALUE!</v>
      </c>
      <c r="D69" s="148" t="e">
        <f ca="1">IF(D68+('Hourly Volumes'!$E19-'Work Information'!D74)/('Queuing Calcs'!$H$5*'Queuing Calcs'!$H$6)&lt;0,0,D68+('Hourly Volumes'!$E19-'Work Information'!D74)/('Queuing Calcs'!$H$5*'Queuing Calcs'!$H$6))</f>
        <v>#VALUE!</v>
      </c>
      <c r="E69" s="148" t="e">
        <f ca="1">IF(E68+('Hourly Volumes'!$E19-'Work Information'!E74)/('Queuing Calcs'!$H$5*'Queuing Calcs'!$H$6)&lt;0,0,E68+('Hourly Volumes'!$E19-'Work Information'!E74)/('Queuing Calcs'!$H$5*'Queuing Calcs'!$H$6))</f>
        <v>#VALUE!</v>
      </c>
      <c r="F69" s="148" t="e">
        <f ca="1">IF(F68+('Hourly Volumes'!$E19-'Work Information'!F74)/('Queuing Calcs'!$H$5*'Queuing Calcs'!$H$6)&lt;0,0,F68+('Hourly Volumes'!$E19-'Work Information'!F74)/('Queuing Calcs'!$H$5*'Queuing Calcs'!$H$6))</f>
        <v>#VALUE!</v>
      </c>
      <c r="G69" s="148" t="e">
        <f ca="1">IF(G68+('Hourly Volumes'!$H19-'Work Information'!G74)/('Queuing Calcs'!$H$5*'Queuing Calcs'!$H$6)&lt;0,0,G68+('Hourly Volumes'!$H19-'Work Information'!G74)/('Queuing Calcs'!$H$5*'Queuing Calcs'!$H$6))</f>
        <v>#VALUE!</v>
      </c>
      <c r="H69" s="148" t="e">
        <f ca="1">IF(H68+('Hourly Volumes'!$K19-'Work Information'!H74)/('Queuing Calcs'!$H$5*'Queuing Calcs'!$H$6)&lt;0,0,H68+('Hourly Volumes'!$K19-'Work Information'!H74)/('Queuing Calcs'!$H$5*'Queuing Calcs'!$H$6))</f>
        <v>#VALUE!</v>
      </c>
      <c r="I69" s="148" t="e">
        <f ca="1">IF(I68+('Hourly Volumes'!$N19-'Work Information'!I74)/('Queuing Calcs'!$H$5*'Queuing Calcs'!$H$6)&lt;0,0,I68+('Hourly Volumes'!$N19-'Work Information'!I74)/('Queuing Calcs'!$H$5*'Queuing Calcs'!$H$6))</f>
        <v>#VALUE!</v>
      </c>
      <c r="K69" s="19" t="s">
        <v>28</v>
      </c>
      <c r="L69" s="148" t="e">
        <f ca="1">IF(L68+('Hourly Volumes'!$E47-'Work Information'!L74)/('Queuing Calcs'!$H$5*'Queuing Calcs'!$H$7)&lt;0,0,L68+('Hourly Volumes'!$E47-'Work Information'!L74)/('Queuing Calcs'!$H$5*'Queuing Calcs'!$H$7))</f>
        <v>#VALUE!</v>
      </c>
      <c r="M69" s="148" t="e">
        <f ca="1">IF(M68+('Hourly Volumes'!$E47-'Work Information'!M74)/('Queuing Calcs'!$H$5*'Queuing Calcs'!$H$7)&lt;0,0,M68+('Hourly Volumes'!$E47-'Work Information'!M74)/('Queuing Calcs'!$H$5*'Queuing Calcs'!$H$7))</f>
        <v>#VALUE!</v>
      </c>
      <c r="N69" s="148" t="e">
        <f ca="1">IF(N68+('Hourly Volumes'!$E47-'Work Information'!N74)/('Queuing Calcs'!$H$5*'Queuing Calcs'!$H$7)&lt;0,0,N68+('Hourly Volumes'!$E47-'Work Information'!N74)/('Queuing Calcs'!$H$5*'Queuing Calcs'!$H$7))</f>
        <v>#VALUE!</v>
      </c>
      <c r="O69" s="148" t="e">
        <f ca="1">IF(O68+('Hourly Volumes'!$E47-'Work Information'!O74)/('Queuing Calcs'!$H$5*'Queuing Calcs'!$H$7)&lt;0,0,O68+('Hourly Volumes'!$E47-'Work Information'!O74)/('Queuing Calcs'!$H$5*'Queuing Calcs'!$H$7))</f>
        <v>#VALUE!</v>
      </c>
      <c r="P69" s="148" t="e">
        <f ca="1">IF(P68+('Hourly Volumes'!$H47-'Work Information'!P74)/('Queuing Calcs'!$H$5*'Queuing Calcs'!$H$7)&lt;0,0,P68+('Hourly Volumes'!$H47-'Work Information'!P74)/('Queuing Calcs'!$H$5*'Queuing Calcs'!$H$7))</f>
        <v>#VALUE!</v>
      </c>
      <c r="Q69" s="148" t="e">
        <f ca="1">IF(Q68+('Hourly Volumes'!$K47-'Work Information'!Q74)/('Queuing Calcs'!$H$5*'Queuing Calcs'!$H$7)&lt;0,0,Q68+('Hourly Volumes'!$K47-'Work Information'!Q74)/('Queuing Calcs'!$H$5*'Queuing Calcs'!$H$7))</f>
        <v>#VALUE!</v>
      </c>
      <c r="R69" s="148" t="e">
        <f ca="1">IF(R68+('Hourly Volumes'!$N47-'Work Information'!R74)/('Queuing Calcs'!$H$5*'Queuing Calcs'!$H$7)&lt;0,0,R68+('Hourly Volumes'!$N47-'Work Information'!R74)/('Queuing Calcs'!$H$5*'Queuing Calcs'!$H$7))</f>
        <v>#VALUE!</v>
      </c>
    </row>
    <row r="70" spans="2:18" x14ac:dyDescent="0.25">
      <c r="B70" s="19" t="s">
        <v>29</v>
      </c>
      <c r="C70" s="148" t="e">
        <f ca="1">IF(C69+('Hourly Volumes'!$E20-'Work Information'!C75)/('Queuing Calcs'!$H$5*'Queuing Calcs'!$H$6)&lt;0,0,C69+('Hourly Volumes'!$E20-'Work Information'!C75)/('Queuing Calcs'!$H$5*'Queuing Calcs'!$H$6))</f>
        <v>#VALUE!</v>
      </c>
      <c r="D70" s="148" t="e">
        <f ca="1">IF(D69+('Hourly Volumes'!$E20-'Work Information'!D75)/('Queuing Calcs'!$H$5*'Queuing Calcs'!$H$6)&lt;0,0,D69+('Hourly Volumes'!$E20-'Work Information'!D75)/('Queuing Calcs'!$H$5*'Queuing Calcs'!$H$6))</f>
        <v>#VALUE!</v>
      </c>
      <c r="E70" s="148" t="e">
        <f ca="1">IF(E69+('Hourly Volumes'!$E20-'Work Information'!E75)/('Queuing Calcs'!$H$5*'Queuing Calcs'!$H$6)&lt;0,0,E69+('Hourly Volumes'!$E20-'Work Information'!E75)/('Queuing Calcs'!$H$5*'Queuing Calcs'!$H$6))</f>
        <v>#VALUE!</v>
      </c>
      <c r="F70" s="148" t="e">
        <f ca="1">IF(F69+('Hourly Volumes'!$E20-'Work Information'!F75)/('Queuing Calcs'!$H$5*'Queuing Calcs'!$H$6)&lt;0,0,F69+('Hourly Volumes'!$E20-'Work Information'!F75)/('Queuing Calcs'!$H$5*'Queuing Calcs'!$H$6))</f>
        <v>#VALUE!</v>
      </c>
      <c r="G70" s="148" t="e">
        <f ca="1">IF(G69+('Hourly Volumes'!$H20-'Work Information'!G75)/('Queuing Calcs'!$H$5*'Queuing Calcs'!$H$6)&lt;0,0,G69+('Hourly Volumes'!$H20-'Work Information'!G75)/('Queuing Calcs'!$H$5*'Queuing Calcs'!$H$6))</f>
        <v>#VALUE!</v>
      </c>
      <c r="H70" s="148" t="e">
        <f ca="1">IF(H69+('Hourly Volumes'!$K20-'Work Information'!H75)/('Queuing Calcs'!$H$5*'Queuing Calcs'!$H$6)&lt;0,0,H69+('Hourly Volumes'!$K20-'Work Information'!H75)/('Queuing Calcs'!$H$5*'Queuing Calcs'!$H$6))</f>
        <v>#VALUE!</v>
      </c>
      <c r="I70" s="148" t="e">
        <f ca="1">IF(I69+('Hourly Volumes'!$N20-'Work Information'!I75)/('Queuing Calcs'!$H$5*'Queuing Calcs'!$H$6)&lt;0,0,I69+('Hourly Volumes'!$N20-'Work Information'!I75)/('Queuing Calcs'!$H$5*'Queuing Calcs'!$H$6))</f>
        <v>#VALUE!</v>
      </c>
      <c r="K70" s="19" t="s">
        <v>29</v>
      </c>
      <c r="L70" s="148" t="e">
        <f ca="1">IF(L69+('Hourly Volumes'!$E48-'Work Information'!L75)/('Queuing Calcs'!$H$5*'Queuing Calcs'!$H$7)&lt;0,0,L69+('Hourly Volumes'!$E48-'Work Information'!L75)/('Queuing Calcs'!$H$5*'Queuing Calcs'!$H$7))</f>
        <v>#VALUE!</v>
      </c>
      <c r="M70" s="148" t="e">
        <f ca="1">IF(M69+('Hourly Volumes'!$E48-'Work Information'!M75)/('Queuing Calcs'!$H$5*'Queuing Calcs'!$H$7)&lt;0,0,M69+('Hourly Volumes'!$E48-'Work Information'!M75)/('Queuing Calcs'!$H$5*'Queuing Calcs'!$H$7))</f>
        <v>#VALUE!</v>
      </c>
      <c r="N70" s="148" t="e">
        <f ca="1">IF(N69+('Hourly Volumes'!$E48-'Work Information'!N75)/('Queuing Calcs'!$H$5*'Queuing Calcs'!$H$7)&lt;0,0,N69+('Hourly Volumes'!$E48-'Work Information'!N75)/('Queuing Calcs'!$H$5*'Queuing Calcs'!$H$7))</f>
        <v>#VALUE!</v>
      </c>
      <c r="O70" s="148" t="e">
        <f ca="1">IF(O69+('Hourly Volumes'!$E48-'Work Information'!O75)/('Queuing Calcs'!$H$5*'Queuing Calcs'!$H$7)&lt;0,0,O69+('Hourly Volumes'!$E48-'Work Information'!O75)/('Queuing Calcs'!$H$5*'Queuing Calcs'!$H$7))</f>
        <v>#VALUE!</v>
      </c>
      <c r="P70" s="148" t="e">
        <f ca="1">IF(P69+('Hourly Volumes'!$H48-'Work Information'!P75)/('Queuing Calcs'!$H$5*'Queuing Calcs'!$H$7)&lt;0,0,P69+('Hourly Volumes'!$H48-'Work Information'!P75)/('Queuing Calcs'!$H$5*'Queuing Calcs'!$H$7))</f>
        <v>#VALUE!</v>
      </c>
      <c r="Q70" s="148" t="e">
        <f ca="1">IF(Q69+('Hourly Volumes'!$K48-'Work Information'!Q75)/('Queuing Calcs'!$H$5*'Queuing Calcs'!$H$7)&lt;0,0,Q69+('Hourly Volumes'!$K48-'Work Information'!Q75)/('Queuing Calcs'!$H$5*'Queuing Calcs'!$H$7))</f>
        <v>#VALUE!</v>
      </c>
      <c r="R70" s="148" t="e">
        <f ca="1">IF(R69+('Hourly Volumes'!$N48-'Work Information'!R75)/('Queuing Calcs'!$H$5*'Queuing Calcs'!$H$7)&lt;0,0,R69+('Hourly Volumes'!$N48-'Work Information'!R75)/('Queuing Calcs'!$H$5*'Queuing Calcs'!$H$7))</f>
        <v>#VALUE!</v>
      </c>
    </row>
    <row r="71" spans="2:18" x14ac:dyDescent="0.25">
      <c r="B71" s="19" t="s">
        <v>30</v>
      </c>
      <c r="C71" s="148" t="e">
        <f ca="1">IF(C70+('Hourly Volumes'!$E21-'Work Information'!C76)/('Queuing Calcs'!$H$5*'Queuing Calcs'!$H$6)&lt;0,0,C70+('Hourly Volumes'!$E21-'Work Information'!C76)/('Queuing Calcs'!$H$5*'Queuing Calcs'!$H$6))</f>
        <v>#VALUE!</v>
      </c>
      <c r="D71" s="148" t="e">
        <f ca="1">IF(D70+('Hourly Volumes'!$E21-'Work Information'!D76)/('Queuing Calcs'!$H$5*'Queuing Calcs'!$H$6)&lt;0,0,D70+('Hourly Volumes'!$E21-'Work Information'!D76)/('Queuing Calcs'!$H$5*'Queuing Calcs'!$H$6))</f>
        <v>#VALUE!</v>
      </c>
      <c r="E71" s="148" t="e">
        <f ca="1">IF(E70+('Hourly Volumes'!$E21-'Work Information'!E76)/('Queuing Calcs'!$H$5*'Queuing Calcs'!$H$6)&lt;0,0,E70+('Hourly Volumes'!$E21-'Work Information'!E76)/('Queuing Calcs'!$H$5*'Queuing Calcs'!$H$6))</f>
        <v>#VALUE!</v>
      </c>
      <c r="F71" s="148" t="e">
        <f ca="1">IF(F70+('Hourly Volumes'!$E21-'Work Information'!F76)/('Queuing Calcs'!$H$5*'Queuing Calcs'!$H$6)&lt;0,0,F70+('Hourly Volumes'!$E21-'Work Information'!F76)/('Queuing Calcs'!$H$5*'Queuing Calcs'!$H$6))</f>
        <v>#VALUE!</v>
      </c>
      <c r="G71" s="148" t="e">
        <f ca="1">IF(G70+('Hourly Volumes'!$H21-'Work Information'!G76)/('Queuing Calcs'!$H$5*'Queuing Calcs'!$H$6)&lt;0,0,G70+('Hourly Volumes'!$H21-'Work Information'!G76)/('Queuing Calcs'!$H$5*'Queuing Calcs'!$H$6))</f>
        <v>#VALUE!</v>
      </c>
      <c r="H71" s="148" t="e">
        <f ca="1">IF(H70+('Hourly Volumes'!$K21-'Work Information'!H76)/('Queuing Calcs'!$H$5*'Queuing Calcs'!$H$6)&lt;0,0,H70+('Hourly Volumes'!$K21-'Work Information'!H76)/('Queuing Calcs'!$H$5*'Queuing Calcs'!$H$6))</f>
        <v>#VALUE!</v>
      </c>
      <c r="I71" s="148" t="e">
        <f ca="1">IF(I70+('Hourly Volumes'!$N21-'Work Information'!I76)/('Queuing Calcs'!$H$5*'Queuing Calcs'!$H$6)&lt;0,0,I70+('Hourly Volumes'!$N21-'Work Information'!I76)/('Queuing Calcs'!$H$5*'Queuing Calcs'!$H$6))</f>
        <v>#VALUE!</v>
      </c>
      <c r="K71" s="19" t="s">
        <v>30</v>
      </c>
      <c r="L71" s="148" t="e">
        <f ca="1">IF(L70+('Hourly Volumes'!$E49-'Work Information'!L76)/('Queuing Calcs'!$H$5*'Queuing Calcs'!$H$7)&lt;0,0,L70+('Hourly Volumes'!$E49-'Work Information'!L76)/('Queuing Calcs'!$H$5*'Queuing Calcs'!$H$7))</f>
        <v>#VALUE!</v>
      </c>
      <c r="M71" s="148" t="e">
        <f ca="1">IF(M70+('Hourly Volumes'!$E49-'Work Information'!M76)/('Queuing Calcs'!$H$5*'Queuing Calcs'!$H$7)&lt;0,0,M70+('Hourly Volumes'!$E49-'Work Information'!M76)/('Queuing Calcs'!$H$5*'Queuing Calcs'!$H$7))</f>
        <v>#VALUE!</v>
      </c>
      <c r="N71" s="148" t="e">
        <f ca="1">IF(N70+('Hourly Volumes'!$E49-'Work Information'!N76)/('Queuing Calcs'!$H$5*'Queuing Calcs'!$H$7)&lt;0,0,N70+('Hourly Volumes'!$E49-'Work Information'!N76)/('Queuing Calcs'!$H$5*'Queuing Calcs'!$H$7))</f>
        <v>#VALUE!</v>
      </c>
      <c r="O71" s="148" t="e">
        <f ca="1">IF(O70+('Hourly Volumes'!$E49-'Work Information'!O76)/('Queuing Calcs'!$H$5*'Queuing Calcs'!$H$7)&lt;0,0,O70+('Hourly Volumes'!$E49-'Work Information'!O76)/('Queuing Calcs'!$H$5*'Queuing Calcs'!$H$7))</f>
        <v>#VALUE!</v>
      </c>
      <c r="P71" s="148" t="e">
        <f ca="1">IF(P70+('Hourly Volumes'!$H49-'Work Information'!P76)/('Queuing Calcs'!$H$5*'Queuing Calcs'!$H$7)&lt;0,0,P70+('Hourly Volumes'!$H49-'Work Information'!P76)/('Queuing Calcs'!$H$5*'Queuing Calcs'!$H$7))</f>
        <v>#VALUE!</v>
      </c>
      <c r="Q71" s="148" t="e">
        <f ca="1">IF(Q70+('Hourly Volumes'!$K49-'Work Information'!Q76)/('Queuing Calcs'!$H$5*'Queuing Calcs'!$H$7)&lt;0,0,Q70+('Hourly Volumes'!$K49-'Work Information'!Q76)/('Queuing Calcs'!$H$5*'Queuing Calcs'!$H$7))</f>
        <v>#VALUE!</v>
      </c>
      <c r="R71" s="148" t="e">
        <f ca="1">IF(R70+('Hourly Volumes'!$N49-'Work Information'!R76)/('Queuing Calcs'!$H$5*'Queuing Calcs'!$H$7)&lt;0,0,R70+('Hourly Volumes'!$N49-'Work Information'!R76)/('Queuing Calcs'!$H$5*'Queuing Calcs'!$H$7))</f>
        <v>#VALUE!</v>
      </c>
    </row>
    <row r="72" spans="2:18" x14ac:dyDescent="0.25">
      <c r="B72" s="19" t="s">
        <v>31</v>
      </c>
      <c r="C72" s="148" t="e">
        <f ca="1">IF(C71+('Hourly Volumes'!$E22-'Work Information'!C77)/('Queuing Calcs'!$H$5*'Queuing Calcs'!$H$6)&lt;0,0,C71+('Hourly Volumes'!$E22-'Work Information'!C77)/('Queuing Calcs'!$H$5*'Queuing Calcs'!$H$6))</f>
        <v>#VALUE!</v>
      </c>
      <c r="D72" s="148" t="e">
        <f ca="1">IF(D71+('Hourly Volumes'!$E22-'Work Information'!D77)/('Queuing Calcs'!$H$5*'Queuing Calcs'!$H$6)&lt;0,0,D71+('Hourly Volumes'!$E22-'Work Information'!D77)/('Queuing Calcs'!$H$5*'Queuing Calcs'!$H$6))</f>
        <v>#VALUE!</v>
      </c>
      <c r="E72" s="148" t="e">
        <f ca="1">IF(E71+('Hourly Volumes'!$E22-'Work Information'!E77)/('Queuing Calcs'!$H$5*'Queuing Calcs'!$H$6)&lt;0,0,E71+('Hourly Volumes'!$E22-'Work Information'!E77)/('Queuing Calcs'!$H$5*'Queuing Calcs'!$H$6))</f>
        <v>#VALUE!</v>
      </c>
      <c r="F72" s="148" t="e">
        <f ca="1">IF(F71+('Hourly Volumes'!$E22-'Work Information'!F77)/('Queuing Calcs'!$H$5*'Queuing Calcs'!$H$6)&lt;0,0,F71+('Hourly Volumes'!$E22-'Work Information'!F77)/('Queuing Calcs'!$H$5*'Queuing Calcs'!$H$6))</f>
        <v>#VALUE!</v>
      </c>
      <c r="G72" s="148" t="e">
        <f ca="1">IF(G71+('Hourly Volumes'!$H22-'Work Information'!G77)/('Queuing Calcs'!$H$5*'Queuing Calcs'!$H$6)&lt;0,0,G71+('Hourly Volumes'!$H22-'Work Information'!G77)/('Queuing Calcs'!$H$5*'Queuing Calcs'!$H$6))</f>
        <v>#VALUE!</v>
      </c>
      <c r="H72" s="148" t="e">
        <f ca="1">IF(H71+('Hourly Volumes'!$K22-'Work Information'!H77)/('Queuing Calcs'!$H$5*'Queuing Calcs'!$H$6)&lt;0,0,H71+('Hourly Volumes'!$K22-'Work Information'!H77)/('Queuing Calcs'!$H$5*'Queuing Calcs'!$H$6))</f>
        <v>#VALUE!</v>
      </c>
      <c r="I72" s="148" t="e">
        <f ca="1">IF(I71+('Hourly Volumes'!$N22-'Work Information'!I77)/('Queuing Calcs'!$H$5*'Queuing Calcs'!$H$6)&lt;0,0,I71+('Hourly Volumes'!$N22-'Work Information'!I77)/('Queuing Calcs'!$H$5*'Queuing Calcs'!$H$6))</f>
        <v>#VALUE!</v>
      </c>
      <c r="K72" s="19" t="s">
        <v>31</v>
      </c>
      <c r="L72" s="148" t="e">
        <f ca="1">IF(L71+('Hourly Volumes'!$E50-'Work Information'!L77)/('Queuing Calcs'!$H$5*'Queuing Calcs'!$H$7)&lt;0,0,L71+('Hourly Volumes'!$E50-'Work Information'!L77)/('Queuing Calcs'!$H$5*'Queuing Calcs'!$H$7))</f>
        <v>#VALUE!</v>
      </c>
      <c r="M72" s="148" t="e">
        <f ca="1">IF(M71+('Hourly Volumes'!$E50-'Work Information'!M77)/('Queuing Calcs'!$H$5*'Queuing Calcs'!$H$7)&lt;0,0,M71+('Hourly Volumes'!$E50-'Work Information'!M77)/('Queuing Calcs'!$H$5*'Queuing Calcs'!$H$7))</f>
        <v>#VALUE!</v>
      </c>
      <c r="N72" s="148" t="e">
        <f ca="1">IF(N71+('Hourly Volumes'!$E50-'Work Information'!N77)/('Queuing Calcs'!$H$5*'Queuing Calcs'!$H$7)&lt;0,0,N71+('Hourly Volumes'!$E50-'Work Information'!N77)/('Queuing Calcs'!$H$5*'Queuing Calcs'!$H$7))</f>
        <v>#VALUE!</v>
      </c>
      <c r="O72" s="148" t="e">
        <f ca="1">IF(O71+('Hourly Volumes'!$E50-'Work Information'!O77)/('Queuing Calcs'!$H$5*'Queuing Calcs'!$H$7)&lt;0,0,O71+('Hourly Volumes'!$E50-'Work Information'!O77)/('Queuing Calcs'!$H$5*'Queuing Calcs'!$H$7))</f>
        <v>#VALUE!</v>
      </c>
      <c r="P72" s="148" t="e">
        <f ca="1">IF(P71+('Hourly Volumes'!$H50-'Work Information'!P77)/('Queuing Calcs'!$H$5*'Queuing Calcs'!$H$7)&lt;0,0,P71+('Hourly Volumes'!$H50-'Work Information'!P77)/('Queuing Calcs'!$H$5*'Queuing Calcs'!$H$7))</f>
        <v>#VALUE!</v>
      </c>
      <c r="Q72" s="148" t="e">
        <f ca="1">IF(Q71+('Hourly Volumes'!$K50-'Work Information'!Q77)/('Queuing Calcs'!$H$5*'Queuing Calcs'!$H$7)&lt;0,0,Q71+('Hourly Volumes'!$K50-'Work Information'!Q77)/('Queuing Calcs'!$H$5*'Queuing Calcs'!$H$7))</f>
        <v>#VALUE!</v>
      </c>
      <c r="R72" s="148" t="e">
        <f ca="1">IF(R71+('Hourly Volumes'!$N50-'Work Information'!R77)/('Queuing Calcs'!$H$5*'Queuing Calcs'!$H$7)&lt;0,0,R71+('Hourly Volumes'!$N50-'Work Information'!R77)/('Queuing Calcs'!$H$5*'Queuing Calcs'!$H$7))</f>
        <v>#VALUE!</v>
      </c>
    </row>
    <row r="73" spans="2:18" x14ac:dyDescent="0.25">
      <c r="B73" s="19" t="s">
        <v>32</v>
      </c>
      <c r="C73" s="148" t="e">
        <f ca="1">IF(C72+('Hourly Volumes'!$E23-'Work Information'!C78)/('Queuing Calcs'!$H$5*'Queuing Calcs'!$H$6)&lt;0,0,C72+('Hourly Volumes'!$E23-'Work Information'!C78)/('Queuing Calcs'!$H$5*'Queuing Calcs'!$H$6))</f>
        <v>#VALUE!</v>
      </c>
      <c r="D73" s="148" t="e">
        <f ca="1">IF(D72+('Hourly Volumes'!$E23-'Work Information'!D78)/('Queuing Calcs'!$H$5*'Queuing Calcs'!$H$6)&lt;0,0,D72+('Hourly Volumes'!$E23-'Work Information'!D78)/('Queuing Calcs'!$H$5*'Queuing Calcs'!$H$6))</f>
        <v>#VALUE!</v>
      </c>
      <c r="E73" s="148" t="e">
        <f ca="1">IF(E72+('Hourly Volumes'!$E23-'Work Information'!E78)/('Queuing Calcs'!$H$5*'Queuing Calcs'!$H$6)&lt;0,0,E72+('Hourly Volumes'!$E23-'Work Information'!E78)/('Queuing Calcs'!$H$5*'Queuing Calcs'!$H$6))</f>
        <v>#VALUE!</v>
      </c>
      <c r="F73" s="148" t="e">
        <f ca="1">IF(F72+('Hourly Volumes'!$E23-'Work Information'!F78)/('Queuing Calcs'!$H$5*'Queuing Calcs'!$H$6)&lt;0,0,F72+('Hourly Volumes'!$E23-'Work Information'!F78)/('Queuing Calcs'!$H$5*'Queuing Calcs'!$H$6))</f>
        <v>#VALUE!</v>
      </c>
      <c r="G73" s="148" t="e">
        <f ca="1">IF(G72+('Hourly Volumes'!$H23-'Work Information'!G78)/('Queuing Calcs'!$H$5*'Queuing Calcs'!$H$6)&lt;0,0,G72+('Hourly Volumes'!$H23-'Work Information'!G78)/('Queuing Calcs'!$H$5*'Queuing Calcs'!$H$6))</f>
        <v>#VALUE!</v>
      </c>
      <c r="H73" s="148" t="e">
        <f ca="1">IF(H72+('Hourly Volumes'!$K23-'Work Information'!H78)/('Queuing Calcs'!$H$5*'Queuing Calcs'!$H$6)&lt;0,0,H72+('Hourly Volumes'!$K23-'Work Information'!H78)/('Queuing Calcs'!$H$5*'Queuing Calcs'!$H$6))</f>
        <v>#VALUE!</v>
      </c>
      <c r="I73" s="148" t="e">
        <f ca="1">IF(I72+('Hourly Volumes'!$N23-'Work Information'!I78)/('Queuing Calcs'!$H$5*'Queuing Calcs'!$H$6)&lt;0,0,I72+('Hourly Volumes'!$N23-'Work Information'!I78)/('Queuing Calcs'!$H$5*'Queuing Calcs'!$H$6))</f>
        <v>#VALUE!</v>
      </c>
      <c r="K73" s="19" t="s">
        <v>32</v>
      </c>
      <c r="L73" s="148" t="e">
        <f ca="1">IF(L72+('Hourly Volumes'!$E51-'Work Information'!L78)/('Queuing Calcs'!$H$5*'Queuing Calcs'!$H$7)&lt;0,0,L72+('Hourly Volumes'!$E51-'Work Information'!L78)/('Queuing Calcs'!$H$5*'Queuing Calcs'!$H$7))</f>
        <v>#VALUE!</v>
      </c>
      <c r="M73" s="148" t="e">
        <f ca="1">IF(M72+('Hourly Volumes'!$E51-'Work Information'!M78)/('Queuing Calcs'!$H$5*'Queuing Calcs'!$H$7)&lt;0,0,M72+('Hourly Volumes'!$E51-'Work Information'!M78)/('Queuing Calcs'!$H$5*'Queuing Calcs'!$H$7))</f>
        <v>#VALUE!</v>
      </c>
      <c r="N73" s="148" t="e">
        <f ca="1">IF(N72+('Hourly Volumes'!$E51-'Work Information'!N78)/('Queuing Calcs'!$H$5*'Queuing Calcs'!$H$7)&lt;0,0,N72+('Hourly Volumes'!$E51-'Work Information'!N78)/('Queuing Calcs'!$H$5*'Queuing Calcs'!$H$7))</f>
        <v>#VALUE!</v>
      </c>
      <c r="O73" s="148" t="e">
        <f ca="1">IF(O72+('Hourly Volumes'!$E51-'Work Information'!O78)/('Queuing Calcs'!$H$5*'Queuing Calcs'!$H$7)&lt;0,0,O72+('Hourly Volumes'!$E51-'Work Information'!O78)/('Queuing Calcs'!$H$5*'Queuing Calcs'!$H$7))</f>
        <v>#VALUE!</v>
      </c>
      <c r="P73" s="148" t="e">
        <f ca="1">IF(P72+('Hourly Volumes'!$H51-'Work Information'!P78)/('Queuing Calcs'!$H$5*'Queuing Calcs'!$H$7)&lt;0,0,P72+('Hourly Volumes'!$H51-'Work Information'!P78)/('Queuing Calcs'!$H$5*'Queuing Calcs'!$H$7))</f>
        <v>#VALUE!</v>
      </c>
      <c r="Q73" s="148" t="e">
        <f ca="1">IF(Q72+('Hourly Volumes'!$K51-'Work Information'!Q78)/('Queuing Calcs'!$H$5*'Queuing Calcs'!$H$7)&lt;0,0,Q72+('Hourly Volumes'!$K51-'Work Information'!Q78)/('Queuing Calcs'!$H$5*'Queuing Calcs'!$H$7))</f>
        <v>#VALUE!</v>
      </c>
      <c r="R73" s="148" t="e">
        <f ca="1">IF(R72+('Hourly Volumes'!$N51-'Work Information'!R78)/('Queuing Calcs'!$H$5*'Queuing Calcs'!$H$7)&lt;0,0,R72+('Hourly Volumes'!$N51-'Work Information'!R78)/('Queuing Calcs'!$H$5*'Queuing Calcs'!$H$7))</f>
        <v>#VALUE!</v>
      </c>
    </row>
    <row r="74" spans="2:18" x14ac:dyDescent="0.25">
      <c r="B74" s="19" t="s">
        <v>33</v>
      </c>
      <c r="C74" s="148" t="e">
        <f ca="1">IF(C73+('Hourly Volumes'!$E24-'Work Information'!C79)/('Queuing Calcs'!$H$5*'Queuing Calcs'!$H$6)&lt;0,0,C73+('Hourly Volumes'!$E24-'Work Information'!C79)/('Queuing Calcs'!$H$5*'Queuing Calcs'!$H$6))</f>
        <v>#VALUE!</v>
      </c>
      <c r="D74" s="148" t="e">
        <f ca="1">IF(D73+('Hourly Volumes'!$E24-'Work Information'!D79)/('Queuing Calcs'!$H$5*'Queuing Calcs'!$H$6)&lt;0,0,D73+('Hourly Volumes'!$E24-'Work Information'!D79)/('Queuing Calcs'!$H$5*'Queuing Calcs'!$H$6))</f>
        <v>#VALUE!</v>
      </c>
      <c r="E74" s="148" t="e">
        <f ca="1">IF(E73+('Hourly Volumes'!$E24-'Work Information'!E79)/('Queuing Calcs'!$H$5*'Queuing Calcs'!$H$6)&lt;0,0,E73+('Hourly Volumes'!$E24-'Work Information'!E79)/('Queuing Calcs'!$H$5*'Queuing Calcs'!$H$6))</f>
        <v>#VALUE!</v>
      </c>
      <c r="F74" s="148" t="e">
        <f ca="1">IF(F73+('Hourly Volumes'!$E24-'Work Information'!F79)/('Queuing Calcs'!$H$5*'Queuing Calcs'!$H$6)&lt;0,0,F73+('Hourly Volumes'!$E24-'Work Information'!F79)/('Queuing Calcs'!$H$5*'Queuing Calcs'!$H$6))</f>
        <v>#VALUE!</v>
      </c>
      <c r="G74" s="148" t="e">
        <f ca="1">IF(G73+('Hourly Volumes'!$H24-'Work Information'!G79)/('Queuing Calcs'!$H$5*'Queuing Calcs'!$H$6)&lt;0,0,G73+('Hourly Volumes'!$H24-'Work Information'!G79)/('Queuing Calcs'!$H$5*'Queuing Calcs'!$H$6))</f>
        <v>#VALUE!</v>
      </c>
      <c r="H74" s="148" t="e">
        <f ca="1">IF(H73+('Hourly Volumes'!$K24-'Work Information'!H79)/('Queuing Calcs'!$H$5*'Queuing Calcs'!$H$6)&lt;0,0,H73+('Hourly Volumes'!$K24-'Work Information'!H79)/('Queuing Calcs'!$H$5*'Queuing Calcs'!$H$6))</f>
        <v>#VALUE!</v>
      </c>
      <c r="I74" s="148" t="e">
        <f ca="1">IF(I73+('Hourly Volumes'!$N24-'Work Information'!I79)/('Queuing Calcs'!$H$5*'Queuing Calcs'!$H$6)&lt;0,0,I73+('Hourly Volumes'!$N24-'Work Information'!I79)/('Queuing Calcs'!$H$5*'Queuing Calcs'!$H$6))</f>
        <v>#VALUE!</v>
      </c>
      <c r="K74" s="19" t="s">
        <v>33</v>
      </c>
      <c r="L74" s="148" t="e">
        <f ca="1">IF(L73+('Hourly Volumes'!$E52-'Work Information'!L79)/('Queuing Calcs'!$H$5*'Queuing Calcs'!$H$7)&lt;0,0,L73+('Hourly Volumes'!$E52-'Work Information'!L79)/('Queuing Calcs'!$H$5*'Queuing Calcs'!$H$7))</f>
        <v>#VALUE!</v>
      </c>
      <c r="M74" s="148" t="e">
        <f ca="1">IF(M73+('Hourly Volumes'!$E52-'Work Information'!M79)/('Queuing Calcs'!$H$5*'Queuing Calcs'!$H$7)&lt;0,0,M73+('Hourly Volumes'!$E52-'Work Information'!M79)/('Queuing Calcs'!$H$5*'Queuing Calcs'!$H$7))</f>
        <v>#VALUE!</v>
      </c>
      <c r="N74" s="148" t="e">
        <f ca="1">IF(N73+('Hourly Volumes'!$E52-'Work Information'!N79)/('Queuing Calcs'!$H$5*'Queuing Calcs'!$H$7)&lt;0,0,N73+('Hourly Volumes'!$E52-'Work Information'!N79)/('Queuing Calcs'!$H$5*'Queuing Calcs'!$H$7))</f>
        <v>#VALUE!</v>
      </c>
      <c r="O74" s="148" t="e">
        <f ca="1">IF(O73+('Hourly Volumes'!$E52-'Work Information'!O79)/('Queuing Calcs'!$H$5*'Queuing Calcs'!$H$7)&lt;0,0,O73+('Hourly Volumes'!$E52-'Work Information'!O79)/('Queuing Calcs'!$H$5*'Queuing Calcs'!$H$7))</f>
        <v>#VALUE!</v>
      </c>
      <c r="P74" s="148" t="e">
        <f ca="1">IF(P73+('Hourly Volumes'!$H52-'Work Information'!P79)/('Queuing Calcs'!$H$5*'Queuing Calcs'!$H$7)&lt;0,0,P73+('Hourly Volumes'!$H52-'Work Information'!P79)/('Queuing Calcs'!$H$5*'Queuing Calcs'!$H$7))</f>
        <v>#VALUE!</v>
      </c>
      <c r="Q74" s="148" t="e">
        <f ca="1">IF(Q73+('Hourly Volumes'!$K52-'Work Information'!Q79)/('Queuing Calcs'!$H$5*'Queuing Calcs'!$H$7)&lt;0,0,Q73+('Hourly Volumes'!$K52-'Work Information'!Q79)/('Queuing Calcs'!$H$5*'Queuing Calcs'!$H$7))</f>
        <v>#VALUE!</v>
      </c>
      <c r="R74" s="148" t="e">
        <f ca="1">IF(R73+('Hourly Volumes'!$N52-'Work Information'!R79)/('Queuing Calcs'!$H$5*'Queuing Calcs'!$H$7)&lt;0,0,R73+('Hourly Volumes'!$N52-'Work Information'!R79)/('Queuing Calcs'!$H$5*'Queuing Calcs'!$H$7))</f>
        <v>#VALUE!</v>
      </c>
    </row>
    <row r="75" spans="2:18" x14ac:dyDescent="0.25">
      <c r="B75" s="19" t="s">
        <v>34</v>
      </c>
      <c r="C75" s="148" t="e">
        <f ca="1">IF(C74+('Hourly Volumes'!$E25-'Work Information'!C80)/('Queuing Calcs'!$H$5*'Queuing Calcs'!$H$6)&lt;0,0,C74+('Hourly Volumes'!$E25-'Work Information'!C80)/('Queuing Calcs'!$H$5*'Queuing Calcs'!$H$6))</f>
        <v>#VALUE!</v>
      </c>
      <c r="D75" s="148" t="e">
        <f ca="1">IF(D74+('Hourly Volumes'!$E25-'Work Information'!D80)/('Queuing Calcs'!$H$5*'Queuing Calcs'!$H$6)&lt;0,0,D74+('Hourly Volumes'!$E25-'Work Information'!D80)/('Queuing Calcs'!$H$5*'Queuing Calcs'!$H$6))</f>
        <v>#VALUE!</v>
      </c>
      <c r="E75" s="148" t="e">
        <f ca="1">IF(E74+('Hourly Volumes'!$E25-'Work Information'!E80)/('Queuing Calcs'!$H$5*'Queuing Calcs'!$H$6)&lt;0,0,E74+('Hourly Volumes'!$E25-'Work Information'!E80)/('Queuing Calcs'!$H$5*'Queuing Calcs'!$H$6))</f>
        <v>#VALUE!</v>
      </c>
      <c r="F75" s="148" t="e">
        <f ca="1">IF(F74+('Hourly Volumes'!$E25-'Work Information'!F80)/('Queuing Calcs'!$H$5*'Queuing Calcs'!$H$6)&lt;0,0,F74+('Hourly Volumes'!$E25-'Work Information'!F80)/('Queuing Calcs'!$H$5*'Queuing Calcs'!$H$6))</f>
        <v>#VALUE!</v>
      </c>
      <c r="G75" s="148" t="e">
        <f ca="1">IF(G74+('Hourly Volumes'!$H25-'Work Information'!G80)/('Queuing Calcs'!$H$5*'Queuing Calcs'!$H$6)&lt;0,0,G74+('Hourly Volumes'!$H25-'Work Information'!G80)/('Queuing Calcs'!$H$5*'Queuing Calcs'!$H$6))</f>
        <v>#VALUE!</v>
      </c>
      <c r="H75" s="148" t="e">
        <f ca="1">IF(H74+('Hourly Volumes'!$K25-'Work Information'!H80)/('Queuing Calcs'!$H$5*'Queuing Calcs'!$H$6)&lt;0,0,H74+('Hourly Volumes'!$K25-'Work Information'!H80)/('Queuing Calcs'!$H$5*'Queuing Calcs'!$H$6))</f>
        <v>#VALUE!</v>
      </c>
      <c r="I75" s="148" t="e">
        <f ca="1">IF(I74+('Hourly Volumes'!$N25-'Work Information'!I80)/('Queuing Calcs'!$H$5*'Queuing Calcs'!$H$6)&lt;0,0,I74+('Hourly Volumes'!$N25-'Work Information'!I80)/('Queuing Calcs'!$H$5*'Queuing Calcs'!$H$6))</f>
        <v>#VALUE!</v>
      </c>
      <c r="K75" s="19" t="s">
        <v>34</v>
      </c>
      <c r="L75" s="148" t="e">
        <f ca="1">IF(L74+('Hourly Volumes'!$E53-'Work Information'!L80)/('Queuing Calcs'!$H$5*'Queuing Calcs'!$H$7)&lt;0,0,L74+('Hourly Volumes'!$E53-'Work Information'!L80)/('Queuing Calcs'!$H$5*'Queuing Calcs'!$H$7))</f>
        <v>#VALUE!</v>
      </c>
      <c r="M75" s="148" t="e">
        <f ca="1">IF(M74+('Hourly Volumes'!$E53-'Work Information'!M80)/('Queuing Calcs'!$H$5*'Queuing Calcs'!$H$7)&lt;0,0,M74+('Hourly Volumes'!$E53-'Work Information'!M80)/('Queuing Calcs'!$H$5*'Queuing Calcs'!$H$7))</f>
        <v>#VALUE!</v>
      </c>
      <c r="N75" s="148" t="e">
        <f ca="1">IF(N74+('Hourly Volumes'!$E53-'Work Information'!N80)/('Queuing Calcs'!$H$5*'Queuing Calcs'!$H$7)&lt;0,0,N74+('Hourly Volumes'!$E53-'Work Information'!N80)/('Queuing Calcs'!$H$5*'Queuing Calcs'!$H$7))</f>
        <v>#VALUE!</v>
      </c>
      <c r="O75" s="148" t="e">
        <f ca="1">IF(O74+('Hourly Volumes'!$E53-'Work Information'!O80)/('Queuing Calcs'!$H$5*'Queuing Calcs'!$H$7)&lt;0,0,O74+('Hourly Volumes'!$E53-'Work Information'!O80)/('Queuing Calcs'!$H$5*'Queuing Calcs'!$H$7))</f>
        <v>#VALUE!</v>
      </c>
      <c r="P75" s="148" t="e">
        <f ca="1">IF(P74+('Hourly Volumes'!$H53-'Work Information'!P80)/('Queuing Calcs'!$H$5*'Queuing Calcs'!$H$7)&lt;0,0,P74+('Hourly Volumes'!$H53-'Work Information'!P80)/('Queuing Calcs'!$H$5*'Queuing Calcs'!$H$7))</f>
        <v>#VALUE!</v>
      </c>
      <c r="Q75" s="148" t="e">
        <f ca="1">IF(Q74+('Hourly Volumes'!$K53-'Work Information'!Q80)/('Queuing Calcs'!$H$5*'Queuing Calcs'!$H$7)&lt;0,0,Q74+('Hourly Volumes'!$K53-'Work Information'!Q80)/('Queuing Calcs'!$H$5*'Queuing Calcs'!$H$7))</f>
        <v>#VALUE!</v>
      </c>
      <c r="R75" s="148" t="e">
        <f ca="1">IF(R74+('Hourly Volumes'!$N53-'Work Information'!R80)/('Queuing Calcs'!$H$5*'Queuing Calcs'!$H$7)&lt;0,0,R74+('Hourly Volumes'!$N53-'Work Information'!R80)/('Queuing Calcs'!$H$5*'Queuing Calcs'!$H$7))</f>
        <v>#VALUE!</v>
      </c>
    </row>
    <row r="76" spans="2:18" x14ac:dyDescent="0.25">
      <c r="B76" s="19" t="s">
        <v>45</v>
      </c>
      <c r="C76" s="148" t="e">
        <f ca="1">IF(C75+('Hourly Volumes'!$E26-'Work Information'!C81)/('Queuing Calcs'!$H$5*'Queuing Calcs'!$H$6)&lt;0,0,C75+('Hourly Volumes'!$E26-'Work Information'!C81)/('Queuing Calcs'!$H$5*'Queuing Calcs'!$H$6))</f>
        <v>#VALUE!</v>
      </c>
      <c r="D76" s="148" t="e">
        <f ca="1">IF(D75+('Hourly Volumes'!$E26-'Work Information'!D81)/('Queuing Calcs'!$H$5*'Queuing Calcs'!$H$6)&lt;0,0,D75+('Hourly Volumes'!$E26-'Work Information'!D81)/('Queuing Calcs'!$H$5*'Queuing Calcs'!$H$6))</f>
        <v>#VALUE!</v>
      </c>
      <c r="E76" s="148" t="e">
        <f ca="1">IF(E75+('Hourly Volumes'!$E26-'Work Information'!E81)/('Queuing Calcs'!$H$5*'Queuing Calcs'!$H$6)&lt;0,0,E75+('Hourly Volumes'!$E26-'Work Information'!E81)/('Queuing Calcs'!$H$5*'Queuing Calcs'!$H$6))</f>
        <v>#VALUE!</v>
      </c>
      <c r="F76" s="148" t="e">
        <f ca="1">IF(F75+('Hourly Volumes'!$E26-'Work Information'!F81)/('Queuing Calcs'!$H$5*'Queuing Calcs'!$H$6)&lt;0,0,F75+('Hourly Volumes'!$E26-'Work Information'!F81)/('Queuing Calcs'!$H$5*'Queuing Calcs'!$H$6))</f>
        <v>#VALUE!</v>
      </c>
      <c r="G76" s="148" t="e">
        <f ca="1">IF(G75+('Hourly Volumes'!$H26-'Work Information'!G81)/('Queuing Calcs'!$H$5*'Queuing Calcs'!$H$6)&lt;0,0,G75+('Hourly Volumes'!$H26-'Work Information'!G81)/('Queuing Calcs'!$H$5*'Queuing Calcs'!$H$6))</f>
        <v>#VALUE!</v>
      </c>
      <c r="H76" s="148" t="e">
        <f ca="1">IF(H75+('Hourly Volumes'!$K26-'Work Information'!H81)/('Queuing Calcs'!$H$5*'Queuing Calcs'!$H$6)&lt;0,0,H75+('Hourly Volumes'!$K26-'Work Information'!H81)/('Queuing Calcs'!$H$5*'Queuing Calcs'!$H$6))</f>
        <v>#VALUE!</v>
      </c>
      <c r="I76" s="148" t="e">
        <f ca="1">IF(I75+('Hourly Volumes'!$N26-'Work Information'!I81)/('Queuing Calcs'!$H$5*'Queuing Calcs'!$H$6)&lt;0,0,I75+('Hourly Volumes'!$N26-'Work Information'!I81)/('Queuing Calcs'!$H$5*'Queuing Calcs'!$H$6))</f>
        <v>#VALUE!</v>
      </c>
      <c r="K76" s="19" t="s">
        <v>45</v>
      </c>
      <c r="L76" s="148" t="e">
        <f ca="1">IF(L75+('Hourly Volumes'!$E54-'Work Information'!L81)/('Queuing Calcs'!$H$5*'Queuing Calcs'!$H$7)&lt;0,0,L75+('Hourly Volumes'!$E54-'Work Information'!L81)/('Queuing Calcs'!$H$5*'Queuing Calcs'!$H$7))</f>
        <v>#VALUE!</v>
      </c>
      <c r="M76" s="148" t="e">
        <f ca="1">IF(M75+('Hourly Volumes'!$E54-'Work Information'!M81)/('Queuing Calcs'!$H$5*'Queuing Calcs'!$H$7)&lt;0,0,M75+('Hourly Volumes'!$E54-'Work Information'!M81)/('Queuing Calcs'!$H$5*'Queuing Calcs'!$H$7))</f>
        <v>#VALUE!</v>
      </c>
      <c r="N76" s="148" t="e">
        <f ca="1">IF(N75+('Hourly Volumes'!$E54-'Work Information'!N81)/('Queuing Calcs'!$H$5*'Queuing Calcs'!$H$7)&lt;0,0,N75+('Hourly Volumes'!$E54-'Work Information'!N81)/('Queuing Calcs'!$H$5*'Queuing Calcs'!$H$7))</f>
        <v>#VALUE!</v>
      </c>
      <c r="O76" s="148" t="e">
        <f ca="1">IF(O75+('Hourly Volumes'!$E54-'Work Information'!O81)/('Queuing Calcs'!$H$5*'Queuing Calcs'!$H$7)&lt;0,0,O75+('Hourly Volumes'!$E54-'Work Information'!O81)/('Queuing Calcs'!$H$5*'Queuing Calcs'!$H$7))</f>
        <v>#VALUE!</v>
      </c>
      <c r="P76" s="148" t="e">
        <f ca="1">IF(P75+('Hourly Volumes'!$H54-'Work Information'!P81)/('Queuing Calcs'!$H$5*'Queuing Calcs'!$H$7)&lt;0,0,P75+('Hourly Volumes'!$H54-'Work Information'!P81)/('Queuing Calcs'!$H$5*'Queuing Calcs'!$H$7))</f>
        <v>#VALUE!</v>
      </c>
      <c r="Q76" s="148" t="e">
        <f ca="1">IF(Q75+('Hourly Volumes'!$K54-'Work Information'!Q81)/('Queuing Calcs'!$H$5*'Queuing Calcs'!$H$7)&lt;0,0,Q75+('Hourly Volumes'!$K54-'Work Information'!Q81)/('Queuing Calcs'!$H$5*'Queuing Calcs'!$H$7))</f>
        <v>#VALUE!</v>
      </c>
      <c r="R76" s="148" t="e">
        <f ca="1">IF(R75+('Hourly Volumes'!$N54-'Work Information'!R81)/('Queuing Calcs'!$H$5*'Queuing Calcs'!$H$7)&lt;0,0,R75+('Hourly Volumes'!$N54-'Work Information'!R81)/('Queuing Calcs'!$H$5*'Queuing Calcs'!$H$7))</f>
        <v>#VALUE!</v>
      </c>
    </row>
    <row r="77" spans="2:18" x14ac:dyDescent="0.25">
      <c r="B77" s="19" t="s">
        <v>46</v>
      </c>
      <c r="C77" s="148" t="e">
        <f ca="1">IF(C76+('Hourly Volumes'!$E27-'Work Information'!C82)/('Queuing Calcs'!$H$5*'Queuing Calcs'!$H$6)&lt;0,0,C76+('Hourly Volumes'!$E27-'Work Information'!C82)/('Queuing Calcs'!$H$5*'Queuing Calcs'!$H$6))</f>
        <v>#VALUE!</v>
      </c>
      <c r="D77" s="148" t="e">
        <f ca="1">IF(D76+('Hourly Volumes'!$E27-'Work Information'!D82)/('Queuing Calcs'!$H$5*'Queuing Calcs'!$H$6)&lt;0,0,D76+('Hourly Volumes'!$E27-'Work Information'!D82)/('Queuing Calcs'!$H$5*'Queuing Calcs'!$H$6))</f>
        <v>#VALUE!</v>
      </c>
      <c r="E77" s="148" t="e">
        <f ca="1">IF(E76+('Hourly Volumes'!$E27-'Work Information'!E82)/('Queuing Calcs'!$H$5*'Queuing Calcs'!$H$6)&lt;0,0,E76+('Hourly Volumes'!$E27-'Work Information'!E82)/('Queuing Calcs'!$H$5*'Queuing Calcs'!$H$6))</f>
        <v>#VALUE!</v>
      </c>
      <c r="F77" s="148" t="e">
        <f ca="1">IF(F76+('Hourly Volumes'!$E27-'Work Information'!F82)/('Queuing Calcs'!$H$5*'Queuing Calcs'!$H$6)&lt;0,0,F76+('Hourly Volumes'!$E27-'Work Information'!F82)/('Queuing Calcs'!$H$5*'Queuing Calcs'!$H$6))</f>
        <v>#VALUE!</v>
      </c>
      <c r="G77" s="148" t="e">
        <f ca="1">IF(G76+('Hourly Volumes'!$H27-'Work Information'!G82)/('Queuing Calcs'!$H$5*'Queuing Calcs'!$H$6)&lt;0,0,G76+('Hourly Volumes'!$H27-'Work Information'!G82)/('Queuing Calcs'!$H$5*'Queuing Calcs'!$H$6))</f>
        <v>#VALUE!</v>
      </c>
      <c r="H77" s="148" t="e">
        <f ca="1">IF(H76+('Hourly Volumes'!$K27-'Work Information'!H82)/('Queuing Calcs'!$H$5*'Queuing Calcs'!$H$6)&lt;0,0,H76+('Hourly Volumes'!$K27-'Work Information'!H82)/('Queuing Calcs'!$H$5*'Queuing Calcs'!$H$6))</f>
        <v>#VALUE!</v>
      </c>
      <c r="I77" s="148" t="e">
        <f ca="1">IF(I76+('Hourly Volumes'!$N27-'Work Information'!I82)/('Queuing Calcs'!$H$5*'Queuing Calcs'!$H$6)&lt;0,0,I76+('Hourly Volumes'!$N27-'Work Information'!I82)/('Queuing Calcs'!$H$5*'Queuing Calcs'!$H$6))</f>
        <v>#VALUE!</v>
      </c>
      <c r="K77" s="19" t="s">
        <v>46</v>
      </c>
      <c r="L77" s="148" t="e">
        <f ca="1">IF(L76+('Hourly Volumes'!$E55-'Work Information'!L82)/('Queuing Calcs'!$H$5*'Queuing Calcs'!$H$7)&lt;0,0,L76+('Hourly Volumes'!$E55-'Work Information'!L82)/('Queuing Calcs'!$H$5*'Queuing Calcs'!$H$7))</f>
        <v>#VALUE!</v>
      </c>
      <c r="M77" s="148" t="e">
        <f ca="1">IF(M76+('Hourly Volumes'!$E55-'Work Information'!M82)/('Queuing Calcs'!$H$5*'Queuing Calcs'!$H$7)&lt;0,0,M76+('Hourly Volumes'!$E55-'Work Information'!M82)/('Queuing Calcs'!$H$5*'Queuing Calcs'!$H$7))</f>
        <v>#VALUE!</v>
      </c>
      <c r="N77" s="148" t="e">
        <f ca="1">IF(N76+('Hourly Volumes'!$E55-'Work Information'!N82)/('Queuing Calcs'!$H$5*'Queuing Calcs'!$H$7)&lt;0,0,N76+('Hourly Volumes'!$E55-'Work Information'!N82)/('Queuing Calcs'!$H$5*'Queuing Calcs'!$H$7))</f>
        <v>#VALUE!</v>
      </c>
      <c r="O77" s="148" t="e">
        <f ca="1">IF(O76+('Hourly Volumes'!$E55-'Work Information'!O82)/('Queuing Calcs'!$H$5*'Queuing Calcs'!$H$7)&lt;0,0,O76+('Hourly Volumes'!$E55-'Work Information'!O82)/('Queuing Calcs'!$H$5*'Queuing Calcs'!$H$7))</f>
        <v>#VALUE!</v>
      </c>
      <c r="P77" s="148" t="e">
        <f ca="1">IF(P76+('Hourly Volumes'!$H55-'Work Information'!P82)/('Queuing Calcs'!$H$5*'Queuing Calcs'!$H$7)&lt;0,0,P76+('Hourly Volumes'!$H55-'Work Information'!P82)/('Queuing Calcs'!$H$5*'Queuing Calcs'!$H$7))</f>
        <v>#VALUE!</v>
      </c>
      <c r="Q77" s="148" t="e">
        <f ca="1">IF(Q76+('Hourly Volumes'!$K55-'Work Information'!Q82)/('Queuing Calcs'!$H$5*'Queuing Calcs'!$H$7)&lt;0,0,Q76+('Hourly Volumes'!$K55-'Work Information'!Q82)/('Queuing Calcs'!$H$5*'Queuing Calcs'!$H$7))</f>
        <v>#VALUE!</v>
      </c>
      <c r="R77" s="148" t="e">
        <f ca="1">IF(R76+('Hourly Volumes'!$N55-'Work Information'!R82)/('Queuing Calcs'!$H$5*'Queuing Calcs'!$H$7)&lt;0,0,R76+('Hourly Volumes'!$N55-'Work Information'!R82)/('Queuing Calcs'!$H$5*'Queuing Calcs'!$H$7))</f>
        <v>#VALUE!</v>
      </c>
    </row>
    <row r="78" spans="2:18" x14ac:dyDescent="0.25">
      <c r="B78" s="19" t="s">
        <v>35</v>
      </c>
      <c r="C78" s="148" t="e">
        <f ca="1">IF(C77+('Hourly Volumes'!$E28-'Work Information'!C83)/('Queuing Calcs'!$H$5*'Queuing Calcs'!$H$6)&lt;0,0,C77+('Hourly Volumes'!$E28-'Work Information'!C83)/('Queuing Calcs'!$H$5*'Queuing Calcs'!$H$6))</f>
        <v>#VALUE!</v>
      </c>
      <c r="D78" s="148" t="e">
        <f ca="1">IF(D77+('Hourly Volumes'!$E28-'Work Information'!D83)/('Queuing Calcs'!$H$5*'Queuing Calcs'!$H$6)&lt;0,0,D77+('Hourly Volumes'!$E28-'Work Information'!D83)/('Queuing Calcs'!$H$5*'Queuing Calcs'!$H$6))</f>
        <v>#VALUE!</v>
      </c>
      <c r="E78" s="148" t="e">
        <f ca="1">IF(E77+('Hourly Volumes'!$E28-'Work Information'!E83)/('Queuing Calcs'!$H$5*'Queuing Calcs'!$H$6)&lt;0,0,E77+('Hourly Volumes'!$E28-'Work Information'!E83)/('Queuing Calcs'!$H$5*'Queuing Calcs'!$H$6))</f>
        <v>#VALUE!</v>
      </c>
      <c r="F78" s="148" t="e">
        <f ca="1">IF(F77+('Hourly Volumes'!$E28-'Work Information'!F83)/('Queuing Calcs'!$H$5*'Queuing Calcs'!$H$6)&lt;0,0,F77+('Hourly Volumes'!$E28-'Work Information'!F83)/('Queuing Calcs'!$H$5*'Queuing Calcs'!$H$6))</f>
        <v>#VALUE!</v>
      </c>
      <c r="G78" s="148" t="e">
        <f ca="1">IF(G77+('Hourly Volumes'!$H28-'Work Information'!G83)/('Queuing Calcs'!$H$5*'Queuing Calcs'!$H$6)&lt;0,0,G77+('Hourly Volumes'!$H28-'Work Information'!G83)/('Queuing Calcs'!$H$5*'Queuing Calcs'!$H$6))</f>
        <v>#VALUE!</v>
      </c>
      <c r="H78" s="148" t="e">
        <f ca="1">IF(H77+('Hourly Volumes'!$K28-'Work Information'!H83)/('Queuing Calcs'!$H$5*'Queuing Calcs'!$H$6)&lt;0,0,H77+('Hourly Volumes'!$K28-'Work Information'!H83)/('Queuing Calcs'!$H$5*'Queuing Calcs'!$H$6))</f>
        <v>#VALUE!</v>
      </c>
      <c r="I78" s="148" t="e">
        <f ca="1">IF(I77+('Hourly Volumes'!$N28-'Work Information'!I83)/('Queuing Calcs'!$H$5*'Queuing Calcs'!$H$6)&lt;0,0,I77+('Hourly Volumes'!$N28-'Work Information'!I83)/('Queuing Calcs'!$H$5*'Queuing Calcs'!$H$6))</f>
        <v>#VALUE!</v>
      </c>
      <c r="K78" s="19" t="s">
        <v>35</v>
      </c>
      <c r="L78" s="148" t="e">
        <f ca="1">IF(L77+('Hourly Volumes'!$E56-'Work Information'!L83)/('Queuing Calcs'!$H$5*'Queuing Calcs'!$H$7)&lt;0,0,L77+('Hourly Volumes'!$E56-'Work Information'!L83)/('Queuing Calcs'!$H$5*'Queuing Calcs'!$H$7))</f>
        <v>#VALUE!</v>
      </c>
      <c r="M78" s="148" t="e">
        <f ca="1">IF(M77+('Hourly Volumes'!$E56-'Work Information'!M83)/('Queuing Calcs'!$H$5*'Queuing Calcs'!$H$7)&lt;0,0,M77+('Hourly Volumes'!$E56-'Work Information'!M83)/('Queuing Calcs'!$H$5*'Queuing Calcs'!$H$7))</f>
        <v>#VALUE!</v>
      </c>
      <c r="N78" s="148" t="e">
        <f ca="1">IF(N77+('Hourly Volumes'!$E56-'Work Information'!N83)/('Queuing Calcs'!$H$5*'Queuing Calcs'!$H$7)&lt;0,0,N77+('Hourly Volumes'!$E56-'Work Information'!N83)/('Queuing Calcs'!$H$5*'Queuing Calcs'!$H$7))</f>
        <v>#VALUE!</v>
      </c>
      <c r="O78" s="148" t="e">
        <f ca="1">IF(O77+('Hourly Volumes'!$E56-'Work Information'!O83)/('Queuing Calcs'!$H$5*'Queuing Calcs'!$H$7)&lt;0,0,O77+('Hourly Volumes'!$E56-'Work Information'!O83)/('Queuing Calcs'!$H$5*'Queuing Calcs'!$H$7))</f>
        <v>#VALUE!</v>
      </c>
      <c r="P78" s="148" t="e">
        <f ca="1">IF(P77+('Hourly Volumes'!$H56-'Work Information'!P83)/('Queuing Calcs'!$H$5*'Queuing Calcs'!$H$7)&lt;0,0,P77+('Hourly Volumes'!$H56-'Work Information'!P83)/('Queuing Calcs'!$H$5*'Queuing Calcs'!$H$7))</f>
        <v>#VALUE!</v>
      </c>
      <c r="Q78" s="148" t="e">
        <f ca="1">IF(Q77+('Hourly Volumes'!$K56-'Work Information'!Q83)/('Queuing Calcs'!$H$5*'Queuing Calcs'!$H$7)&lt;0,0,Q77+('Hourly Volumes'!$K56-'Work Information'!Q83)/('Queuing Calcs'!$H$5*'Queuing Calcs'!$H$7))</f>
        <v>#VALUE!</v>
      </c>
      <c r="R78" s="148" t="e">
        <f ca="1">IF(R77+('Hourly Volumes'!$N56-'Work Information'!R83)/('Queuing Calcs'!$H$5*'Queuing Calcs'!$H$7)&lt;0,0,R77+('Hourly Volumes'!$N56-'Work Information'!R83)/('Queuing Calcs'!$H$5*'Queuing Calcs'!$H$7))</f>
        <v>#VALUE!</v>
      </c>
    </row>
    <row r="79" spans="2:18" x14ac:dyDescent="0.25">
      <c r="B79" s="19" t="s">
        <v>36</v>
      </c>
      <c r="C79" s="148" t="e">
        <f ca="1">IF(C78+('Hourly Volumes'!$E29-'Work Information'!C84)/('Queuing Calcs'!$H$5*'Queuing Calcs'!$H$6)&lt;0,0,C78+('Hourly Volumes'!$E29-'Work Information'!C84)/('Queuing Calcs'!$H$5*'Queuing Calcs'!$H$6))</f>
        <v>#VALUE!</v>
      </c>
      <c r="D79" s="148" t="e">
        <f ca="1">IF(D78+('Hourly Volumes'!$E29-'Work Information'!D84)/('Queuing Calcs'!$H$5*'Queuing Calcs'!$H$6)&lt;0,0,D78+('Hourly Volumes'!$E29-'Work Information'!D84)/('Queuing Calcs'!$H$5*'Queuing Calcs'!$H$6))</f>
        <v>#VALUE!</v>
      </c>
      <c r="E79" s="148" t="e">
        <f ca="1">IF(E78+('Hourly Volumes'!$E29-'Work Information'!E84)/('Queuing Calcs'!$H$5*'Queuing Calcs'!$H$6)&lt;0,0,E78+('Hourly Volumes'!$E29-'Work Information'!E84)/('Queuing Calcs'!$H$5*'Queuing Calcs'!$H$6))</f>
        <v>#VALUE!</v>
      </c>
      <c r="F79" s="148" t="e">
        <f ca="1">IF(F78+('Hourly Volumes'!$E29-'Work Information'!F84)/('Queuing Calcs'!$H$5*'Queuing Calcs'!$H$6)&lt;0,0,F78+('Hourly Volumes'!$E29-'Work Information'!F84)/('Queuing Calcs'!$H$5*'Queuing Calcs'!$H$6))</f>
        <v>#VALUE!</v>
      </c>
      <c r="G79" s="148" t="e">
        <f ca="1">IF(G78+('Hourly Volumes'!$H29-'Work Information'!G84)/('Queuing Calcs'!$H$5*'Queuing Calcs'!$H$6)&lt;0,0,G78+('Hourly Volumes'!$H29-'Work Information'!G84)/('Queuing Calcs'!$H$5*'Queuing Calcs'!$H$6))</f>
        <v>#VALUE!</v>
      </c>
      <c r="H79" s="148" t="e">
        <f ca="1">IF(H78+('Hourly Volumes'!$K29-'Work Information'!H84)/('Queuing Calcs'!$H$5*'Queuing Calcs'!$H$6)&lt;0,0,H78+('Hourly Volumes'!$K29-'Work Information'!H84)/('Queuing Calcs'!$H$5*'Queuing Calcs'!$H$6))</f>
        <v>#VALUE!</v>
      </c>
      <c r="I79" s="148" t="e">
        <f ca="1">IF(I78+('Hourly Volumes'!$N29-'Work Information'!I84)/('Queuing Calcs'!$H$5*'Queuing Calcs'!$H$6)&lt;0,0,I78+('Hourly Volumes'!$N29-'Work Information'!I84)/('Queuing Calcs'!$H$5*'Queuing Calcs'!$H$6))</f>
        <v>#VALUE!</v>
      </c>
      <c r="K79" s="19" t="s">
        <v>36</v>
      </c>
      <c r="L79" s="148" t="e">
        <f ca="1">IF(L78+('Hourly Volumes'!$E57-'Work Information'!L84)/('Queuing Calcs'!$H$5*'Queuing Calcs'!$H$7)&lt;0,0,L78+('Hourly Volumes'!$E57-'Work Information'!L84)/('Queuing Calcs'!$H$5*'Queuing Calcs'!$H$7))</f>
        <v>#VALUE!</v>
      </c>
      <c r="M79" s="148" t="e">
        <f ca="1">IF(M78+('Hourly Volumes'!$E57-'Work Information'!M84)/('Queuing Calcs'!$H$5*'Queuing Calcs'!$H$7)&lt;0,0,M78+('Hourly Volumes'!$E57-'Work Information'!M84)/('Queuing Calcs'!$H$5*'Queuing Calcs'!$H$7))</f>
        <v>#VALUE!</v>
      </c>
      <c r="N79" s="148" t="e">
        <f ca="1">IF(N78+('Hourly Volumes'!$E57-'Work Information'!N84)/('Queuing Calcs'!$H$5*'Queuing Calcs'!$H$7)&lt;0,0,N78+('Hourly Volumes'!$E57-'Work Information'!N84)/('Queuing Calcs'!$H$5*'Queuing Calcs'!$H$7))</f>
        <v>#VALUE!</v>
      </c>
      <c r="O79" s="148" t="e">
        <f ca="1">IF(O78+('Hourly Volumes'!$E57-'Work Information'!O84)/('Queuing Calcs'!$H$5*'Queuing Calcs'!$H$7)&lt;0,0,O78+('Hourly Volumes'!$E57-'Work Information'!O84)/('Queuing Calcs'!$H$5*'Queuing Calcs'!$H$7))</f>
        <v>#VALUE!</v>
      </c>
      <c r="P79" s="148" t="e">
        <f ca="1">IF(P78+('Hourly Volumes'!$H57-'Work Information'!P84)/('Queuing Calcs'!$H$5*'Queuing Calcs'!$H$7)&lt;0,0,P78+('Hourly Volumes'!$H57-'Work Information'!P84)/('Queuing Calcs'!$H$5*'Queuing Calcs'!$H$7))</f>
        <v>#VALUE!</v>
      </c>
      <c r="Q79" s="148" t="e">
        <f ca="1">IF(Q78+('Hourly Volumes'!$K57-'Work Information'!Q84)/('Queuing Calcs'!$H$5*'Queuing Calcs'!$H$7)&lt;0,0,Q78+('Hourly Volumes'!$K57-'Work Information'!Q84)/('Queuing Calcs'!$H$5*'Queuing Calcs'!$H$7))</f>
        <v>#VALUE!</v>
      </c>
      <c r="R79" s="148" t="e">
        <f ca="1">IF(R78+('Hourly Volumes'!$N57-'Work Information'!R84)/('Queuing Calcs'!$H$5*'Queuing Calcs'!$H$7)&lt;0,0,R78+('Hourly Volumes'!$N57-'Work Information'!R84)/('Queuing Calcs'!$H$5*'Queuing Calcs'!$H$7))</f>
        <v>#VALUE!</v>
      </c>
    </row>
    <row r="80" spans="2:18" x14ac:dyDescent="0.25">
      <c r="B80" s="19" t="s">
        <v>37</v>
      </c>
      <c r="C80" s="148" t="e">
        <f ca="1">IF(C79+('Hourly Volumes'!$E30-'Work Information'!C85)/('Queuing Calcs'!$H$5*'Queuing Calcs'!$H$6)&lt;0,0,C79+('Hourly Volumes'!$E30-'Work Information'!C85)/('Queuing Calcs'!$H$5*'Queuing Calcs'!$H$6))</f>
        <v>#VALUE!</v>
      </c>
      <c r="D80" s="148" t="e">
        <f ca="1">IF(D79+('Hourly Volumes'!$E30-'Work Information'!D85)/('Queuing Calcs'!$H$5*'Queuing Calcs'!$H$6)&lt;0,0,D79+('Hourly Volumes'!$E30-'Work Information'!D85)/('Queuing Calcs'!$H$5*'Queuing Calcs'!$H$6))</f>
        <v>#VALUE!</v>
      </c>
      <c r="E80" s="148" t="e">
        <f ca="1">IF(E79+('Hourly Volumes'!$E30-'Work Information'!E85)/('Queuing Calcs'!$H$5*'Queuing Calcs'!$H$6)&lt;0,0,E79+('Hourly Volumes'!$E30-'Work Information'!E85)/('Queuing Calcs'!$H$5*'Queuing Calcs'!$H$6))</f>
        <v>#VALUE!</v>
      </c>
      <c r="F80" s="148" t="e">
        <f ca="1">IF(F79+('Hourly Volumes'!$E30-'Work Information'!F85)/('Queuing Calcs'!$H$5*'Queuing Calcs'!$H$6)&lt;0,0,F79+('Hourly Volumes'!$E30-'Work Information'!F85)/('Queuing Calcs'!$H$5*'Queuing Calcs'!$H$6))</f>
        <v>#VALUE!</v>
      </c>
      <c r="G80" s="148" t="e">
        <f ca="1">IF(G79+('Hourly Volumes'!$H30-'Work Information'!G85)/('Queuing Calcs'!$H$5*'Queuing Calcs'!$H$6)&lt;0,0,G79+('Hourly Volumes'!$H30-'Work Information'!G85)/('Queuing Calcs'!$H$5*'Queuing Calcs'!$H$6))</f>
        <v>#VALUE!</v>
      </c>
      <c r="H80" s="148" t="e">
        <f ca="1">IF(H79+('Hourly Volumes'!$K30-'Work Information'!H85)/('Queuing Calcs'!$H$5*'Queuing Calcs'!$H$6)&lt;0,0,H79+('Hourly Volumes'!$K30-'Work Information'!H85)/('Queuing Calcs'!$H$5*'Queuing Calcs'!$H$6))</f>
        <v>#VALUE!</v>
      </c>
      <c r="I80" s="148" t="e">
        <f ca="1">IF(I79+('Hourly Volumes'!$N30-'Work Information'!I85)/('Queuing Calcs'!$H$5*'Queuing Calcs'!$H$6)&lt;0,0,I79+('Hourly Volumes'!$N30-'Work Information'!I85)/('Queuing Calcs'!$H$5*'Queuing Calcs'!$H$6))</f>
        <v>#VALUE!</v>
      </c>
      <c r="K80" s="19" t="s">
        <v>37</v>
      </c>
      <c r="L80" s="148" t="e">
        <f ca="1">IF(L79+('Hourly Volumes'!$E58-'Work Information'!L85)/('Queuing Calcs'!$H$5*'Queuing Calcs'!$H$7)&lt;0,0,L79+('Hourly Volumes'!$E58-'Work Information'!L85)/('Queuing Calcs'!$H$5*'Queuing Calcs'!$H$7))</f>
        <v>#VALUE!</v>
      </c>
      <c r="M80" s="148" t="e">
        <f ca="1">IF(M79+('Hourly Volumes'!$E58-'Work Information'!M85)/('Queuing Calcs'!$H$5*'Queuing Calcs'!$H$7)&lt;0,0,M79+('Hourly Volumes'!$E58-'Work Information'!M85)/('Queuing Calcs'!$H$5*'Queuing Calcs'!$H$7))</f>
        <v>#VALUE!</v>
      </c>
      <c r="N80" s="148" t="e">
        <f ca="1">IF(N79+('Hourly Volumes'!$E58-'Work Information'!N85)/('Queuing Calcs'!$H$5*'Queuing Calcs'!$H$7)&lt;0,0,N79+('Hourly Volumes'!$E58-'Work Information'!N85)/('Queuing Calcs'!$H$5*'Queuing Calcs'!$H$7))</f>
        <v>#VALUE!</v>
      </c>
      <c r="O80" s="148" t="e">
        <f ca="1">IF(O79+('Hourly Volumes'!$E58-'Work Information'!O85)/('Queuing Calcs'!$H$5*'Queuing Calcs'!$H$7)&lt;0,0,O79+('Hourly Volumes'!$E58-'Work Information'!O85)/('Queuing Calcs'!$H$5*'Queuing Calcs'!$H$7))</f>
        <v>#VALUE!</v>
      </c>
      <c r="P80" s="148" t="e">
        <f ca="1">IF(P79+('Hourly Volumes'!$H58-'Work Information'!P85)/('Queuing Calcs'!$H$5*'Queuing Calcs'!$H$7)&lt;0,0,P79+('Hourly Volumes'!$H58-'Work Information'!P85)/('Queuing Calcs'!$H$5*'Queuing Calcs'!$H$7))</f>
        <v>#VALUE!</v>
      </c>
      <c r="Q80" s="148" t="e">
        <f ca="1">IF(Q79+('Hourly Volumes'!$K58-'Work Information'!Q85)/('Queuing Calcs'!$H$5*'Queuing Calcs'!$H$7)&lt;0,0,Q79+('Hourly Volumes'!$K58-'Work Information'!Q85)/('Queuing Calcs'!$H$5*'Queuing Calcs'!$H$7))</f>
        <v>#VALUE!</v>
      </c>
      <c r="R80" s="148" t="e">
        <f ca="1">IF(R79+('Hourly Volumes'!$N58-'Work Information'!R85)/('Queuing Calcs'!$H$5*'Queuing Calcs'!$H$7)&lt;0,0,R79+('Hourly Volumes'!$N58-'Work Information'!R85)/('Queuing Calcs'!$H$5*'Queuing Calcs'!$H$7))</f>
        <v>#VALUE!</v>
      </c>
    </row>
    <row r="81" spans="2:18" x14ac:dyDescent="0.25">
      <c r="B81" s="19" t="s">
        <v>38</v>
      </c>
      <c r="C81" s="148" t="e">
        <f ca="1">IF(C80+('Hourly Volumes'!$E31-'Work Information'!C86)/('Queuing Calcs'!$H$5*'Queuing Calcs'!$H$6)&lt;0,0,C80+('Hourly Volumes'!$E31-'Work Information'!C86)/('Queuing Calcs'!$H$5*'Queuing Calcs'!$H$6))</f>
        <v>#VALUE!</v>
      </c>
      <c r="D81" s="148" t="e">
        <f ca="1">IF(D80+('Hourly Volumes'!$E31-'Work Information'!D86)/('Queuing Calcs'!$H$5*'Queuing Calcs'!$H$6)&lt;0,0,D80+('Hourly Volumes'!$E31-'Work Information'!D86)/('Queuing Calcs'!$H$5*'Queuing Calcs'!$H$6))</f>
        <v>#VALUE!</v>
      </c>
      <c r="E81" s="148" t="e">
        <f ca="1">IF(E80+('Hourly Volumes'!$E31-'Work Information'!E86)/('Queuing Calcs'!$H$5*'Queuing Calcs'!$H$6)&lt;0,0,E80+('Hourly Volumes'!$E31-'Work Information'!E86)/('Queuing Calcs'!$H$5*'Queuing Calcs'!$H$6))</f>
        <v>#VALUE!</v>
      </c>
      <c r="F81" s="148" t="e">
        <f ca="1">IF(F80+('Hourly Volumes'!$E31-'Work Information'!F86)/('Queuing Calcs'!$H$5*'Queuing Calcs'!$H$6)&lt;0,0,F80+('Hourly Volumes'!$E31-'Work Information'!F86)/('Queuing Calcs'!$H$5*'Queuing Calcs'!$H$6))</f>
        <v>#VALUE!</v>
      </c>
      <c r="G81" s="148" t="e">
        <f ca="1">IF(G80+('Hourly Volumes'!$H31-'Work Information'!G86)/('Queuing Calcs'!$H$5*'Queuing Calcs'!$H$6)&lt;0,0,G80+('Hourly Volumes'!$H31-'Work Information'!G86)/('Queuing Calcs'!$H$5*'Queuing Calcs'!$H$6))</f>
        <v>#VALUE!</v>
      </c>
      <c r="H81" s="148" t="e">
        <f ca="1">IF(H80+('Hourly Volumes'!$K31-'Work Information'!H86)/('Queuing Calcs'!$H$5*'Queuing Calcs'!$H$6)&lt;0,0,H80+('Hourly Volumes'!$K31-'Work Information'!H86)/('Queuing Calcs'!$H$5*'Queuing Calcs'!$H$6))</f>
        <v>#VALUE!</v>
      </c>
      <c r="I81" s="148" t="e">
        <f ca="1">IF(I80+('Hourly Volumes'!$N31-'Work Information'!I86)/('Queuing Calcs'!$H$5*'Queuing Calcs'!$H$6)&lt;0,0,I80+('Hourly Volumes'!$N31-'Work Information'!I86)/('Queuing Calcs'!$H$5*'Queuing Calcs'!$H$6))</f>
        <v>#VALUE!</v>
      </c>
      <c r="K81" s="19" t="s">
        <v>38</v>
      </c>
      <c r="L81" s="148" t="e">
        <f ca="1">IF(L80+('Hourly Volumes'!$E59-'Work Information'!L86)/('Queuing Calcs'!$H$5*'Queuing Calcs'!$H$7)&lt;0,0,L80+('Hourly Volumes'!$E59-'Work Information'!L86)/('Queuing Calcs'!$H$5*'Queuing Calcs'!$H$7))</f>
        <v>#VALUE!</v>
      </c>
      <c r="M81" s="148" t="e">
        <f ca="1">IF(M80+('Hourly Volumes'!$E59-'Work Information'!M86)/('Queuing Calcs'!$H$5*'Queuing Calcs'!$H$7)&lt;0,0,M80+('Hourly Volumes'!$E59-'Work Information'!M86)/('Queuing Calcs'!$H$5*'Queuing Calcs'!$H$7))</f>
        <v>#VALUE!</v>
      </c>
      <c r="N81" s="148" t="e">
        <f ca="1">IF(N80+('Hourly Volumes'!$E59-'Work Information'!N86)/('Queuing Calcs'!$H$5*'Queuing Calcs'!$H$7)&lt;0,0,N80+('Hourly Volumes'!$E59-'Work Information'!N86)/('Queuing Calcs'!$H$5*'Queuing Calcs'!$H$7))</f>
        <v>#VALUE!</v>
      </c>
      <c r="O81" s="148" t="e">
        <f ca="1">IF(O80+('Hourly Volumes'!$E59-'Work Information'!O86)/('Queuing Calcs'!$H$5*'Queuing Calcs'!$H$7)&lt;0,0,O80+('Hourly Volumes'!$E59-'Work Information'!O86)/('Queuing Calcs'!$H$5*'Queuing Calcs'!$H$7))</f>
        <v>#VALUE!</v>
      </c>
      <c r="P81" s="148" t="e">
        <f ca="1">IF(P80+('Hourly Volumes'!$H59-'Work Information'!P86)/('Queuing Calcs'!$H$5*'Queuing Calcs'!$H$7)&lt;0,0,P80+('Hourly Volumes'!$H59-'Work Information'!P86)/('Queuing Calcs'!$H$5*'Queuing Calcs'!$H$7))</f>
        <v>#VALUE!</v>
      </c>
      <c r="Q81" s="148" t="e">
        <f ca="1">IF(Q80+('Hourly Volumes'!$K59-'Work Information'!Q86)/('Queuing Calcs'!$H$5*'Queuing Calcs'!$H$7)&lt;0,0,Q80+('Hourly Volumes'!$K59-'Work Information'!Q86)/('Queuing Calcs'!$H$5*'Queuing Calcs'!$H$7))</f>
        <v>#VALUE!</v>
      </c>
      <c r="R81" s="148" t="e">
        <f ca="1">IF(R80+('Hourly Volumes'!$N59-'Work Information'!R86)/('Queuing Calcs'!$H$5*'Queuing Calcs'!$H$7)&lt;0,0,R80+('Hourly Volumes'!$N59-'Work Information'!R86)/('Queuing Calcs'!$H$5*'Queuing Calcs'!$H$7))</f>
        <v>#VALUE!</v>
      </c>
    </row>
    <row r="82" spans="2:18" x14ac:dyDescent="0.25">
      <c r="B82" s="19" t="s">
        <v>39</v>
      </c>
      <c r="C82" s="148" t="e">
        <f ca="1">IF(C81+('Hourly Volumes'!$E32-'Work Information'!C87)/('Queuing Calcs'!$H$5*'Queuing Calcs'!$H$6)&lt;0,0,C81+('Hourly Volumes'!$E32-'Work Information'!C87)/('Queuing Calcs'!$H$5*'Queuing Calcs'!$H$6))</f>
        <v>#VALUE!</v>
      </c>
      <c r="D82" s="148" t="e">
        <f ca="1">IF(D81+('Hourly Volumes'!$E32-'Work Information'!D87)/('Queuing Calcs'!$H$5*'Queuing Calcs'!$H$6)&lt;0,0,D81+('Hourly Volumes'!$E32-'Work Information'!D87)/('Queuing Calcs'!$H$5*'Queuing Calcs'!$H$6))</f>
        <v>#VALUE!</v>
      </c>
      <c r="E82" s="148" t="e">
        <f ca="1">IF(E81+('Hourly Volumes'!$E32-'Work Information'!E87)/('Queuing Calcs'!$H$5*'Queuing Calcs'!$H$6)&lt;0,0,E81+('Hourly Volumes'!$E32-'Work Information'!E87)/('Queuing Calcs'!$H$5*'Queuing Calcs'!$H$6))</f>
        <v>#VALUE!</v>
      </c>
      <c r="F82" s="148" t="e">
        <f ca="1">IF(F81+('Hourly Volumes'!$E32-'Work Information'!F87)/('Queuing Calcs'!$H$5*'Queuing Calcs'!$H$6)&lt;0,0,F81+('Hourly Volumes'!$E32-'Work Information'!F87)/('Queuing Calcs'!$H$5*'Queuing Calcs'!$H$6))</f>
        <v>#VALUE!</v>
      </c>
      <c r="G82" s="148" t="e">
        <f ca="1">IF(G81+('Hourly Volumes'!$H32-'Work Information'!G87)/('Queuing Calcs'!$H$5*'Queuing Calcs'!$H$6)&lt;0,0,G81+('Hourly Volumes'!$H32-'Work Information'!G87)/('Queuing Calcs'!$H$5*'Queuing Calcs'!$H$6))</f>
        <v>#VALUE!</v>
      </c>
      <c r="H82" s="148" t="e">
        <f ca="1">IF(H81+('Hourly Volumes'!$K32-'Work Information'!H87)/('Queuing Calcs'!$H$5*'Queuing Calcs'!$H$6)&lt;0,0,H81+('Hourly Volumes'!$K32-'Work Information'!H87)/('Queuing Calcs'!$H$5*'Queuing Calcs'!$H$6))</f>
        <v>#VALUE!</v>
      </c>
      <c r="I82" s="148" t="e">
        <f ca="1">IF(I81+('Hourly Volumes'!$N32-'Work Information'!I87)/('Queuing Calcs'!$H$5*'Queuing Calcs'!$H$6)&lt;0,0,I81+('Hourly Volumes'!$N32-'Work Information'!I87)/('Queuing Calcs'!$H$5*'Queuing Calcs'!$H$6))</f>
        <v>#VALUE!</v>
      </c>
      <c r="K82" s="19" t="s">
        <v>39</v>
      </c>
      <c r="L82" s="148" t="e">
        <f ca="1">IF(L81+('Hourly Volumes'!$E60-'Work Information'!L87)/('Queuing Calcs'!$H$5*'Queuing Calcs'!$H$7)&lt;0,0,L81+('Hourly Volumes'!$E60-'Work Information'!L87)/('Queuing Calcs'!$H$5*'Queuing Calcs'!$H$7))</f>
        <v>#VALUE!</v>
      </c>
      <c r="M82" s="148" t="e">
        <f ca="1">IF(M81+('Hourly Volumes'!$E60-'Work Information'!M87)/('Queuing Calcs'!$H$5*'Queuing Calcs'!$H$7)&lt;0,0,M81+('Hourly Volumes'!$E60-'Work Information'!M87)/('Queuing Calcs'!$H$5*'Queuing Calcs'!$H$7))</f>
        <v>#VALUE!</v>
      </c>
      <c r="N82" s="148" t="e">
        <f ca="1">IF(N81+('Hourly Volumes'!$E60-'Work Information'!N87)/('Queuing Calcs'!$H$5*'Queuing Calcs'!$H$7)&lt;0,0,N81+('Hourly Volumes'!$E60-'Work Information'!N87)/('Queuing Calcs'!$H$5*'Queuing Calcs'!$H$7))</f>
        <v>#VALUE!</v>
      </c>
      <c r="O82" s="148" t="e">
        <f ca="1">IF(O81+('Hourly Volumes'!$E60-'Work Information'!O87)/('Queuing Calcs'!$H$5*'Queuing Calcs'!$H$7)&lt;0,0,O81+('Hourly Volumes'!$E60-'Work Information'!O87)/('Queuing Calcs'!$H$5*'Queuing Calcs'!$H$7))</f>
        <v>#VALUE!</v>
      </c>
      <c r="P82" s="148" t="e">
        <f ca="1">IF(P81+('Hourly Volumes'!$H60-'Work Information'!P87)/('Queuing Calcs'!$H$5*'Queuing Calcs'!$H$7)&lt;0,0,P81+('Hourly Volumes'!$H60-'Work Information'!P87)/('Queuing Calcs'!$H$5*'Queuing Calcs'!$H$7))</f>
        <v>#VALUE!</v>
      </c>
      <c r="Q82" s="148" t="e">
        <f ca="1">IF(Q81+('Hourly Volumes'!$K60-'Work Information'!Q87)/('Queuing Calcs'!$H$5*'Queuing Calcs'!$H$7)&lt;0,0,Q81+('Hourly Volumes'!$K60-'Work Information'!Q87)/('Queuing Calcs'!$H$5*'Queuing Calcs'!$H$7))</f>
        <v>#VALUE!</v>
      </c>
      <c r="R82" s="148" t="e">
        <f ca="1">IF(R81+('Hourly Volumes'!$N60-'Work Information'!R87)/('Queuing Calcs'!$H$5*'Queuing Calcs'!$H$7)&lt;0,0,R81+('Hourly Volumes'!$N60-'Work Information'!R87)/('Queuing Calcs'!$H$5*'Queuing Calcs'!$H$7))</f>
        <v>#VALUE!</v>
      </c>
    </row>
    <row r="83" spans="2:18" x14ac:dyDescent="0.25">
      <c r="B83" s="19" t="s">
        <v>40</v>
      </c>
      <c r="C83" s="148" t="e">
        <f ca="1">IF(C82+('Hourly Volumes'!$E33-'Work Information'!C88)/('Queuing Calcs'!$H$5*'Queuing Calcs'!$H$6)&lt;0,0,C82+('Hourly Volumes'!$E33-'Work Information'!C88)/('Queuing Calcs'!$H$5*'Queuing Calcs'!$H$6))</f>
        <v>#VALUE!</v>
      </c>
      <c r="D83" s="148" t="e">
        <f ca="1">IF(D82+('Hourly Volumes'!$E33-'Work Information'!D88)/('Queuing Calcs'!$H$5*'Queuing Calcs'!$H$6)&lt;0,0,D82+('Hourly Volumes'!$E33-'Work Information'!D88)/('Queuing Calcs'!$H$5*'Queuing Calcs'!$H$6))</f>
        <v>#VALUE!</v>
      </c>
      <c r="E83" s="148" t="e">
        <f ca="1">IF(E82+('Hourly Volumes'!$E33-'Work Information'!E88)/('Queuing Calcs'!$H$5*'Queuing Calcs'!$H$6)&lt;0,0,E82+('Hourly Volumes'!$E33-'Work Information'!E88)/('Queuing Calcs'!$H$5*'Queuing Calcs'!$H$6))</f>
        <v>#VALUE!</v>
      </c>
      <c r="F83" s="148" t="e">
        <f ca="1">IF(F82+('Hourly Volumes'!$E33-'Work Information'!F88)/('Queuing Calcs'!$H$5*'Queuing Calcs'!$H$6)&lt;0,0,F82+('Hourly Volumes'!$E33-'Work Information'!F88)/('Queuing Calcs'!$H$5*'Queuing Calcs'!$H$6))</f>
        <v>#VALUE!</v>
      </c>
      <c r="G83" s="148" t="e">
        <f ca="1">IF(G82+('Hourly Volumes'!$H33-'Work Information'!G88)/('Queuing Calcs'!$H$5*'Queuing Calcs'!$H$6)&lt;0,0,G82+('Hourly Volumes'!$H33-'Work Information'!G88)/('Queuing Calcs'!$H$5*'Queuing Calcs'!$H$6))</f>
        <v>#VALUE!</v>
      </c>
      <c r="H83" s="148" t="e">
        <f ca="1">IF(H82+('Hourly Volumes'!$K33-'Work Information'!H88)/('Queuing Calcs'!$H$5*'Queuing Calcs'!$H$6)&lt;0,0,H82+('Hourly Volumes'!$K33-'Work Information'!H88)/('Queuing Calcs'!$H$5*'Queuing Calcs'!$H$6))</f>
        <v>#VALUE!</v>
      </c>
      <c r="I83" s="148" t="e">
        <f ca="1">IF(I82+('Hourly Volumes'!$N33-'Work Information'!I88)/('Queuing Calcs'!$H$5*'Queuing Calcs'!$H$6)&lt;0,0,I82+('Hourly Volumes'!$N33-'Work Information'!I88)/('Queuing Calcs'!$H$5*'Queuing Calcs'!$H$6))</f>
        <v>#VALUE!</v>
      </c>
      <c r="K83" s="19" t="s">
        <v>40</v>
      </c>
      <c r="L83" s="148" t="e">
        <f ca="1">IF(L82+('Hourly Volumes'!$E61-'Work Information'!L88)/('Queuing Calcs'!$H$5*'Queuing Calcs'!$H$7)&lt;0,0,L82+('Hourly Volumes'!$E61-'Work Information'!L88)/('Queuing Calcs'!$H$5*'Queuing Calcs'!$H$7))</f>
        <v>#VALUE!</v>
      </c>
      <c r="M83" s="148" t="e">
        <f ca="1">IF(M82+('Hourly Volumes'!$E61-'Work Information'!M88)/('Queuing Calcs'!$H$5*'Queuing Calcs'!$H$7)&lt;0,0,M82+('Hourly Volumes'!$E61-'Work Information'!M88)/('Queuing Calcs'!$H$5*'Queuing Calcs'!$H$7))</f>
        <v>#VALUE!</v>
      </c>
      <c r="N83" s="148" t="e">
        <f ca="1">IF(N82+('Hourly Volumes'!$E61-'Work Information'!N88)/('Queuing Calcs'!$H$5*'Queuing Calcs'!$H$7)&lt;0,0,N82+('Hourly Volumes'!$E61-'Work Information'!N88)/('Queuing Calcs'!$H$5*'Queuing Calcs'!$H$7))</f>
        <v>#VALUE!</v>
      </c>
      <c r="O83" s="148" t="e">
        <f ca="1">IF(O82+('Hourly Volumes'!$E61-'Work Information'!O88)/('Queuing Calcs'!$H$5*'Queuing Calcs'!$H$7)&lt;0,0,O82+('Hourly Volumes'!$E61-'Work Information'!O88)/('Queuing Calcs'!$H$5*'Queuing Calcs'!$H$7))</f>
        <v>#VALUE!</v>
      </c>
      <c r="P83" s="148" t="e">
        <f ca="1">IF(P82+('Hourly Volumes'!$H61-'Work Information'!P88)/('Queuing Calcs'!$H$5*'Queuing Calcs'!$H$7)&lt;0,0,P82+('Hourly Volumes'!$H61-'Work Information'!P88)/('Queuing Calcs'!$H$5*'Queuing Calcs'!$H$7))</f>
        <v>#VALUE!</v>
      </c>
      <c r="Q83" s="148" t="e">
        <f ca="1">IF(Q82+('Hourly Volumes'!$K61-'Work Information'!Q88)/('Queuing Calcs'!$H$5*'Queuing Calcs'!$H$7)&lt;0,0,Q82+('Hourly Volumes'!$K61-'Work Information'!Q88)/('Queuing Calcs'!$H$5*'Queuing Calcs'!$H$7))</f>
        <v>#VALUE!</v>
      </c>
      <c r="R83" s="148" t="e">
        <f ca="1">IF(R82+('Hourly Volumes'!$N61-'Work Information'!R88)/('Queuing Calcs'!$H$5*'Queuing Calcs'!$H$7)&lt;0,0,R82+('Hourly Volumes'!$N61-'Work Information'!R88)/('Queuing Calcs'!$H$5*'Queuing Calcs'!$H$7))</f>
        <v>#VALUE!</v>
      </c>
    </row>
    <row r="84" spans="2:18" x14ac:dyDescent="0.25">
      <c r="B84" s="19" t="s">
        <v>41</v>
      </c>
      <c r="C84" s="148" t="e">
        <f ca="1">IF(C83+('Hourly Volumes'!$E34-'Work Information'!C89)/('Queuing Calcs'!$H$5*'Queuing Calcs'!$H$6)&lt;0,0,C83+('Hourly Volumes'!$E34-'Work Information'!C89)/('Queuing Calcs'!$H$5*'Queuing Calcs'!$H$6))</f>
        <v>#VALUE!</v>
      </c>
      <c r="D84" s="148" t="e">
        <f ca="1">IF(D83+('Hourly Volumes'!$E34-'Work Information'!D89)/('Queuing Calcs'!$H$5*'Queuing Calcs'!$H$6)&lt;0,0,D83+('Hourly Volumes'!$E34-'Work Information'!D89)/('Queuing Calcs'!$H$5*'Queuing Calcs'!$H$6))</f>
        <v>#VALUE!</v>
      </c>
      <c r="E84" s="148" t="e">
        <f ca="1">IF(E83+('Hourly Volumes'!$E34-'Work Information'!E89)/('Queuing Calcs'!$H$5*'Queuing Calcs'!$H$6)&lt;0,0,E83+('Hourly Volumes'!$E34-'Work Information'!E89)/('Queuing Calcs'!$H$5*'Queuing Calcs'!$H$6))</f>
        <v>#VALUE!</v>
      </c>
      <c r="F84" s="148" t="e">
        <f ca="1">IF(F83+('Hourly Volumes'!$E34-'Work Information'!F89)/('Queuing Calcs'!$H$5*'Queuing Calcs'!$H$6)&lt;0,0,F83+('Hourly Volumes'!$E34-'Work Information'!F89)/('Queuing Calcs'!$H$5*'Queuing Calcs'!$H$6))</f>
        <v>#VALUE!</v>
      </c>
      <c r="G84" s="148" t="e">
        <f ca="1">IF(G83+('Hourly Volumes'!$H34-'Work Information'!G89)/('Queuing Calcs'!$H$5*'Queuing Calcs'!$H$6)&lt;0,0,G83+('Hourly Volumes'!$H34-'Work Information'!G89)/('Queuing Calcs'!$H$5*'Queuing Calcs'!$H$6))</f>
        <v>#VALUE!</v>
      </c>
      <c r="H84" s="148" t="e">
        <f ca="1">IF(H83+('Hourly Volumes'!$K34-'Work Information'!H89)/('Queuing Calcs'!$H$5*'Queuing Calcs'!$H$6)&lt;0,0,H83+('Hourly Volumes'!$K34-'Work Information'!H89)/('Queuing Calcs'!$H$5*'Queuing Calcs'!$H$6))</f>
        <v>#VALUE!</v>
      </c>
      <c r="I84" s="148" t="e">
        <f ca="1">IF(I83+('Hourly Volumes'!$N34-'Work Information'!I89)/('Queuing Calcs'!$H$5*'Queuing Calcs'!$H$6)&lt;0,0,I83+('Hourly Volumes'!$N34-'Work Information'!I89)/('Queuing Calcs'!$H$5*'Queuing Calcs'!$H$6))</f>
        <v>#VALUE!</v>
      </c>
      <c r="K84" s="19" t="s">
        <v>41</v>
      </c>
      <c r="L84" s="148" t="e">
        <f ca="1">IF(L83+('Hourly Volumes'!$E62-'Work Information'!L89)/('Queuing Calcs'!$H$5*'Queuing Calcs'!$H$7)&lt;0,0,L83+('Hourly Volumes'!$E62-'Work Information'!L89)/('Queuing Calcs'!$H$5*'Queuing Calcs'!$H$7))</f>
        <v>#VALUE!</v>
      </c>
      <c r="M84" s="148" t="e">
        <f ca="1">IF(M83+('Hourly Volumes'!$E62-'Work Information'!M89)/('Queuing Calcs'!$H$5*'Queuing Calcs'!$H$7)&lt;0,0,M83+('Hourly Volumes'!$E62-'Work Information'!M89)/('Queuing Calcs'!$H$5*'Queuing Calcs'!$H$7))</f>
        <v>#VALUE!</v>
      </c>
      <c r="N84" s="148" t="e">
        <f ca="1">IF(N83+('Hourly Volumes'!$E62-'Work Information'!N89)/('Queuing Calcs'!$H$5*'Queuing Calcs'!$H$7)&lt;0,0,N83+('Hourly Volumes'!$E62-'Work Information'!N89)/('Queuing Calcs'!$H$5*'Queuing Calcs'!$H$7))</f>
        <v>#VALUE!</v>
      </c>
      <c r="O84" s="148" t="e">
        <f ca="1">IF(O83+('Hourly Volumes'!$E62-'Work Information'!O89)/('Queuing Calcs'!$H$5*'Queuing Calcs'!$H$7)&lt;0,0,O83+('Hourly Volumes'!$E62-'Work Information'!O89)/('Queuing Calcs'!$H$5*'Queuing Calcs'!$H$7))</f>
        <v>#VALUE!</v>
      </c>
      <c r="P84" s="148" t="e">
        <f ca="1">IF(P83+('Hourly Volumes'!$H62-'Work Information'!P89)/('Queuing Calcs'!$H$5*'Queuing Calcs'!$H$7)&lt;0,0,P83+('Hourly Volumes'!$H62-'Work Information'!P89)/('Queuing Calcs'!$H$5*'Queuing Calcs'!$H$7))</f>
        <v>#VALUE!</v>
      </c>
      <c r="Q84" s="148" t="e">
        <f ca="1">IF(Q83+('Hourly Volumes'!$K62-'Work Information'!Q89)/('Queuing Calcs'!$H$5*'Queuing Calcs'!$H$7)&lt;0,0,Q83+('Hourly Volumes'!$K62-'Work Information'!Q89)/('Queuing Calcs'!$H$5*'Queuing Calcs'!$H$7))</f>
        <v>#VALUE!</v>
      </c>
      <c r="R84" s="148" t="e">
        <f ca="1">IF(R83+('Hourly Volumes'!$N62-'Work Information'!R89)/('Queuing Calcs'!$H$5*'Queuing Calcs'!$H$7)&lt;0,0,R83+('Hourly Volumes'!$N62-'Work Information'!R89)/('Queuing Calcs'!$H$5*'Queuing Calcs'!$H$7))</f>
        <v>#VALUE!</v>
      </c>
    </row>
    <row r="85" spans="2:18" x14ac:dyDescent="0.25">
      <c r="B85" s="19" t="s">
        <v>42</v>
      </c>
      <c r="C85" s="148" t="e">
        <f ca="1">IF(C84+('Hourly Volumes'!$E35-'Work Information'!C90)/('Queuing Calcs'!$H$5*'Queuing Calcs'!$H$6)&lt;0,0,C84+('Hourly Volumes'!$E35-'Work Information'!C90)/('Queuing Calcs'!$H$5*'Queuing Calcs'!$H$6))</f>
        <v>#VALUE!</v>
      </c>
      <c r="D85" s="148" t="e">
        <f ca="1">IF(D84+('Hourly Volumes'!$E35-'Work Information'!D90)/('Queuing Calcs'!$H$5*'Queuing Calcs'!$H$6)&lt;0,0,D84+('Hourly Volumes'!$E35-'Work Information'!D90)/('Queuing Calcs'!$H$5*'Queuing Calcs'!$H$6))</f>
        <v>#VALUE!</v>
      </c>
      <c r="E85" s="148" t="e">
        <f ca="1">IF(E84+('Hourly Volumes'!$E35-'Work Information'!E90)/('Queuing Calcs'!$H$5*'Queuing Calcs'!$H$6)&lt;0,0,E84+('Hourly Volumes'!$E35-'Work Information'!E90)/('Queuing Calcs'!$H$5*'Queuing Calcs'!$H$6))</f>
        <v>#VALUE!</v>
      </c>
      <c r="F85" s="148" t="e">
        <f ca="1">IF(F84+('Hourly Volumes'!$E35-'Work Information'!F90)/('Queuing Calcs'!$H$5*'Queuing Calcs'!$H$6)&lt;0,0,F84+('Hourly Volumes'!$E35-'Work Information'!F90)/('Queuing Calcs'!$H$5*'Queuing Calcs'!$H$6))</f>
        <v>#VALUE!</v>
      </c>
      <c r="G85" s="148" t="e">
        <f ca="1">IF(G84+('Hourly Volumes'!$H35-'Work Information'!G90)/('Queuing Calcs'!$H$5*'Queuing Calcs'!$H$6)&lt;0,0,G84+('Hourly Volumes'!$H35-'Work Information'!G90)/('Queuing Calcs'!$H$5*'Queuing Calcs'!$H$6))</f>
        <v>#VALUE!</v>
      </c>
      <c r="H85" s="148" t="e">
        <f ca="1">IF(H84+('Hourly Volumes'!$K35-'Work Information'!H90)/('Queuing Calcs'!$H$5*'Queuing Calcs'!$H$6)&lt;0,0,H84+('Hourly Volumes'!$K35-'Work Information'!H90)/('Queuing Calcs'!$H$5*'Queuing Calcs'!$H$6))</f>
        <v>#VALUE!</v>
      </c>
      <c r="I85" s="148" t="e">
        <f ca="1">IF(I84+('Hourly Volumes'!$N35-'Work Information'!I90)/('Queuing Calcs'!$H$5*'Queuing Calcs'!$H$6)&lt;0,0,I84+('Hourly Volumes'!$N35-'Work Information'!I90)/('Queuing Calcs'!$H$5*'Queuing Calcs'!$H$6))</f>
        <v>#VALUE!</v>
      </c>
      <c r="K85" s="19" t="s">
        <v>42</v>
      </c>
      <c r="L85" s="148" t="e">
        <f ca="1">IF(L84+('Hourly Volumes'!$E63-'Work Information'!L90)/('Queuing Calcs'!$H$5*'Queuing Calcs'!$H$7)&lt;0,0,L84+('Hourly Volumes'!$E63-'Work Information'!L90)/('Queuing Calcs'!$H$5*'Queuing Calcs'!$H$7))</f>
        <v>#VALUE!</v>
      </c>
      <c r="M85" s="148" t="e">
        <f ca="1">IF(M84+('Hourly Volumes'!$E63-'Work Information'!M90)/('Queuing Calcs'!$H$5*'Queuing Calcs'!$H$7)&lt;0,0,M84+('Hourly Volumes'!$E63-'Work Information'!M90)/('Queuing Calcs'!$H$5*'Queuing Calcs'!$H$7))</f>
        <v>#VALUE!</v>
      </c>
      <c r="N85" s="148" t="e">
        <f ca="1">IF(N84+('Hourly Volumes'!$E63-'Work Information'!N90)/('Queuing Calcs'!$H$5*'Queuing Calcs'!$H$7)&lt;0,0,N84+('Hourly Volumes'!$E63-'Work Information'!N90)/('Queuing Calcs'!$H$5*'Queuing Calcs'!$H$7))</f>
        <v>#VALUE!</v>
      </c>
      <c r="O85" s="148" t="e">
        <f ca="1">IF(O84+('Hourly Volumes'!$E63-'Work Information'!O90)/('Queuing Calcs'!$H$5*'Queuing Calcs'!$H$7)&lt;0,0,O84+('Hourly Volumes'!$E63-'Work Information'!O90)/('Queuing Calcs'!$H$5*'Queuing Calcs'!$H$7))</f>
        <v>#VALUE!</v>
      </c>
      <c r="P85" s="148" t="e">
        <f ca="1">IF(P84+('Hourly Volumes'!$H63-'Work Information'!P90)/('Queuing Calcs'!$H$5*'Queuing Calcs'!$H$7)&lt;0,0,P84+('Hourly Volumes'!$H63-'Work Information'!P90)/('Queuing Calcs'!$H$5*'Queuing Calcs'!$H$7))</f>
        <v>#VALUE!</v>
      </c>
      <c r="Q85" s="148" t="e">
        <f ca="1">IF(Q84+('Hourly Volumes'!$K63-'Work Information'!Q90)/('Queuing Calcs'!$H$5*'Queuing Calcs'!$H$7)&lt;0,0,Q84+('Hourly Volumes'!$K63-'Work Information'!Q90)/('Queuing Calcs'!$H$5*'Queuing Calcs'!$H$7))</f>
        <v>#VALUE!</v>
      </c>
      <c r="R85" s="148" t="e">
        <f ca="1">IF(R84+('Hourly Volumes'!$N63-'Work Information'!R90)/('Queuing Calcs'!$H$5*'Queuing Calcs'!$H$7)&lt;0,0,R84+('Hourly Volumes'!$N63-'Work Information'!R90)/('Queuing Calcs'!$H$5*'Queuing Calcs'!$H$7))</f>
        <v>#VALUE!</v>
      </c>
    </row>
    <row r="86" spans="2:18" x14ac:dyDescent="0.25">
      <c r="B86" s="19" t="s">
        <v>43</v>
      </c>
      <c r="C86" s="148" t="e">
        <f ca="1">IF(C85+('Hourly Volumes'!$E36-'Work Information'!C91)/('Queuing Calcs'!$H$5*'Queuing Calcs'!$H$6)&lt;0,0,C85+('Hourly Volumes'!$E36-'Work Information'!C91)/('Queuing Calcs'!$H$5*'Queuing Calcs'!$H$6))</f>
        <v>#VALUE!</v>
      </c>
      <c r="D86" s="148" t="e">
        <f ca="1">IF(D85+('Hourly Volumes'!$E36-'Work Information'!D91)/('Queuing Calcs'!$H$5*'Queuing Calcs'!$H$6)&lt;0,0,D85+('Hourly Volumes'!$E36-'Work Information'!D91)/('Queuing Calcs'!$H$5*'Queuing Calcs'!$H$6))</f>
        <v>#VALUE!</v>
      </c>
      <c r="E86" s="148" t="e">
        <f ca="1">IF(E85+('Hourly Volumes'!$E36-'Work Information'!E91)/('Queuing Calcs'!$H$5*'Queuing Calcs'!$H$6)&lt;0,0,E85+('Hourly Volumes'!$E36-'Work Information'!E91)/('Queuing Calcs'!$H$5*'Queuing Calcs'!$H$6))</f>
        <v>#VALUE!</v>
      </c>
      <c r="F86" s="148" t="e">
        <f ca="1">IF(F85+('Hourly Volumes'!$E36-'Work Information'!F91)/('Queuing Calcs'!$H$5*'Queuing Calcs'!$H$6)&lt;0,0,F85+('Hourly Volumes'!$E36-'Work Information'!F91)/('Queuing Calcs'!$H$5*'Queuing Calcs'!$H$6))</f>
        <v>#VALUE!</v>
      </c>
      <c r="G86" s="148" t="e">
        <f ca="1">IF(G85+('Hourly Volumes'!$H36-'Work Information'!G91)/('Queuing Calcs'!$H$5*'Queuing Calcs'!$H$6)&lt;0,0,G85+('Hourly Volumes'!$H36-'Work Information'!G91)/('Queuing Calcs'!$H$5*'Queuing Calcs'!$H$6))</f>
        <v>#VALUE!</v>
      </c>
      <c r="H86" s="148" t="e">
        <f ca="1">IF(H85+('Hourly Volumes'!$K36-'Work Information'!H91)/('Queuing Calcs'!$H$5*'Queuing Calcs'!$H$6)&lt;0,0,H85+('Hourly Volumes'!$K36-'Work Information'!H91)/('Queuing Calcs'!$H$5*'Queuing Calcs'!$H$6))</f>
        <v>#VALUE!</v>
      </c>
      <c r="I86" s="148" t="e">
        <f ca="1">IF(I85+('Hourly Volumes'!$N36-'Work Information'!I91)/('Queuing Calcs'!$H$5*'Queuing Calcs'!$H$6)&lt;0,0,I85+('Hourly Volumes'!$N36-'Work Information'!I91)/('Queuing Calcs'!$H$5*'Queuing Calcs'!$H$6))</f>
        <v>#VALUE!</v>
      </c>
      <c r="K86" s="19" t="s">
        <v>43</v>
      </c>
      <c r="L86" s="148" t="e">
        <f ca="1">IF(L85+('Hourly Volumes'!$E64-'Work Information'!L91)/('Queuing Calcs'!$H$5*'Queuing Calcs'!$H$7)&lt;0,0,L85+('Hourly Volumes'!$E64-'Work Information'!L91)/('Queuing Calcs'!$H$5*'Queuing Calcs'!$H$7))</f>
        <v>#VALUE!</v>
      </c>
      <c r="M86" s="148" t="e">
        <f ca="1">IF(M85+('Hourly Volumes'!$E64-'Work Information'!M91)/('Queuing Calcs'!$H$5*'Queuing Calcs'!$H$7)&lt;0,0,M85+('Hourly Volumes'!$E64-'Work Information'!M91)/('Queuing Calcs'!$H$5*'Queuing Calcs'!$H$7))</f>
        <v>#VALUE!</v>
      </c>
      <c r="N86" s="148" t="e">
        <f ca="1">IF(N85+('Hourly Volumes'!$E64-'Work Information'!N91)/('Queuing Calcs'!$H$5*'Queuing Calcs'!$H$7)&lt;0,0,N85+('Hourly Volumes'!$E64-'Work Information'!N91)/('Queuing Calcs'!$H$5*'Queuing Calcs'!$H$7))</f>
        <v>#VALUE!</v>
      </c>
      <c r="O86" s="148" t="e">
        <f ca="1">IF(O85+('Hourly Volumes'!$E64-'Work Information'!O91)/('Queuing Calcs'!$H$5*'Queuing Calcs'!$H$7)&lt;0,0,O85+('Hourly Volumes'!$E64-'Work Information'!O91)/('Queuing Calcs'!$H$5*'Queuing Calcs'!$H$7))</f>
        <v>#VALUE!</v>
      </c>
      <c r="P86" s="148" t="e">
        <f ca="1">IF(P85+('Hourly Volumes'!$H64-'Work Information'!P91)/('Queuing Calcs'!$H$5*'Queuing Calcs'!$H$7)&lt;0,0,P85+('Hourly Volumes'!$H64-'Work Information'!P91)/('Queuing Calcs'!$H$5*'Queuing Calcs'!$H$7))</f>
        <v>#VALUE!</v>
      </c>
      <c r="Q86" s="148" t="e">
        <f ca="1">IF(Q85+('Hourly Volumes'!$K64-'Work Information'!Q91)/('Queuing Calcs'!$H$5*'Queuing Calcs'!$H$7)&lt;0,0,Q85+('Hourly Volumes'!$K64-'Work Information'!Q91)/('Queuing Calcs'!$H$5*'Queuing Calcs'!$H$7))</f>
        <v>#VALUE!</v>
      </c>
      <c r="R86" s="148" t="e">
        <f ca="1">IF(R85+('Hourly Volumes'!$N64-'Work Information'!R91)/('Queuing Calcs'!$H$5*'Queuing Calcs'!$H$7)&lt;0,0,R85+('Hourly Volumes'!$N64-'Work Information'!R91)/('Queuing Calcs'!$H$5*'Queuing Calcs'!$H$7))</f>
        <v>#VALUE!</v>
      </c>
    </row>
    <row r="87" spans="2:18" x14ac:dyDescent="0.25">
      <c r="B87" s="19" t="s">
        <v>44</v>
      </c>
      <c r="C87" s="148" t="e">
        <f ca="1">IF(C86+('Hourly Volumes'!$E37-'Work Information'!C92)/('Queuing Calcs'!$H$5*'Queuing Calcs'!$H$6)&lt;0,0,C86+('Hourly Volumes'!$E37-'Work Information'!C92)/('Queuing Calcs'!$H$5*'Queuing Calcs'!$H$6))</f>
        <v>#VALUE!</v>
      </c>
      <c r="D87" s="148" t="e">
        <f ca="1">IF(D86+('Hourly Volumes'!$E37-'Work Information'!D92)/('Queuing Calcs'!$H$5*'Queuing Calcs'!$H$6)&lt;0,0,D86+('Hourly Volumes'!$E37-'Work Information'!D92)/('Queuing Calcs'!$H$5*'Queuing Calcs'!$H$6))</f>
        <v>#VALUE!</v>
      </c>
      <c r="E87" s="148" t="e">
        <f ca="1">IF(E86+('Hourly Volumes'!$E37-'Work Information'!E92)/('Queuing Calcs'!$H$5*'Queuing Calcs'!$H$6)&lt;0,0,E86+('Hourly Volumes'!$E37-'Work Information'!E92)/('Queuing Calcs'!$H$5*'Queuing Calcs'!$H$6))</f>
        <v>#VALUE!</v>
      </c>
      <c r="F87" s="148" t="e">
        <f ca="1">IF(F86+('Hourly Volumes'!$E37-'Work Information'!F92)/('Queuing Calcs'!$H$5*'Queuing Calcs'!$H$6)&lt;0,0,F86+('Hourly Volumes'!$E37-'Work Information'!F92)/('Queuing Calcs'!$H$5*'Queuing Calcs'!$H$6))</f>
        <v>#VALUE!</v>
      </c>
      <c r="G87" s="148" t="e">
        <f ca="1">IF(G86+('Hourly Volumes'!$H37-'Work Information'!G92)/('Queuing Calcs'!$H$5*'Queuing Calcs'!$H$6)&lt;0,0,G86+('Hourly Volumes'!$H37-'Work Information'!G92)/('Queuing Calcs'!$H$5*'Queuing Calcs'!$H$6))</f>
        <v>#VALUE!</v>
      </c>
      <c r="H87" s="148" t="e">
        <f ca="1">IF(H86+('Hourly Volumes'!$K37-'Work Information'!H92)/('Queuing Calcs'!$H$5*'Queuing Calcs'!$H$6)&lt;0,0,H86+('Hourly Volumes'!$K37-'Work Information'!H92)/('Queuing Calcs'!$H$5*'Queuing Calcs'!$H$6))</f>
        <v>#VALUE!</v>
      </c>
      <c r="I87" s="148" t="e">
        <f ca="1">IF(I86+('Hourly Volumes'!$N37-'Work Information'!I92)/('Queuing Calcs'!$H$5*'Queuing Calcs'!$H$6)&lt;0,0,I86+('Hourly Volumes'!$N37-'Work Information'!I92)/('Queuing Calcs'!$H$5*'Queuing Calcs'!$H$6))</f>
        <v>#VALUE!</v>
      </c>
      <c r="K87" s="19" t="s">
        <v>44</v>
      </c>
      <c r="L87" s="148" t="e">
        <f ca="1">IF(L86+('Hourly Volumes'!$E65-'Work Information'!L92)/('Queuing Calcs'!$H$5*'Queuing Calcs'!$H$7)&lt;0,0,L86+('Hourly Volumes'!$E65-'Work Information'!L92)/('Queuing Calcs'!$H$5*'Queuing Calcs'!$H$7))</f>
        <v>#VALUE!</v>
      </c>
      <c r="M87" s="148" t="e">
        <f ca="1">IF(M86+('Hourly Volumes'!$E65-'Work Information'!M92)/('Queuing Calcs'!$H$5*'Queuing Calcs'!$H$7)&lt;0,0,M86+('Hourly Volumes'!$E65-'Work Information'!M92)/('Queuing Calcs'!$H$5*'Queuing Calcs'!$H$7))</f>
        <v>#VALUE!</v>
      </c>
      <c r="N87" s="148" t="e">
        <f ca="1">IF(N86+('Hourly Volumes'!$E65-'Work Information'!N92)/('Queuing Calcs'!$H$5*'Queuing Calcs'!$H$7)&lt;0,0,N86+('Hourly Volumes'!$E65-'Work Information'!N92)/('Queuing Calcs'!$H$5*'Queuing Calcs'!$H$7))</f>
        <v>#VALUE!</v>
      </c>
      <c r="O87" s="148" t="e">
        <f ca="1">IF(O86+('Hourly Volumes'!$E65-'Work Information'!O92)/('Queuing Calcs'!$H$5*'Queuing Calcs'!$H$7)&lt;0,0,O86+('Hourly Volumes'!$E65-'Work Information'!O92)/('Queuing Calcs'!$H$5*'Queuing Calcs'!$H$7))</f>
        <v>#VALUE!</v>
      </c>
      <c r="P87" s="148" t="e">
        <f ca="1">IF(P86+('Hourly Volumes'!$H65-'Work Information'!P92)/('Queuing Calcs'!$H$5*'Queuing Calcs'!$H$7)&lt;0,0,P86+('Hourly Volumes'!$H65-'Work Information'!P92)/('Queuing Calcs'!$H$5*'Queuing Calcs'!$H$7))</f>
        <v>#VALUE!</v>
      </c>
      <c r="Q87" s="148" t="e">
        <f ca="1">IF(Q86+('Hourly Volumes'!$K65-'Work Information'!Q92)/('Queuing Calcs'!$H$5*'Queuing Calcs'!$H$7)&lt;0,0,Q86+('Hourly Volumes'!$K65-'Work Information'!Q92)/('Queuing Calcs'!$H$5*'Queuing Calcs'!$H$7))</f>
        <v>#VALUE!</v>
      </c>
      <c r="R87" s="148" t="e">
        <f ca="1">IF(R86+('Hourly Volumes'!$N65-'Work Information'!R92)/('Queuing Calcs'!$H$5*'Queuing Calcs'!$H$7)&lt;0,0,R86+('Hourly Volumes'!$N65-'Work Information'!R92)/('Queuing Calcs'!$H$5*'Queuing Calcs'!$H$7))</f>
        <v>#VALUE!</v>
      </c>
    </row>
    <row r="88" spans="2:18" x14ac:dyDescent="0.25">
      <c r="B88" s="19" t="s">
        <v>47</v>
      </c>
      <c r="C88" s="148" t="e">
        <f ca="1">IF(C87+('Hourly Volumes'!$E38-'Work Information'!C93)/('Queuing Calcs'!$H$5*'Queuing Calcs'!$H$6)&lt;0,0,C87+('Hourly Volumes'!$E38-'Work Information'!C93)/('Queuing Calcs'!$H$5*'Queuing Calcs'!$H$6))</f>
        <v>#VALUE!</v>
      </c>
      <c r="D88" s="148" t="e">
        <f ca="1">IF(D87+('Hourly Volumes'!$E38-'Work Information'!D93)/('Queuing Calcs'!$H$5*'Queuing Calcs'!$H$6)&lt;0,0,D87+('Hourly Volumes'!$E38-'Work Information'!D93)/('Queuing Calcs'!$H$5*'Queuing Calcs'!$H$6))</f>
        <v>#VALUE!</v>
      </c>
      <c r="E88" s="148" t="e">
        <f ca="1">IF(E87+('Hourly Volumes'!$E38-'Work Information'!E93)/('Queuing Calcs'!$H$5*'Queuing Calcs'!$H$6)&lt;0,0,E87+('Hourly Volumes'!$E38-'Work Information'!E93)/('Queuing Calcs'!$H$5*'Queuing Calcs'!$H$6))</f>
        <v>#VALUE!</v>
      </c>
      <c r="F88" s="148" t="e">
        <f ca="1">IF(F87+('Hourly Volumes'!$E38-'Work Information'!F93)/('Queuing Calcs'!$H$5*'Queuing Calcs'!$H$6)&lt;0,0,F87+('Hourly Volumes'!$E38-'Work Information'!F93)/('Queuing Calcs'!$H$5*'Queuing Calcs'!$H$6))</f>
        <v>#VALUE!</v>
      </c>
      <c r="G88" s="148" t="e">
        <f ca="1">IF(G87+('Hourly Volumes'!$H38-'Work Information'!G93)/('Queuing Calcs'!$H$5*'Queuing Calcs'!$H$6)&lt;0,0,G87+('Hourly Volumes'!$H38-'Work Information'!G93)/('Queuing Calcs'!$H$5*'Queuing Calcs'!$H$6))</f>
        <v>#VALUE!</v>
      </c>
      <c r="H88" s="148" t="e">
        <f ca="1">IF(H87+('Hourly Volumes'!$K38-'Work Information'!H93)/('Queuing Calcs'!$H$5*'Queuing Calcs'!$H$6)&lt;0,0,H87+('Hourly Volumes'!$K38-'Work Information'!H93)/('Queuing Calcs'!$H$5*'Queuing Calcs'!$H$6))</f>
        <v>#VALUE!</v>
      </c>
      <c r="I88" s="148" t="e">
        <f ca="1">IF(I87+('Hourly Volumes'!$N38-'Work Information'!I93)/('Queuing Calcs'!$H$5*'Queuing Calcs'!$H$6)&lt;0,0,I87+('Hourly Volumes'!$N38-'Work Information'!I93)/('Queuing Calcs'!$H$5*'Queuing Calcs'!$H$6))</f>
        <v>#VALUE!</v>
      </c>
      <c r="K88" s="19" t="s">
        <v>47</v>
      </c>
      <c r="L88" s="148" t="e">
        <f ca="1">IF(L87+('Hourly Volumes'!$E66-'Work Information'!L93)/('Queuing Calcs'!$H$5*'Queuing Calcs'!$H$7)&lt;0,0,L87+('Hourly Volumes'!$E66-'Work Information'!L93)/('Queuing Calcs'!$H$5*'Queuing Calcs'!$H$7))</f>
        <v>#VALUE!</v>
      </c>
      <c r="M88" s="148" t="e">
        <f ca="1">IF(M87+('Hourly Volumes'!$E66-'Work Information'!M93)/('Queuing Calcs'!$H$5*'Queuing Calcs'!$H$7)&lt;0,0,M87+('Hourly Volumes'!$E66-'Work Information'!M93)/('Queuing Calcs'!$H$5*'Queuing Calcs'!$H$7))</f>
        <v>#VALUE!</v>
      </c>
      <c r="N88" s="148" t="e">
        <f ca="1">IF(N87+('Hourly Volumes'!$E66-'Work Information'!N93)/('Queuing Calcs'!$H$5*'Queuing Calcs'!$H$7)&lt;0,0,N87+('Hourly Volumes'!$E66-'Work Information'!N93)/('Queuing Calcs'!$H$5*'Queuing Calcs'!$H$7))</f>
        <v>#VALUE!</v>
      </c>
      <c r="O88" s="148" t="e">
        <f ca="1">IF(O87+('Hourly Volumes'!$E66-'Work Information'!O93)/('Queuing Calcs'!$H$5*'Queuing Calcs'!$H$7)&lt;0,0,O87+('Hourly Volumes'!$E66-'Work Information'!O93)/('Queuing Calcs'!$H$5*'Queuing Calcs'!$H$7))</f>
        <v>#VALUE!</v>
      </c>
      <c r="P88" s="148" t="e">
        <f ca="1">IF(P87+('Hourly Volumes'!$H66-'Work Information'!P93)/('Queuing Calcs'!$H$5*'Queuing Calcs'!$H$7)&lt;0,0,P87+('Hourly Volumes'!$H66-'Work Information'!P93)/('Queuing Calcs'!$H$5*'Queuing Calcs'!$H$7))</f>
        <v>#VALUE!</v>
      </c>
      <c r="Q88" s="148" t="e">
        <f ca="1">IF(Q87+('Hourly Volumes'!$K66-'Work Information'!Q93)/('Queuing Calcs'!$H$5*'Queuing Calcs'!$H$7)&lt;0,0,Q87+('Hourly Volumes'!$K66-'Work Information'!Q93)/('Queuing Calcs'!$H$5*'Queuing Calcs'!$H$7))</f>
        <v>#VALUE!</v>
      </c>
      <c r="R88" s="148" t="e">
        <f ca="1">IF(R87+('Hourly Volumes'!$N66-'Work Information'!R93)/('Queuing Calcs'!$H$5*'Queuing Calcs'!$H$7)&lt;0,0,R87+('Hourly Volumes'!$N66-'Work Information'!R93)/('Queuing Calcs'!$H$5*'Queuing Calcs'!$H$7))</f>
        <v>#VALUE!</v>
      </c>
    </row>
  </sheetData>
  <sheetProtection sheet="1" objects="1" scenarios="1"/>
  <mergeCells count="1">
    <mergeCell ref="B3:I3"/>
  </mergeCells>
  <conditionalFormatting sqref="B8">
    <cfRule type="expression" dxfId="34" priority="33">
      <formula>AND($D$12=0,$M$12=0)</formula>
    </cfRule>
  </conditionalFormatting>
  <conditionalFormatting sqref="K10:R88">
    <cfRule type="expression" dxfId="33" priority="18">
      <formula>$K$9=""</formula>
    </cfRule>
  </conditionalFormatting>
  <conditionalFormatting sqref="C11:I34 C38:I61 C65:I88">
    <cfRule type="expression" dxfId="32" priority="21" stopIfTrue="1">
      <formula>C11&gt;1.5</formula>
    </cfRule>
    <cfRule type="expression" dxfId="31" priority="22" stopIfTrue="1">
      <formula>C11&gt;0</formula>
    </cfRule>
    <cfRule type="expression" dxfId="30" priority="32">
      <formula>C11=0</formula>
    </cfRule>
  </conditionalFormatting>
  <conditionalFormatting sqref="L11:R34 L38:R61 L65:R88">
    <cfRule type="expression" dxfId="29" priority="31">
      <formula>L11=0</formula>
    </cfRule>
  </conditionalFormatting>
  <conditionalFormatting sqref="C11:I34 L11:R34 C38:I61 L38:R61 C65:I88 L65:R88">
    <cfRule type="cellIs" dxfId="28" priority="19" operator="greaterThanOrEqual">
      <formula>1.5</formula>
    </cfRule>
    <cfRule type="cellIs" dxfId="27" priority="20" operator="greaterThan">
      <formula>0</formula>
    </cfRule>
  </conditionalFormatting>
  <conditionalFormatting sqref="H7">
    <cfRule type="expression" dxfId="26" priority="2">
      <formula>$C$46=""</formula>
    </cfRule>
  </conditionalFormatting>
  <conditionalFormatting sqref="H5">
    <cfRule type="cellIs" dxfId="25" priority="1" operator="notEqual">
      <formula>190</formula>
    </cfRule>
  </conditionalFormatting>
  <pageMargins left="0.7" right="0.7" top="0.75" bottom="0.75" header="0.3" footer="0.3"/>
  <ignoredErrors>
    <ignoredError sqref="C11:R12 C14:C35 C13 O13:R13 C41:C62 C40 O40:R40 C68:R88 C67 O67:R67 C37:C39 C36 O36:R36 C64:C66 C63 O63:R63 O14:R35 O41:R62 O37:R39 O64:R66 L63:N63 D63:J63 D64:N66 L36:N36 D36:J36 D37:N39 F67:M67 D67 F40:M40 D40 D41:N62 F13:M13 D13 D14:N35 E13 K36 N13 E40 N40 E67 N67" evalError="1"/>
    <ignoredError sqref="H5:H7" unlockedFormula="1"/>
  </ignoredErrors>
  <extLst>
    <ext xmlns:x14="http://schemas.microsoft.com/office/spreadsheetml/2009/9/main" uri="{78C0D931-6437-407d-A8EE-F0AAD7539E65}">
      <x14:conditionalFormattings>
        <x14:conditionalFormatting xmlns:xm="http://schemas.microsoft.com/office/excel/2006/main">
          <x14:cfRule type="expression" priority="43" stopIfTrue="1" id="{B5601896-579A-4DDB-A32C-ACAF14DB84A7}">
            <xm:f>'User Input'!$G$71&lt;2</xm:f>
            <x14:dxf>
              <font>
                <color theme="0"/>
              </font>
              <fill>
                <patternFill patternType="none">
                  <bgColor auto="1"/>
                </patternFill>
              </fill>
              <border>
                <left/>
                <right/>
                <top/>
                <bottom/>
                <vertical/>
                <horizontal/>
              </border>
            </x14:dxf>
          </x14:cfRule>
          <xm:sqref>B36:R61</xm:sqref>
        </x14:conditionalFormatting>
        <x14:conditionalFormatting xmlns:xm="http://schemas.microsoft.com/office/excel/2006/main">
          <x14:cfRule type="expression" priority="44" stopIfTrue="1" id="{E1477AC6-DF6B-42CC-9AD3-EBF20FF7AD30}">
            <xm:f>'User Input'!$G$71&lt;3</xm:f>
            <x14:dxf>
              <font>
                <color theme="0"/>
              </font>
              <fill>
                <patternFill patternType="none">
                  <bgColor auto="1"/>
                </patternFill>
              </fill>
              <border>
                <left/>
                <right/>
                <top/>
                <bottom/>
                <vertical/>
                <horizontal/>
              </border>
            </x14:dxf>
          </x14:cfRule>
          <xm:sqref>B63:R88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6</vt:i4>
      </vt:variant>
    </vt:vector>
  </HeadingPairs>
  <TitlesOfParts>
    <vt:vector size="18" baseType="lpstr">
      <vt:lpstr>About</vt:lpstr>
      <vt:lpstr>User Input</vt:lpstr>
      <vt:lpstr>Raw Weekday Hourly Traffic Vols</vt:lpstr>
      <vt:lpstr>Raw Weekend Hourly Traffic Vols</vt:lpstr>
      <vt:lpstr>Weekend Adjustment Factors</vt:lpstr>
      <vt:lpstr>INDOT Adjustment Factors</vt:lpstr>
      <vt:lpstr>Hourly Volumes</vt:lpstr>
      <vt:lpstr>Work Information</vt:lpstr>
      <vt:lpstr>Queuing Calcs</vt:lpstr>
      <vt:lpstr>Chart Info (Advanced)</vt:lpstr>
      <vt:lpstr>Report</vt:lpstr>
      <vt:lpstr>Change Log</vt:lpstr>
      <vt:lpstr>ChartAlt1-1</vt:lpstr>
      <vt:lpstr>ChartAlt1-2</vt:lpstr>
      <vt:lpstr>ChartAlt2-1</vt:lpstr>
      <vt:lpstr>ChartAlt2-2</vt:lpstr>
      <vt:lpstr>ChartAlt3-1</vt:lpstr>
      <vt:lpstr>ChartAlt3-2</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Tyra</dc:creator>
  <cp:lastModifiedBy>Mischa Kachler</cp:lastModifiedBy>
  <cp:lastPrinted>2018-05-30T22:38:23Z</cp:lastPrinted>
  <dcterms:created xsi:type="dcterms:W3CDTF">2016-02-19T18:28:56Z</dcterms:created>
  <dcterms:modified xsi:type="dcterms:W3CDTF">2019-11-21T00:07:22Z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a524b57007ba4d6f8f3486ba3cc11e12</vt:lpwstr>
  </property>
</Properties>
</file>