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roduction-Management\Structural Services\Hydraulics\Hydraulic Worksheets\"/>
    </mc:Choice>
  </mc:AlternateContent>
  <bookViews>
    <workbookView xWindow="360" yWindow="135" windowWidth="17235" windowHeight="11820"/>
  </bookViews>
  <sheets>
    <sheet name="Sheet2" sheetId="2" r:id="rId1"/>
  </sheets>
  <calcPr calcId="152511"/>
</workbook>
</file>

<file path=xl/calcChain.xml><?xml version="1.0" encoding="utf-8"?>
<calcChain xmlns="http://schemas.openxmlformats.org/spreadsheetml/2006/main">
  <c r="E17" i="2" l="1"/>
  <c r="E7" i="2"/>
  <c r="B12" i="2" l="1"/>
  <c r="B21" i="2"/>
  <c r="J28" i="2"/>
  <c r="B3" i="2" s="1"/>
  <c r="J46" i="2"/>
  <c r="J45" i="2" l="1"/>
  <c r="K28" i="2"/>
  <c r="C3" i="2" s="1"/>
  <c r="K46" i="2"/>
  <c r="C21" i="2" s="1"/>
  <c r="K37" i="2"/>
  <c r="C12" i="2" s="1"/>
  <c r="K45" i="2" l="1"/>
  <c r="C20" i="2" s="1"/>
  <c r="B20" i="2"/>
  <c r="L28" i="2"/>
  <c r="L45" i="2"/>
  <c r="L37" i="2"/>
  <c r="J29" i="2"/>
  <c r="B4" i="2" s="1"/>
  <c r="J44" i="2"/>
  <c r="B19" i="2" s="1"/>
  <c r="L46" i="2"/>
  <c r="D21" i="2" l="1"/>
  <c r="E21" i="2" s="1"/>
  <c r="D20" i="2"/>
  <c r="E20" i="2" s="1"/>
  <c r="D3" i="2"/>
  <c r="E3" i="2" s="1"/>
  <c r="D12" i="2"/>
  <c r="E12" i="2" s="1"/>
  <c r="K29" i="2"/>
  <c r="C4" i="2" s="1"/>
  <c r="J30" i="2"/>
  <c r="B5" i="2" s="1"/>
  <c r="J43" i="2"/>
  <c r="B18" i="2" s="1"/>
  <c r="K44" i="2"/>
  <c r="C19" i="2" s="1"/>
  <c r="J42" i="2" l="1"/>
  <c r="B17" i="2" s="1"/>
  <c r="J31" i="2"/>
  <c r="B6" i="2" s="1"/>
  <c r="K43" i="2"/>
  <c r="C18" i="2" s="1"/>
  <c r="L44" i="2"/>
  <c r="L29" i="2"/>
  <c r="K30" i="2"/>
  <c r="C5" i="2" s="1"/>
  <c r="D4" i="2" l="1"/>
  <c r="E4" i="2" s="1"/>
  <c r="D19" i="2"/>
  <c r="E19" i="2" s="1"/>
  <c r="J41" i="2"/>
  <c r="B16" i="2" s="1"/>
  <c r="J32" i="2"/>
  <c r="B7" i="2" s="1"/>
  <c r="K42" i="2"/>
  <c r="C17" i="2" s="1"/>
  <c r="L43" i="2"/>
  <c r="K31" i="2"/>
  <c r="C6" i="2" s="1"/>
  <c r="L30" i="2"/>
  <c r="D18" i="2" l="1"/>
  <c r="E18" i="2" s="1"/>
  <c r="D5" i="2"/>
  <c r="E5" i="2" s="1"/>
  <c r="L31" i="2"/>
  <c r="L42" i="2"/>
  <c r="K32" i="2"/>
  <c r="C7" i="2" s="1"/>
  <c r="J40" i="2"/>
  <c r="B15" i="2" s="1"/>
  <c r="J33" i="2"/>
  <c r="B8" i="2" s="1"/>
  <c r="K41" i="2"/>
  <c r="C16" i="2" s="1"/>
  <c r="D17" i="2" l="1"/>
  <c r="D6" i="2"/>
  <c r="E6" i="2" s="1"/>
  <c r="L41" i="2"/>
  <c r="J39" i="2"/>
  <c r="B14" i="2" s="1"/>
  <c r="J34" i="2"/>
  <c r="B9" i="2" s="1"/>
  <c r="K40" i="2"/>
  <c r="C15" i="2" s="1"/>
  <c r="L32" i="2"/>
  <c r="K33" i="2"/>
  <c r="C8" i="2" s="1"/>
  <c r="D7" i="2" l="1"/>
  <c r="D16" i="2"/>
  <c r="E16" i="2" s="1"/>
  <c r="L33" i="2"/>
  <c r="K34" i="2"/>
  <c r="C9" i="2" s="1"/>
  <c r="J35" i="2"/>
  <c r="B10" i="2" s="1"/>
  <c r="J38" i="2"/>
  <c r="B13" i="2" s="1"/>
  <c r="K39" i="2"/>
  <c r="C14" i="2" s="1"/>
  <c r="L40" i="2"/>
  <c r="D15" i="2" l="1"/>
  <c r="E15" i="2" s="1"/>
  <c r="D8" i="2"/>
  <c r="E8" i="2" s="1"/>
  <c r="L39" i="2"/>
  <c r="L34" i="2"/>
  <c r="J36" i="2"/>
  <c r="B11" i="2" s="1"/>
  <c r="K38" i="2"/>
  <c r="C13" i="2" s="1"/>
  <c r="K35" i="2"/>
  <c r="C10" i="2" s="1"/>
  <c r="D9" i="2" l="1"/>
  <c r="E9" i="2" s="1"/>
  <c r="D14" i="2"/>
  <c r="E14" i="2" s="1"/>
  <c r="K36" i="2"/>
  <c r="C11" i="2" s="1"/>
  <c r="L35" i="2"/>
  <c r="L38" i="2"/>
  <c r="D13" i="2" l="1"/>
  <c r="E13" i="2" s="1"/>
  <c r="D10" i="2"/>
  <c r="E10" i="2" s="1"/>
  <c r="L36" i="2"/>
  <c r="D11" i="2" l="1"/>
  <c r="E11" i="2" s="1"/>
</calcChain>
</file>

<file path=xl/sharedStrings.xml><?xml version="1.0" encoding="utf-8"?>
<sst xmlns="http://schemas.openxmlformats.org/spreadsheetml/2006/main" count="12" uniqueCount="10">
  <si>
    <t>Dia</t>
  </si>
  <si>
    <t>x</t>
  </si>
  <si>
    <t>yt</t>
  </si>
  <si>
    <t>yb</t>
  </si>
  <si>
    <t>Pipe Type</t>
  </si>
  <si>
    <t>Arch</t>
  </si>
  <si>
    <t>Circular</t>
  </si>
  <si>
    <t>CMPA</t>
  </si>
  <si>
    <t>1) input original arch coordinates from HY-8 user defined shapes</t>
  </si>
  <si>
    <t>2) Input the Yellow Highlighted information into HY8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</si>
</sst>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 x14ac:knownFonts="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Protection="1">
      <protection locked="0"/>
    </xf>
    <xf numFmtId="2" fontId="0" fillId="0" borderId="0" xfId="0" applyNumberFormat="1" applyProtection="1">
      <protection locked="0"/>
    </xf>
    <xf numFmtId="0" fontId="0" fillId="0" borderId="0" xfId="0" applyProtection="1"/>
    <xf numFmtId="2" fontId="0" fillId="2" borderId="0" xfId="0" applyNumberFormat="1" applyFill="1" applyProtection="1"/>
    <xf numFmtId="164" fontId="0" fillId="2" borderId="0" xfId="0" applyNumberFormat="1" applyFill="1" applyProtection="1"/>
    <xf numFmtId="164" fontId="0" fillId="0" borderId="0" xfId="0" applyNumberFormat="1" applyFill="1" applyProtection="1"/>
    <xf numFmtId="164" fontId="0" fillId="2" borderId="0" xfId="0" applyNumberFormat="1" applyFill="1" applyProtection="1">
      <protection locked="0"/>
    </xf>
    <xf numFmtId="0" fontId="0" fillId="0" borderId="1" xfId="0" applyBorder="1" applyProtection="1">
      <protection locked="0"/>
    </xf>
    <xf numFmtId="164" fontId="0" fillId="0" borderId="1" xfId="0" applyNumberFormat="1" applyBorder="1" applyProtection="1">
      <protection locked="0"/>
    </xf>
    <xf numFmtId="0" fontId="0" fillId="0" borderId="0" xfId="0"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xVal>
            <c:numRef>
              <c:f>Sheet2!$B$3:$B$21</c:f>
              <c:numCache>
                <c:formatCode>0.000</c:formatCode>
                <c:ptCount val="19"/>
                <c:pt idx="0">
                  <c:v>-2.5</c:v>
                </c:pt>
                <c:pt idx="1">
                  <c:v>-2.34375</c:v>
                </c:pt>
                <c:pt idx="2">
                  <c:v>-2.03125</c:v>
                </c:pt>
                <c:pt idx="3">
                  <c:v>-1.71875</c:v>
                </c:pt>
                <c:pt idx="4">
                  <c:v>-1.40625</c:v>
                </c:pt>
                <c:pt idx="5">
                  <c:v>-1.09375</c:v>
                </c:pt>
                <c:pt idx="6">
                  <c:v>-0.78125</c:v>
                </c:pt>
                <c:pt idx="7">
                  <c:v>-0.46875</c:v>
                </c:pt>
                <c:pt idx="8">
                  <c:v>-0.15625</c:v>
                </c:pt>
                <c:pt idx="9">
                  <c:v>0</c:v>
                </c:pt>
                <c:pt idx="10">
                  <c:v>0.15625</c:v>
                </c:pt>
                <c:pt idx="11">
                  <c:v>0.46875</c:v>
                </c:pt>
                <c:pt idx="12">
                  <c:v>0.78125</c:v>
                </c:pt>
                <c:pt idx="13">
                  <c:v>1.09375</c:v>
                </c:pt>
                <c:pt idx="14">
                  <c:v>1.40625</c:v>
                </c:pt>
                <c:pt idx="15">
                  <c:v>1.71875</c:v>
                </c:pt>
                <c:pt idx="16">
                  <c:v>2.03125</c:v>
                </c:pt>
                <c:pt idx="17">
                  <c:v>2.34375</c:v>
                </c:pt>
                <c:pt idx="18">
                  <c:v>2.5</c:v>
                </c:pt>
              </c:numCache>
            </c:numRef>
          </c:xVal>
          <c:yVal>
            <c:numRef>
              <c:f>Sheet2!$C$3:$C$21</c:f>
              <c:numCache>
                <c:formatCode>0.000</c:formatCode>
                <c:ptCount val="19"/>
                <c:pt idx="0">
                  <c:v>0</c:v>
                </c:pt>
                <c:pt idx="1">
                  <c:v>0.86996318169219089</c:v>
                </c:pt>
                <c:pt idx="2">
                  <c:v>1.4574029770451273</c:v>
                </c:pt>
                <c:pt idx="3">
                  <c:v>1.8154609435347266</c:v>
                </c:pt>
                <c:pt idx="4">
                  <c:v>2.0669932117692116</c:v>
                </c:pt>
                <c:pt idx="5">
                  <c:v>2.2480460265528373</c:v>
                </c:pt>
                <c:pt idx="6">
                  <c:v>2.3747943989954163</c:v>
                </c:pt>
                <c:pt idx="7">
                  <c:v>2.4556615071096424</c:v>
                </c:pt>
                <c:pt idx="8">
                  <c:v>2.4951124097923927</c:v>
                </c:pt>
                <c:pt idx="9">
                  <c:v>2.5</c:v>
                </c:pt>
                <c:pt idx="10">
                  <c:v>2.4951124097923927</c:v>
                </c:pt>
                <c:pt idx="11">
                  <c:v>2.4556615071096424</c:v>
                </c:pt>
                <c:pt idx="12">
                  <c:v>2.3747943989954163</c:v>
                </c:pt>
                <c:pt idx="13">
                  <c:v>2.2480460265528373</c:v>
                </c:pt>
                <c:pt idx="14">
                  <c:v>2.0669932117692116</c:v>
                </c:pt>
                <c:pt idx="15">
                  <c:v>1.8154609435347266</c:v>
                </c:pt>
                <c:pt idx="16">
                  <c:v>1.4574029770451273</c:v>
                </c:pt>
                <c:pt idx="17">
                  <c:v>0.86996318169219089</c:v>
                </c:pt>
                <c:pt idx="18">
                  <c:v>0</c:v>
                </c:pt>
              </c:numCache>
            </c:numRef>
          </c:yVal>
          <c:smooth val="0"/>
        </c:ser>
        <c:ser>
          <c:idx val="1"/>
          <c:order val="1"/>
          <c:xVal>
            <c:numRef>
              <c:f>Sheet2!$B$3:$B$21</c:f>
              <c:numCache>
                <c:formatCode>0.000</c:formatCode>
                <c:ptCount val="19"/>
                <c:pt idx="0">
                  <c:v>-2.5</c:v>
                </c:pt>
                <c:pt idx="1">
                  <c:v>-2.34375</c:v>
                </c:pt>
                <c:pt idx="2">
                  <c:v>-2.03125</c:v>
                </c:pt>
                <c:pt idx="3">
                  <c:v>-1.71875</c:v>
                </c:pt>
                <c:pt idx="4">
                  <c:v>-1.40625</c:v>
                </c:pt>
                <c:pt idx="5">
                  <c:v>-1.09375</c:v>
                </c:pt>
                <c:pt idx="6">
                  <c:v>-0.78125</c:v>
                </c:pt>
                <c:pt idx="7">
                  <c:v>-0.46875</c:v>
                </c:pt>
                <c:pt idx="8">
                  <c:v>-0.15625</c:v>
                </c:pt>
                <c:pt idx="9">
                  <c:v>0</c:v>
                </c:pt>
                <c:pt idx="10">
                  <c:v>0.15625</c:v>
                </c:pt>
                <c:pt idx="11">
                  <c:v>0.46875</c:v>
                </c:pt>
                <c:pt idx="12">
                  <c:v>0.78125</c:v>
                </c:pt>
                <c:pt idx="13">
                  <c:v>1.09375</c:v>
                </c:pt>
                <c:pt idx="14">
                  <c:v>1.40625</c:v>
                </c:pt>
                <c:pt idx="15">
                  <c:v>1.71875</c:v>
                </c:pt>
                <c:pt idx="16">
                  <c:v>2.03125</c:v>
                </c:pt>
                <c:pt idx="17">
                  <c:v>2.34375</c:v>
                </c:pt>
                <c:pt idx="18">
                  <c:v>2.5</c:v>
                </c:pt>
              </c:numCache>
            </c:numRef>
          </c:xVal>
          <c:yVal>
            <c:numRef>
              <c:f>Sheet2!$E$3:$E$21</c:f>
              <c:numCache>
                <c:formatCode>0.00</c:formatCode>
                <c:ptCount val="19"/>
                <c:pt idx="0">
                  <c:v>0</c:v>
                </c:pt>
                <c:pt idx="1">
                  <c:v>-0.86996318169219089</c:v>
                </c:pt>
                <c:pt idx="2">
                  <c:v>-1.4574029770451273</c:v>
                </c:pt>
                <c:pt idx="3">
                  <c:v>-1.6154609435347267</c:v>
                </c:pt>
                <c:pt idx="4">
                  <c:v>-1.7369932117692115</c:v>
                </c:pt>
                <c:pt idx="5">
                  <c:v>-1.8280460265528373</c:v>
                </c:pt>
                <c:pt idx="6">
                  <c:v>-1.9547943989954164</c:v>
                </c:pt>
                <c:pt idx="7" formatCode="0.000">
                  <c:v>-2.0356615071096424</c:v>
                </c:pt>
                <c:pt idx="8" formatCode="0.000">
                  <c:v>-2.0751124097923928</c:v>
                </c:pt>
                <c:pt idx="9" formatCode="0.000">
                  <c:v>-2.08</c:v>
                </c:pt>
                <c:pt idx="10" formatCode="0.000">
                  <c:v>-2.0751124097923928</c:v>
                </c:pt>
                <c:pt idx="11" formatCode="0.000">
                  <c:v>-2.0356615071096424</c:v>
                </c:pt>
                <c:pt idx="12" formatCode="0.000">
                  <c:v>-1.9547943989954164</c:v>
                </c:pt>
                <c:pt idx="13" formatCode="0.000">
                  <c:v>-1.8280460265528373</c:v>
                </c:pt>
                <c:pt idx="14" formatCode="0.000">
                  <c:v>-1.7369932117692115</c:v>
                </c:pt>
                <c:pt idx="15" formatCode="0.000">
                  <c:v>-1.6154609435347267</c:v>
                </c:pt>
                <c:pt idx="16" formatCode="0.000">
                  <c:v>-1.4574029770451273</c:v>
                </c:pt>
                <c:pt idx="17" formatCode="0.000">
                  <c:v>-0.86996318169219089</c:v>
                </c:pt>
                <c:pt idx="18" formatCode="0.000">
                  <c:v>0</c:v>
                </c:pt>
              </c:numCache>
            </c:numRef>
          </c:yVal>
          <c:smooth val="0"/>
        </c:ser>
        <c:ser>
          <c:idx val="2"/>
          <c:order val="2"/>
          <c:xVal>
            <c:numRef>
              <c:f>Sheet2!$B$3:$B$21</c:f>
              <c:numCache>
                <c:formatCode>0.000</c:formatCode>
                <c:ptCount val="19"/>
                <c:pt idx="0">
                  <c:v>-2.5</c:v>
                </c:pt>
                <c:pt idx="1">
                  <c:v>-2.34375</c:v>
                </c:pt>
                <c:pt idx="2">
                  <c:v>-2.03125</c:v>
                </c:pt>
                <c:pt idx="3">
                  <c:v>-1.71875</c:v>
                </c:pt>
                <c:pt idx="4">
                  <c:v>-1.40625</c:v>
                </c:pt>
                <c:pt idx="5">
                  <c:v>-1.09375</c:v>
                </c:pt>
                <c:pt idx="6">
                  <c:v>-0.78125</c:v>
                </c:pt>
                <c:pt idx="7">
                  <c:v>-0.46875</c:v>
                </c:pt>
                <c:pt idx="8">
                  <c:v>-0.15625</c:v>
                </c:pt>
                <c:pt idx="9">
                  <c:v>0</c:v>
                </c:pt>
                <c:pt idx="10">
                  <c:v>0.15625</c:v>
                </c:pt>
                <c:pt idx="11">
                  <c:v>0.46875</c:v>
                </c:pt>
                <c:pt idx="12">
                  <c:v>0.78125</c:v>
                </c:pt>
                <c:pt idx="13">
                  <c:v>1.09375</c:v>
                </c:pt>
                <c:pt idx="14">
                  <c:v>1.40625</c:v>
                </c:pt>
                <c:pt idx="15">
                  <c:v>1.71875</c:v>
                </c:pt>
                <c:pt idx="16">
                  <c:v>2.03125</c:v>
                </c:pt>
                <c:pt idx="17">
                  <c:v>2.34375</c:v>
                </c:pt>
                <c:pt idx="18">
                  <c:v>2.5</c:v>
                </c:pt>
              </c:numCache>
            </c:numRef>
          </c:xVal>
          <c:yVal>
            <c:numRef>
              <c:f>Sheet2!$D$3:$D$21</c:f>
              <c:numCache>
                <c:formatCode>0.000</c:formatCode>
                <c:ptCount val="19"/>
                <c:pt idx="0">
                  <c:v>0</c:v>
                </c:pt>
                <c:pt idx="1">
                  <c:v>-0.86996318169219089</c:v>
                </c:pt>
                <c:pt idx="2">
                  <c:v>-1.4574029770451273</c:v>
                </c:pt>
                <c:pt idx="3">
                  <c:v>-1.8154609435347266</c:v>
                </c:pt>
                <c:pt idx="4">
                  <c:v>-2.0669932117692116</c:v>
                </c:pt>
                <c:pt idx="5">
                  <c:v>-2.2480460265528373</c:v>
                </c:pt>
                <c:pt idx="6">
                  <c:v>-2.3747943989954163</c:v>
                </c:pt>
                <c:pt idx="7">
                  <c:v>-2.4556615071096424</c:v>
                </c:pt>
                <c:pt idx="8">
                  <c:v>-2.4951124097923927</c:v>
                </c:pt>
                <c:pt idx="9">
                  <c:v>-2.5</c:v>
                </c:pt>
                <c:pt idx="10">
                  <c:v>-2.4951124097923927</c:v>
                </c:pt>
                <c:pt idx="11">
                  <c:v>-2.4556615071096424</c:v>
                </c:pt>
                <c:pt idx="12">
                  <c:v>-2.3747943989954163</c:v>
                </c:pt>
                <c:pt idx="13">
                  <c:v>-2.2480460265528373</c:v>
                </c:pt>
                <c:pt idx="14">
                  <c:v>-2.0669932117692116</c:v>
                </c:pt>
                <c:pt idx="15">
                  <c:v>-1.8154609435347266</c:v>
                </c:pt>
                <c:pt idx="16">
                  <c:v>-1.4574029770451273</c:v>
                </c:pt>
                <c:pt idx="17">
                  <c:v>-0.86996318169219089</c:v>
                </c:pt>
                <c:pt idx="18">
                  <c:v>0</c:v>
                </c:pt>
              </c:numCache>
            </c:numRef>
          </c:yVal>
          <c:smooth val="0"/>
        </c:ser>
        <c:dLbls>
          <c:showLegendKey val="0"/>
          <c:showVal val="0"/>
          <c:showCatName val="0"/>
          <c:showSerName val="0"/>
          <c:showPercent val="0"/>
          <c:showBubbleSize val="0"/>
        </c:dLbls>
        <c:axId val="444758104"/>
        <c:axId val="165735672"/>
      </c:scatterChart>
      <c:valAx>
        <c:axId val="444758104"/>
        <c:scaling>
          <c:orientation val="minMax"/>
        </c:scaling>
        <c:delete val="0"/>
        <c:axPos val="b"/>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735672"/>
        <c:crosses val="autoZero"/>
        <c:crossBetween val="midCat"/>
      </c:valAx>
      <c:valAx>
        <c:axId val="165735672"/>
        <c:scaling>
          <c:orientation val="minMax"/>
        </c:scaling>
        <c:delete val="0"/>
        <c:axPos val="l"/>
        <c:majorGridlines/>
        <c:numFmt formatCode="0.000" sourceLinked="1"/>
        <c:majorTickMark val="out"/>
        <c:minorTickMark val="none"/>
        <c:tickLblPos val="nextTo"/>
        <c:crossAx val="444758104"/>
        <c:crosses val="autoZero"/>
        <c:crossBetween val="midCat"/>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209550</xdr:colOff>
      <xdr:row>3</xdr:row>
      <xdr:rowOff>85725</xdr:rowOff>
    </xdr:from>
    <xdr:to>
      <xdr:col>16</xdr:col>
      <xdr:colOff>514350</xdr:colOff>
      <xdr:row>17</xdr:row>
      <xdr:rowOff>161925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123825</xdr:colOff>
      <xdr:row>18</xdr:row>
      <xdr:rowOff>180975</xdr:rowOff>
    </xdr:from>
    <xdr:to>
      <xdr:col>18</xdr:col>
      <xdr:colOff>485775</xdr:colOff>
      <xdr:row>25</xdr:row>
      <xdr:rowOff>47625</xdr:rowOff>
    </xdr:to>
    <xdr:sp macro="" textlink="">
      <xdr:nvSpPr>
        <xdr:cNvPr id="2" name="TextBox 1"/>
        <xdr:cNvSpPr txBox="1"/>
      </xdr:nvSpPr>
      <xdr:spPr>
        <a:xfrm>
          <a:off x="7439025" y="3609975"/>
          <a:ext cx="40195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“This spreadsheet is intended as a tool to provide convenience in hydraulic design.  There is no guarantee, either implied or explicit, as to the accuracy or reliability of the results provided by these spreadsheets.  By using this spreadsheet, the user agrees to take full responsibility for the input data and for the interpretation and use of the spreadsheet results.”</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46"/>
  <sheetViews>
    <sheetView tabSelected="1" zoomScaleNormal="100" workbookViewId="0">
      <selection activeCell="O29" sqref="O29"/>
    </sheetView>
  </sheetViews>
  <sheetFormatPr defaultColWidth="9.140625" defaultRowHeight="15" x14ac:dyDescent="0.25"/>
  <cols>
    <col min="1" max="16384" width="9.140625" style="1"/>
  </cols>
  <sheetData>
    <row r="1" spans="2:19" x14ac:dyDescent="0.25">
      <c r="B1" s="3"/>
      <c r="C1" s="3"/>
    </row>
    <row r="2" spans="2:19" x14ac:dyDescent="0.25">
      <c r="B2" s="3"/>
      <c r="C2" s="3"/>
    </row>
    <row r="3" spans="2:19" x14ac:dyDescent="0.25">
      <c r="B3" s="5">
        <f t="shared" ref="B3:B21" si="0">IF($I$19="Arch",B28,IF($I$19="Circular",J28,""))</f>
        <v>-2.5</v>
      </c>
      <c r="C3" s="5">
        <f t="shared" ref="C3:C21" si="1">IF($I$19="Arch",C28,IF($I$19="Circular",K28,""))</f>
        <v>0</v>
      </c>
      <c r="D3" s="6">
        <f t="shared" ref="D3:D21" si="2">IF($I$19="Arch",D28,IF($I$19="Circular",L28,""))</f>
        <v>0</v>
      </c>
      <c r="E3" s="4">
        <f>D3</f>
        <v>0</v>
      </c>
      <c r="G3" s="1" t="s">
        <v>9</v>
      </c>
    </row>
    <row r="4" spans="2:19" x14ac:dyDescent="0.25">
      <c r="B4" s="5">
        <f t="shared" si="0"/>
        <v>-2.34375</v>
      </c>
      <c r="C4" s="5">
        <f t="shared" si="1"/>
        <v>0.86996318169219089</v>
      </c>
      <c r="D4" s="6">
        <f t="shared" si="2"/>
        <v>-0.86996318169219089</v>
      </c>
      <c r="E4" s="4">
        <f>D4</f>
        <v>-0.86996318169219089</v>
      </c>
    </row>
    <row r="5" spans="2:19" x14ac:dyDescent="0.25">
      <c r="B5" s="5">
        <f t="shared" si="0"/>
        <v>-2.03125</v>
      </c>
      <c r="C5" s="5">
        <f t="shared" si="1"/>
        <v>1.4574029770451273</v>
      </c>
      <c r="D5" s="6">
        <f t="shared" si="2"/>
        <v>-1.4574029770451273</v>
      </c>
      <c r="E5" s="4">
        <f>D5</f>
        <v>-1.4574029770451273</v>
      </c>
    </row>
    <row r="6" spans="2:19" x14ac:dyDescent="0.25">
      <c r="B6" s="5">
        <f t="shared" si="0"/>
        <v>-1.71875</v>
      </c>
      <c r="C6" s="5">
        <f t="shared" si="1"/>
        <v>1.8154609435347266</v>
      </c>
      <c r="D6" s="6">
        <f t="shared" si="2"/>
        <v>-1.8154609435347266</v>
      </c>
      <c r="E6" s="4">
        <f>D6+0.2</f>
        <v>-1.6154609435347267</v>
      </c>
    </row>
    <row r="7" spans="2:19" x14ac:dyDescent="0.25">
      <c r="B7" s="5">
        <f t="shared" si="0"/>
        <v>-1.40625</v>
      </c>
      <c r="C7" s="5">
        <f t="shared" si="1"/>
        <v>2.0669932117692116</v>
      </c>
      <c r="D7" s="6">
        <f t="shared" si="2"/>
        <v>-2.0669932117692116</v>
      </c>
      <c r="E7" s="4">
        <f>D7+0.33</f>
        <v>-1.7369932117692115</v>
      </c>
    </row>
    <row r="8" spans="2:19" x14ac:dyDescent="0.25">
      <c r="B8" s="5">
        <f t="shared" si="0"/>
        <v>-1.09375</v>
      </c>
      <c r="C8" s="5">
        <f t="shared" si="1"/>
        <v>2.2480460265528373</v>
      </c>
      <c r="D8" s="6">
        <f t="shared" si="2"/>
        <v>-2.2480460265528373</v>
      </c>
      <c r="E8" s="4">
        <f>D8+0.42</f>
        <v>-1.8280460265528373</v>
      </c>
    </row>
    <row r="9" spans="2:19" x14ac:dyDescent="0.25">
      <c r="B9" s="5">
        <f t="shared" si="0"/>
        <v>-0.78125</v>
      </c>
      <c r="C9" s="5">
        <f t="shared" si="1"/>
        <v>2.3747943989954163</v>
      </c>
      <c r="D9" s="6">
        <f t="shared" si="2"/>
        <v>-2.3747943989954163</v>
      </c>
      <c r="E9" s="4">
        <f>D9+0.42</f>
        <v>-1.9547943989954164</v>
      </c>
    </row>
    <row r="10" spans="2:19" x14ac:dyDescent="0.25">
      <c r="B10" s="5">
        <f t="shared" si="0"/>
        <v>-0.46875</v>
      </c>
      <c r="C10" s="5">
        <f t="shared" si="1"/>
        <v>2.4556615071096424</v>
      </c>
      <c r="D10" s="6">
        <f t="shared" si="2"/>
        <v>-2.4556615071096424</v>
      </c>
      <c r="E10" s="7">
        <f t="shared" ref="E10:E16" si="3">D10+0.42</f>
        <v>-2.0356615071096424</v>
      </c>
    </row>
    <row r="11" spans="2:19" x14ac:dyDescent="0.25">
      <c r="B11" s="5">
        <f t="shared" si="0"/>
        <v>-0.15625</v>
      </c>
      <c r="C11" s="5">
        <f t="shared" si="1"/>
        <v>2.4951124097923927</v>
      </c>
      <c r="D11" s="6">
        <f t="shared" si="2"/>
        <v>-2.4951124097923927</v>
      </c>
      <c r="E11" s="7">
        <f t="shared" si="3"/>
        <v>-2.0751124097923928</v>
      </c>
      <c r="S11" s="1" t="s">
        <v>5</v>
      </c>
    </row>
    <row r="12" spans="2:19" x14ac:dyDescent="0.25">
      <c r="B12" s="5">
        <f t="shared" si="0"/>
        <v>0</v>
      </c>
      <c r="C12" s="5">
        <f t="shared" si="1"/>
        <v>2.5</v>
      </c>
      <c r="D12" s="6">
        <f t="shared" si="2"/>
        <v>-2.5</v>
      </c>
      <c r="E12" s="7">
        <f t="shared" si="3"/>
        <v>-2.08</v>
      </c>
      <c r="S12" s="1" t="s">
        <v>6</v>
      </c>
    </row>
    <row r="13" spans="2:19" x14ac:dyDescent="0.25">
      <c r="B13" s="5">
        <f t="shared" si="0"/>
        <v>0.15625</v>
      </c>
      <c r="C13" s="5">
        <f t="shared" si="1"/>
        <v>2.4951124097923927</v>
      </c>
      <c r="D13" s="6">
        <f t="shared" si="2"/>
        <v>-2.4951124097923927</v>
      </c>
      <c r="E13" s="7">
        <f t="shared" si="3"/>
        <v>-2.0751124097923928</v>
      </c>
    </row>
    <row r="14" spans="2:19" x14ac:dyDescent="0.25">
      <c r="B14" s="5">
        <f t="shared" si="0"/>
        <v>0.46875</v>
      </c>
      <c r="C14" s="5">
        <f t="shared" si="1"/>
        <v>2.4556615071096424</v>
      </c>
      <c r="D14" s="6">
        <f t="shared" si="2"/>
        <v>-2.4556615071096424</v>
      </c>
      <c r="E14" s="7">
        <f t="shared" si="3"/>
        <v>-2.0356615071096424</v>
      </c>
    </row>
    <row r="15" spans="2:19" x14ac:dyDescent="0.25">
      <c r="B15" s="5">
        <f t="shared" si="0"/>
        <v>0.78125</v>
      </c>
      <c r="C15" s="5">
        <f t="shared" si="1"/>
        <v>2.3747943989954163</v>
      </c>
      <c r="D15" s="6">
        <f t="shared" si="2"/>
        <v>-2.3747943989954163</v>
      </c>
      <c r="E15" s="7">
        <f t="shared" si="3"/>
        <v>-1.9547943989954164</v>
      </c>
    </row>
    <row r="16" spans="2:19" x14ac:dyDescent="0.25">
      <c r="B16" s="5">
        <f t="shared" si="0"/>
        <v>1.09375</v>
      </c>
      <c r="C16" s="5">
        <f t="shared" si="1"/>
        <v>2.2480460265528373</v>
      </c>
      <c r="D16" s="6">
        <f t="shared" si="2"/>
        <v>-2.2480460265528373</v>
      </c>
      <c r="E16" s="7">
        <f t="shared" si="3"/>
        <v>-1.8280460265528373</v>
      </c>
    </row>
    <row r="17" spans="2:12" x14ac:dyDescent="0.25">
      <c r="B17" s="5">
        <f t="shared" si="0"/>
        <v>1.40625</v>
      </c>
      <c r="C17" s="5">
        <f t="shared" si="1"/>
        <v>2.0669932117692116</v>
      </c>
      <c r="D17" s="6">
        <f t="shared" si="2"/>
        <v>-2.0669932117692116</v>
      </c>
      <c r="E17" s="7">
        <f>D17+0.33</f>
        <v>-1.7369932117692115</v>
      </c>
    </row>
    <row r="18" spans="2:12" x14ac:dyDescent="0.25">
      <c r="B18" s="5">
        <f t="shared" si="0"/>
        <v>1.71875</v>
      </c>
      <c r="C18" s="5">
        <f t="shared" si="1"/>
        <v>1.8154609435347266</v>
      </c>
      <c r="D18" s="6">
        <f t="shared" si="2"/>
        <v>-1.8154609435347266</v>
      </c>
      <c r="E18" s="7">
        <f>D18+0.2</f>
        <v>-1.6154609435347267</v>
      </c>
    </row>
    <row r="19" spans="2:12" x14ac:dyDescent="0.25">
      <c r="B19" s="5">
        <f t="shared" si="0"/>
        <v>2.03125</v>
      </c>
      <c r="C19" s="5">
        <f t="shared" si="1"/>
        <v>1.4574029770451273</v>
      </c>
      <c r="D19" s="6">
        <f t="shared" si="2"/>
        <v>-1.4574029770451273</v>
      </c>
      <c r="E19" s="7">
        <f>D19</f>
        <v>-1.4574029770451273</v>
      </c>
      <c r="H19" s="1" t="s">
        <v>4</v>
      </c>
      <c r="I19" s="1" t="s">
        <v>6</v>
      </c>
    </row>
    <row r="20" spans="2:12" x14ac:dyDescent="0.25">
      <c r="B20" s="5">
        <f t="shared" si="0"/>
        <v>2.34375</v>
      </c>
      <c r="C20" s="5">
        <f t="shared" si="1"/>
        <v>0.86996318169219089</v>
      </c>
      <c r="D20" s="6">
        <f t="shared" si="2"/>
        <v>-0.86996318169219089</v>
      </c>
      <c r="E20" s="7">
        <f>D20</f>
        <v>-0.86996318169219089</v>
      </c>
    </row>
    <row r="21" spans="2:12" x14ac:dyDescent="0.25">
      <c r="B21" s="5">
        <f t="shared" si="0"/>
        <v>2.5</v>
      </c>
      <c r="C21" s="5">
        <f t="shared" si="1"/>
        <v>0</v>
      </c>
      <c r="D21" s="6">
        <f t="shared" si="2"/>
        <v>0</v>
      </c>
      <c r="E21" s="7">
        <f t="shared" ref="E21" si="4">D21</f>
        <v>0</v>
      </c>
    </row>
    <row r="24" spans="2:12" x14ac:dyDescent="0.25">
      <c r="B24" s="1" t="s">
        <v>7</v>
      </c>
      <c r="I24" s="1" t="s">
        <v>6</v>
      </c>
    </row>
    <row r="25" spans="2:12" x14ac:dyDescent="0.25">
      <c r="J25" s="1" t="s">
        <v>0</v>
      </c>
      <c r="K25" s="1">
        <v>5</v>
      </c>
    </row>
    <row r="26" spans="2:12" x14ac:dyDescent="0.25">
      <c r="B26" s="1" t="s">
        <v>8</v>
      </c>
    </row>
    <row r="27" spans="2:12" x14ac:dyDescent="0.25">
      <c r="B27" s="10"/>
      <c r="C27" s="10"/>
      <c r="D27" s="10"/>
      <c r="J27" s="1" t="s">
        <v>1</v>
      </c>
      <c r="K27" s="1" t="s">
        <v>2</v>
      </c>
      <c r="L27" s="1" t="s">
        <v>3</v>
      </c>
    </row>
    <row r="28" spans="2:12" x14ac:dyDescent="0.25">
      <c r="B28" s="8">
        <v>0</v>
      </c>
      <c r="C28" s="8">
        <v>0.94789999999999996</v>
      </c>
      <c r="D28" s="8">
        <v>0.94789999999999996</v>
      </c>
      <c r="I28" s="1">
        <v>1</v>
      </c>
      <c r="J28" s="9">
        <f>-K25/2</f>
        <v>-2.5</v>
      </c>
      <c r="K28" s="9">
        <f t="shared" ref="K28:K46" si="5">SQRT($J$28^2-J28^2)</f>
        <v>0</v>
      </c>
      <c r="L28" s="9">
        <f>-K28</f>
        <v>0</v>
      </c>
    </row>
    <row r="29" spans="2:12" x14ac:dyDescent="0.25">
      <c r="B29" s="8">
        <v>1.2200000000000001E-2</v>
      </c>
      <c r="C29" s="8">
        <v>1.0871999999999999</v>
      </c>
      <c r="D29" s="8">
        <v>0.80859999999999999</v>
      </c>
      <c r="I29" s="1">
        <v>2</v>
      </c>
      <c r="J29" s="9">
        <f>-J45</f>
        <v>-2.34375</v>
      </c>
      <c r="K29" s="9">
        <f t="shared" si="5"/>
        <v>0.86996318169219089</v>
      </c>
      <c r="L29" s="9">
        <f t="shared" ref="L29:L46" si="6">-K29</f>
        <v>-0.86996318169219089</v>
      </c>
    </row>
    <row r="30" spans="2:12" x14ac:dyDescent="0.25">
      <c r="B30" s="8">
        <v>7.4200000000000002E-2</v>
      </c>
      <c r="C30" s="8">
        <v>1.3724000000000001</v>
      </c>
      <c r="D30" s="8">
        <v>0.61099999999999999</v>
      </c>
      <c r="I30" s="1">
        <v>3</v>
      </c>
      <c r="J30" s="9">
        <f>-J44</f>
        <v>-2.03125</v>
      </c>
      <c r="K30" s="9">
        <f t="shared" si="5"/>
        <v>1.4574029770451273</v>
      </c>
      <c r="L30" s="9">
        <f t="shared" si="6"/>
        <v>-1.4574029770451273</v>
      </c>
    </row>
    <row r="31" spans="2:12" x14ac:dyDescent="0.25">
      <c r="B31" s="8">
        <v>0.22839999999999999</v>
      </c>
      <c r="C31" s="8">
        <v>1.7031000000000001</v>
      </c>
      <c r="D31" s="8">
        <v>0.2606</v>
      </c>
      <c r="I31" s="1">
        <v>4</v>
      </c>
      <c r="J31" s="9">
        <f>-J43</f>
        <v>-1.71875</v>
      </c>
      <c r="K31" s="9">
        <f t="shared" si="5"/>
        <v>1.8154609435347266</v>
      </c>
      <c r="L31" s="9">
        <f t="shared" si="6"/>
        <v>-1.8154609435347266</v>
      </c>
    </row>
    <row r="32" spans="2:12" x14ac:dyDescent="0.25">
      <c r="B32" s="8">
        <v>0.43780000000000002</v>
      </c>
      <c r="C32" s="8">
        <v>2.0021</v>
      </c>
      <c r="D32" s="8">
        <v>0.20300000000000001</v>
      </c>
      <c r="I32" s="1">
        <v>5</v>
      </c>
      <c r="J32" s="9">
        <f>-J42</f>
        <v>-1.40625</v>
      </c>
      <c r="K32" s="9">
        <f t="shared" si="5"/>
        <v>2.0669932117692116</v>
      </c>
      <c r="L32" s="9">
        <f t="shared" si="6"/>
        <v>-2.0669932117692116</v>
      </c>
    </row>
    <row r="33" spans="2:12" x14ac:dyDescent="0.25">
      <c r="B33" s="8">
        <v>0.69579999999999997</v>
      </c>
      <c r="C33" s="8">
        <v>2.2602000000000002</v>
      </c>
      <c r="D33" s="8">
        <v>0.14230000000000001</v>
      </c>
      <c r="I33" s="1">
        <v>6</v>
      </c>
      <c r="J33" s="9">
        <f>-J41</f>
        <v>-1.09375</v>
      </c>
      <c r="K33" s="9">
        <f t="shared" si="5"/>
        <v>2.2480460265528373</v>
      </c>
      <c r="L33" s="9">
        <f t="shared" si="6"/>
        <v>-2.2480460265528373</v>
      </c>
    </row>
    <row r="34" spans="2:12" x14ac:dyDescent="0.25">
      <c r="B34" s="8">
        <v>0.99480000000000002</v>
      </c>
      <c r="C34" s="8">
        <v>2.4695</v>
      </c>
      <c r="D34" s="8">
        <v>8.5699999999999998E-2</v>
      </c>
      <c r="I34" s="1">
        <v>7</v>
      </c>
      <c r="J34" s="9">
        <f>-J40</f>
        <v>-0.78125</v>
      </c>
      <c r="K34" s="9">
        <f t="shared" si="5"/>
        <v>2.3747943989954163</v>
      </c>
      <c r="L34" s="9">
        <f t="shared" si="6"/>
        <v>-2.3747943989954163</v>
      </c>
    </row>
    <row r="35" spans="2:12" x14ac:dyDescent="0.25">
      <c r="B35" s="8">
        <v>1.3255999999999999</v>
      </c>
      <c r="C35" s="8">
        <v>2.6236999999999999</v>
      </c>
      <c r="D35" s="8">
        <v>0.04</v>
      </c>
      <c r="I35" s="1">
        <v>8</v>
      </c>
      <c r="J35" s="9">
        <f>-J39</f>
        <v>-0.46875</v>
      </c>
      <c r="K35" s="9">
        <f t="shared" si="5"/>
        <v>2.4556615071096424</v>
      </c>
      <c r="L35" s="9">
        <f t="shared" si="6"/>
        <v>-2.4556615071096424</v>
      </c>
    </row>
    <row r="36" spans="2:12" x14ac:dyDescent="0.25">
      <c r="B36" s="8">
        <v>1.6780999999999999</v>
      </c>
      <c r="C36" s="8">
        <v>2.7181999999999999</v>
      </c>
      <c r="D36" s="8">
        <v>1.03E-2</v>
      </c>
      <c r="I36" s="1">
        <v>9</v>
      </c>
      <c r="J36" s="9">
        <f>-J38</f>
        <v>-0.15625</v>
      </c>
      <c r="K36" s="9">
        <f t="shared" si="5"/>
        <v>2.4951124097923927</v>
      </c>
      <c r="L36" s="9">
        <f t="shared" si="6"/>
        <v>-2.4951124097923927</v>
      </c>
    </row>
    <row r="37" spans="2:12" x14ac:dyDescent="0.25">
      <c r="B37" s="8">
        <v>2.0417000000000001</v>
      </c>
      <c r="C37" s="8">
        <v>2.75</v>
      </c>
      <c r="D37" s="8">
        <v>0</v>
      </c>
      <c r="I37" s="1">
        <v>10</v>
      </c>
      <c r="J37" s="9">
        <v>0</v>
      </c>
      <c r="K37" s="9">
        <f t="shared" si="5"/>
        <v>2.5</v>
      </c>
      <c r="L37" s="9">
        <f t="shared" si="6"/>
        <v>-2.5</v>
      </c>
    </row>
    <row r="38" spans="2:12" x14ac:dyDescent="0.25">
      <c r="B38" s="8">
        <v>2.4051999999999998</v>
      </c>
      <c r="C38" s="8">
        <v>2.7181999999999999</v>
      </c>
      <c r="D38" s="8">
        <v>1.03E-2</v>
      </c>
      <c r="I38" s="1">
        <v>11</v>
      </c>
      <c r="J38" s="9">
        <f t="shared" ref="J38:J44" si="7">J39-($J$46/8)</f>
        <v>0.15625</v>
      </c>
      <c r="K38" s="9">
        <f t="shared" si="5"/>
        <v>2.4951124097923927</v>
      </c>
      <c r="L38" s="9">
        <f t="shared" si="6"/>
        <v>-2.4951124097923927</v>
      </c>
    </row>
    <row r="39" spans="2:12" x14ac:dyDescent="0.25">
      <c r="B39" s="8">
        <v>2.7578</v>
      </c>
      <c r="C39" s="8">
        <v>2.6236999999999999</v>
      </c>
      <c r="D39" s="8">
        <v>0.04</v>
      </c>
      <c r="I39" s="1">
        <v>12</v>
      </c>
      <c r="J39" s="9">
        <f t="shared" si="7"/>
        <v>0.46875</v>
      </c>
      <c r="K39" s="9">
        <f t="shared" si="5"/>
        <v>2.4556615071096424</v>
      </c>
      <c r="L39" s="9">
        <f t="shared" si="6"/>
        <v>-2.4556615071096424</v>
      </c>
    </row>
    <row r="40" spans="2:12" x14ac:dyDescent="0.25">
      <c r="B40" s="8">
        <v>3.0884999999999998</v>
      </c>
      <c r="C40" s="8">
        <v>2.4695</v>
      </c>
      <c r="D40" s="8">
        <v>8.5699999999999998E-2</v>
      </c>
      <c r="I40" s="1">
        <v>13</v>
      </c>
      <c r="J40" s="9">
        <f t="shared" si="7"/>
        <v>0.78125</v>
      </c>
      <c r="K40" s="9">
        <f t="shared" si="5"/>
        <v>2.3747943989954163</v>
      </c>
      <c r="L40" s="9">
        <f t="shared" si="6"/>
        <v>-2.3747943989954163</v>
      </c>
    </row>
    <row r="41" spans="2:12" x14ac:dyDescent="0.25">
      <c r="B41" s="8">
        <v>3.3875000000000002</v>
      </c>
      <c r="C41" s="8">
        <v>2.2602000000000002</v>
      </c>
      <c r="D41" s="8">
        <v>0.14230000000000001</v>
      </c>
      <c r="I41" s="1">
        <v>14</v>
      </c>
      <c r="J41" s="9">
        <f t="shared" si="7"/>
        <v>1.09375</v>
      </c>
      <c r="K41" s="9">
        <f t="shared" si="5"/>
        <v>2.2480460265528373</v>
      </c>
      <c r="L41" s="9">
        <f t="shared" si="6"/>
        <v>-2.2480460265528373</v>
      </c>
    </row>
    <row r="42" spans="2:12" x14ac:dyDescent="0.25">
      <c r="B42" s="8">
        <v>3.6456</v>
      </c>
      <c r="C42" s="8">
        <v>2.0021</v>
      </c>
      <c r="D42" s="8">
        <v>0.20300000000000001</v>
      </c>
      <c r="I42" s="1">
        <v>15</v>
      </c>
      <c r="J42" s="9">
        <f t="shared" si="7"/>
        <v>1.40625</v>
      </c>
      <c r="K42" s="9">
        <f t="shared" si="5"/>
        <v>2.0669932117692116</v>
      </c>
      <c r="L42" s="9">
        <f t="shared" si="6"/>
        <v>-2.0669932117692116</v>
      </c>
    </row>
    <row r="43" spans="2:12" x14ac:dyDescent="0.25">
      <c r="B43" s="8">
        <v>3.8549000000000002</v>
      </c>
      <c r="C43" s="8">
        <v>1.7031000000000001</v>
      </c>
      <c r="D43" s="8">
        <v>0.2606</v>
      </c>
      <c r="I43" s="1">
        <v>16</v>
      </c>
      <c r="J43" s="9">
        <f t="shared" si="7"/>
        <v>1.71875</v>
      </c>
      <c r="K43" s="9">
        <f t="shared" si="5"/>
        <v>1.8154609435347266</v>
      </c>
      <c r="L43" s="9">
        <f t="shared" si="6"/>
        <v>-1.8154609435347266</v>
      </c>
    </row>
    <row r="44" spans="2:12" x14ac:dyDescent="0.25">
      <c r="B44" s="8">
        <v>4.0091000000000001</v>
      </c>
      <c r="C44" s="8">
        <v>1.3724000000000001</v>
      </c>
      <c r="D44" s="8">
        <v>0.61099999999999999</v>
      </c>
      <c r="I44" s="1">
        <v>17</v>
      </c>
      <c r="J44" s="9">
        <f t="shared" si="7"/>
        <v>2.03125</v>
      </c>
      <c r="K44" s="9">
        <f t="shared" si="5"/>
        <v>1.4574029770451273</v>
      </c>
      <c r="L44" s="9">
        <f t="shared" si="6"/>
        <v>-1.4574029770451273</v>
      </c>
    </row>
    <row r="45" spans="2:12" x14ac:dyDescent="0.25">
      <c r="B45" s="8">
        <v>4.0711000000000004</v>
      </c>
      <c r="C45" s="8">
        <v>1.0871999999999999</v>
      </c>
      <c r="D45" s="8">
        <v>0.80859999999999999</v>
      </c>
      <c r="I45" s="1">
        <v>18</v>
      </c>
      <c r="J45" s="9">
        <f>J46-($J$46/16)</f>
        <v>2.34375</v>
      </c>
      <c r="K45" s="9">
        <f t="shared" si="5"/>
        <v>0.86996318169219089</v>
      </c>
      <c r="L45" s="9">
        <f t="shared" si="6"/>
        <v>-0.86996318169219089</v>
      </c>
    </row>
    <row r="46" spans="2:12" x14ac:dyDescent="0.25">
      <c r="B46" s="8">
        <v>4.0833000000000004</v>
      </c>
      <c r="C46" s="8">
        <v>0.94789999999999996</v>
      </c>
      <c r="D46" s="8">
        <v>0.94789999999999996</v>
      </c>
      <c r="I46" s="1">
        <v>19</v>
      </c>
      <c r="J46" s="9">
        <f>K25/2</f>
        <v>2.5</v>
      </c>
      <c r="K46" s="9">
        <f t="shared" si="5"/>
        <v>0</v>
      </c>
      <c r="L46" s="9">
        <f t="shared" si="6"/>
        <v>0</v>
      </c>
    </row>
    <row r="346" spans="5:5" x14ac:dyDescent="0.25">
      <c r="E346" s="2"/>
    </row>
  </sheetData>
  <dataValidations count="1">
    <dataValidation type="list" allowBlank="1" showInputMessage="1" showErrorMessage="1" sqref="I19">
      <formula1>$S$11:$S$12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vmccauley</dc:creator>
  <cp:lastModifiedBy>aschwinghamer</cp:lastModifiedBy>
  <dcterms:created xsi:type="dcterms:W3CDTF">2015-09-10T16:03:56Z</dcterms:created>
  <dcterms:modified xsi:type="dcterms:W3CDTF">2017-03-10T16:18:12Z</dcterms:modified>
</cp:coreProperties>
</file>