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2760" windowWidth="11145" windowHeight="8100" tabRatio="911" activeTab="0"/>
  </bookViews>
  <sheets>
    <sheet name="1. Instructions" sheetId="1" r:id="rId1"/>
    <sheet name="2. Enrollment Projections" sheetId="2" r:id="rId2"/>
    <sheet name="3. Staffing Plan" sheetId="3" r:id="rId3"/>
    <sheet name="4. 5-Year Budget" sheetId="4" r:id="rId4"/>
    <sheet name="CONTROL" sheetId="5" state="veryHidden" r:id="rId5"/>
  </sheets>
  <definedNames>
    <definedName name="_xlfn.F.DIST" hidden="1">#NAME?</definedName>
    <definedName name="_xlfn.IFERROR" hidden="1">#NAME?</definedName>
    <definedName name="AHS">'CONTROL'!$J$28:$J$30</definedName>
    <definedName name="CorpList">'CONTROL'!$C$17:$C$306</definedName>
    <definedName name="Schools">'CONTROL'!$C$16:$D$306</definedName>
  </definedNames>
  <calcPr fullCalcOnLoad="1"/>
</workbook>
</file>

<file path=xl/comments5.xml><?xml version="1.0" encoding="utf-8"?>
<comments xmlns="http://schemas.openxmlformats.org/spreadsheetml/2006/main">
  <authors>
    <author>flackjo</author>
  </authors>
  <commentList>
    <comment ref="D16" authorId="0">
      <text>
        <r>
          <rPr>
            <sz val="9"/>
            <rFont val="Tahoma"/>
            <family val="2"/>
          </rPr>
          <t>2009 = 2009-10</t>
        </r>
      </text>
    </comment>
  </commentList>
</comments>
</file>

<file path=xl/sharedStrings.xml><?xml version="1.0" encoding="utf-8"?>
<sst xmlns="http://schemas.openxmlformats.org/spreadsheetml/2006/main" count="646" uniqueCount="559">
  <si>
    <t>Title I</t>
  </si>
  <si>
    <t>Title II</t>
  </si>
  <si>
    <t xml:space="preserve"> </t>
  </si>
  <si>
    <t>Textbooks</t>
  </si>
  <si>
    <t>Legal Services</t>
  </si>
  <si>
    <t>Payroll Services</t>
  </si>
  <si>
    <t>Travel</t>
  </si>
  <si>
    <t>Year 1</t>
  </si>
  <si>
    <t>Year 2</t>
  </si>
  <si>
    <t>Year 3</t>
  </si>
  <si>
    <t>Year 4</t>
  </si>
  <si>
    <t>Year 5</t>
  </si>
  <si>
    <t>Professional Development</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</si>
  <si>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</si>
  <si>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</si>
  <si>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</si>
  <si>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</si>
  <si>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</si>
  <si>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</si>
  <si>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</si>
  <si>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</si>
  <si>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</si>
  <si>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</si>
  <si>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</si>
  <si>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</si>
  <si>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</si>
  <si>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</si>
  <si>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</si>
  <si>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</si>
  <si>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</si>
  <si>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</si>
  <si>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</si>
  <si>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</si>
  <si>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</si>
  <si>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</si>
  <si>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</si>
  <si>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</si>
  <si>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</si>
  <si>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</si>
  <si>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</si>
  <si>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</si>
  <si>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</si>
  <si>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</si>
  <si>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</si>
  <si>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</si>
  <si>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</si>
  <si>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</si>
  <si>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</si>
  <si>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</si>
  <si>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</si>
  <si>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</si>
  <si>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</si>
  <si>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</si>
  <si>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</si>
  <si>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</si>
  <si>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</si>
  <si>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</si>
  <si>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</si>
  <si>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</si>
  <si>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</si>
  <si>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</si>
  <si>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1. Instructions</t>
  </si>
  <si>
    <t>2. Enrollment Projection</t>
  </si>
  <si>
    <t>3. Staffing Plan</t>
  </si>
  <si>
    <t>Notes:</t>
  </si>
  <si>
    <t>School Name:</t>
  </si>
  <si>
    <t>School Enrollment Projections</t>
  </si>
  <si>
    <t>Kindergarten</t>
  </si>
  <si>
    <t>Grade 1</t>
  </si>
  <si>
    <t>Grade 2</t>
  </si>
  <si>
    <t>Grade 3</t>
  </si>
  <si>
    <t>Grade 4</t>
  </si>
  <si>
    <t>Grade 5</t>
  </si>
  <si>
    <t>Grade 6</t>
  </si>
  <si>
    <t>Grade 7</t>
  </si>
  <si>
    <t>Grade 8</t>
  </si>
  <si>
    <t>Grade 9</t>
  </si>
  <si>
    <t>Grade 10</t>
  </si>
  <si>
    <t>Grade 11</t>
  </si>
  <si>
    <t>Grade 12</t>
  </si>
  <si>
    <t>Position (specify)</t>
  </si>
  <si>
    <t>Number</t>
  </si>
  <si>
    <t>Average Salary</t>
  </si>
  <si>
    <t>Total Expense</t>
  </si>
  <si>
    <t>Medicare</t>
  </si>
  <si>
    <t>Unemployment</t>
  </si>
  <si>
    <t>Enrollment</t>
  </si>
  <si>
    <t>BENEFITS</t>
  </si>
  <si>
    <t>Rate/Per Employee Expense</t>
  </si>
  <si>
    <t>Total Benefits:</t>
  </si>
  <si>
    <t>Total Admin &amp; Support Staff:</t>
  </si>
  <si>
    <t>SUMMARY</t>
  </si>
  <si>
    <t>Total Salaries:</t>
  </si>
  <si>
    <t>Total Salaries + Benefits:</t>
  </si>
  <si>
    <t>Other Expenses - See Footnotes</t>
  </si>
  <si>
    <t>Instructional Supplies and Resources - See Footnotes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</si>
  <si>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</si>
  <si>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</si>
  <si>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</si>
  <si>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</si>
  <si>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</si>
  <si>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</si>
  <si>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</si>
  <si>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</si>
  <si>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</si>
  <si>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</si>
  <si>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</si>
  <si>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</si>
  <si>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</si>
  <si>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</si>
  <si>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</si>
  <si>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</si>
  <si>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</si>
  <si>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</si>
  <si>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</si>
  <si>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</si>
  <si>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</si>
  <si>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</si>
  <si>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</si>
  <si>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</si>
  <si>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</si>
  <si>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</si>
  <si>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</si>
  <si>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</si>
  <si>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</si>
  <si>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</si>
  <si>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</si>
  <si>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</si>
  <si>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</si>
  <si>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</si>
  <si>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</si>
  <si>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</si>
  <si>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</si>
  <si>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</si>
  <si>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</si>
  <si>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</si>
  <si>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</si>
  <si>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</si>
  <si>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</si>
  <si>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</si>
  <si>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</si>
  <si>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</si>
  <si>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</si>
  <si>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</si>
  <si>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</si>
  <si>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</si>
  <si>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</si>
  <si>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</si>
  <si>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</si>
  <si>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</si>
  <si>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</si>
  <si>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</si>
  <si>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</si>
  <si>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</si>
  <si>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</si>
  <si>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</si>
  <si>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</si>
  <si>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</si>
  <si>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</si>
  <si>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</si>
  <si>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</si>
  <si>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</si>
  <si>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</si>
  <si>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</si>
  <si>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</si>
  <si>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</si>
  <si>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</si>
  <si>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</si>
  <si>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</si>
  <si>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</si>
  <si>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</si>
  <si>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</si>
  <si>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</si>
  <si>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</si>
  <si>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</si>
  <si>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</si>
  <si>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</si>
  <si>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</si>
  <si>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</si>
  <si>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</si>
  <si>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</si>
  <si>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</si>
  <si>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</si>
  <si>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</si>
  <si>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</si>
  <si>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</si>
  <si>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</si>
  <si>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</si>
  <si>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</si>
  <si>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</si>
  <si>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</si>
  <si>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</si>
  <si>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</si>
  <si>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</si>
  <si>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</si>
  <si>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</si>
  <si>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</si>
  <si>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</si>
  <si>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</si>
  <si>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</si>
  <si>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</si>
  <si>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</si>
  <si>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</si>
  <si>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</si>
  <si>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</si>
  <si>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</si>
  <si>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</si>
  <si>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</si>
  <si>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</si>
  <si>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</si>
  <si>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</si>
  <si>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</si>
  <si>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</si>
  <si>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</si>
  <si>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</si>
  <si>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</si>
  <si>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</si>
  <si>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</si>
  <si>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</si>
  <si>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</si>
  <si>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</si>
  <si>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</si>
  <si>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</si>
  <si>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</si>
  <si>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</si>
  <si>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</si>
  <si>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</si>
  <si>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</si>
  <si>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</si>
  <si>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</si>
  <si>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</si>
  <si>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</si>
  <si>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</si>
  <si>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</si>
  <si>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</si>
  <si>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</si>
  <si>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</si>
  <si>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</si>
  <si>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</si>
  <si>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</si>
  <si>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</si>
  <si>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</si>
  <si>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</si>
  <si>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</si>
  <si>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</si>
  <si>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</si>
  <si>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</si>
  <si>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</si>
  <si>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</si>
  <si>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</si>
  <si>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</si>
  <si>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</si>
  <si>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</si>
  <si>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</si>
  <si>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</si>
  <si>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</si>
  <si>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</si>
  <si>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</si>
  <si>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</si>
  <si>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</si>
  <si>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</si>
  <si>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</si>
  <si>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</si>
  <si>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</si>
  <si>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</si>
  <si>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</si>
  <si>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</si>
  <si>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</si>
  <si>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</si>
  <si>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</si>
  <si>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</si>
  <si>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</si>
  <si>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</si>
  <si>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</si>
  <si>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</si>
  <si>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</si>
  <si>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</si>
  <si>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</si>
  <si>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</si>
  <si>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</si>
  <si>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</si>
  <si>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</si>
  <si>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</si>
  <si>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</si>
  <si>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</si>
  <si>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</si>
  <si>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</si>
  <si>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</si>
  <si>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</si>
  <si>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</si>
  <si>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</si>
  <si>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</si>
  <si>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</si>
  <si>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</si>
  <si>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</si>
  <si>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</si>
  <si>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</si>
  <si>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</si>
  <si>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</si>
  <si>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</si>
  <si>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</si>
  <si>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</si>
  <si>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</si>
  <si>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</si>
  <si>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</si>
  <si>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</si>
  <si>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</si>
  <si>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</si>
  <si>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</si>
  <si>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</si>
  <si>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</si>
  <si>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</si>
  <si>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</si>
  <si>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</si>
  <si>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</si>
  <si>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</si>
  <si>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</si>
  <si>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</si>
  <si>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</si>
  <si>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</si>
  <si>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</si>
  <si>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</si>
  <si>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</si>
  <si>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</si>
  <si>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</si>
  <si>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</si>
  <si>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</si>
  <si>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</si>
  <si>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</si>
  <si>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</si>
  <si>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</si>
  <si>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</si>
  <si>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</si>
  <si>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</si>
  <si>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</si>
  <si>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</si>
  <si>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</si>
  <si>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</si>
  <si>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</si>
  <si>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</si>
  <si>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</si>
  <si>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</si>
  <si>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</si>
  <si>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</si>
  <si>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</si>
  <si>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</si>
  <si>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</si>
  <si>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</si>
  <si>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</si>
  <si>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</si>
  <si>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</si>
  <si>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</si>
  <si>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</si>
  <si>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</si>
  <si>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</si>
  <si>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</si>
  <si>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</si>
  <si>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</si>
  <si>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</si>
  <si>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</si>
  <si>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</si>
  <si>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</si>
  <si>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</si>
  <si>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</si>
  <si>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</si>
  <si>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</si>
  <si>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</si>
  <si>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</si>
  <si>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</si>
  <si>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</si>
  <si>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</si>
  <si>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</si>
  <si>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</si>
  <si>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</si>
  <si>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</si>
  <si>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</si>
  <si>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</si>
  <si>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</si>
  <si>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</si>
  <si>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</si>
  <si>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</si>
  <si>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</si>
  <si>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</si>
  <si>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</si>
  <si>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</si>
  <si>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</si>
  <si>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</si>
  <si>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</si>
  <si>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</si>
  <si>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</si>
  <si>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</si>
  <si>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</si>
  <si>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</si>
  <si>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</si>
  <si>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</si>
  <si>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</si>
  <si>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</si>
  <si>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</si>
  <si>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</si>
  <si>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</si>
  <si>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</si>
  <si>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Lewis Cass School Corp</t>
  </si>
  <si>
    <t>Yorktown Community Schools</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</si>
  <si>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</si>
  <si>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</si>
  <si>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</si>
  <si>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</si>
  <si>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</si>
  <si>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</si>
  <si>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</si>
  <si>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</si>
  <si>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</si>
  <si>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</si>
  <si>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</si>
  <si>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Complexity Multiplier:</t>
  </si>
  <si>
    <t>Foundation Amount:</t>
  </si>
  <si>
    <t>ELL Adjustment:</t>
  </si>
  <si>
    <t>Sped Grant (mild/mod):</t>
  </si>
  <si>
    <t>Grants</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</si>
  <si>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</si>
  <si>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</si>
  <si>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</si>
  <si>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</si>
  <si>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</si>
  <si>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Special Education</t>
  </si>
  <si>
    <t>English Learners</t>
  </si>
  <si>
    <t>K-12 Distribution (3)</t>
  </si>
  <si>
    <t>Adult Distribution (4)</t>
  </si>
  <si>
    <t>Adult Learners (1)</t>
  </si>
  <si>
    <t>Virtual Students (2)</t>
  </si>
  <si>
    <t>Estimated % of Students:</t>
  </si>
  <si>
    <t>Yes</t>
  </si>
  <si>
    <t>No</t>
  </si>
  <si>
    <t>Adult High School?</t>
  </si>
  <si>
    <t>Honors Diploma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</si>
  <si>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</si>
  <si>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</si>
  <si>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</si>
  <si>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</si>
  <si>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</si>
  <si>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</si>
  <si>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</si>
  <si>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</si>
  <si>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</si>
  <si>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</si>
  <si>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</si>
  <si>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</si>
  <si>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</si>
  <si>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</si>
  <si>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</si>
  <si>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</si>
  <si>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</si>
  <si>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</si>
  <si>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</si>
  <si>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</si>
  <si>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</si>
  <si>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</si>
  <si>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</si>
  <si>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</si>
  <si>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</si>
  <si>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</si>
  <si>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</si>
  <si>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</si>
  <si>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</si>
  <si>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</si>
  <si>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</si>
  <si>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</si>
  <si>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</si>
  <si>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</si>
  <si>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</si>
  <si>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</si>
  <si>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</si>
  <si>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</si>
  <si>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</si>
  <si>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</si>
  <si>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</si>
  <si>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</si>
  <si>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</si>
  <si>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</si>
  <si>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</si>
  <si>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</si>
  <si>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</si>
  <si>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</si>
  <si>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</si>
  <si>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</si>
  <si>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</si>
  <si>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</si>
  <si>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</si>
  <si>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</si>
  <si>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</si>
  <si>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</si>
  <si>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</si>
  <si>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</si>
  <si>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</si>
  <si>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</si>
  <si>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</si>
  <si>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</si>
  <si>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</si>
  <si>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</si>
  <si>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</si>
  <si>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</si>
  <si>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</si>
  <si>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</si>
  <si>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</si>
  <si>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</si>
  <si>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</si>
  <si>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</si>
  <si>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</si>
  <si>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</si>
  <si>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</si>
  <si>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</si>
  <si>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</si>
  <si>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</si>
  <si>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</si>
  <si>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</si>
  <si>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</si>
  <si>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</si>
  <si>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</si>
  <si>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</si>
  <si>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</si>
  <si>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Total Governing Board Expenses:</t>
  </si>
  <si>
    <t>Other School Administration</t>
  </si>
  <si>
    <t>Lease, Mortgage, &amp; Other Facilities (Rows 143, 158)</t>
  </si>
  <si>
    <t>Basic Tuition Support / Adult Grant - From Tab 2</t>
  </si>
  <si>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</si>
  <si>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</si>
  <si>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Instructions for Renewal Budget Projections Workbook</t>
  </si>
  <si>
    <t>Name of Charter School:</t>
  </si>
  <si>
    <t>First Year of New Charter (Renewal Year):</t>
  </si>
  <si>
    <t>Location:</t>
  </si>
  <si>
    <t>4. 5-Year Budget</t>
  </si>
  <si>
    <t>Renewal Year:</t>
  </si>
  <si>
    <t>(must align with Renewal Application Enrollment Plan)</t>
  </si>
  <si>
    <t>Is the school an Adult High School (please see instructions):</t>
  </si>
  <si>
    <t>Current Year</t>
  </si>
  <si>
    <t>• Please complete the enrollment table for the school's current year, and provide enrollment projections for the next five (5) years beginning with the Renewal Year.</t>
  </si>
  <si>
    <t>Notes &amp; Instructions</t>
  </si>
  <si>
    <t>Free/Reduced Priced Lunch</t>
  </si>
  <si>
    <t>Renewal Year</t>
  </si>
  <si>
    <t>5-Year Projected  Annual Operating Budget  (Fiscal Year July 1-June 30)</t>
  </si>
  <si>
    <t>Other Instructional Supplies and Resources (Row 108)</t>
  </si>
  <si>
    <t>Other Instructional Supplies (please describe)</t>
  </si>
  <si>
    <t>All Grant amounts are from 2021 Biennial Budget. Complexity Index Data (Columns D &amp; F) are taken from LSA Budget Projections Run (04/19/21).
Over the biennium, Column E (FY 22) is used for Current Year and Column G (FY 23) is used for Years 1-5.</t>
  </si>
  <si>
    <t>FY 22 Index</t>
  </si>
  <si>
    <t>FY 22 $/ADM</t>
  </si>
  <si>
    <t>FY 23 Index</t>
  </si>
  <si>
    <t>FY 23 $/ADM</t>
  </si>
  <si>
    <t>FY 2022</t>
  </si>
  <si>
    <t>FY 2023</t>
  </si>
  <si>
    <t>ONLY THE IPS and GARY CS INDEXES HAVE BEEN ADJUSTED FOR 2021-22 and 2022-23.</t>
  </si>
  <si>
    <r>
      <rPr>
        <b/>
        <sz val="11"/>
        <rFont val="Calibri"/>
        <family val="2"/>
      </rPr>
      <t>Please complete the enrollment table for the school's current year, and provide enrollment projections for the next five (5) years beginning with the Renewal Year.</t>
    </r>
    <r>
      <rPr>
        <sz val="11"/>
        <rFont val="Calibri"/>
        <family val="2"/>
      </rPr>
      <t xml:space="preserve">
1) An "adult high school" is a charter school that has a majority of enrolled students that: (1) belong to a graduation cohort that has already graduated; or (2) are over the age of eighteen (18) years of age; at the time the student was first enrolled at the school.  </t>
    </r>
    <r>
      <rPr>
        <u val="single"/>
        <sz val="11"/>
        <rFont val="Calibri"/>
        <family val="2"/>
      </rPr>
      <t>If you are an adult high school, complete Rows 32, and 37-40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(2021-23 FY) budget-  Foundation = $5,995 for the 2021-22 SY and $6,235 for the 2022-23 SY (and beyond) and Complexity Multiplier = $3,775. The school's actual distribution will be based on the school's ADM count of eligible pupils enrolled in the school on two count dates (in September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mild/moderate disabilities ($2,657 for the 2022-23 SY). The grant amount for severe disabilities is $10,575 for the 2022-23 SY).
4)  The Adult Learner Grant amount for adult high schools is $6,750. The Adult Distribution is calculated by multiplying Total Enrollment by the Adult Grant. </t>
    </r>
  </si>
  <si>
    <t>Escrow</t>
  </si>
  <si>
    <t>(6)  Three quarters of one percent (0.75%) of the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</si>
  <si>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“Other Expenses” Column and/or in the Budget Narrative.</t>
  </si>
  <si>
    <r>
      <rPr>
        <b/>
        <sz val="11"/>
        <color indexed="8"/>
        <rFont val="Calibri"/>
        <family val="2"/>
      </rPr>
      <t>A note about classifying workers</t>
    </r>
    <r>
      <rPr>
        <sz val="11"/>
        <color theme="1"/>
        <rFont val="Calibri"/>
        <family val="2"/>
      </rPr>
      <t xml:space="preserve">: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but not what will be done and how it will be done. This is an important distinction because an employee's wages are subject to employment tax withholding while an independent contractor's earnings are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58, and explained in the budget narrative. Do not include payments made to independent contractors on Rows 15-47. 
</t>
    </r>
  </si>
  <si>
    <t xml:space="preserve">• All organizers submitting a Charter Renewal Application to the Indiana Charter School Board must complete worksheets 1 through 4 of the Renewal Budget Projections Workbook. No information is required to be entered into WHITE cells, they will autofill as information is entered into GREY cells. 
• Column and Row references in these instructions are to the Excel spreadsheet Column or Row. </t>
  </si>
  <si>
    <t>• Please provide a list of administrative, instructional, and other staff along with estimates of proposed salaries and benefits. Please include both full and part-time employees and contractors. Projected salary and benefits should align with current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</si>
  <si>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 Please provide budget projections for the Current Year and the next 5 years. Note that the information provided in Tab 3 must align with the personnel expenses provided in Tab 4 or Tab 4 will throw an ERROR.</t>
  </si>
  <si>
    <t>Ver. 10.11.2021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</si>
</sst>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7">
    <font>
      <sz val="11"/>
      <color theme="1"/>
      <name val="Calibri"/>
      <family val="2"/>
    </font>
    <font>
      <sz val="11"/>
      <color indexed="8"/>
      <name val="Calibri"/>
      <family val="2"/>
    </font>
    <font>
      <sz val="10"/>
      <name val="Arial"/>
      <family val="2"/>
    </font>
    <font>
      <b/>
      <sz val="14"/>
      <name val="Calibri"/>
      <family val="2"/>
    </font>
    <font>
      <sz val="10"/>
      <name val="Verdana"/>
      <family val="2"/>
    </font>
    <font>
      <sz val="9"/>
      <name val="Tahom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name val="Calibri"/>
      <family val="2"/>
    </font>
    <font>
      <b/>
      <sz val="10"/>
      <name val="Calibri"/>
      <family val="2"/>
    </font>
    <font>
      <b/>
      <sz val="10"/>
      <color indexed="9"/>
      <name val="Calibri"/>
      <family val="2"/>
    </font>
    <font>
      <b/>
      <sz val="10"/>
      <color indexed="8"/>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sz val="14"/>
      <color indexed="8"/>
      <name val="Calibri"/>
      <family val="2"/>
    </font>
    <font>
      <b/>
      <sz val="12"/>
      <color indexed="8"/>
      <name val="Calibri"/>
      <family val="2"/>
    </font>
    <font>
      <b/>
      <u val="single"/>
      <sz val="10"/>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0"/>
      <name val="Calibri"/>
      <family val="2"/>
    </font>
    <font>
      <b/>
      <sz val="10"/>
      <color theme="1"/>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sz val="14"/>
      <color theme="1"/>
      <name val="Calibri"/>
      <family val="2"/>
    </font>
    <font>
      <b/>
      <sz val="12"/>
      <color theme="1"/>
      <name val="Calibri"/>
      <family val="2"/>
    </font>
    <font>
      <b/>
      <u val="single"/>
      <sz val="10"/>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bgColor indexed="64"/>
      </patternFill>
    </fill>
    <fill>
      <patternFill patternType="solid">
        <fgColor theme="0" tint="-0.149990007281303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theme="0"/>
      </left>
      <right/>
      <top style="thin">
        <color theme="0"/>
      </top>
      <bottom/>
    </border>
    <border>
      <left style="thin"/>
      <right>
        <color indexed="63"/>
      </right>
      <top style="thin"/>
      <bottom>
        <color indexed="63"/>
      </bottom>
    </border>
    <border>
      <left/>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style="thin">
        <color theme="0"/>
      </left>
      <right/>
      <top/>
      <bottom/>
    </border>
    <border>
      <left/>
      <right/>
      <top style="thin"/>
      <bottom style="thin"/>
    </border>
    <border>
      <left/>
      <right style="thin"/>
      <top style="thin"/>
      <bottom style="thin"/>
    </border>
    <border>
      <left>
        <color indexed="63"/>
      </left>
      <right style="thin">
        <color theme="0"/>
      </right>
      <top style="thin">
        <color theme="0"/>
      </top>
      <bottom style="thin">
        <color theme="0"/>
      </bottom>
    </border>
    <border>
      <left style="thin"/>
      <right style="thin"/>
      <top>
        <color indexed="63"/>
      </top>
      <bottom>
        <color indexed="63"/>
      </bottom>
    </border>
    <border>
      <left style="thin"/>
      <right style="thin"/>
      <top style="thin"/>
      <bottom/>
    </border>
    <border>
      <left style="thin"/>
      <right style="thin"/>
      <top/>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68">
    <xf numFmtId="0" fontId="0" fillId="0" borderId="0" xfId="0" applyFont="1" applyAlignment="1">
      <alignment/>
    </xf>
    <xf numFmtId="0" fontId="7" fillId="33" borderId="0" xfId="0" applyFont="1" applyFill="1" applyBorder="1" applyAlignment="1" applyProtection="1">
      <alignment horizontal="center" vertical="center"/>
      <protection/>
    </xf>
    <xf numFmtId="0" fontId="66" fillId="33" borderId="10" xfId="0" applyFont="1" applyFill="1" applyBorder="1" applyAlignment="1" applyProtection="1">
      <alignment horizontal="right" vertical="center"/>
      <protection/>
    </xf>
    <xf numFmtId="0" fontId="68" fillId="0" borderId="0" xfId="0" applyFont="1" applyAlignment="1">
      <alignment horizontal="center" vertical="center"/>
    </xf>
    <xf numFmtId="0" fontId="68" fillId="34" borderId="11" xfId="0" applyFont="1" applyFill="1" applyBorder="1" applyAlignment="1">
      <alignment horizontal="center" vertical="center"/>
    </xf>
    <xf numFmtId="0" fontId="68" fillId="0" borderId="0" xfId="0" applyFont="1" applyAlignment="1">
      <alignment vertical="center"/>
    </xf>
    <xf numFmtId="0" fontId="31" fillId="0" borderId="0" xfId="0" applyNumberFormat="1" applyFont="1" applyAlignment="1">
      <alignment vertical="center"/>
    </xf>
    <xf numFmtId="0" fontId="68" fillId="34" borderId="11" xfId="0" applyFont="1" applyFill="1" applyBorder="1" applyAlignment="1">
      <alignment vertical="center"/>
    </xf>
    <xf numFmtId="0" fontId="32" fillId="33" borderId="12" xfId="0" applyNumberFormat="1" applyFont="1" applyFill="1" applyBorder="1" applyAlignment="1">
      <alignment/>
    </xf>
    <xf numFmtId="49" fontId="68" fillId="33" borderId="13" xfId="0" applyNumberFormat="1" applyFont="1" applyFill="1" applyBorder="1" applyAlignment="1">
      <alignment/>
    </xf>
    <xf numFmtId="0" fontId="68" fillId="33" borderId="13" xfId="0" applyFont="1" applyFill="1" applyBorder="1" applyAlignment="1">
      <alignment horizontal="center" vertical="center"/>
    </xf>
    <xf numFmtId="0" fontId="68" fillId="33" borderId="13" xfId="0" applyFont="1" applyFill="1" applyBorder="1" applyAlignment="1">
      <alignment/>
    </xf>
    <xf numFmtId="0" fontId="68" fillId="33" borderId="14" xfId="0" applyFont="1" applyFill="1" applyBorder="1" applyAlignment="1">
      <alignment/>
    </xf>
    <xf numFmtId="0" fontId="32" fillId="33" borderId="15" xfId="0" applyNumberFormat="1" applyFont="1" applyFill="1" applyBorder="1" applyAlignment="1">
      <alignment/>
    </xf>
    <xf numFmtId="49" fontId="68" fillId="33" borderId="0" xfId="0" applyNumberFormat="1" applyFont="1" applyFill="1" applyBorder="1" applyAlignment="1">
      <alignment/>
    </xf>
    <xf numFmtId="0" fontId="68" fillId="33" borderId="0" xfId="0" applyFont="1" applyFill="1" applyBorder="1" applyAlignment="1">
      <alignment horizontal="center" vertical="center"/>
    </xf>
    <xf numFmtId="0" fontId="68" fillId="33" borderId="0" xfId="0" applyFont="1" applyFill="1" applyBorder="1" applyAlignment="1">
      <alignment/>
    </xf>
    <xf numFmtId="0" fontId="68" fillId="33" borderId="16" xfId="0" applyFont="1" applyFill="1" applyBorder="1" applyAlignment="1">
      <alignment/>
    </xf>
    <xf numFmtId="0" fontId="32" fillId="33" borderId="17" xfId="0" applyNumberFormat="1" applyFont="1" applyFill="1" applyBorder="1" applyAlignment="1">
      <alignment/>
    </xf>
    <xf numFmtId="49" fontId="68" fillId="33" borderId="10" xfId="0" applyNumberFormat="1" applyFont="1" applyFill="1" applyBorder="1" applyAlignment="1">
      <alignment/>
    </xf>
    <xf numFmtId="0" fontId="68" fillId="33" borderId="10" xfId="0" applyFont="1" applyFill="1" applyBorder="1" applyAlignment="1">
      <alignment horizontal="center" vertical="center"/>
    </xf>
    <xf numFmtId="0" fontId="68" fillId="33" borderId="10" xfId="0" applyFont="1" applyFill="1" applyBorder="1" applyAlignment="1">
      <alignment/>
    </xf>
    <xf numFmtId="0" fontId="68" fillId="33" borderId="18" xfId="0" applyFont="1" applyFill="1" applyBorder="1" applyAlignment="1">
      <alignment/>
    </xf>
    <xf numFmtId="0" fontId="69" fillId="35" borderId="19" xfId="0" applyFont="1" applyFill="1" applyBorder="1" applyAlignment="1">
      <alignment horizontal="center" vertical="center" wrapText="1"/>
    </xf>
    <xf numFmtId="1" fontId="32" fillId="33" borderId="20" xfId="59" applyNumberFormat="1" applyFont="1" applyFill="1" applyBorder="1" applyAlignment="1" applyProtection="1">
      <alignment horizontal="center" vertical="center"/>
      <protection/>
    </xf>
    <xf numFmtId="1" fontId="32" fillId="33" borderId="21" xfId="59" applyNumberFormat="1" applyFont="1" applyFill="1" applyBorder="1" applyAlignment="1" applyProtection="1">
      <alignment horizontal="center" vertical="center"/>
      <protection/>
    </xf>
    <xf numFmtId="0" fontId="70" fillId="0" borderId="0" xfId="0" applyFont="1" applyAlignment="1">
      <alignment vertical="center"/>
    </xf>
    <xf numFmtId="0" fontId="71" fillId="0" borderId="0" xfId="0" applyFont="1" applyAlignment="1">
      <alignment horizontal="center" vertical="center"/>
    </xf>
    <xf numFmtId="0" fontId="0" fillId="0" borderId="0" xfId="0" applyAlignment="1">
      <alignment vertical="center"/>
    </xf>
    <xf numFmtId="0" fontId="68" fillId="0" borderId="0" xfId="0" applyFont="1" applyAlignment="1">
      <alignment horizontal="center" vertical="center"/>
    </xf>
    <xf numFmtId="44" fontId="68" fillId="0" borderId="0" xfId="0" applyNumberFormat="1" applyFont="1" applyAlignment="1">
      <alignment vertical="center"/>
    </xf>
    <xf numFmtId="0" fontId="69" fillId="35" borderId="0" xfId="0" applyFont="1" applyFill="1" applyBorder="1" applyAlignment="1">
      <alignment horizontal="center" vertical="center" wrapText="1"/>
    </xf>
    <xf numFmtId="2" fontId="31" fillId="0" borderId="0" xfId="0" applyNumberFormat="1" applyFont="1" applyFill="1" applyBorder="1" applyAlignment="1">
      <alignment horizontal="center" vertical="center"/>
    </xf>
    <xf numFmtId="176" fontId="68" fillId="34" borderId="0" xfId="0" applyNumberFormat="1" applyFont="1" applyFill="1" applyBorder="1" applyAlignment="1">
      <alignment horizontal="center" vertical="center"/>
    </xf>
    <xf numFmtId="176" fontId="68" fillId="0" borderId="0" xfId="0" applyNumberFormat="1" applyFont="1" applyAlignment="1">
      <alignment vertical="center"/>
    </xf>
    <xf numFmtId="2" fontId="68" fillId="34" borderId="0" xfId="0" applyNumberFormat="1" applyFont="1" applyFill="1" applyBorder="1" applyAlignment="1">
      <alignment horizontal="center" vertical="center"/>
    </xf>
    <xf numFmtId="0" fontId="68" fillId="0" borderId="0" xfId="0" applyFont="1" applyAlignment="1">
      <alignment horizontal="center" vertical="center"/>
    </xf>
    <xf numFmtId="0" fontId="31" fillId="0" borderId="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2" xfId="0" applyFont="1" applyFill="1" applyBorder="1" applyAlignment="1">
      <alignment horizontal="left" vertical="center"/>
    </xf>
    <xf numFmtId="177" fontId="72" fillId="0" borderId="0" xfId="0" applyNumberFormat="1" applyFont="1" applyFill="1" applyBorder="1" applyAlignment="1">
      <alignment horizontal="center" vertical="center" wrapText="1"/>
    </xf>
    <xf numFmtId="0" fontId="72" fillId="0" borderId="0" xfId="0" applyFont="1" applyFill="1" applyBorder="1" applyAlignment="1">
      <alignment horizontal="left" vertical="top"/>
    </xf>
    <xf numFmtId="44" fontId="31" fillId="0" borderId="0" xfId="59" applyNumberFormat="1" applyFont="1" applyFill="1" applyBorder="1" applyAlignment="1" applyProtection="1">
      <alignment horizontal="center" vertical="center"/>
      <protection/>
    </xf>
    <xf numFmtId="44" fontId="68" fillId="33" borderId="0" xfId="0" applyNumberFormat="1" applyFont="1" applyFill="1" applyBorder="1" applyAlignment="1">
      <alignment vertical="center"/>
    </xf>
    <xf numFmtId="44" fontId="68" fillId="33" borderId="23" xfId="0" applyNumberFormat="1" applyFont="1" applyFill="1" applyBorder="1" applyAlignment="1">
      <alignment vertical="center"/>
    </xf>
    <xf numFmtId="0" fontId="31" fillId="0" borderId="0" xfId="0" applyNumberFormat="1" applyFont="1" applyAlignment="1">
      <alignment horizontal="center" vertical="center"/>
    </xf>
    <xf numFmtId="0" fontId="69" fillId="35" borderId="0" xfId="0" applyFont="1" applyFill="1" applyBorder="1" applyAlignment="1">
      <alignment horizontal="center" vertical="center"/>
    </xf>
    <xf numFmtId="0" fontId="72" fillId="0" borderId="0" xfId="0" applyFont="1" applyFill="1" applyBorder="1" applyAlignment="1">
      <alignment horizontal="center" vertical="top"/>
    </xf>
    <xf numFmtId="178" fontId="72" fillId="0" borderId="0" xfId="0" applyNumberFormat="1" applyFont="1" applyFill="1" applyBorder="1" applyAlignment="1">
      <alignment horizontal="center" vertical="top"/>
    </xf>
    <xf numFmtId="44" fontId="31" fillId="33" borderId="0" xfId="59" applyNumberFormat="1" applyFont="1" applyFill="1" applyBorder="1" applyAlignment="1" applyProtection="1">
      <alignment horizontal="center" vertical="center"/>
      <protection/>
    </xf>
    <xf numFmtId="44" fontId="68" fillId="33" borderId="10" xfId="0" applyNumberFormat="1" applyFont="1" applyFill="1" applyBorder="1" applyAlignment="1" applyProtection="1">
      <alignment horizontal="center" vertical="center"/>
      <protection/>
    </xf>
    <xf numFmtId="44" fontId="31" fillId="33" borderId="24" xfId="59" applyNumberFormat="1" applyFont="1" applyFill="1" applyBorder="1" applyAlignment="1" applyProtection="1">
      <alignment horizontal="center" vertical="center"/>
      <protection/>
    </xf>
    <xf numFmtId="44" fontId="68" fillId="33" borderId="25" xfId="0" applyNumberFormat="1" applyFont="1" applyFill="1" applyBorder="1" applyAlignment="1" applyProtection="1">
      <alignment horizontal="center" vertical="center"/>
      <protection/>
    </xf>
    <xf numFmtId="1" fontId="32" fillId="33" borderId="26" xfId="59" applyNumberFormat="1" applyFont="1" applyFill="1" applyBorder="1" applyAlignment="1" applyProtection="1">
      <alignment horizontal="center" vertical="center"/>
      <protection/>
    </xf>
    <xf numFmtId="1" fontId="31" fillId="33" borderId="23" xfId="59" applyNumberFormat="1" applyFont="1" applyFill="1" applyBorder="1" applyAlignment="1" applyProtection="1">
      <alignment horizontal="left" vertical="center"/>
      <protection/>
    </xf>
    <xf numFmtId="0" fontId="68" fillId="33" borderId="23" xfId="0" applyFont="1" applyFill="1" applyBorder="1" applyAlignment="1">
      <alignment horizontal="left" vertical="center"/>
    </xf>
    <xf numFmtId="0" fontId="68" fillId="33" borderId="25" xfId="0" applyFont="1" applyFill="1" applyBorder="1" applyAlignment="1" applyProtection="1">
      <alignment horizontal="left" vertical="center"/>
      <protection/>
    </xf>
    <xf numFmtId="0" fontId="66" fillId="33" borderId="13" xfId="0" applyFont="1" applyFill="1" applyBorder="1" applyAlignment="1" applyProtection="1">
      <alignment horizontal="center" vertical="center"/>
      <protection/>
    </xf>
    <xf numFmtId="0" fontId="0" fillId="33" borderId="20"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66" fillId="33" borderId="16"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6" fillId="33" borderId="0" xfId="0" applyFont="1" applyFill="1" applyBorder="1" applyAlignment="1" applyProtection="1">
      <alignment horizontal="right" vertical="center"/>
      <protection/>
    </xf>
    <xf numFmtId="0" fontId="0" fillId="33" borderId="10" xfId="0" applyFont="1" applyFill="1" applyBorder="1" applyAlignment="1" applyProtection="1">
      <alignment vertical="center"/>
      <protection/>
    </xf>
    <xf numFmtId="0" fontId="7" fillId="0" borderId="0" xfId="59" applyFont="1" applyFill="1" applyProtection="1">
      <alignment/>
      <protection/>
    </xf>
    <xf numFmtId="0" fontId="0" fillId="0" borderId="0" xfId="0" applyFont="1" applyFill="1" applyAlignment="1" applyProtection="1">
      <alignment/>
      <protection/>
    </xf>
    <xf numFmtId="0" fontId="66" fillId="0" borderId="0" xfId="0" applyFont="1" applyFill="1" applyBorder="1" applyAlignment="1" applyProtection="1">
      <alignment/>
      <protection/>
    </xf>
    <xf numFmtId="0" fontId="0" fillId="0" borderId="0" xfId="0" applyFont="1" applyFill="1" applyBorder="1" applyAlignment="1" applyProtection="1">
      <alignment/>
      <protection/>
    </xf>
    <xf numFmtId="0" fontId="7" fillId="33" borderId="27" xfId="59" applyFont="1" applyFill="1" applyBorder="1" applyProtection="1">
      <alignment/>
      <protection/>
    </xf>
    <xf numFmtId="0" fontId="7" fillId="33" borderId="28" xfId="59" applyFont="1" applyFill="1" applyBorder="1" applyProtection="1">
      <alignment/>
      <protection/>
    </xf>
    <xf numFmtId="0" fontId="7" fillId="33" borderId="29" xfId="59" applyFont="1" applyFill="1" applyBorder="1" applyProtection="1">
      <alignment/>
      <protection/>
    </xf>
    <xf numFmtId="0" fontId="7" fillId="33" borderId="30" xfId="59" applyFont="1" applyFill="1" applyBorder="1" applyProtection="1">
      <alignment/>
      <protection/>
    </xf>
    <xf numFmtId="0" fontId="7" fillId="33" borderId="31" xfId="59" applyFont="1" applyFill="1" applyBorder="1" applyProtection="1">
      <alignment/>
      <protection/>
    </xf>
    <xf numFmtId="0" fontId="7" fillId="36" borderId="26" xfId="59" applyFont="1" applyFill="1" applyBorder="1" applyProtection="1">
      <alignment/>
      <protection/>
    </xf>
    <xf numFmtId="0" fontId="7" fillId="33" borderId="0" xfId="59" applyFont="1" applyFill="1" applyBorder="1" applyAlignment="1" applyProtection="1" quotePrefix="1">
      <alignment vertical="center"/>
      <protection/>
    </xf>
    <xf numFmtId="0" fontId="7" fillId="33" borderId="0" xfId="59" applyFont="1" applyFill="1" applyBorder="1" applyAlignment="1" applyProtection="1">
      <alignment wrapText="1"/>
      <protection/>
    </xf>
    <xf numFmtId="0" fontId="7" fillId="33" borderId="0" xfId="59" applyFont="1" applyFill="1" applyBorder="1" applyAlignment="1" applyProtection="1">
      <alignment horizontal="center"/>
      <protection/>
    </xf>
    <xf numFmtId="0" fontId="7" fillId="33" borderId="0" xfId="59" applyFont="1" applyFill="1" applyBorder="1" applyProtection="1">
      <alignment/>
      <protection/>
    </xf>
    <xf numFmtId="0" fontId="7" fillId="0" borderId="0" xfId="0" applyFont="1" applyFill="1" applyBorder="1" applyAlignment="1" applyProtection="1">
      <alignment horizontal="left"/>
      <protection/>
    </xf>
    <xf numFmtId="0" fontId="7" fillId="36" borderId="10" xfId="59" applyNumberFormat="1" applyFont="1" applyFill="1" applyBorder="1" applyAlignment="1" applyProtection="1">
      <alignment horizontal="left" vertical="center"/>
      <protection locked="0"/>
    </xf>
    <xf numFmtId="0" fontId="8" fillId="33" borderId="0" xfId="59" applyFont="1" applyFill="1" applyBorder="1" applyAlignment="1" applyProtection="1" quotePrefix="1">
      <alignment horizontal="left"/>
      <protection/>
    </xf>
    <xf numFmtId="0" fontId="7" fillId="33" borderId="0" xfId="59" applyFont="1" applyFill="1" applyProtection="1">
      <alignment/>
      <protection/>
    </xf>
    <xf numFmtId="0" fontId="7" fillId="33" borderId="10" xfId="59" applyFont="1" applyFill="1" applyBorder="1" applyProtection="1">
      <alignment/>
      <protection/>
    </xf>
    <xf numFmtId="0" fontId="7" fillId="33" borderId="0" xfId="59" applyFont="1" applyFill="1" applyBorder="1" applyAlignment="1" applyProtection="1" quotePrefix="1">
      <alignment horizontal="left"/>
      <protection/>
    </xf>
    <xf numFmtId="0" fontId="73" fillId="33" borderId="26" xfId="54" applyFont="1" applyFill="1" applyBorder="1" applyAlignment="1" applyProtection="1">
      <alignment horizontal="left" vertical="top"/>
      <protection locked="0"/>
    </xf>
    <xf numFmtId="0" fontId="7" fillId="33" borderId="26" xfId="59" applyFont="1" applyFill="1" applyBorder="1" applyAlignment="1" applyProtection="1">
      <alignment horizontal="left" vertical="center" wrapText="1" indent="1"/>
      <protection/>
    </xf>
    <xf numFmtId="0" fontId="7" fillId="0" borderId="0" xfId="59" applyFont="1" applyFill="1" applyAlignment="1" applyProtection="1">
      <alignment vertical="center"/>
      <protection/>
    </xf>
    <xf numFmtId="0" fontId="7" fillId="33" borderId="30" xfId="59" applyFont="1" applyFill="1" applyBorder="1" applyAlignment="1" applyProtection="1">
      <alignment vertical="center"/>
      <protection/>
    </xf>
    <xf numFmtId="0" fontId="7" fillId="33" borderId="0" xfId="59" applyFont="1" applyFill="1" applyBorder="1" applyAlignment="1" applyProtection="1" quotePrefix="1">
      <alignment horizontal="left" vertical="center"/>
      <protection/>
    </xf>
    <xf numFmtId="0" fontId="73" fillId="33" borderId="26" xfId="54" applyFont="1" applyFill="1" applyBorder="1" applyAlignment="1" applyProtection="1">
      <alignment vertical="center"/>
      <protection locked="0"/>
    </xf>
    <xf numFmtId="0" fontId="7" fillId="33" borderId="31" xfId="59"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7" fillId="33" borderId="0" xfId="59" applyFont="1" applyFill="1" applyBorder="1" applyAlignment="1" applyProtection="1">
      <alignment vertical="center"/>
      <protection/>
    </xf>
    <xf numFmtId="0" fontId="73" fillId="33" borderId="26" xfId="54" applyFont="1" applyFill="1" applyBorder="1" applyAlignment="1" applyProtection="1">
      <alignment vertical="top"/>
      <protection locked="0"/>
    </xf>
    <xf numFmtId="0" fontId="7" fillId="33" borderId="26" xfId="59" applyFont="1" applyFill="1" applyBorder="1" applyAlignment="1" applyProtection="1">
      <alignment vertical="top"/>
      <protection/>
    </xf>
    <xf numFmtId="0" fontId="73" fillId="33" borderId="0" xfId="54" applyFont="1" applyFill="1" applyAlignment="1" applyProtection="1">
      <alignment/>
      <protection/>
    </xf>
    <xf numFmtId="0" fontId="7" fillId="33" borderId="0" xfId="59" applyFont="1" applyFill="1" applyBorder="1" applyAlignment="1" applyProtection="1" quotePrefix="1">
      <alignment horizontal="left" vertical="top" wrapText="1"/>
      <protection/>
    </xf>
    <xf numFmtId="0" fontId="7" fillId="33" borderId="32" xfId="59" applyFont="1" applyFill="1" applyBorder="1" applyProtection="1">
      <alignment/>
      <protection/>
    </xf>
    <xf numFmtId="0" fontId="7" fillId="33" borderId="33" xfId="59" applyFont="1" applyFill="1" applyBorder="1" applyAlignment="1" applyProtection="1">
      <alignment wrapText="1"/>
      <protection/>
    </xf>
    <xf numFmtId="0" fontId="7" fillId="33" borderId="33" xfId="59" applyFont="1" applyFill="1" applyBorder="1" applyProtection="1">
      <alignment/>
      <protection/>
    </xf>
    <xf numFmtId="0" fontId="7" fillId="33" borderId="34" xfId="59" applyFont="1" applyFill="1" applyBorder="1" applyAlignment="1" applyProtection="1">
      <alignment horizontal="right"/>
      <protection/>
    </xf>
    <xf numFmtId="0" fontId="7" fillId="0" borderId="0" xfId="59" applyFont="1" applyFill="1" applyBorder="1" applyAlignment="1" applyProtection="1">
      <alignment/>
      <protection/>
    </xf>
    <xf numFmtId="0" fontId="7"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7" xfId="0" applyFont="1" applyFill="1" applyBorder="1" applyAlignment="1" applyProtection="1">
      <alignment/>
      <protection/>
    </xf>
    <xf numFmtId="0" fontId="0" fillId="33" borderId="28" xfId="0" applyFont="1" applyFill="1" applyBorder="1" applyAlignment="1" applyProtection="1">
      <alignment/>
      <protection/>
    </xf>
    <xf numFmtId="0" fontId="0" fillId="33" borderId="29" xfId="0" applyFont="1" applyFill="1" applyBorder="1" applyAlignment="1" applyProtection="1">
      <alignment/>
      <protection/>
    </xf>
    <xf numFmtId="0" fontId="0" fillId="33" borderId="30" xfId="0" applyFont="1" applyFill="1" applyBorder="1" applyAlignment="1" applyProtection="1">
      <alignment/>
      <protection/>
    </xf>
    <xf numFmtId="0" fontId="0" fillId="33" borderId="0" xfId="0" applyFont="1" applyFill="1" applyBorder="1" applyAlignment="1" applyProtection="1">
      <alignment/>
      <protection/>
    </xf>
    <xf numFmtId="0" fontId="0" fillId="33" borderId="31" xfId="0" applyFont="1" applyFill="1" applyBorder="1" applyAlignment="1" applyProtection="1">
      <alignment/>
      <protection/>
    </xf>
    <xf numFmtId="0" fontId="66"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horizontal="left" vertical="center"/>
      <protection/>
    </xf>
    <xf numFmtId="0" fontId="0" fillId="33" borderId="12" xfId="0" applyFont="1" applyFill="1" applyBorder="1" applyAlignment="1" applyProtection="1">
      <alignment/>
      <protection/>
    </xf>
    <xf numFmtId="0" fontId="8" fillId="33" borderId="13" xfId="59" applyFont="1" applyFill="1" applyBorder="1" applyAlignment="1" applyProtection="1">
      <alignment horizontal="center" vertical="center"/>
      <protection/>
    </xf>
    <xf numFmtId="0" fontId="8" fillId="33" borderId="20" xfId="59" applyFont="1" applyFill="1" applyBorder="1" applyAlignment="1" applyProtection="1">
      <alignment horizontal="center" vertical="center"/>
      <protection/>
    </xf>
    <xf numFmtId="0" fontId="8" fillId="33" borderId="14" xfId="59" applyFont="1" applyFill="1" applyBorder="1" applyAlignment="1" applyProtection="1">
      <alignment horizontal="center" vertical="center"/>
      <protection/>
    </xf>
    <xf numFmtId="0" fontId="0" fillId="33" borderId="15" xfId="0" applyFont="1" applyFill="1" applyBorder="1" applyAlignment="1" applyProtection="1">
      <alignment/>
      <protection/>
    </xf>
    <xf numFmtId="0" fontId="8" fillId="33" borderId="0" xfId="59" applyFont="1" applyFill="1" applyBorder="1" applyAlignment="1" applyProtection="1">
      <alignment horizontal="center" vertical="center"/>
      <protection/>
    </xf>
    <xf numFmtId="0" fontId="8" fillId="33" borderId="16" xfId="59" applyFont="1" applyFill="1" applyBorder="1" applyAlignment="1" applyProtection="1">
      <alignment horizontal="center" vertical="center"/>
      <protection/>
    </xf>
    <xf numFmtId="0" fontId="7" fillId="33" borderId="16" xfId="59" applyFont="1" applyFill="1" applyBorder="1" applyAlignment="1" applyProtection="1">
      <alignment horizontal="center" vertical="center"/>
      <protection/>
    </xf>
    <xf numFmtId="0" fontId="7" fillId="36" borderId="26" xfId="59" applyFont="1" applyFill="1" applyBorder="1" applyAlignment="1" applyProtection="1">
      <alignment horizontal="center" vertical="center"/>
      <protection locked="0"/>
    </xf>
    <xf numFmtId="0" fontId="8" fillId="33" borderId="0" xfId="59" applyFont="1" applyFill="1" applyBorder="1" applyAlignment="1" applyProtection="1">
      <alignment horizontal="left" vertical="center"/>
      <protection/>
    </xf>
    <xf numFmtId="1" fontId="7" fillId="33" borderId="0" xfId="59" applyNumberFormat="1" applyFont="1" applyFill="1" applyBorder="1" applyAlignment="1" applyProtection="1">
      <alignment horizontal="center" vertical="center"/>
      <protection/>
    </xf>
    <xf numFmtId="1" fontId="7" fillId="33" borderId="16" xfId="59" applyNumberFormat="1" applyFont="1" applyFill="1" applyBorder="1" applyAlignment="1" applyProtection="1">
      <alignment horizontal="center" vertical="center"/>
      <protection/>
    </xf>
    <xf numFmtId="165" fontId="8" fillId="0" borderId="0" xfId="44" applyNumberFormat="1" applyFont="1" applyFill="1" applyBorder="1" applyAlignment="1" applyProtection="1">
      <alignment horizontal="right" vertical="center"/>
      <protection/>
    </xf>
    <xf numFmtId="44" fontId="0" fillId="0" borderId="26"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7" fillId="33" borderId="18"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32" xfId="0" applyFont="1" applyFill="1" applyBorder="1" applyAlignment="1" applyProtection="1">
      <alignment/>
      <protection/>
    </xf>
    <xf numFmtId="0" fontId="0" fillId="33" borderId="33" xfId="0" applyFont="1" applyFill="1" applyBorder="1" applyAlignment="1" applyProtection="1">
      <alignment/>
      <protection/>
    </xf>
    <xf numFmtId="0" fontId="0" fillId="33" borderId="34"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7" fillId="33" borderId="27" xfId="0" applyFont="1" applyFill="1" applyBorder="1" applyAlignment="1" applyProtection="1">
      <alignment vertical="center"/>
      <protection/>
    </xf>
    <xf numFmtId="0" fontId="7" fillId="33" borderId="29"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33" borderId="3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7" fillId="33" borderId="31" xfId="0" applyFont="1" applyFill="1" applyBorder="1" applyAlignment="1" applyProtection="1">
      <alignment vertical="center"/>
      <protection/>
    </xf>
    <xf numFmtId="0" fontId="8" fillId="0" borderId="0" xfId="0" applyFont="1" applyFill="1" applyAlignment="1" applyProtection="1">
      <alignment/>
      <protection/>
    </xf>
    <xf numFmtId="0" fontId="8" fillId="33" borderId="30" xfId="0" applyFont="1" applyFill="1" applyBorder="1" applyAlignment="1" applyProtection="1">
      <alignment vertical="center"/>
      <protection/>
    </xf>
    <xf numFmtId="0" fontId="8" fillId="33" borderId="31" xfId="0" applyFont="1" applyFill="1" applyBorder="1" applyAlignment="1" applyProtection="1">
      <alignment vertical="center"/>
      <protection/>
    </xf>
    <xf numFmtId="0" fontId="8" fillId="0" borderId="0" xfId="0" applyFont="1" applyBorder="1" applyAlignment="1" applyProtection="1">
      <alignment/>
      <protection/>
    </xf>
    <xf numFmtId="0" fontId="8" fillId="0" borderId="0" xfId="0" applyFont="1" applyAlignment="1" applyProtection="1">
      <alignment/>
      <protection/>
    </xf>
    <xf numFmtId="0" fontId="7" fillId="33" borderId="12"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33" borderId="14"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8" fillId="33" borderId="0" xfId="0" applyFont="1" applyFill="1" applyBorder="1" applyAlignment="1" applyProtection="1">
      <alignment horizontal="center" vertical="center" wrapText="1"/>
      <protection/>
    </xf>
    <xf numFmtId="0" fontId="7" fillId="33" borderId="16" xfId="0" applyFont="1" applyFill="1" applyBorder="1" applyAlignment="1" applyProtection="1">
      <alignment vertical="center" wrapText="1"/>
      <protection/>
    </xf>
    <xf numFmtId="0" fontId="7" fillId="33" borderId="31" xfId="0" applyFont="1" applyFill="1" applyBorder="1" applyAlignment="1" applyProtection="1">
      <alignment vertical="center" wrapText="1"/>
      <protection/>
    </xf>
    <xf numFmtId="0" fontId="7" fillId="0" borderId="0" xfId="0" applyFont="1" applyBorder="1" applyAlignment="1" applyProtection="1">
      <alignment vertical="center" wrapText="1"/>
      <protection/>
    </xf>
    <xf numFmtId="5" fontId="8" fillId="0" borderId="25" xfId="0" applyNumberFormat="1" applyFont="1" applyBorder="1" applyAlignment="1" applyProtection="1">
      <alignment horizontal="center" vertical="center" wrapText="1"/>
      <protection/>
    </xf>
    <xf numFmtId="5" fontId="8" fillId="0" borderId="17" xfId="0" applyNumberFormat="1" applyFont="1" applyBorder="1" applyAlignment="1" applyProtection="1">
      <alignment horizontal="center" vertical="center" wrapText="1"/>
      <protection/>
    </xf>
    <xf numFmtId="5" fontId="8" fillId="0" borderId="26" xfId="0" applyNumberFormat="1" applyFont="1" applyBorder="1" applyAlignment="1" applyProtection="1">
      <alignment horizontal="center" vertical="center" wrapText="1"/>
      <protection/>
    </xf>
    <xf numFmtId="5" fontId="8" fillId="33" borderId="0" xfId="0" applyNumberFormat="1" applyFont="1" applyFill="1" applyBorder="1" applyAlignment="1" applyProtection="1">
      <alignment horizontal="center" vertical="center" wrapText="1"/>
      <protection/>
    </xf>
    <xf numFmtId="0" fontId="53" fillId="37" borderId="26"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7" fontId="8" fillId="33" borderId="35" xfId="0" applyNumberFormat="1" applyFont="1" applyFill="1" applyBorder="1" applyAlignment="1" applyProtection="1">
      <alignment horizontal="center" vertical="center"/>
      <protection/>
    </xf>
    <xf numFmtId="37" fontId="8" fillId="33" borderId="20" xfId="0" applyNumberFormat="1" applyFont="1" applyFill="1" applyBorder="1" applyAlignment="1" applyProtection="1">
      <alignment horizontal="center" vertical="center"/>
      <protection/>
    </xf>
    <xf numFmtId="37" fontId="8" fillId="33" borderId="21" xfId="0" applyNumberFormat="1" applyFont="1" applyFill="1" applyBorder="1" applyAlignment="1" applyProtection="1">
      <alignment horizontal="center" vertical="center"/>
      <protection/>
    </xf>
    <xf numFmtId="37" fontId="8" fillId="33" borderId="0" xfId="0" applyNumberFormat="1" applyFont="1" applyFill="1" applyBorder="1" applyAlignment="1" applyProtection="1">
      <alignment horizontal="center" vertical="center"/>
      <protection/>
    </xf>
    <xf numFmtId="3" fontId="8" fillId="33" borderId="35" xfId="0" applyNumberFormat="1" applyFont="1" applyFill="1" applyBorder="1" applyAlignment="1" applyProtection="1">
      <alignment horizontal="center" vertical="center"/>
      <protection/>
    </xf>
    <xf numFmtId="3" fontId="8" fillId="33" borderId="20" xfId="0" applyNumberFormat="1" applyFont="1" applyFill="1" applyBorder="1" applyAlignment="1" applyProtection="1">
      <alignment horizontal="center" vertical="center"/>
      <protection/>
    </xf>
    <xf numFmtId="3" fontId="8" fillId="33" borderId="21" xfId="0" applyNumberFormat="1" applyFont="1" applyFill="1" applyBorder="1" applyAlignment="1" applyProtection="1">
      <alignment horizontal="center" vertical="center"/>
      <protection/>
    </xf>
    <xf numFmtId="3" fontId="8" fillId="33" borderId="0" xfId="0" applyNumberFormat="1" applyFont="1" applyFill="1" applyBorder="1" applyAlignment="1" applyProtection="1">
      <alignment horizontal="center" vertical="center"/>
      <protection/>
    </xf>
    <xf numFmtId="0" fontId="7" fillId="38" borderId="25" xfId="0" applyFont="1" applyFill="1" applyBorder="1" applyAlignment="1" applyProtection="1">
      <alignment vertical="center"/>
      <protection locked="0"/>
    </xf>
    <xf numFmtId="167" fontId="7" fillId="38" borderId="35" xfId="0" applyNumberFormat="1" applyFont="1" applyFill="1" applyBorder="1" applyAlignment="1" applyProtection="1">
      <alignment horizontal="center" vertical="center"/>
      <protection locked="0"/>
    </xf>
    <xf numFmtId="44" fontId="7" fillId="38" borderId="20" xfId="0" applyNumberFormat="1" applyFont="1" applyFill="1" applyBorder="1" applyAlignment="1" applyProtection="1">
      <alignment horizontal="center" vertical="center"/>
      <protection locked="0"/>
    </xf>
    <xf numFmtId="44" fontId="7" fillId="0" borderId="26"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8" fillId="33" borderId="16" xfId="0" applyFont="1" applyFill="1" applyBorder="1" applyAlignment="1" applyProtection="1">
      <alignment vertical="center"/>
      <protection/>
    </xf>
    <xf numFmtId="0" fontId="7" fillId="38" borderId="26" xfId="0" applyFont="1" applyFill="1" applyBorder="1" applyAlignment="1" applyProtection="1">
      <alignment vertical="center"/>
      <protection locked="0"/>
    </xf>
    <xf numFmtId="0" fontId="7" fillId="38" borderId="26"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xf>
    <xf numFmtId="0" fontId="8" fillId="39" borderId="26" xfId="0" applyFont="1" applyFill="1" applyBorder="1" applyAlignment="1" applyProtection="1">
      <alignment vertical="center"/>
      <protection/>
    </xf>
    <xf numFmtId="167" fontId="8" fillId="0" borderId="26" xfId="0" applyNumberFormat="1" applyFont="1" applyFill="1" applyBorder="1" applyAlignment="1" applyProtection="1">
      <alignment horizontal="center" vertical="center"/>
      <protection/>
    </xf>
    <xf numFmtId="44" fontId="8" fillId="0" borderId="24" xfId="0" applyNumberFormat="1" applyFont="1" applyFill="1" applyBorder="1" applyAlignment="1" applyProtection="1">
      <alignment horizontal="center" vertical="center"/>
      <protection/>
    </xf>
    <xf numFmtId="44" fontId="8" fillId="0" borderId="26" xfId="0" applyNumberFormat="1" applyFont="1" applyFill="1" applyBorder="1" applyAlignment="1" applyProtection="1">
      <alignment horizontal="center" vertical="center"/>
      <protection/>
    </xf>
    <xf numFmtId="44" fontId="8" fillId="33" borderId="0" xfId="0" applyNumberFormat="1" applyFont="1" applyFill="1" applyBorder="1" applyAlignment="1" applyProtection="1">
      <alignment horizontal="center" vertical="center"/>
      <protection/>
    </xf>
    <xf numFmtId="0" fontId="8" fillId="39" borderId="24" xfId="0" applyFont="1" applyFill="1" applyBorder="1" applyAlignment="1" applyProtection="1">
      <alignment vertical="center"/>
      <protection/>
    </xf>
    <xf numFmtId="0" fontId="8" fillId="39" borderId="15" xfId="0" applyFont="1" applyFill="1" applyBorder="1" applyAlignment="1" applyProtection="1">
      <alignment vertical="center"/>
      <protection/>
    </xf>
    <xf numFmtId="0" fontId="8" fillId="39" borderId="0" xfId="0" applyFont="1" applyFill="1" applyBorder="1" applyAlignment="1" applyProtection="1">
      <alignment vertical="center"/>
      <protection/>
    </xf>
    <xf numFmtId="0" fontId="8" fillId="39" borderId="16" xfId="0" applyFont="1" applyFill="1" applyBorder="1" applyAlignment="1" applyProtection="1">
      <alignment vertical="center"/>
      <protection/>
    </xf>
    <xf numFmtId="0" fontId="8" fillId="33" borderId="17"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3" fontId="8" fillId="33" borderId="17" xfId="0" applyNumberFormat="1" applyFont="1" applyFill="1" applyBorder="1" applyAlignment="1" applyProtection="1">
      <alignment horizontal="center" vertical="center"/>
      <protection/>
    </xf>
    <xf numFmtId="3" fontId="8" fillId="33" borderId="10" xfId="0" applyNumberFormat="1" applyFont="1" applyFill="1" applyBorder="1" applyAlignment="1" applyProtection="1">
      <alignment horizontal="center" vertical="center"/>
      <protection/>
    </xf>
    <xf numFmtId="3" fontId="8" fillId="33" borderId="18" xfId="0" applyNumberFormat="1" applyFont="1" applyFill="1" applyBorder="1" applyAlignment="1" applyProtection="1">
      <alignment horizontal="center" vertical="center"/>
      <protection/>
    </xf>
    <xf numFmtId="167" fontId="7" fillId="33" borderId="0" xfId="0" applyNumberFormat="1" applyFont="1" applyFill="1" applyBorder="1" applyAlignment="1" applyProtection="1">
      <alignment horizontal="center" vertical="center"/>
      <protection/>
    </xf>
    <xf numFmtId="3" fontId="7" fillId="33" borderId="16" xfId="0" applyNumberFormat="1" applyFont="1" applyFill="1" applyBorder="1" applyAlignment="1" applyProtection="1">
      <alignment vertical="center"/>
      <protection/>
    </xf>
    <xf numFmtId="0" fontId="7" fillId="38" borderId="26"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xf>
    <xf numFmtId="167" fontId="8" fillId="33" borderId="0" xfId="0" applyNumberFormat="1" applyFont="1" applyFill="1" applyBorder="1" applyAlignment="1" applyProtection="1">
      <alignment horizontal="center" vertical="center"/>
      <protection/>
    </xf>
    <xf numFmtId="0" fontId="8" fillId="33" borderId="23" xfId="0" applyFont="1" applyFill="1" applyBorder="1" applyAlignment="1" applyProtection="1">
      <alignment vertical="center"/>
      <protection/>
    </xf>
    <xf numFmtId="167" fontId="8" fillId="33" borderId="12" xfId="0" applyNumberFormat="1" applyFont="1" applyFill="1" applyBorder="1" applyAlignment="1" applyProtection="1">
      <alignment horizontal="center" vertical="center"/>
      <protection/>
    </xf>
    <xf numFmtId="44" fontId="8" fillId="33" borderId="10" xfId="0" applyNumberFormat="1" applyFont="1" applyFill="1" applyBorder="1" applyAlignment="1" applyProtection="1">
      <alignment horizontal="center" vertical="center"/>
      <protection/>
    </xf>
    <xf numFmtId="44" fontId="8" fillId="33" borderId="21" xfId="0" applyNumberFormat="1" applyFont="1" applyFill="1" applyBorder="1" applyAlignment="1" applyProtection="1">
      <alignment horizontal="center" vertical="center"/>
      <protection/>
    </xf>
    <xf numFmtId="44" fontId="7" fillId="33" borderId="10" xfId="0" applyNumberFormat="1" applyFont="1" applyFill="1" applyBorder="1" applyAlignment="1" applyProtection="1">
      <alignment horizontal="center" vertical="center"/>
      <protection/>
    </xf>
    <xf numFmtId="167" fontId="8" fillId="33" borderId="21" xfId="0" applyNumberFormat="1" applyFont="1" applyFill="1" applyBorder="1" applyAlignment="1" applyProtection="1">
      <alignment horizontal="center" vertical="center"/>
      <protection/>
    </xf>
    <xf numFmtId="167" fontId="8" fillId="33" borderId="16" xfId="0" applyNumberFormat="1" applyFont="1" applyFill="1" applyBorder="1" applyAlignment="1" applyProtection="1">
      <alignment horizontal="center" vertical="center"/>
      <protection/>
    </xf>
    <xf numFmtId="0" fontId="8" fillId="0" borderId="23" xfId="0" applyFont="1" applyBorder="1" applyAlignment="1" applyProtection="1">
      <alignment horizontal="center" vertical="center" wrapText="1"/>
      <protection/>
    </xf>
    <xf numFmtId="5" fontId="8" fillId="33" borderId="23" xfId="0" applyNumberFormat="1" applyFont="1" applyFill="1" applyBorder="1" applyAlignment="1" applyProtection="1">
      <alignment horizontal="center" vertical="center" wrapText="1"/>
      <protection/>
    </xf>
    <xf numFmtId="5" fontId="8" fillId="0" borderId="10" xfId="0" applyNumberFormat="1" applyFont="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1" fontId="7" fillId="33" borderId="15" xfId="0" applyNumberFormat="1" applyFont="1" applyFill="1" applyBorder="1" applyAlignment="1" applyProtection="1">
      <alignment horizontal="center" vertical="center"/>
      <protection/>
    </xf>
    <xf numFmtId="1" fontId="7" fillId="33" borderId="20" xfId="0" applyNumberFormat="1" applyFont="1" applyFill="1" applyBorder="1" applyAlignment="1" applyProtection="1">
      <alignment horizontal="center" vertical="center"/>
      <protection/>
    </xf>
    <xf numFmtId="1" fontId="7" fillId="33" borderId="21" xfId="0" applyNumberFormat="1" applyFont="1" applyFill="1" applyBorder="1" applyAlignment="1" applyProtection="1">
      <alignment horizontal="center" vertical="center"/>
      <protection/>
    </xf>
    <xf numFmtId="1" fontId="7" fillId="33" borderId="0" xfId="0" applyNumberFormat="1"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0" borderId="25" xfId="0" applyFont="1" applyFill="1" applyBorder="1" applyAlignment="1" applyProtection="1">
      <alignment vertical="center"/>
      <protection/>
    </xf>
    <xf numFmtId="1" fontId="7" fillId="33" borderId="23" xfId="0" applyNumberFormat="1" applyFont="1" applyFill="1" applyBorder="1" applyAlignment="1" applyProtection="1">
      <alignment horizontal="center" vertical="center"/>
      <protection/>
    </xf>
    <xf numFmtId="44" fontId="7" fillId="38" borderId="26" xfId="0" applyNumberFormat="1"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xf>
    <xf numFmtId="0" fontId="7" fillId="0" borderId="26" xfId="0" applyFont="1" applyFill="1" applyBorder="1" applyAlignment="1" applyProtection="1">
      <alignment vertical="center"/>
      <protection/>
    </xf>
    <xf numFmtId="168" fontId="7" fillId="0" borderId="26" xfId="0" applyNumberFormat="1" applyFont="1" applyFill="1" applyBorder="1" applyAlignment="1" applyProtection="1">
      <alignment horizontal="center" vertical="center"/>
      <protection/>
    </xf>
    <xf numFmtId="168" fontId="7" fillId="0" borderId="21" xfId="0" applyNumberFormat="1" applyFont="1" applyFill="1" applyBorder="1" applyAlignment="1" applyProtection="1">
      <alignment horizontal="center" vertical="center"/>
      <protection/>
    </xf>
    <xf numFmtId="10" fontId="7" fillId="0" borderId="26" xfId="0" applyNumberFormat="1" applyFont="1" applyFill="1" applyBorder="1" applyAlignment="1" applyProtection="1">
      <alignment horizontal="center" vertical="center"/>
      <protection/>
    </xf>
    <xf numFmtId="10" fontId="7" fillId="0" borderId="21" xfId="0" applyNumberFormat="1" applyFont="1" applyFill="1" applyBorder="1" applyAlignment="1" applyProtection="1">
      <alignment horizontal="center" vertical="center"/>
      <protection/>
    </xf>
    <xf numFmtId="0" fontId="7" fillId="33" borderId="17" xfId="0" applyFont="1" applyFill="1" applyBorder="1" applyAlignment="1" applyProtection="1">
      <alignment vertical="center"/>
      <protection/>
    </xf>
    <xf numFmtId="0" fontId="8" fillId="39" borderId="10"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7" fillId="33" borderId="10" xfId="0" applyFont="1" applyFill="1" applyBorder="1" applyAlignment="1" applyProtection="1">
      <alignment vertical="center"/>
      <protection/>
    </xf>
    <xf numFmtId="167" fontId="8" fillId="39" borderId="10" xfId="0" applyNumberFormat="1" applyFont="1" applyFill="1" applyBorder="1" applyAlignment="1" applyProtection="1">
      <alignment horizontal="center" vertical="center"/>
      <protection/>
    </xf>
    <xf numFmtId="44" fontId="8" fillId="39" borderId="10" xfId="0" applyNumberFormat="1" applyFont="1" applyFill="1" applyBorder="1" applyAlignment="1" applyProtection="1">
      <alignment horizontal="center" vertical="center"/>
      <protection/>
    </xf>
    <xf numFmtId="167" fontId="8" fillId="33" borderId="10" xfId="0" applyNumberFormat="1" applyFont="1" applyFill="1" applyBorder="1" applyAlignment="1" applyProtection="1">
      <alignment horizontal="center" vertical="center"/>
      <protection/>
    </xf>
    <xf numFmtId="0" fontId="7" fillId="33" borderId="18" xfId="0" applyFont="1" applyFill="1" applyBorder="1" applyAlignment="1" applyProtection="1">
      <alignment vertical="center"/>
      <protection/>
    </xf>
    <xf numFmtId="5" fontId="7" fillId="0" borderId="0" xfId="0" applyNumberFormat="1" applyFont="1" applyFill="1" applyBorder="1" applyAlignment="1" applyProtection="1">
      <alignment/>
      <protection/>
    </xf>
    <xf numFmtId="167" fontId="8" fillId="39" borderId="0" xfId="0" applyNumberFormat="1" applyFont="1" applyFill="1" applyBorder="1" applyAlignment="1" applyProtection="1">
      <alignment horizontal="center" vertical="center"/>
      <protection/>
    </xf>
    <xf numFmtId="44" fontId="8" fillId="39" borderId="0" xfId="0" applyNumberFormat="1" applyFont="1" applyFill="1" applyBorder="1" applyAlignment="1" applyProtection="1">
      <alignment horizontal="center" vertical="center"/>
      <protection/>
    </xf>
    <xf numFmtId="0" fontId="8" fillId="39" borderId="13" xfId="0" applyFont="1" applyFill="1" applyBorder="1" applyAlignment="1" applyProtection="1">
      <alignment vertical="center"/>
      <protection/>
    </xf>
    <xf numFmtId="0" fontId="8" fillId="33" borderId="13" xfId="0" applyFont="1" applyFill="1" applyBorder="1" applyAlignment="1" applyProtection="1">
      <alignment vertical="center"/>
      <protection/>
    </xf>
    <xf numFmtId="167" fontId="8" fillId="39" borderId="13" xfId="0" applyNumberFormat="1" applyFont="1" applyFill="1" applyBorder="1" applyAlignment="1" applyProtection="1">
      <alignment horizontal="center" vertical="center"/>
      <protection/>
    </xf>
    <xf numFmtId="44" fontId="8" fillId="39" borderId="13" xfId="0" applyNumberFormat="1" applyFont="1" applyFill="1" applyBorder="1" applyAlignment="1" applyProtection="1">
      <alignment horizontal="center" vertical="center"/>
      <protection/>
    </xf>
    <xf numFmtId="44" fontId="8" fillId="33" borderId="13" xfId="0" applyNumberFormat="1" applyFont="1" applyFill="1" applyBorder="1" applyAlignment="1" applyProtection="1">
      <alignment horizontal="center" vertical="center"/>
      <protection/>
    </xf>
    <xf numFmtId="167" fontId="8" fillId="33" borderId="13" xfId="0" applyNumberFormat="1" applyFont="1" applyFill="1" applyBorder="1" applyAlignment="1" applyProtection="1">
      <alignment horizontal="center" vertical="center"/>
      <protection/>
    </xf>
    <xf numFmtId="0" fontId="53" fillId="40" borderId="26" xfId="0" applyFont="1" applyFill="1" applyBorder="1" applyAlignment="1" applyProtection="1">
      <alignment vertical="center"/>
      <protection/>
    </xf>
    <xf numFmtId="42" fontId="8" fillId="33" borderId="0" xfId="0" applyNumberFormat="1" applyFont="1" applyFill="1" applyBorder="1" applyAlignment="1" applyProtection="1">
      <alignment vertical="center"/>
      <protection/>
    </xf>
    <xf numFmtId="0" fontId="8" fillId="33" borderId="15" xfId="0" applyFont="1" applyFill="1" applyBorder="1" applyAlignment="1" applyProtection="1">
      <alignment vertical="center"/>
      <protection/>
    </xf>
    <xf numFmtId="42" fontId="8" fillId="33" borderId="0" xfId="46" applyNumberFormat="1" applyFont="1" applyFill="1" applyBorder="1" applyAlignment="1" applyProtection="1">
      <alignment vertical="center"/>
      <protection/>
    </xf>
    <xf numFmtId="0" fontId="9" fillId="33" borderId="31" xfId="0" applyFont="1" applyFill="1" applyBorder="1" applyAlignment="1" applyProtection="1">
      <alignment vertical="center"/>
      <protection/>
    </xf>
    <xf numFmtId="0" fontId="8" fillId="0" borderId="0" xfId="0" applyFont="1" applyFill="1" applyBorder="1" applyAlignment="1" applyProtection="1">
      <alignment/>
      <protection/>
    </xf>
    <xf numFmtId="9" fontId="7" fillId="0" borderId="0" xfId="0" applyNumberFormat="1" applyFont="1" applyFill="1" applyBorder="1" applyAlignment="1" applyProtection="1">
      <alignment horizontal="center"/>
      <protection/>
    </xf>
    <xf numFmtId="1" fontId="7" fillId="33" borderId="0" xfId="0" applyNumberFormat="1" applyFont="1" applyFill="1" applyBorder="1" applyAlignment="1" applyProtection="1">
      <alignment vertical="center"/>
      <protection/>
    </xf>
    <xf numFmtId="44" fontId="8" fillId="33" borderId="16" xfId="0" applyNumberFormat="1" applyFont="1" applyFill="1" applyBorder="1" applyAlignment="1" applyProtection="1">
      <alignment horizontal="center" vertical="center"/>
      <protection/>
    </xf>
    <xf numFmtId="44" fontId="8" fillId="33" borderId="16" xfId="0" applyNumberFormat="1" applyFont="1" applyFill="1" applyBorder="1" applyAlignment="1" applyProtection="1">
      <alignment vertical="center"/>
      <protection/>
    </xf>
    <xf numFmtId="0" fontId="8" fillId="33" borderId="17" xfId="0" applyFont="1" applyFill="1" applyBorder="1" applyAlignment="1" applyProtection="1">
      <alignment vertical="center"/>
      <protection/>
    </xf>
    <xf numFmtId="167" fontId="7" fillId="33" borderId="10" xfId="0" applyNumberFormat="1" applyFont="1" applyFill="1" applyBorder="1" applyAlignment="1" applyProtection="1">
      <alignment horizontal="center" vertical="center"/>
      <protection/>
    </xf>
    <xf numFmtId="167" fontId="8" fillId="33" borderId="18" xfId="0" applyNumberFormat="1" applyFont="1" applyFill="1" applyBorder="1" applyAlignment="1" applyProtection="1">
      <alignment horizontal="center" vertical="center"/>
      <protection/>
    </xf>
    <xf numFmtId="0" fontId="37" fillId="33" borderId="10"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7" fillId="33" borderId="32" xfId="0" applyFont="1" applyFill="1" applyBorder="1" applyAlignment="1" applyProtection="1">
      <alignment vertical="center"/>
      <protection/>
    </xf>
    <xf numFmtId="0" fontId="7" fillId="33" borderId="33" xfId="0" applyFont="1" applyFill="1" applyBorder="1" applyAlignment="1" applyProtection="1">
      <alignment vertical="center"/>
      <protection/>
    </xf>
    <xf numFmtId="0" fontId="7" fillId="33" borderId="34" xfId="0" applyFont="1" applyFill="1" applyBorder="1" applyAlignment="1" applyProtection="1">
      <alignment vertical="center"/>
      <protection/>
    </xf>
    <xf numFmtId="1" fontId="7" fillId="0" borderId="0" xfId="0" applyNumberFormat="1" applyFont="1" applyFill="1" applyAlignment="1" applyProtection="1">
      <alignment/>
      <protection/>
    </xf>
    <xf numFmtId="0" fontId="7" fillId="36" borderId="24" xfId="59" applyFont="1" applyFill="1" applyBorder="1" applyAlignment="1" applyProtection="1">
      <alignment horizontal="center" vertical="center"/>
      <protection locked="0"/>
    </xf>
    <xf numFmtId="0" fontId="7" fillId="33" borderId="0" xfId="59" applyFont="1" applyFill="1" applyBorder="1" applyAlignment="1" applyProtection="1">
      <alignment horizontal="center" vertical="center"/>
      <protection/>
    </xf>
    <xf numFmtId="0" fontId="0" fillId="33" borderId="15" xfId="0" applyFont="1" applyFill="1" applyBorder="1" applyAlignment="1" applyProtection="1">
      <alignment/>
      <protection/>
    </xf>
    <xf numFmtId="0" fontId="74" fillId="33" borderId="16" xfId="59" applyFont="1" applyFill="1" applyBorder="1" applyAlignment="1" applyProtection="1">
      <alignment horizontal="center" vertical="center"/>
      <protection/>
    </xf>
    <xf numFmtId="0" fontId="10"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wrapText="1"/>
      <protection/>
    </xf>
    <xf numFmtId="1" fontId="7" fillId="33" borderId="10"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5" fillId="0" borderId="0" xfId="0" applyNumberFormat="1" applyFont="1" applyAlignment="1">
      <alignment horizontal="left" vertical="center"/>
    </xf>
    <xf numFmtId="0" fontId="66" fillId="33" borderId="0" xfId="0" applyFont="1" applyFill="1" applyBorder="1" applyAlignment="1" applyProtection="1">
      <alignment horizontal="left" vertical="center" indent="2"/>
      <protection/>
    </xf>
    <xf numFmtId="9" fontId="7" fillId="36" borderId="26"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44" fontId="0" fillId="33" borderId="0" xfId="0" applyNumberFormat="1" applyFont="1" applyFill="1" applyBorder="1" applyAlignment="1" applyProtection="1">
      <alignment/>
      <protection/>
    </xf>
    <xf numFmtId="0" fontId="9" fillId="33" borderId="0" xfId="59" applyFont="1" applyFill="1" applyBorder="1" applyAlignment="1" applyProtection="1">
      <alignment horizontal="center"/>
      <protection/>
    </xf>
    <xf numFmtId="0" fontId="0" fillId="33" borderId="36" xfId="0" applyFont="1" applyFill="1" applyBorder="1" applyAlignment="1" applyProtection="1">
      <alignment/>
      <protection/>
    </xf>
    <xf numFmtId="1" fontId="7" fillId="33" borderId="26" xfId="59" applyNumberFormat="1" applyFont="1" applyFill="1" applyBorder="1" applyAlignment="1" applyProtection="1">
      <alignment horizontal="center" vertical="center"/>
      <protection/>
    </xf>
    <xf numFmtId="0" fontId="7" fillId="33" borderId="26"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6"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6"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27" xfId="0" applyFont="1" applyFill="1" applyBorder="1" applyAlignment="1" applyProtection="1">
      <alignment vertical="center"/>
      <protection/>
    </xf>
    <xf numFmtId="0" fontId="66" fillId="33" borderId="28" xfId="0" applyFont="1" applyFill="1" applyBorder="1" applyAlignment="1" applyProtection="1">
      <alignment horizontal="center" vertical="center"/>
      <protection/>
    </xf>
    <xf numFmtId="0" fontId="76" fillId="33" borderId="28" xfId="0" applyFont="1" applyFill="1" applyBorder="1" applyAlignment="1" applyProtection="1">
      <alignment vertical="center"/>
      <protection/>
    </xf>
    <xf numFmtId="0" fontId="0" fillId="33" borderId="29"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66"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6" fillId="33" borderId="0" xfId="0" applyFont="1" applyFill="1" applyBorder="1" applyAlignment="1" applyProtection="1">
      <alignment vertical="center"/>
      <protection/>
    </xf>
    <xf numFmtId="0" fontId="0" fillId="33" borderId="31" xfId="0" applyFont="1" applyFill="1" applyBorder="1" applyAlignment="1" applyProtection="1">
      <alignment vertical="center"/>
      <protection/>
    </xf>
    <xf numFmtId="0" fontId="0" fillId="0" borderId="0" xfId="0" applyFont="1" applyAlignment="1" applyProtection="1">
      <alignment vertical="center"/>
      <protection/>
    </xf>
    <xf numFmtId="0" fontId="66"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6" fillId="33" borderId="0" xfId="0" applyNumberFormat="1" applyFont="1" applyFill="1" applyBorder="1" applyAlignment="1" applyProtection="1">
      <alignment vertical="center"/>
      <protection/>
    </xf>
    <xf numFmtId="49" fontId="77" fillId="33" borderId="12" xfId="0" applyNumberFormat="1" applyFont="1" applyFill="1" applyBorder="1" applyAlignment="1" applyProtection="1">
      <alignment vertical="center"/>
      <protection/>
    </xf>
    <xf numFmtId="0" fontId="8" fillId="33" borderId="13"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49" fontId="66" fillId="33" borderId="13" xfId="0" applyNumberFormat="1" applyFont="1" applyFill="1" applyBorder="1" applyAlignment="1" applyProtection="1">
      <alignment vertical="center"/>
      <protection/>
    </xf>
    <xf numFmtId="0" fontId="8" fillId="33" borderId="13"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protection/>
    </xf>
    <xf numFmtId="0" fontId="66" fillId="33" borderId="15"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0" xfId="44" applyNumberFormat="1" applyFont="1" applyFill="1" applyBorder="1" applyAlignment="1" applyProtection="1">
      <alignment vertical="center"/>
      <protection/>
    </xf>
    <xf numFmtId="0" fontId="78" fillId="33" borderId="16" xfId="0" applyFont="1" applyFill="1" applyBorder="1" applyAlignment="1" applyProtection="1">
      <alignment vertical="center" wrapText="1"/>
      <protection/>
    </xf>
    <xf numFmtId="0" fontId="79" fillId="0" borderId="0" xfId="0" applyFont="1" applyFill="1" applyBorder="1" applyAlignment="1" applyProtection="1">
      <alignment horizontal="left" vertical="center" wrapText="1"/>
      <protection/>
    </xf>
    <xf numFmtId="44" fontId="0" fillId="33" borderId="26" xfId="44" applyNumberFormat="1" applyFont="1" applyFill="1" applyBorder="1" applyAlignment="1" applyProtection="1">
      <alignment vertical="center"/>
      <protection/>
    </xf>
    <xf numFmtId="49" fontId="7" fillId="33" borderId="31" xfId="0" applyNumberFormat="1" applyFont="1" applyFill="1" applyBorder="1" applyAlignment="1" applyProtection="1">
      <alignment horizontal="left" vertical="center"/>
      <protection/>
    </xf>
    <xf numFmtId="4" fontId="78" fillId="33" borderId="16" xfId="0" applyNumberFormat="1" applyFont="1" applyFill="1" applyBorder="1" applyAlignment="1" applyProtection="1">
      <alignment vertical="center" wrapText="1"/>
      <protection/>
    </xf>
    <xf numFmtId="44" fontId="0" fillId="36" borderId="26"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8" fillId="33" borderId="16" xfId="0" applyFont="1" applyFill="1" applyBorder="1" applyAlignment="1" applyProtection="1">
      <alignment vertical="center"/>
      <protection/>
    </xf>
    <xf numFmtId="0" fontId="76" fillId="33" borderId="16" xfId="0" applyFont="1" applyFill="1" applyBorder="1" applyAlignment="1" applyProtection="1">
      <alignment vertical="center"/>
      <protection/>
    </xf>
    <xf numFmtId="0" fontId="0" fillId="33" borderId="31" xfId="0" applyFont="1" applyFill="1" applyBorder="1" applyAlignment="1" applyProtection="1">
      <alignment horizontal="left" vertical="center"/>
      <protection/>
    </xf>
    <xf numFmtId="44" fontId="66" fillId="33" borderId="26" xfId="0" applyNumberFormat="1" applyFont="1" applyFill="1" applyBorder="1" applyAlignment="1" applyProtection="1">
      <alignment horizontal="right" vertical="center"/>
      <protection/>
    </xf>
    <xf numFmtId="44" fontId="66" fillId="33" borderId="35" xfId="0" applyNumberFormat="1" applyFont="1" applyFill="1" applyBorder="1" applyAlignment="1" applyProtection="1">
      <alignment horizontal="right" vertical="center"/>
      <protection/>
    </xf>
    <xf numFmtId="165" fontId="0" fillId="33" borderId="13" xfId="44" applyNumberFormat="1" applyFont="1" applyFill="1" applyBorder="1" applyAlignment="1" applyProtection="1">
      <alignment vertical="center"/>
      <protection/>
    </xf>
    <xf numFmtId="44" fontId="0" fillId="33" borderId="20" xfId="0" applyNumberFormat="1" applyFont="1" applyFill="1" applyBorder="1" applyAlignment="1" applyProtection="1">
      <alignment vertical="center"/>
      <protection/>
    </xf>
    <xf numFmtId="44" fontId="66" fillId="33" borderId="21" xfId="0" applyNumberFormat="1" applyFont="1" applyFill="1" applyBorder="1" applyAlignment="1" applyProtection="1">
      <alignment horizontal="right" vertical="center"/>
      <protection/>
    </xf>
    <xf numFmtId="44" fontId="0" fillId="33" borderId="13" xfId="0" applyNumberFormat="1" applyFont="1" applyFill="1" applyBorder="1" applyAlignment="1" applyProtection="1">
      <alignment vertical="center"/>
      <protection/>
    </xf>
    <xf numFmtId="0" fontId="66"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43" fontId="7" fillId="33" borderId="31"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8" fillId="33" borderId="18" xfId="0" applyFont="1" applyFill="1" applyBorder="1" applyAlignment="1" applyProtection="1">
      <alignment vertical="center"/>
      <protection/>
    </xf>
    <xf numFmtId="44" fontId="66" fillId="33" borderId="0" xfId="0" applyNumberFormat="1" applyFont="1" applyFill="1" applyBorder="1" applyAlignment="1" applyProtection="1">
      <alignment vertical="center"/>
      <protection/>
    </xf>
    <xf numFmtId="0" fontId="66" fillId="33" borderId="16"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6" fillId="33" borderId="26" xfId="44" applyNumberFormat="1" applyFont="1" applyFill="1" applyBorder="1" applyAlignment="1" applyProtection="1">
      <alignment vertical="center"/>
      <protection/>
    </xf>
    <xf numFmtId="49" fontId="78" fillId="33" borderId="16"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43" fontId="7" fillId="33" borderId="31" xfId="0" applyNumberFormat="1" applyFont="1" applyFill="1" applyBorder="1" applyAlignment="1" applyProtection="1">
      <alignment horizontal="left" vertical="center" wrapText="1"/>
      <protection/>
    </xf>
    <xf numFmtId="44" fontId="0" fillId="33" borderId="10" xfId="0" applyNumberFormat="1" applyFont="1" applyFill="1" applyBorder="1" applyAlignment="1" applyProtection="1">
      <alignment vertical="center"/>
      <protection/>
    </xf>
    <xf numFmtId="0" fontId="79" fillId="0" borderId="0" xfId="0" applyFont="1" applyFill="1" applyAlignment="1" applyProtection="1">
      <alignment vertical="center" wrapText="1"/>
      <protection/>
    </xf>
    <xf numFmtId="0" fontId="80" fillId="33" borderId="16" xfId="0" applyFont="1" applyFill="1" applyBorder="1" applyAlignment="1" applyProtection="1">
      <alignment vertical="center" wrapText="1"/>
      <protection/>
    </xf>
    <xf numFmtId="0" fontId="0" fillId="33" borderId="16" xfId="0" applyFont="1" applyFill="1" applyBorder="1" applyAlignment="1" applyProtection="1">
      <alignment vertical="center" wrapText="1"/>
      <protection/>
    </xf>
    <xf numFmtId="44" fontId="66" fillId="33" borderId="13" xfId="0" applyNumberFormat="1" applyFont="1" applyFill="1" applyBorder="1" applyAlignment="1" applyProtection="1">
      <alignment vertical="center"/>
      <protection/>
    </xf>
    <xf numFmtId="0" fontId="66" fillId="33" borderId="13" xfId="0" applyFont="1" applyFill="1" applyBorder="1" applyAlignment="1" applyProtection="1">
      <alignment vertical="center"/>
      <protection/>
    </xf>
    <xf numFmtId="165" fontId="66" fillId="33" borderId="13" xfId="44" applyNumberFormat="1" applyFont="1" applyFill="1" applyBorder="1" applyAlignment="1" applyProtection="1">
      <alignment vertical="center"/>
      <protection/>
    </xf>
    <xf numFmtId="0" fontId="66" fillId="33" borderId="10" xfId="0"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6" fillId="33" borderId="10" xfId="44" applyNumberFormat="1" applyFont="1" applyFill="1" applyBorder="1" applyAlignment="1" applyProtection="1">
      <alignment vertical="center"/>
      <protection/>
    </xf>
    <xf numFmtId="0" fontId="66" fillId="33" borderId="17" xfId="0" applyFont="1" applyFill="1" applyBorder="1" applyAlignment="1" applyProtection="1">
      <alignment horizontal="center" vertical="center"/>
      <protection/>
    </xf>
    <xf numFmtId="49" fontId="66" fillId="33" borderId="10" xfId="0" applyNumberFormat="1" applyFont="1" applyFill="1" applyBorder="1" applyAlignment="1" applyProtection="1">
      <alignment horizontal="right" vertical="center"/>
      <protection/>
    </xf>
    <xf numFmtId="0" fontId="78" fillId="33" borderId="10" xfId="0" applyFont="1" applyFill="1" applyBorder="1" applyAlignment="1" applyProtection="1">
      <alignment vertical="center"/>
      <protection/>
    </xf>
    <xf numFmtId="0" fontId="0" fillId="0" borderId="0" xfId="0" applyFont="1" applyAlignment="1" applyProtection="1">
      <alignment/>
      <protection/>
    </xf>
    <xf numFmtId="0" fontId="0" fillId="33" borderId="30" xfId="0" applyFont="1" applyFill="1" applyBorder="1" applyAlignment="1" applyProtection="1">
      <alignment/>
      <protection/>
    </xf>
    <xf numFmtId="0" fontId="0" fillId="33" borderId="0" xfId="0" applyFont="1" applyFill="1" applyBorder="1" applyAlignment="1" applyProtection="1">
      <alignment/>
      <protection/>
    </xf>
    <xf numFmtId="0" fontId="0" fillId="33" borderId="31" xfId="0" applyFont="1" applyFill="1" applyBorder="1" applyAlignment="1" applyProtection="1">
      <alignment/>
      <protection/>
    </xf>
    <xf numFmtId="0" fontId="0" fillId="0" borderId="3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32" xfId="0" applyFont="1" applyFill="1" applyBorder="1" applyAlignment="1" applyProtection="1">
      <alignment vertical="center"/>
      <protection/>
    </xf>
    <xf numFmtId="0" fontId="66" fillId="33" borderId="33" xfId="0" applyFont="1" applyFill="1" applyBorder="1" applyAlignment="1" applyProtection="1">
      <alignment horizontal="center" vertical="center"/>
      <protection/>
    </xf>
    <xf numFmtId="49" fontId="0" fillId="33" borderId="33" xfId="0" applyNumberFormat="1" applyFont="1" applyFill="1" applyBorder="1" applyAlignment="1" applyProtection="1">
      <alignment vertical="center"/>
      <protection/>
    </xf>
    <xf numFmtId="0" fontId="0" fillId="33" borderId="33" xfId="0" applyFont="1" applyFill="1" applyBorder="1" applyAlignment="1" applyProtection="1">
      <alignment vertical="center"/>
      <protection/>
    </xf>
    <xf numFmtId="165" fontId="0" fillId="33" borderId="33" xfId="44" applyNumberFormat="1" applyFont="1" applyFill="1" applyBorder="1" applyAlignment="1" applyProtection="1">
      <alignment vertical="center"/>
      <protection/>
    </xf>
    <xf numFmtId="0" fontId="76" fillId="33" borderId="33" xfId="0" applyFont="1" applyFill="1" applyBorder="1" applyAlignment="1" applyProtection="1">
      <alignment vertical="center"/>
      <protection/>
    </xf>
    <xf numFmtId="0" fontId="0" fillId="33" borderId="34" xfId="0" applyFont="1" applyFill="1" applyBorder="1" applyAlignment="1" applyProtection="1">
      <alignment vertical="center"/>
      <protection/>
    </xf>
    <xf numFmtId="0" fontId="78" fillId="33" borderId="0" xfId="0" applyFont="1" applyFill="1" applyBorder="1" applyAlignment="1" applyProtection="1">
      <alignment vertical="center" wrapText="1"/>
      <protection/>
    </xf>
    <xf numFmtId="0" fontId="0" fillId="33" borderId="16" xfId="0" applyFont="1" applyFill="1" applyBorder="1" applyAlignment="1" applyProtection="1">
      <alignment horizontal="center" vertical="center"/>
      <protection/>
    </xf>
    <xf numFmtId="0" fontId="78" fillId="33" borderId="0" xfId="0" applyFont="1" applyFill="1" applyBorder="1" applyAlignment="1" applyProtection="1">
      <alignment vertical="center"/>
      <protection/>
    </xf>
    <xf numFmtId="0" fontId="78" fillId="0" borderId="0" xfId="0" applyFont="1" applyBorder="1" applyAlignment="1">
      <alignment vertical="center"/>
    </xf>
    <xf numFmtId="165" fontId="66"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31" xfId="0"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5" xfId="44" applyNumberFormat="1" applyFont="1" applyFill="1" applyBorder="1" applyAlignment="1" applyProtection="1">
      <alignment vertical="center"/>
      <protection/>
    </xf>
    <xf numFmtId="44" fontId="66" fillId="33" borderId="15" xfId="0" applyNumberFormat="1" applyFont="1" applyFill="1" applyBorder="1" applyAlignment="1" applyProtection="1">
      <alignment horizontal="right" vertical="center"/>
      <protection/>
    </xf>
    <xf numFmtId="44" fontId="66" fillId="33" borderId="15" xfId="44" applyNumberFormat="1" applyFont="1" applyFill="1" applyBorder="1" applyAlignment="1" applyProtection="1">
      <alignment vertical="center"/>
      <protection/>
    </xf>
    <xf numFmtId="44" fontId="66" fillId="33" borderId="0" xfId="44" applyNumberFormat="1" applyFont="1" applyFill="1" applyBorder="1" applyAlignment="1" applyProtection="1">
      <alignment vertical="center"/>
      <protection/>
    </xf>
    <xf numFmtId="44" fontId="66" fillId="33" borderId="0" xfId="0" applyNumberFormat="1" applyFont="1" applyFill="1" applyBorder="1" applyAlignment="1" applyProtection="1">
      <alignment horizontal="right" vertical="center"/>
      <protection/>
    </xf>
    <xf numFmtId="0" fontId="8" fillId="33" borderId="23" xfId="0" applyFont="1" applyFill="1" applyBorder="1" applyAlignment="1" applyProtection="1">
      <alignment horizontal="center" vertical="center"/>
      <protection/>
    </xf>
    <xf numFmtId="0" fontId="0" fillId="33" borderId="23" xfId="0" applyFont="1" applyFill="1" applyBorder="1" applyAlignment="1" applyProtection="1">
      <alignment vertical="center"/>
      <protection/>
    </xf>
    <xf numFmtId="44" fontId="0" fillId="33" borderId="15" xfId="44" applyNumberFormat="1" applyFont="1" applyFill="1" applyBorder="1" applyAlignment="1" applyProtection="1">
      <alignment vertical="center"/>
      <protection locked="0"/>
    </xf>
    <xf numFmtId="0" fontId="7"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locked="0"/>
    </xf>
    <xf numFmtId="44" fontId="0" fillId="33" borderId="0" xfId="44" applyNumberFormat="1" applyFont="1" applyFill="1" applyBorder="1" applyAlignment="1" applyProtection="1">
      <alignment vertical="center"/>
      <protection locked="0"/>
    </xf>
    <xf numFmtId="0" fontId="7" fillId="33"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0" fillId="33" borderId="16" xfId="0" applyFont="1" applyFill="1" applyBorder="1" applyAlignment="1" applyProtection="1">
      <alignment vertical="center"/>
      <protection/>
    </xf>
    <xf numFmtId="0" fontId="0" fillId="33" borderId="0" xfId="0" applyFont="1" applyFill="1" applyBorder="1" applyAlignment="1">
      <alignment vertical="center"/>
    </xf>
    <xf numFmtId="0" fontId="53"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66" fillId="33" borderId="10" xfId="0" applyNumberFormat="1" applyFont="1" applyFill="1" applyBorder="1" applyAlignment="1" applyProtection="1">
      <alignment vertical="center"/>
      <protection/>
    </xf>
    <xf numFmtId="0" fontId="53" fillId="33" borderId="16" xfId="0" applyFont="1" applyFill="1" applyBorder="1" applyAlignment="1" applyProtection="1">
      <alignment horizontal="center" vertical="center"/>
      <protection/>
    </xf>
    <xf numFmtId="49" fontId="0" fillId="33" borderId="37" xfId="0" applyNumberFormat="1" applyFont="1" applyFill="1" applyBorder="1" applyAlignment="1" applyProtection="1">
      <alignment vertical="center"/>
      <protection/>
    </xf>
    <xf numFmtId="0" fontId="0" fillId="33" borderId="38" xfId="0" applyFont="1" applyFill="1" applyBorder="1" applyAlignment="1" applyProtection="1">
      <alignment vertical="center"/>
      <protection/>
    </xf>
    <xf numFmtId="49" fontId="66" fillId="33" borderId="37" xfId="0" applyNumberFormat="1" applyFont="1" applyFill="1" applyBorder="1" applyAlignment="1" applyProtection="1">
      <alignment vertical="center"/>
      <protection/>
    </xf>
    <xf numFmtId="0" fontId="66" fillId="33" borderId="38" xfId="0" applyFont="1" applyFill="1" applyBorder="1" applyAlignment="1" applyProtection="1">
      <alignment vertical="center"/>
      <protection/>
    </xf>
    <xf numFmtId="49" fontId="0" fillId="33" borderId="39" xfId="0" applyNumberFormat="1" applyFont="1" applyFill="1" applyBorder="1" applyAlignment="1" applyProtection="1">
      <alignment vertical="center"/>
      <protection/>
    </xf>
    <xf numFmtId="0" fontId="0" fillId="33" borderId="40" xfId="0"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1" xfId="0" applyFont="1" applyFill="1" applyBorder="1" applyAlignment="1" applyProtection="1">
      <alignment horizontal="center" vertical="center"/>
      <protection/>
    </xf>
    <xf numFmtId="0" fontId="0" fillId="33" borderId="42" xfId="0" applyFont="1" applyFill="1" applyBorder="1" applyAlignment="1" applyProtection="1">
      <alignment horizontal="center" vertical="center"/>
      <protection/>
    </xf>
    <xf numFmtId="0" fontId="81" fillId="33" borderId="0" xfId="0" applyFont="1" applyFill="1" applyBorder="1" applyAlignment="1" applyProtection="1">
      <alignment vertical="top"/>
      <protection/>
    </xf>
    <xf numFmtId="0" fontId="0" fillId="0" borderId="0" xfId="0" applyFill="1" applyAlignment="1">
      <alignment vertical="center" wrapText="1"/>
    </xf>
    <xf numFmtId="0" fontId="78" fillId="33" borderId="0" xfId="59" applyFont="1" applyFill="1" applyBorder="1" applyProtection="1">
      <alignment/>
      <protection/>
    </xf>
    <xf numFmtId="0" fontId="66" fillId="33" borderId="0" xfId="0" applyFont="1" applyFill="1" applyBorder="1" applyAlignment="1" applyProtection="1">
      <alignment/>
      <protection/>
    </xf>
    <xf numFmtId="44" fontId="7" fillId="33" borderId="20" xfId="0" applyNumberFormat="1" applyFont="1" applyFill="1" applyBorder="1" applyAlignment="1" applyProtection="1">
      <alignment horizontal="center" vertical="center"/>
      <protection/>
    </xf>
    <xf numFmtId="1" fontId="7" fillId="33" borderId="17" xfId="0" applyNumberFormat="1" applyFont="1" applyFill="1" applyBorder="1" applyAlignment="1" applyProtection="1">
      <alignment horizontal="center" vertical="center"/>
      <protection/>
    </xf>
    <xf numFmtId="168" fontId="7" fillId="33" borderId="13" xfId="0" applyNumberFormat="1"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44" fontId="7" fillId="33" borderId="18" xfId="0" applyNumberFormat="1" applyFont="1" applyFill="1" applyBorder="1" applyAlignment="1" applyProtection="1">
      <alignment horizontal="center" vertical="center"/>
      <protection/>
    </xf>
    <xf numFmtId="0" fontId="82"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0" fillId="33" borderId="0" xfId="0" applyFill="1" applyBorder="1" applyAlignment="1">
      <alignment vertical="center" wrapText="1"/>
    </xf>
    <xf numFmtId="0" fontId="8" fillId="0" borderId="0" xfId="0" applyFont="1" applyFill="1" applyBorder="1" applyAlignment="1" applyProtection="1">
      <alignment horizontal="center" vertical="center"/>
      <protection/>
    </xf>
    <xf numFmtId="0" fontId="32" fillId="33" borderId="0" xfId="59" applyFont="1" applyFill="1" applyBorder="1" applyAlignment="1" applyProtection="1">
      <alignment horizontal="right" vertical="center"/>
      <protection/>
    </xf>
    <xf numFmtId="0" fontId="32" fillId="33" borderId="0" xfId="59" applyFont="1" applyFill="1" applyAlignment="1" applyProtection="1">
      <alignment horizontal="right"/>
      <protection/>
    </xf>
    <xf numFmtId="0" fontId="10" fillId="33" borderId="0" xfId="59" applyFont="1" applyFill="1" applyBorder="1" applyAlignment="1" applyProtection="1">
      <alignment horizontal="center" vertical="center"/>
      <protection/>
    </xf>
    <xf numFmtId="0" fontId="8" fillId="33" borderId="10" xfId="59" applyFont="1" applyFill="1" applyBorder="1" applyAlignment="1" applyProtection="1">
      <alignment horizontal="center" vertical="center"/>
      <protection/>
    </xf>
    <xf numFmtId="0" fontId="0" fillId="33" borderId="13" xfId="0" applyFill="1" applyBorder="1" applyAlignment="1">
      <alignment vertical="center" wrapText="1"/>
    </xf>
    <xf numFmtId="0" fontId="0" fillId="33" borderId="13"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66" fillId="0" borderId="0" xfId="0" applyFont="1" applyAlignment="1" applyProtection="1">
      <alignment horizontal="center" vertical="center"/>
      <protection/>
    </xf>
    <xf numFmtId="0" fontId="66" fillId="33" borderId="0" xfId="0" applyFont="1" applyFill="1" applyAlignment="1" applyProtection="1">
      <alignment horizontal="center" vertical="center"/>
      <protection/>
    </xf>
    <xf numFmtId="0" fontId="0" fillId="33" borderId="0" xfId="0" applyFill="1" applyBorder="1" applyAlignment="1" applyProtection="1">
      <alignment/>
      <protection/>
    </xf>
    <xf numFmtId="0" fontId="66" fillId="33" borderId="0" xfId="0" applyFont="1" applyFill="1" applyBorder="1" applyAlignment="1" applyProtection="1">
      <alignment/>
      <protection/>
    </xf>
    <xf numFmtId="0" fontId="0" fillId="33" borderId="0" xfId="0" applyFill="1" applyAlignment="1" applyProtection="1">
      <alignment/>
      <protection/>
    </xf>
    <xf numFmtId="0" fontId="66" fillId="33" borderId="0" xfId="0" applyFont="1" applyFill="1" applyAlignment="1" applyProtection="1">
      <alignment/>
      <protection/>
    </xf>
    <xf numFmtId="0" fontId="81" fillId="33" borderId="0" xfId="0" applyFont="1" applyFill="1" applyBorder="1" applyAlignment="1" applyProtection="1">
      <alignment horizontal="center" vertical="center"/>
      <protection/>
    </xf>
    <xf numFmtId="0" fontId="7" fillId="33" borderId="15" xfId="59" applyFont="1" applyFill="1" applyBorder="1" applyAlignment="1" applyProtection="1">
      <alignment horizontal="center" vertical="center"/>
      <protection/>
    </xf>
    <xf numFmtId="0" fontId="7" fillId="33" borderId="13" xfId="59" applyFont="1" applyFill="1" applyBorder="1" applyAlignment="1" applyProtection="1">
      <alignment horizontal="center" vertical="center"/>
      <protection/>
    </xf>
    <xf numFmtId="9" fontId="7" fillId="33" borderId="15" xfId="59" applyNumberFormat="1" applyFont="1" applyFill="1" applyBorder="1" applyAlignment="1" applyProtection="1">
      <alignment horizontal="center" vertical="center"/>
      <protection/>
    </xf>
    <xf numFmtId="0" fontId="70" fillId="33" borderId="0" xfId="0" applyFont="1" applyFill="1" applyBorder="1" applyAlignment="1" applyProtection="1">
      <alignment horizontal="center"/>
      <protection/>
    </xf>
    <xf numFmtId="0" fontId="0" fillId="33" borderId="0" xfId="0" applyFont="1" applyFill="1" applyBorder="1" applyAlignment="1" applyProtection="1">
      <alignment horizontal="left" vertical="center" indent="1"/>
      <protection/>
    </xf>
    <xf numFmtId="0" fontId="3" fillId="33" borderId="0" xfId="59" applyFont="1" applyFill="1" applyBorder="1" applyAlignment="1" applyProtection="1">
      <alignment horizontal="center" vertical="center"/>
      <protection/>
    </xf>
    <xf numFmtId="0" fontId="82" fillId="33" borderId="0" xfId="0" applyFont="1" applyFill="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10" fillId="33" borderId="13" xfId="59" applyFont="1" applyFill="1" applyBorder="1" applyAlignment="1" applyProtection="1">
      <alignment horizontal="center" vertical="center"/>
      <protection/>
    </xf>
    <xf numFmtId="0" fontId="81" fillId="0" borderId="13" xfId="0" applyFont="1" applyBorder="1" applyAlignment="1" applyProtection="1">
      <alignment horizontal="center" vertical="center"/>
      <protection/>
    </xf>
    <xf numFmtId="0" fontId="7" fillId="33" borderId="12" xfId="59" applyFont="1" applyFill="1" applyBorder="1" applyAlignment="1" applyProtection="1">
      <alignment horizontal="left" vertical="center" wrapText="1" indent="1"/>
      <protection/>
    </xf>
    <xf numFmtId="0" fontId="0" fillId="33" borderId="13" xfId="0" applyFill="1" applyBorder="1" applyAlignment="1" applyProtection="1">
      <alignment horizontal="left" vertical="center" wrapText="1" indent="1"/>
      <protection/>
    </xf>
    <xf numFmtId="0" fontId="0" fillId="33" borderId="14" xfId="0" applyFill="1" applyBorder="1" applyAlignment="1" applyProtection="1">
      <alignment horizontal="left" vertical="center" wrapText="1" indent="1"/>
      <protection/>
    </xf>
    <xf numFmtId="0" fontId="0" fillId="33" borderId="15" xfId="0" applyFill="1" applyBorder="1" applyAlignment="1" applyProtection="1">
      <alignment horizontal="left" vertical="center" wrapText="1" indent="1"/>
      <protection/>
    </xf>
    <xf numFmtId="0" fontId="0" fillId="33" borderId="0" xfId="0" applyFill="1" applyBorder="1" applyAlignment="1" applyProtection="1">
      <alignment horizontal="left" vertical="center" wrapText="1" indent="1"/>
      <protection/>
    </xf>
    <xf numFmtId="0" fontId="0" fillId="33" borderId="16" xfId="0" applyFill="1" applyBorder="1" applyAlignment="1" applyProtection="1">
      <alignment horizontal="left" vertical="center" wrapText="1" indent="1"/>
      <protection/>
    </xf>
    <xf numFmtId="0" fontId="0" fillId="33" borderId="17" xfId="0" applyFill="1" applyBorder="1" applyAlignment="1" applyProtection="1">
      <alignment horizontal="left" vertical="center" wrapText="1" indent="1"/>
      <protection/>
    </xf>
    <xf numFmtId="0" fontId="0" fillId="33" borderId="10" xfId="0" applyFill="1" applyBorder="1" applyAlignment="1" applyProtection="1">
      <alignment horizontal="left" vertical="center" wrapText="1" indent="1"/>
      <protection/>
    </xf>
    <xf numFmtId="0" fontId="0" fillId="33" borderId="18" xfId="0" applyFill="1" applyBorder="1" applyAlignment="1" applyProtection="1">
      <alignment horizontal="left" vertical="center" wrapText="1" indent="1"/>
      <protection/>
    </xf>
    <xf numFmtId="0" fontId="71" fillId="33" borderId="0" xfId="0" applyFont="1" applyFill="1" applyBorder="1" applyAlignment="1" applyProtection="1">
      <alignment horizontal="center" vertical="center"/>
      <protection/>
    </xf>
    <xf numFmtId="0" fontId="82"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0" borderId="0" xfId="0" applyFont="1" applyAlignment="1" applyProtection="1">
      <alignment horizontal="center" vertical="center"/>
      <protection/>
    </xf>
    <xf numFmtId="0" fontId="0" fillId="36" borderId="10" xfId="0" applyFont="1" applyFill="1" applyBorder="1" applyAlignment="1" applyProtection="1">
      <alignment vertical="center"/>
      <protection locked="0"/>
    </xf>
    <xf numFmtId="0" fontId="0" fillId="36" borderId="10" xfId="0" applyFill="1" applyBorder="1" applyAlignment="1" applyProtection="1">
      <alignment/>
      <protection locked="0"/>
    </xf>
    <xf numFmtId="0" fontId="8" fillId="33" borderId="43" xfId="0" applyFont="1" applyFill="1" applyBorder="1" applyAlignment="1" applyProtection="1">
      <alignment horizontal="center" vertical="center"/>
      <protection/>
    </xf>
    <xf numFmtId="0" fontId="66" fillId="0" borderId="44" xfId="0" applyFont="1" applyBorder="1" applyAlignment="1">
      <alignment horizontal="center" vertical="center"/>
    </xf>
    <xf numFmtId="0" fontId="66" fillId="0" borderId="45" xfId="0" applyFont="1" applyBorder="1" applyAlignment="1">
      <alignment horizontal="center" vertical="center"/>
    </xf>
    <xf numFmtId="5" fontId="8" fillId="0" borderId="35" xfId="0" applyNumberFormat="1"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66" fillId="33" borderId="14"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protection/>
    </xf>
    <xf numFmtId="0" fontId="71" fillId="33" borderId="28" xfId="0" applyFont="1" applyFill="1" applyBorder="1" applyAlignment="1" applyProtection="1">
      <alignment horizontal="center" vertical="center"/>
      <protection/>
    </xf>
    <xf numFmtId="5" fontId="8" fillId="0" borderId="12" xfId="0" applyNumberFormat="1"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12"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7" fillId="0" borderId="0" xfId="0" applyFont="1" applyBorder="1" applyAlignment="1" applyProtection="1">
      <alignment vertical="center" wrapText="1"/>
      <protection/>
    </xf>
    <xf numFmtId="0" fontId="0" fillId="0" borderId="0" xfId="0" applyBorder="1" applyAlignment="1">
      <alignment vertical="center"/>
    </xf>
    <xf numFmtId="0" fontId="7" fillId="33" borderId="12" xfId="0" applyFont="1" applyFill="1" applyBorder="1" applyAlignment="1" applyProtection="1">
      <alignment vertical="center" wrapText="1"/>
      <protection/>
    </xf>
    <xf numFmtId="0" fontId="0" fillId="0" borderId="13" xfId="0" applyBorder="1" applyAlignment="1">
      <alignment vertical="center"/>
    </xf>
    <xf numFmtId="0" fontId="0" fillId="0" borderId="14" xfId="0" applyBorder="1" applyAlignment="1">
      <alignment vertical="center"/>
    </xf>
    <xf numFmtId="0" fontId="0" fillId="0" borderId="17" xfId="0" applyBorder="1" applyAlignment="1">
      <alignment/>
    </xf>
    <xf numFmtId="0" fontId="0" fillId="0" borderId="10" xfId="0" applyBorder="1" applyAlignment="1">
      <alignment/>
    </xf>
    <xf numFmtId="0" fontId="0" fillId="0" borderId="18"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49" fontId="0" fillId="33" borderId="46" xfId="0" applyNumberFormat="1" applyFont="1" applyFill="1" applyBorder="1" applyAlignment="1" applyProtection="1">
      <alignment vertical="center"/>
      <protection/>
    </xf>
    <xf numFmtId="0" fontId="0" fillId="33" borderId="47" xfId="0" applyFont="1" applyFill="1" applyBorder="1" applyAlignment="1" applyProtection="1">
      <alignment vertical="center"/>
      <protection/>
    </xf>
    <xf numFmtId="49" fontId="0" fillId="33" borderId="37" xfId="0" applyNumberFormat="1" applyFont="1" applyFill="1" applyBorder="1" applyAlignment="1" applyProtection="1">
      <alignment vertical="center"/>
      <protection/>
    </xf>
    <xf numFmtId="0" fontId="0" fillId="33" borderId="38" xfId="0" applyFont="1" applyFill="1" applyBorder="1" applyAlignment="1" applyProtection="1">
      <alignment vertical="center"/>
      <protection/>
    </xf>
    <xf numFmtId="49" fontId="66" fillId="33" borderId="37" xfId="0" applyNumberFormat="1" applyFont="1" applyFill="1" applyBorder="1" applyAlignment="1" applyProtection="1">
      <alignment horizontal="right" vertical="center" indent="2"/>
      <protection/>
    </xf>
    <xf numFmtId="0" fontId="66" fillId="33" borderId="38" xfId="0" applyFont="1" applyFill="1" applyBorder="1" applyAlignment="1" applyProtection="1">
      <alignment horizontal="right" vertical="center" indent="2"/>
      <protection/>
    </xf>
    <xf numFmtId="0" fontId="78" fillId="33" borderId="10" xfId="0"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49" fontId="66" fillId="33" borderId="46" xfId="0" applyNumberFormat="1" applyFont="1" applyFill="1" applyBorder="1" applyAlignment="1" applyProtection="1">
      <alignment vertical="center"/>
      <protection/>
    </xf>
    <xf numFmtId="0" fontId="66" fillId="33" borderId="47" xfId="0" applyFont="1" applyFill="1" applyBorder="1" applyAlignment="1" applyProtection="1">
      <alignment vertical="center"/>
      <protection/>
    </xf>
    <xf numFmtId="49" fontId="0" fillId="0" borderId="46" xfId="0" applyNumberFormat="1" applyFont="1" applyBorder="1" applyAlignment="1">
      <alignment vertical="center"/>
    </xf>
    <xf numFmtId="0" fontId="0" fillId="0" borderId="47" xfId="0" applyFont="1" applyBorder="1" applyAlignment="1">
      <alignment vertical="center"/>
    </xf>
    <xf numFmtId="49" fontId="0" fillId="33" borderId="46" xfId="0" applyNumberFormat="1" applyFont="1" applyFill="1" applyBorder="1" applyAlignment="1">
      <alignment vertical="center"/>
    </xf>
    <xf numFmtId="0" fontId="0" fillId="33" borderId="47" xfId="0" applyFont="1" applyFill="1" applyBorder="1" applyAlignment="1">
      <alignment vertical="center"/>
    </xf>
    <xf numFmtId="49" fontId="0" fillId="33" borderId="37" xfId="0" applyNumberFormat="1" applyFont="1" applyFill="1" applyBorder="1" applyAlignment="1">
      <alignment vertical="center"/>
    </xf>
    <xf numFmtId="0" fontId="0" fillId="0" borderId="38" xfId="0" applyBorder="1" applyAlignment="1">
      <alignment vertical="center"/>
    </xf>
    <xf numFmtId="49" fontId="66" fillId="33" borderId="37" xfId="0" applyNumberFormat="1" applyFont="1" applyFill="1" applyBorder="1" applyAlignment="1" applyProtection="1">
      <alignment vertical="center"/>
      <protection/>
    </xf>
    <xf numFmtId="0" fontId="66" fillId="33" borderId="38" xfId="0" applyFont="1" applyFill="1" applyBorder="1" applyAlignment="1" applyProtection="1">
      <alignment vertical="center"/>
      <protection/>
    </xf>
    <xf numFmtId="49" fontId="66" fillId="33" borderId="37" xfId="0" applyNumberFormat="1" applyFont="1" applyFill="1" applyBorder="1" applyAlignment="1" applyProtection="1">
      <alignment horizontal="right" vertical="center" indent="1"/>
      <protection/>
    </xf>
    <xf numFmtId="0" fontId="66" fillId="33" borderId="38" xfId="0" applyFont="1" applyFill="1" applyBorder="1" applyAlignment="1" applyProtection="1">
      <alignment horizontal="right" vertical="center" indent="1"/>
      <protection/>
    </xf>
    <xf numFmtId="49" fontId="8" fillId="33" borderId="48" xfId="0" applyNumberFormat="1" applyFont="1" applyFill="1" applyBorder="1" applyAlignment="1" applyProtection="1">
      <alignment horizontal="center" vertical="center"/>
      <protection/>
    </xf>
    <xf numFmtId="0" fontId="8" fillId="33" borderId="49" xfId="0" applyFont="1" applyFill="1" applyBorder="1" applyAlignment="1" applyProtection="1">
      <alignment horizontal="center" vertical="center"/>
      <protection/>
    </xf>
    <xf numFmtId="0" fontId="7" fillId="33" borderId="50" xfId="0" applyFont="1" applyFill="1" applyBorder="1" applyAlignment="1" applyProtection="1">
      <alignment vertical="center"/>
      <protection/>
    </xf>
    <xf numFmtId="0" fontId="7" fillId="33" borderId="51" xfId="0" applyFont="1" applyFill="1" applyBorder="1" applyAlignment="1" applyProtection="1">
      <alignment vertical="center"/>
      <protection/>
    </xf>
    <xf numFmtId="49" fontId="0" fillId="33" borderId="17" xfId="0" applyNumberFormat="1" applyFont="1" applyFill="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8" xfId="0" applyFont="1" applyBorder="1" applyAlignment="1" applyProtection="1">
      <alignment horizontal="left" vertical="center" wrapText="1"/>
      <protection/>
    </xf>
    <xf numFmtId="0" fontId="0" fillId="33" borderId="0" xfId="0" applyFont="1" applyFill="1" applyAlignment="1">
      <alignment horizontal="left" vertical="center" wrapText="1"/>
    </xf>
    <xf numFmtId="0" fontId="0" fillId="0" borderId="0" xfId="0" applyAlignment="1">
      <alignment horizontal="left" vertical="center" wrapText="1"/>
    </xf>
    <xf numFmtId="49" fontId="66" fillId="33" borderId="32" xfId="0" applyNumberFormat="1" applyFont="1" applyFill="1" applyBorder="1" applyAlignment="1" applyProtection="1">
      <alignment horizontal="right" vertical="center" indent="1"/>
      <protection/>
    </xf>
    <xf numFmtId="0" fontId="66" fillId="33" borderId="34" xfId="0" applyFont="1" applyFill="1" applyBorder="1" applyAlignment="1" applyProtection="1">
      <alignment horizontal="right" vertical="center" indent="1"/>
      <protection/>
    </xf>
    <xf numFmtId="49" fontId="0" fillId="33" borderId="37" xfId="0" applyNumberFormat="1" applyFont="1" applyFill="1" applyBorder="1" applyAlignment="1" applyProtection="1">
      <alignment vertical="center" wrapText="1"/>
      <protection/>
    </xf>
    <xf numFmtId="0" fontId="0" fillId="33" borderId="38" xfId="0" applyFont="1" applyFill="1" applyBorder="1" applyAlignment="1" applyProtection="1">
      <alignment vertical="center" wrapText="1"/>
      <protection/>
    </xf>
    <xf numFmtId="0" fontId="8" fillId="33" borderId="24" xfId="0" applyFont="1" applyFill="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49" fontId="0" fillId="33" borderId="37" xfId="0" applyNumberFormat="1" applyFont="1" applyFill="1" applyBorder="1" applyAlignment="1" applyProtection="1">
      <alignment horizontal="right" vertical="center" indent="1"/>
      <protection/>
    </xf>
    <xf numFmtId="0" fontId="0" fillId="33" borderId="38" xfId="0" applyFont="1" applyFill="1" applyBorder="1" applyAlignment="1" applyProtection="1">
      <alignment horizontal="right" vertical="center" indent="1"/>
      <protection/>
    </xf>
    <xf numFmtId="0" fontId="82" fillId="0" borderId="28" xfId="0" applyFont="1" applyBorder="1" applyAlignment="1">
      <alignment horizontal="center" vertical="center"/>
    </xf>
    <xf numFmtId="49" fontId="8" fillId="33" borderId="52" xfId="0" applyNumberFormat="1" applyFont="1" applyFill="1" applyBorder="1" applyAlignment="1" applyProtection="1">
      <alignment horizontal="center" vertical="center"/>
      <protection/>
    </xf>
    <xf numFmtId="0" fontId="8" fillId="33" borderId="53" xfId="0" applyFont="1" applyFill="1" applyBorder="1" applyAlignment="1" applyProtection="1">
      <alignment horizontal="center" vertical="center"/>
      <protection/>
    </xf>
    <xf numFmtId="0" fontId="7" fillId="33" borderId="54" xfId="0"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66" fillId="33" borderId="24" xfId="0" applyFont="1" applyFill="1" applyBorder="1" applyAlignment="1" applyProtection="1">
      <alignment horizontal="center" vertical="center"/>
      <protection/>
    </xf>
    <xf numFmtId="0" fontId="0" fillId="0" borderId="25" xfId="0" applyFont="1" applyBorder="1" applyAlignment="1" applyProtection="1">
      <alignment vertical="center"/>
      <protection/>
    </xf>
    <xf numFmtId="49" fontId="83" fillId="33" borderId="0" xfId="0" applyNumberFormat="1" applyFont="1" applyFill="1" applyBorder="1" applyAlignment="1" applyProtection="1">
      <alignment horizontal="left" vertical="center" wrapText="1"/>
      <protection/>
    </xf>
    <xf numFmtId="0" fontId="83" fillId="0" borderId="0" xfId="0" applyFont="1" applyAlignment="1">
      <alignment horizontal="left" vertical="center" wrapText="1"/>
    </xf>
    <xf numFmtId="0" fontId="78" fillId="36" borderId="24"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0" xfId="0" applyFont="1" applyAlignment="1">
      <alignment horizontal="left" vertical="center" wrapText="1"/>
    </xf>
    <xf numFmtId="0" fontId="7" fillId="36" borderId="24" xfId="0" applyFont="1" applyFill="1" applyBorder="1" applyAlignment="1" applyProtection="1">
      <alignment horizontal="center" vertical="center" wrapText="1"/>
      <protection locked="0"/>
    </xf>
    <xf numFmtId="0" fontId="0" fillId="36" borderId="23" xfId="0" applyFill="1" applyBorder="1" applyAlignment="1" applyProtection="1">
      <alignment vertical="center" wrapText="1"/>
      <protection locked="0"/>
    </xf>
    <xf numFmtId="0" fontId="0" fillId="36" borderId="25" xfId="0" applyFill="1" applyBorder="1" applyAlignment="1" applyProtection="1">
      <alignment vertical="center" wrapText="1"/>
      <protection locked="0"/>
    </xf>
    <xf numFmtId="0" fontId="76" fillId="36" borderId="24" xfId="0" applyFont="1" applyFill="1" applyBorder="1" applyAlignment="1" applyProtection="1">
      <alignment vertical="center" wrapText="1"/>
      <protection locked="0"/>
    </xf>
    <xf numFmtId="0" fontId="84" fillId="0" borderId="0" xfId="0" applyFont="1" applyAlignment="1">
      <alignment horizontal="center" vertical="center"/>
    </xf>
    <xf numFmtId="0" fontId="68" fillId="0" borderId="0" xfId="0" applyFont="1" applyAlignment="1">
      <alignment horizontal="center" vertical="center"/>
    </xf>
    <xf numFmtId="0" fontId="83" fillId="33" borderId="27" xfId="0" applyFont="1" applyFill="1" applyBorder="1" applyAlignment="1">
      <alignment horizontal="center" vertical="center" wrapText="1"/>
    </xf>
    <xf numFmtId="0" fontId="85" fillId="33" borderId="28" xfId="0" applyFont="1" applyFill="1" applyBorder="1" applyAlignment="1">
      <alignment vertical="center" wrapText="1"/>
    </xf>
    <xf numFmtId="0" fontId="85" fillId="33" borderId="29" xfId="0" applyFont="1" applyFill="1" applyBorder="1" applyAlignment="1">
      <alignment vertical="center" wrapText="1"/>
    </xf>
    <xf numFmtId="0" fontId="71" fillId="33" borderId="32" xfId="0" applyFont="1" applyFill="1" applyBorder="1" applyAlignment="1">
      <alignment horizontal="center" vertical="center"/>
    </xf>
    <xf numFmtId="0" fontId="82" fillId="33" borderId="33" xfId="0" applyFont="1" applyFill="1" applyBorder="1" applyAlignment="1">
      <alignment horizontal="center" vertical="center"/>
    </xf>
    <xf numFmtId="0" fontId="82" fillId="33" borderId="34"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0">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FF00"/>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2 Index"/>
    <tableColumn id="3" name="FY 22 $/ADM"/>
    <tableColumn id="5" name="FY 23 Index"/>
    <tableColumn id="4" name="FY 23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7:J30" comment="" totalsRowShown="0">
  <autoFilter ref="J27:J30"/>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theme="0" tint="-0.4999699890613556"/>
  </sheetPr>
  <dimension ref="A1:X45"/>
  <sheetViews>
    <sheetView tabSelected="1" zoomScalePageLayoutView="0" workbookViewId="0" topLeftCell="A1">
      <selection activeCell="E6" sqref="E6"/>
    </sheetView>
  </sheetViews>
  <sheetFormatPr defaultColWidth="9.140625" defaultRowHeight="15"/>
  <cols>
    <col min="1" max="3" width="3.00390625" style="65" customWidth="1"/>
    <col min="4" max="4" width="30.7109375" style="65" customWidth="1"/>
    <col min="5" max="5" width="64.140625" style="65" customWidth="1"/>
    <col min="6" max="6" width="3.00390625" style="65" customWidth="1"/>
    <col min="7" max="16384" width="9.140625" style="65" customWidth="1"/>
  </cols>
  <sheetData>
    <row r="1" spans="1:24" ht="15" customHeight="1" thickBot="1">
      <c r="A1" s="64"/>
      <c r="B1" s="64"/>
      <c r="C1" s="64"/>
      <c r="D1" s="64"/>
      <c r="E1" s="64"/>
      <c r="F1" s="64"/>
      <c r="H1" s="66"/>
      <c r="I1" s="67"/>
      <c r="J1" s="67"/>
      <c r="K1" s="67"/>
      <c r="L1" s="67"/>
      <c r="M1" s="67"/>
      <c r="N1" s="67"/>
      <c r="O1" s="67"/>
      <c r="P1" s="67"/>
      <c r="Q1" s="67"/>
      <c r="R1" s="67"/>
      <c r="S1" s="67"/>
      <c r="T1" s="67"/>
      <c r="U1" s="67"/>
      <c r="V1" s="67"/>
      <c r="W1" s="67"/>
      <c r="X1" s="67"/>
    </row>
    <row r="2" spans="1:24" ht="15" customHeight="1">
      <c r="A2" s="64"/>
      <c r="B2" s="68"/>
      <c r="C2" s="69"/>
      <c r="D2" s="69"/>
      <c r="E2" s="69"/>
      <c r="F2" s="70"/>
      <c r="H2" s="67"/>
      <c r="I2" s="67"/>
      <c r="J2" s="67"/>
      <c r="K2" s="67"/>
      <c r="L2" s="67"/>
      <c r="M2" s="67"/>
      <c r="N2" s="67"/>
      <c r="O2" s="67"/>
      <c r="P2" s="67"/>
      <c r="Q2" s="67"/>
      <c r="R2" s="67"/>
      <c r="S2" s="67"/>
      <c r="T2" s="67"/>
      <c r="U2" s="67"/>
      <c r="V2" s="67"/>
      <c r="W2" s="67"/>
      <c r="X2" s="67"/>
    </row>
    <row r="3" spans="1:24" ht="18.75">
      <c r="A3" s="64"/>
      <c r="B3" s="71"/>
      <c r="C3" s="454" t="s">
        <v>526</v>
      </c>
      <c r="D3" s="455"/>
      <c r="E3" s="455"/>
      <c r="F3" s="72"/>
      <c r="H3" s="67"/>
      <c r="I3" s="67"/>
      <c r="J3" s="67"/>
      <c r="K3" s="67"/>
      <c r="L3" s="67"/>
      <c r="M3" s="67"/>
      <c r="N3" s="67"/>
      <c r="O3" s="67"/>
      <c r="P3" s="67"/>
      <c r="Q3" s="67"/>
      <c r="R3" s="67"/>
      <c r="S3" s="67"/>
      <c r="T3" s="67"/>
      <c r="U3" s="67"/>
      <c r="V3" s="67"/>
      <c r="W3" s="67"/>
      <c r="X3" s="67"/>
    </row>
    <row r="4" spans="1:24" ht="15" customHeight="1">
      <c r="A4" s="64"/>
      <c r="B4" s="71"/>
      <c r="C4" s="73"/>
      <c r="D4" s="74" t="s">
        <v>97</v>
      </c>
      <c r="E4" s="75"/>
      <c r="F4" s="72"/>
      <c r="O4" s="67"/>
      <c r="P4" s="67"/>
      <c r="Q4" s="67"/>
      <c r="R4" s="67"/>
      <c r="S4" s="67"/>
      <c r="T4" s="67"/>
      <c r="U4" s="67"/>
      <c r="V4" s="67"/>
      <c r="W4" s="67"/>
      <c r="X4" s="67"/>
    </row>
    <row r="5" spans="1:24" ht="15" customHeight="1">
      <c r="A5" s="64"/>
      <c r="B5" s="71"/>
      <c r="C5" s="76"/>
      <c r="D5" s="76"/>
      <c r="E5" s="77"/>
      <c r="F5" s="72"/>
      <c r="H5" s="78"/>
      <c r="I5" s="67"/>
      <c r="J5" s="67"/>
      <c r="K5" s="67"/>
      <c r="L5" s="67"/>
      <c r="M5" s="67"/>
      <c r="N5" s="67"/>
      <c r="O5" s="67"/>
      <c r="P5" s="67"/>
      <c r="Q5" s="67"/>
      <c r="R5" s="67"/>
      <c r="S5" s="67"/>
      <c r="T5" s="67"/>
      <c r="U5" s="67"/>
      <c r="V5" s="67"/>
      <c r="W5" s="67"/>
      <c r="X5" s="67"/>
    </row>
    <row r="6" spans="1:24" ht="15" customHeight="1">
      <c r="A6" s="64"/>
      <c r="B6" s="71"/>
      <c r="C6" s="76"/>
      <c r="D6" s="435" t="s">
        <v>527</v>
      </c>
      <c r="E6" s="79"/>
      <c r="F6" s="72"/>
      <c r="H6" s="78"/>
      <c r="I6" s="67"/>
      <c r="J6" s="67"/>
      <c r="K6" s="67"/>
      <c r="L6" s="67"/>
      <c r="M6" s="67"/>
      <c r="N6" s="67"/>
      <c r="O6" s="67"/>
      <c r="P6" s="67"/>
      <c r="Q6" s="67"/>
      <c r="R6" s="67"/>
      <c r="S6" s="67"/>
      <c r="T6" s="67"/>
      <c r="U6" s="67"/>
      <c r="V6" s="67"/>
      <c r="W6" s="67"/>
      <c r="X6" s="67"/>
    </row>
    <row r="7" spans="1:24" ht="15" customHeight="1">
      <c r="A7" s="64"/>
      <c r="B7" s="71"/>
      <c r="C7" s="76"/>
      <c r="D7" s="435" t="s">
        <v>529</v>
      </c>
      <c r="E7" s="79" t="s">
        <v>403</v>
      </c>
      <c r="F7" s="72"/>
      <c r="H7" s="78"/>
      <c r="I7" s="67"/>
      <c r="J7" s="67"/>
      <c r="K7" s="67"/>
      <c r="L7" s="67"/>
      <c r="M7" s="67"/>
      <c r="N7" s="67"/>
      <c r="O7" s="67"/>
      <c r="P7" s="67"/>
      <c r="Q7" s="67"/>
      <c r="R7" s="67"/>
      <c r="S7" s="67"/>
      <c r="T7" s="67"/>
      <c r="U7" s="67"/>
      <c r="V7" s="67"/>
      <c r="W7" s="67"/>
      <c r="X7" s="67"/>
    </row>
    <row r="8" spans="1:24" ht="15" customHeight="1">
      <c r="A8" s="64"/>
      <c r="B8" s="71"/>
      <c r="C8" s="80"/>
      <c r="D8" s="436" t="s">
        <v>528</v>
      </c>
      <c r="E8" s="82" t="str">
        <f ca="1">YEAR(TODAY())+1&amp;" - "&amp;((YEAR(TODAY())+2)-2000)&amp;" SY"</f>
        <v>2022 - 23 SY</v>
      </c>
      <c r="F8" s="72"/>
      <c r="H8" s="78"/>
      <c r="I8" s="78"/>
      <c r="J8" s="78"/>
      <c r="K8" s="78"/>
      <c r="L8" s="78"/>
      <c r="M8" s="78"/>
      <c r="N8" s="67"/>
      <c r="O8" s="67"/>
      <c r="P8" s="67"/>
      <c r="Q8" s="67"/>
      <c r="R8" s="67"/>
      <c r="S8" s="67"/>
      <c r="T8" s="67"/>
      <c r="U8" s="67"/>
      <c r="V8" s="67"/>
      <c r="W8" s="67"/>
      <c r="X8" s="67"/>
    </row>
    <row r="9" spans="1:24" ht="15" customHeight="1">
      <c r="A9" s="64"/>
      <c r="B9" s="71"/>
      <c r="C9" s="80"/>
      <c r="D9" s="81"/>
      <c r="E9" s="82"/>
      <c r="F9" s="72"/>
      <c r="H9" s="78"/>
      <c r="I9" s="78"/>
      <c r="J9" s="78"/>
      <c r="K9" s="78"/>
      <c r="L9" s="78"/>
      <c r="M9" s="78"/>
      <c r="N9" s="67"/>
      <c r="O9" s="67"/>
      <c r="P9" s="67"/>
      <c r="Q9" s="67"/>
      <c r="R9" s="67"/>
      <c r="S9" s="67"/>
      <c r="T9" s="67"/>
      <c r="U9" s="67"/>
      <c r="V9" s="67"/>
      <c r="W9" s="67"/>
      <c r="X9" s="67"/>
    </row>
    <row r="10" spans="1:24" ht="112.5" customHeight="1">
      <c r="A10" s="64"/>
      <c r="B10" s="71"/>
      <c r="C10" s="83"/>
      <c r="D10" s="84" t="s">
        <v>61</v>
      </c>
      <c r="E10" s="85" t="s">
        <v>555</v>
      </c>
      <c r="F10" s="72"/>
      <c r="H10" s="78"/>
      <c r="I10" s="78"/>
      <c r="J10" s="78"/>
      <c r="K10" s="78"/>
      <c r="L10" s="78"/>
      <c r="M10" s="78"/>
      <c r="N10" s="67"/>
      <c r="O10" s="67"/>
      <c r="P10" s="67"/>
      <c r="Q10" s="67"/>
      <c r="R10" s="67"/>
      <c r="S10" s="67"/>
      <c r="T10" s="67"/>
      <c r="U10" s="67"/>
      <c r="V10" s="67"/>
      <c r="W10" s="67"/>
      <c r="X10" s="67"/>
    </row>
    <row r="11" spans="1:24" s="91" customFormat="1" ht="48.75" customHeight="1">
      <c r="A11" s="86"/>
      <c r="B11" s="87"/>
      <c r="C11" s="88"/>
      <c r="D11" s="89" t="s">
        <v>62</v>
      </c>
      <c r="E11" s="85" t="s">
        <v>535</v>
      </c>
      <c r="F11" s="90"/>
      <c r="H11" s="92"/>
      <c r="I11" s="93"/>
      <c r="J11" s="93"/>
      <c r="K11" s="93"/>
      <c r="L11" s="93"/>
      <c r="M11" s="93"/>
      <c r="N11" s="93"/>
      <c r="O11" s="93"/>
      <c r="P11" s="93"/>
      <c r="Q11" s="93"/>
      <c r="R11" s="93"/>
      <c r="S11" s="93"/>
      <c r="T11" s="93"/>
      <c r="U11" s="93"/>
      <c r="V11" s="93"/>
      <c r="W11" s="93"/>
      <c r="X11" s="93"/>
    </row>
    <row r="12" spans="1:24" s="91" customFormat="1" ht="239.25" customHeight="1">
      <c r="A12" s="86"/>
      <c r="B12" s="87"/>
      <c r="C12" s="94"/>
      <c r="D12" s="89" t="s">
        <v>63</v>
      </c>
      <c r="E12" s="85" t="s">
        <v>556</v>
      </c>
      <c r="F12" s="90"/>
      <c r="H12" s="456"/>
      <c r="I12" s="456"/>
      <c r="J12" s="456"/>
      <c r="K12" s="456"/>
      <c r="L12" s="456"/>
      <c r="M12" s="456"/>
      <c r="N12" s="456"/>
      <c r="O12" s="456"/>
      <c r="P12" s="456"/>
      <c r="Q12" s="456"/>
      <c r="R12" s="456"/>
      <c r="S12" s="456"/>
      <c r="T12" s="93"/>
      <c r="U12" s="93"/>
      <c r="V12" s="93"/>
      <c r="W12" s="93"/>
      <c r="X12" s="93"/>
    </row>
    <row r="13" spans="1:24" ht="72" customHeight="1">
      <c r="A13" s="64"/>
      <c r="B13" s="71"/>
      <c r="C13" s="77"/>
      <c r="D13" s="95" t="s">
        <v>530</v>
      </c>
      <c r="E13" s="85" t="s">
        <v>557</v>
      </c>
      <c r="F13" s="72"/>
      <c r="H13" s="456"/>
      <c r="I13" s="456"/>
      <c r="J13" s="456"/>
      <c r="K13" s="456"/>
      <c r="L13" s="456"/>
      <c r="M13" s="456"/>
      <c r="N13" s="456"/>
      <c r="O13" s="456"/>
      <c r="P13" s="456"/>
      <c r="Q13" s="456"/>
      <c r="R13" s="456"/>
      <c r="S13" s="456"/>
      <c r="T13" s="67"/>
      <c r="U13" s="67"/>
      <c r="V13" s="67"/>
      <c r="W13" s="67"/>
      <c r="X13" s="67"/>
    </row>
    <row r="14" spans="1:24" ht="164.25" customHeight="1">
      <c r="A14" s="64"/>
      <c r="B14" s="71"/>
      <c r="C14" s="77"/>
      <c r="D14" s="96" t="s">
        <v>64</v>
      </c>
      <c r="E14" s="85" t="s">
        <v>400</v>
      </c>
      <c r="F14" s="72"/>
      <c r="H14" s="457"/>
      <c r="I14" s="457"/>
      <c r="J14" s="457"/>
      <c r="K14" s="457"/>
      <c r="L14" s="457"/>
      <c r="M14" s="457"/>
      <c r="N14" s="457"/>
      <c r="O14" s="457"/>
      <c r="P14" s="457"/>
      <c r="Q14" s="457"/>
      <c r="R14" s="457"/>
      <c r="S14" s="457"/>
      <c r="T14" s="67"/>
      <c r="U14" s="67"/>
      <c r="V14" s="67"/>
      <c r="W14" s="67"/>
      <c r="X14" s="67"/>
    </row>
    <row r="15" spans="1:24" ht="15" customHeight="1">
      <c r="A15" s="64"/>
      <c r="B15" s="71"/>
      <c r="C15" s="77"/>
      <c r="D15" s="97"/>
      <c r="E15" s="98"/>
      <c r="F15" s="72"/>
      <c r="H15" s="67"/>
      <c r="I15" s="67"/>
      <c r="J15" s="67"/>
      <c r="K15" s="67"/>
      <c r="L15" s="67"/>
      <c r="M15" s="67"/>
      <c r="N15" s="67"/>
      <c r="O15" s="67"/>
      <c r="P15" s="67"/>
      <c r="Q15" s="67"/>
      <c r="R15" s="67"/>
      <c r="S15" s="67"/>
      <c r="T15" s="67"/>
      <c r="U15" s="67"/>
      <c r="V15" s="67"/>
      <c r="W15" s="67"/>
      <c r="X15" s="67"/>
    </row>
    <row r="16" spans="1:24" ht="15" customHeight="1" thickBot="1">
      <c r="A16" s="64"/>
      <c r="B16" s="99"/>
      <c r="C16" s="100"/>
      <c r="D16" s="100"/>
      <c r="E16" s="101"/>
      <c r="F16" s="102" t="s">
        <v>558</v>
      </c>
      <c r="O16" s="67"/>
      <c r="P16" s="67"/>
      <c r="Q16" s="67"/>
      <c r="R16" s="67"/>
      <c r="S16" s="67"/>
      <c r="T16" s="67"/>
      <c r="U16" s="67"/>
      <c r="V16" s="67"/>
      <c r="W16" s="67"/>
      <c r="X16" s="67"/>
    </row>
    <row r="17" spans="1:24" ht="15" customHeight="1">
      <c r="A17" s="64"/>
      <c r="B17" s="64"/>
      <c r="C17" s="64"/>
      <c r="D17" s="64"/>
      <c r="E17" s="103"/>
      <c r="F17" s="104"/>
      <c r="O17" s="67"/>
      <c r="P17" s="67"/>
      <c r="Q17" s="67"/>
      <c r="R17" s="67"/>
      <c r="S17" s="67"/>
      <c r="T17" s="67"/>
      <c r="U17" s="67"/>
      <c r="V17" s="67"/>
      <c r="W17" s="67"/>
      <c r="X17" s="67"/>
    </row>
    <row r="18" spans="1:24" ht="15">
      <c r="A18" s="64"/>
      <c r="O18" s="67"/>
      <c r="P18" s="67"/>
      <c r="Q18" s="67"/>
      <c r="R18" s="67"/>
      <c r="S18" s="67"/>
      <c r="T18" s="67"/>
      <c r="U18" s="67"/>
      <c r="V18" s="67"/>
      <c r="W18" s="67"/>
      <c r="X18" s="67"/>
    </row>
    <row r="19" spans="15:24" ht="15">
      <c r="O19" s="67"/>
      <c r="P19" s="67"/>
      <c r="Q19" s="67"/>
      <c r="R19" s="67"/>
      <c r="S19" s="67"/>
      <c r="T19" s="67"/>
      <c r="U19" s="67"/>
      <c r="V19" s="67"/>
      <c r="W19" s="67"/>
      <c r="X19" s="67"/>
    </row>
    <row r="20" spans="8:24" ht="15">
      <c r="H20" s="67"/>
      <c r="I20" s="67"/>
      <c r="J20" s="67"/>
      <c r="K20" s="67"/>
      <c r="L20" s="67"/>
      <c r="M20" s="67"/>
      <c r="N20" s="67"/>
      <c r="O20" s="67"/>
      <c r="P20" s="67"/>
      <c r="Q20" s="67"/>
      <c r="R20" s="67"/>
      <c r="S20" s="67"/>
      <c r="T20" s="67"/>
      <c r="U20" s="67"/>
      <c r="V20" s="67"/>
      <c r="W20" s="67"/>
      <c r="X20" s="67"/>
    </row>
    <row r="21" spans="8:24" ht="15">
      <c r="H21" s="67"/>
      <c r="I21" s="67"/>
      <c r="J21" s="67"/>
      <c r="K21" s="67"/>
      <c r="L21" s="67"/>
      <c r="M21" s="67"/>
      <c r="N21" s="67"/>
      <c r="O21" s="67"/>
      <c r="P21" s="67"/>
      <c r="Q21" s="67"/>
      <c r="R21" s="67"/>
      <c r="S21" s="67"/>
      <c r="T21" s="67"/>
      <c r="U21" s="67"/>
      <c r="V21" s="67"/>
      <c r="W21" s="67"/>
      <c r="X21" s="67"/>
    </row>
    <row r="22" spans="8:24" ht="15">
      <c r="H22" s="67"/>
      <c r="I22" s="67"/>
      <c r="J22" s="67"/>
      <c r="K22" s="67"/>
      <c r="L22" s="67"/>
      <c r="M22" s="67"/>
      <c r="N22" s="67"/>
      <c r="O22" s="67"/>
      <c r="P22" s="67"/>
      <c r="Q22" s="67"/>
      <c r="R22" s="67"/>
      <c r="S22" s="67"/>
      <c r="T22" s="67"/>
      <c r="U22" s="67"/>
      <c r="V22" s="67"/>
      <c r="W22" s="67"/>
      <c r="X22" s="67"/>
    </row>
    <row r="23" spans="8:24" ht="15">
      <c r="H23" s="67"/>
      <c r="I23" s="67"/>
      <c r="J23" s="67"/>
      <c r="K23" s="67"/>
      <c r="L23" s="67"/>
      <c r="M23" s="67"/>
      <c r="N23" s="67"/>
      <c r="O23" s="67"/>
      <c r="P23" s="67"/>
      <c r="Q23" s="67"/>
      <c r="R23" s="67"/>
      <c r="S23" s="67"/>
      <c r="T23" s="67"/>
      <c r="U23" s="67"/>
      <c r="V23" s="67"/>
      <c r="W23" s="67"/>
      <c r="X23" s="67"/>
    </row>
    <row r="24" spans="8:24" ht="15">
      <c r="H24" s="67"/>
      <c r="I24" s="67"/>
      <c r="J24" s="67"/>
      <c r="K24" s="67"/>
      <c r="L24" s="67"/>
      <c r="M24" s="67"/>
      <c r="N24" s="67"/>
      <c r="O24" s="67"/>
      <c r="P24" s="67"/>
      <c r="Q24" s="67"/>
      <c r="R24" s="67"/>
      <c r="S24" s="67"/>
      <c r="T24" s="67"/>
      <c r="U24" s="67"/>
      <c r="V24" s="67"/>
      <c r="W24" s="67"/>
      <c r="X24" s="67"/>
    </row>
    <row r="25" spans="8:24" ht="15">
      <c r="H25" s="67"/>
      <c r="I25" s="67"/>
      <c r="J25" s="67"/>
      <c r="K25" s="67"/>
      <c r="L25" s="67"/>
      <c r="M25" s="67"/>
      <c r="N25" s="67"/>
      <c r="O25" s="67"/>
      <c r="P25" s="67"/>
      <c r="Q25" s="67"/>
      <c r="R25" s="67"/>
      <c r="S25" s="67"/>
      <c r="T25" s="67"/>
      <c r="U25" s="67"/>
      <c r="V25" s="67"/>
      <c r="W25" s="67"/>
      <c r="X25" s="67"/>
    </row>
    <row r="26" spans="8:24" ht="15">
      <c r="H26" s="67"/>
      <c r="I26" s="67"/>
      <c r="J26" s="105"/>
      <c r="K26" s="67"/>
      <c r="L26" s="67"/>
      <c r="M26" s="67"/>
      <c r="N26" s="67"/>
      <c r="O26" s="67"/>
      <c r="P26" s="67"/>
      <c r="Q26" s="67"/>
      <c r="R26" s="67"/>
      <c r="S26" s="67"/>
      <c r="T26" s="67"/>
      <c r="U26" s="67"/>
      <c r="V26" s="67"/>
      <c r="W26" s="67"/>
      <c r="X26" s="67"/>
    </row>
    <row r="27" spans="8:24" ht="15">
      <c r="H27" s="67"/>
      <c r="I27" s="67"/>
      <c r="J27" s="67"/>
      <c r="K27" s="67"/>
      <c r="L27" s="67"/>
      <c r="M27" s="67"/>
      <c r="N27" s="67"/>
      <c r="O27" s="67"/>
      <c r="P27" s="67"/>
      <c r="Q27" s="67"/>
      <c r="R27" s="67"/>
      <c r="S27" s="67"/>
      <c r="T27" s="67"/>
      <c r="U27" s="67"/>
      <c r="V27" s="67"/>
      <c r="W27" s="67"/>
      <c r="X27" s="67"/>
    </row>
    <row r="28" spans="8:24" ht="15">
      <c r="H28" s="67"/>
      <c r="I28" s="67"/>
      <c r="J28" s="67"/>
      <c r="K28" s="67"/>
      <c r="L28" s="67"/>
      <c r="M28" s="67"/>
      <c r="N28" s="67"/>
      <c r="O28" s="67"/>
      <c r="P28" s="67"/>
      <c r="Q28" s="67"/>
      <c r="R28" s="67"/>
      <c r="S28" s="67"/>
      <c r="T28" s="67"/>
      <c r="U28" s="67"/>
      <c r="V28" s="67"/>
      <c r="W28" s="67"/>
      <c r="X28" s="67"/>
    </row>
    <row r="29" spans="8:24" ht="15">
      <c r="H29" s="67"/>
      <c r="I29" s="67"/>
      <c r="J29" s="67"/>
      <c r="K29" s="67"/>
      <c r="L29" s="67"/>
      <c r="M29" s="67"/>
      <c r="N29" s="67"/>
      <c r="O29" s="67"/>
      <c r="P29" s="67"/>
      <c r="Q29" s="67"/>
      <c r="R29" s="67"/>
      <c r="S29" s="67"/>
      <c r="T29" s="67"/>
      <c r="U29" s="67"/>
      <c r="V29" s="67"/>
      <c r="W29" s="67"/>
      <c r="X29" s="67"/>
    </row>
    <row r="30" spans="8:24" ht="15">
      <c r="H30" s="67"/>
      <c r="I30" s="67"/>
      <c r="J30" s="67"/>
      <c r="K30" s="67"/>
      <c r="L30" s="67"/>
      <c r="M30" s="67"/>
      <c r="N30" s="67"/>
      <c r="O30" s="67"/>
      <c r="P30" s="67"/>
      <c r="Q30" s="67"/>
      <c r="R30" s="67"/>
      <c r="S30" s="67"/>
      <c r="T30" s="67"/>
      <c r="U30" s="67"/>
      <c r="V30" s="67"/>
      <c r="W30" s="67"/>
      <c r="X30" s="67"/>
    </row>
    <row r="31" spans="8:24" ht="15">
      <c r="H31" s="67"/>
      <c r="I31" s="67"/>
      <c r="J31" s="67"/>
      <c r="K31" s="67"/>
      <c r="L31" s="67"/>
      <c r="M31" s="67"/>
      <c r="N31" s="67"/>
      <c r="O31" s="67"/>
      <c r="P31" s="67"/>
      <c r="Q31" s="67"/>
      <c r="R31" s="67"/>
      <c r="S31" s="67"/>
      <c r="T31" s="67"/>
      <c r="U31" s="67"/>
      <c r="V31" s="67"/>
      <c r="W31" s="67"/>
      <c r="X31" s="67"/>
    </row>
    <row r="32" spans="8:24" ht="15">
      <c r="H32" s="67"/>
      <c r="I32" s="67"/>
      <c r="J32" s="67"/>
      <c r="K32" s="67"/>
      <c r="L32" s="67"/>
      <c r="M32" s="67"/>
      <c r="N32" s="67"/>
      <c r="O32" s="67"/>
      <c r="P32" s="67"/>
      <c r="Q32" s="67"/>
      <c r="R32" s="67"/>
      <c r="S32" s="67"/>
      <c r="T32" s="67"/>
      <c r="U32" s="67"/>
      <c r="V32" s="67"/>
      <c r="W32" s="67"/>
      <c r="X32" s="67"/>
    </row>
    <row r="33" spans="8:24" ht="15">
      <c r="H33" s="67"/>
      <c r="I33" s="67"/>
      <c r="J33" s="67"/>
      <c r="K33" s="67"/>
      <c r="L33" s="67"/>
      <c r="M33" s="67"/>
      <c r="N33" s="67"/>
      <c r="O33" s="67"/>
      <c r="P33" s="67"/>
      <c r="Q33" s="67"/>
      <c r="R33" s="67"/>
      <c r="S33" s="67"/>
      <c r="T33" s="67"/>
      <c r="U33" s="67"/>
      <c r="V33" s="67"/>
      <c r="W33" s="67"/>
      <c r="X33" s="67"/>
    </row>
    <row r="34" spans="8:24" ht="15">
      <c r="H34" s="67"/>
      <c r="I34" s="67"/>
      <c r="J34" s="67"/>
      <c r="K34" s="67"/>
      <c r="L34" s="67"/>
      <c r="M34" s="67"/>
      <c r="N34" s="67"/>
      <c r="O34" s="67"/>
      <c r="P34" s="67"/>
      <c r="Q34" s="67"/>
      <c r="R34" s="67"/>
      <c r="S34" s="67"/>
      <c r="T34" s="67"/>
      <c r="U34" s="67"/>
      <c r="V34" s="67"/>
      <c r="W34" s="67"/>
      <c r="X34" s="67"/>
    </row>
    <row r="35" spans="8:24" ht="15">
      <c r="H35" s="67"/>
      <c r="I35" s="67"/>
      <c r="J35" s="67"/>
      <c r="K35" s="67"/>
      <c r="L35" s="67"/>
      <c r="M35" s="67"/>
      <c r="N35" s="67"/>
      <c r="O35" s="67"/>
      <c r="P35" s="67"/>
      <c r="Q35" s="67"/>
      <c r="R35" s="67"/>
      <c r="S35" s="67"/>
      <c r="T35" s="67"/>
      <c r="U35" s="67"/>
      <c r="V35" s="67"/>
      <c r="W35" s="67"/>
      <c r="X35" s="67"/>
    </row>
    <row r="36" spans="8:24" ht="15">
      <c r="H36" s="67"/>
      <c r="I36" s="67"/>
      <c r="J36" s="67"/>
      <c r="K36" s="67"/>
      <c r="L36" s="67"/>
      <c r="M36" s="67"/>
      <c r="N36" s="67"/>
      <c r="O36" s="67"/>
      <c r="P36" s="67"/>
      <c r="Q36" s="67"/>
      <c r="R36" s="67"/>
      <c r="S36" s="67"/>
      <c r="T36" s="67"/>
      <c r="U36" s="67"/>
      <c r="V36" s="67"/>
      <c r="W36" s="67"/>
      <c r="X36" s="67"/>
    </row>
    <row r="37" spans="8:24" ht="15">
      <c r="H37" s="67"/>
      <c r="I37" s="67"/>
      <c r="J37" s="67"/>
      <c r="K37" s="67"/>
      <c r="L37" s="67"/>
      <c r="M37" s="67"/>
      <c r="N37" s="67"/>
      <c r="O37" s="67"/>
      <c r="P37" s="67"/>
      <c r="Q37" s="67"/>
      <c r="R37" s="67"/>
      <c r="S37" s="67"/>
      <c r="T37" s="67"/>
      <c r="U37" s="67"/>
      <c r="V37" s="67"/>
      <c r="W37" s="67"/>
      <c r="X37" s="67"/>
    </row>
    <row r="38" spans="8:24" ht="15">
      <c r="H38" s="67"/>
      <c r="I38" s="67"/>
      <c r="J38" s="67"/>
      <c r="K38" s="67"/>
      <c r="L38" s="67"/>
      <c r="M38" s="67"/>
      <c r="N38" s="67"/>
      <c r="O38" s="67"/>
      <c r="P38" s="67"/>
      <c r="Q38" s="67"/>
      <c r="R38" s="67"/>
      <c r="S38" s="67"/>
      <c r="T38" s="67"/>
      <c r="U38" s="67"/>
      <c r="V38" s="67"/>
      <c r="W38" s="67"/>
      <c r="X38" s="67"/>
    </row>
    <row r="39" spans="8:24" ht="15">
      <c r="H39" s="67"/>
      <c r="I39" s="67"/>
      <c r="J39" s="67"/>
      <c r="K39" s="67"/>
      <c r="L39" s="67"/>
      <c r="M39" s="67"/>
      <c r="N39" s="67"/>
      <c r="O39" s="67"/>
      <c r="P39" s="67"/>
      <c r="Q39" s="67"/>
      <c r="R39" s="67"/>
      <c r="S39" s="67"/>
      <c r="T39" s="67"/>
      <c r="U39" s="67"/>
      <c r="V39" s="67"/>
      <c r="W39" s="67"/>
      <c r="X39" s="67"/>
    </row>
    <row r="40" spans="8:24" ht="15">
      <c r="H40" s="67"/>
      <c r="I40" s="67"/>
      <c r="J40" s="67"/>
      <c r="K40" s="67"/>
      <c r="L40" s="67"/>
      <c r="M40" s="67"/>
      <c r="N40" s="67"/>
      <c r="O40" s="67"/>
      <c r="P40" s="67"/>
      <c r="Q40" s="67"/>
      <c r="R40" s="67"/>
      <c r="S40" s="67"/>
      <c r="T40" s="67"/>
      <c r="U40" s="67"/>
      <c r="V40" s="67"/>
      <c r="W40" s="67"/>
      <c r="X40" s="67"/>
    </row>
    <row r="41" spans="8:24" ht="15">
      <c r="H41" s="67"/>
      <c r="I41" s="67"/>
      <c r="J41" s="67"/>
      <c r="K41" s="67"/>
      <c r="L41" s="67"/>
      <c r="M41" s="67"/>
      <c r="N41" s="67"/>
      <c r="O41" s="67"/>
      <c r="P41" s="67"/>
      <c r="Q41" s="67"/>
      <c r="R41" s="67"/>
      <c r="S41" s="67"/>
      <c r="T41" s="67"/>
      <c r="U41" s="67"/>
      <c r="V41" s="67"/>
      <c r="W41" s="67"/>
      <c r="X41" s="67"/>
    </row>
    <row r="42" spans="8:24" ht="15">
      <c r="H42" s="67"/>
      <c r="I42" s="67"/>
      <c r="J42" s="67"/>
      <c r="K42" s="67"/>
      <c r="L42" s="67"/>
      <c r="M42" s="67"/>
      <c r="N42" s="67"/>
      <c r="O42" s="67"/>
      <c r="P42" s="67"/>
      <c r="Q42" s="67"/>
      <c r="R42" s="67"/>
      <c r="S42" s="67"/>
      <c r="T42" s="67"/>
      <c r="U42" s="67"/>
      <c r="V42" s="67"/>
      <c r="W42" s="67"/>
      <c r="X42" s="67"/>
    </row>
    <row r="43" spans="8:24" ht="15">
      <c r="H43" s="67"/>
      <c r="I43" s="67"/>
      <c r="J43" s="67"/>
      <c r="K43" s="67"/>
      <c r="L43" s="67"/>
      <c r="M43" s="67"/>
      <c r="N43" s="67"/>
      <c r="O43" s="67"/>
      <c r="P43" s="67"/>
      <c r="Q43" s="67"/>
      <c r="R43" s="67"/>
      <c r="S43" s="67"/>
      <c r="T43" s="67"/>
      <c r="U43" s="67"/>
      <c r="V43" s="67"/>
      <c r="W43" s="67"/>
      <c r="X43" s="67"/>
    </row>
    <row r="44" spans="8:24" ht="15">
      <c r="H44" s="67"/>
      <c r="I44" s="67"/>
      <c r="J44" s="67"/>
      <c r="K44" s="67"/>
      <c r="L44" s="67"/>
      <c r="M44" s="67"/>
      <c r="N44" s="67"/>
      <c r="O44" s="67"/>
      <c r="P44" s="67"/>
      <c r="Q44" s="67"/>
      <c r="R44" s="67"/>
      <c r="S44" s="67"/>
      <c r="T44" s="67"/>
      <c r="U44" s="67"/>
      <c r="V44" s="67"/>
      <c r="W44" s="67"/>
      <c r="X44" s="67"/>
    </row>
    <row r="45" spans="8:24" ht="15">
      <c r="H45" s="67"/>
      <c r="I45" s="67"/>
      <c r="J45" s="67"/>
      <c r="K45" s="67"/>
      <c r="L45" s="67"/>
      <c r="M45" s="67"/>
      <c r="N45" s="67"/>
      <c r="O45" s="67"/>
      <c r="P45" s="67"/>
      <c r="Q45" s="67"/>
      <c r="R45" s="67"/>
      <c r="S45" s="67"/>
      <c r="T45" s="67"/>
      <c r="U45" s="67"/>
      <c r="V45" s="67"/>
      <c r="W45" s="67"/>
      <c r="X45" s="67"/>
    </row>
  </sheetData>
  <sheetProtection password="BDDB" sheet="1" objects="1" scenarios="1" selectLockedCells="1"/>
  <mergeCells count="4">
    <mergeCell ref="C3:E3"/>
    <mergeCell ref="H12:S12"/>
    <mergeCell ref="H14:S14"/>
    <mergeCell ref="H13:S13"/>
  </mergeCells>
  <dataValidations count="1">
    <dataValidation type="list" allowBlank="1" showInputMessage="1" sqref="E7">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theme="3"/>
  </sheetPr>
  <dimension ref="B2:Z55"/>
  <sheetViews>
    <sheetView zoomScalePageLayoutView="0" workbookViewId="0" topLeftCell="A13">
      <selection activeCell="G10" sqref="G10:H10"/>
    </sheetView>
  </sheetViews>
  <sheetFormatPr defaultColWidth="9.140625" defaultRowHeight="15"/>
  <cols>
    <col min="1" max="3" width="3.00390625" style="65" customWidth="1"/>
    <col min="4" max="4" width="26.57421875" style="65" customWidth="1"/>
    <col min="5" max="8" width="14.28125" style="65" customWidth="1"/>
    <col min="9" max="9" width="15.421875" style="65" customWidth="1"/>
    <col min="10" max="10" width="14.57421875" style="65" customWidth="1"/>
    <col min="11" max="11" width="3.28125" style="65" customWidth="1"/>
    <col min="12" max="17" width="14.57421875" style="65" customWidth="1"/>
    <col min="18" max="19" width="3.00390625" style="65" customWidth="1"/>
    <col min="20" max="26" width="9.140625" style="65" customWidth="1"/>
    <col min="27" max="16384" width="9.140625" style="65" customWidth="1"/>
  </cols>
  <sheetData>
    <row r="1" ht="15" customHeight="1" thickBot="1"/>
    <row r="2" spans="2:19" ht="15" customHeight="1">
      <c r="B2" s="106"/>
      <c r="C2" s="107"/>
      <c r="D2" s="107"/>
      <c r="E2" s="107"/>
      <c r="F2" s="107"/>
      <c r="G2" s="107"/>
      <c r="H2" s="107"/>
      <c r="I2" s="107"/>
      <c r="J2" s="107"/>
      <c r="K2" s="107"/>
      <c r="L2" s="107"/>
      <c r="M2" s="107"/>
      <c r="N2" s="107"/>
      <c r="O2" s="107"/>
      <c r="P2" s="107"/>
      <c r="Q2" s="107"/>
      <c r="R2" s="107"/>
      <c r="S2" s="108"/>
    </row>
    <row r="3" spans="2:19" ht="18.75">
      <c r="B3" s="109"/>
      <c r="C3" s="110"/>
      <c r="D3" s="469" t="s">
        <v>66</v>
      </c>
      <c r="E3" s="470"/>
      <c r="F3" s="470"/>
      <c r="G3" s="470"/>
      <c r="H3" s="470"/>
      <c r="I3" s="470"/>
      <c r="J3" s="470"/>
      <c r="K3" s="430"/>
      <c r="L3" s="430"/>
      <c r="M3" s="430"/>
      <c r="N3" s="430"/>
      <c r="O3" s="430"/>
      <c r="P3" s="430"/>
      <c r="Q3" s="430"/>
      <c r="R3" s="431"/>
      <c r="S3" s="111"/>
    </row>
    <row r="4" spans="2:19" ht="15" customHeight="1">
      <c r="B4" s="109"/>
      <c r="C4" s="110"/>
      <c r="D4" s="471" t="s">
        <v>532</v>
      </c>
      <c r="E4" s="472"/>
      <c r="F4" s="472"/>
      <c r="G4" s="472"/>
      <c r="H4" s="472"/>
      <c r="I4" s="472"/>
      <c r="J4" s="472"/>
      <c r="K4" s="431"/>
      <c r="L4" s="431"/>
      <c r="M4" s="431"/>
      <c r="N4" s="431"/>
      <c r="O4" s="431"/>
      <c r="P4" s="431"/>
      <c r="Q4" s="431"/>
      <c r="R4" s="431"/>
      <c r="S4" s="111"/>
    </row>
    <row r="5" spans="2:19" ht="15" customHeight="1">
      <c r="B5" s="109"/>
      <c r="C5" s="110"/>
      <c r="D5" s="473"/>
      <c r="E5" s="474"/>
      <c r="F5" s="474"/>
      <c r="G5" s="474"/>
      <c r="H5" s="474"/>
      <c r="I5" s="474"/>
      <c r="J5" s="474"/>
      <c r="K5" s="442"/>
      <c r="L5" s="443"/>
      <c r="M5" s="443"/>
      <c r="N5" s="443"/>
      <c r="O5" s="443"/>
      <c r="P5" s="443"/>
      <c r="Q5" s="443"/>
      <c r="R5" s="110"/>
      <c r="S5" s="111"/>
    </row>
    <row r="6" spans="2:19" ht="15" customHeight="1">
      <c r="B6" s="109"/>
      <c r="C6" s="110"/>
      <c r="D6" s="112" t="s">
        <v>65</v>
      </c>
      <c r="E6" s="113"/>
      <c r="F6" s="113"/>
      <c r="G6" s="114" t="str">
        <f>IF(ISBLANK('1. Instructions'!E6),"Please enter School Name on Tab 1.",'1. Instructions'!E6)</f>
        <v>Please enter School Name on Tab 1.</v>
      </c>
      <c r="H6" s="115"/>
      <c r="I6" s="116"/>
      <c r="J6" s="115"/>
      <c r="K6" s="115"/>
      <c r="L6" s="115"/>
      <c r="M6" s="115"/>
      <c r="N6" s="115"/>
      <c r="O6" s="115"/>
      <c r="P6" s="115"/>
      <c r="Q6" s="115"/>
      <c r="R6" s="115"/>
      <c r="S6" s="111"/>
    </row>
    <row r="7" spans="2:19" ht="15" customHeight="1">
      <c r="B7" s="109"/>
      <c r="C7" s="110"/>
      <c r="D7" s="112" t="s">
        <v>529</v>
      </c>
      <c r="E7" s="117"/>
      <c r="F7" s="117"/>
      <c r="G7" s="118" t="str">
        <f>IF(ISNUMBER(SEARCH("Select from drop-down list →",'1. Instructions'!E7)),"Please enter School Location on Tab 1.",'1. Instructions'!E7)</f>
        <v>Please enter School Location on Tab 1.</v>
      </c>
      <c r="H7" s="115"/>
      <c r="I7" s="116"/>
      <c r="J7" s="432"/>
      <c r="K7" s="432"/>
      <c r="L7" s="432"/>
      <c r="M7" s="432"/>
      <c r="N7" s="432"/>
      <c r="O7" s="432"/>
      <c r="P7" s="432"/>
      <c r="Q7" s="432"/>
      <c r="R7" s="115"/>
      <c r="S7" s="111"/>
    </row>
    <row r="8" spans="2:19" ht="15" customHeight="1">
      <c r="B8" s="109"/>
      <c r="C8" s="110"/>
      <c r="D8" s="112" t="s">
        <v>531</v>
      </c>
      <c r="E8" s="117"/>
      <c r="F8" s="117"/>
      <c r="G8" s="118" t="str">
        <f>'1. Instructions'!E8</f>
        <v>2022 - 23 SY</v>
      </c>
      <c r="H8" s="115"/>
      <c r="I8" s="116"/>
      <c r="J8" s="432"/>
      <c r="K8" s="432"/>
      <c r="L8" s="432"/>
      <c r="M8" s="432"/>
      <c r="N8" s="432"/>
      <c r="O8" s="432"/>
      <c r="P8" s="432"/>
      <c r="Q8" s="432"/>
      <c r="R8" s="115"/>
      <c r="S8" s="111"/>
    </row>
    <row r="9" spans="2:19" ht="15" customHeight="1">
      <c r="B9" s="109"/>
      <c r="C9" s="110"/>
      <c r="D9" s="112"/>
      <c r="E9" s="117"/>
      <c r="F9" s="117"/>
      <c r="G9" s="118"/>
      <c r="H9" s="115"/>
      <c r="I9" s="116"/>
      <c r="J9" s="432"/>
      <c r="K9" s="432"/>
      <c r="L9" s="432"/>
      <c r="M9" s="432"/>
      <c r="N9" s="432"/>
      <c r="O9" s="432"/>
      <c r="P9" s="432"/>
      <c r="Q9" s="432"/>
      <c r="R9" s="115"/>
      <c r="S9" s="111"/>
    </row>
    <row r="10" spans="2:19" ht="15" customHeight="1">
      <c r="B10" s="109"/>
      <c r="C10" s="110"/>
      <c r="D10" s="112" t="s">
        <v>533</v>
      </c>
      <c r="E10" s="117"/>
      <c r="F10" s="117"/>
      <c r="G10" s="475" t="s">
        <v>403</v>
      </c>
      <c r="H10" s="476"/>
      <c r="I10" s="282"/>
      <c r="J10" s="424">
        <f>IF((ISNUMBER(SEARCH("Select from drop-down list →",G10))),"",IF((ISNUMBER(SEARCH("No",G10))),"Do not complete Row 32.","Complete Rows 32 and 37-40 only."))</f>
      </c>
      <c r="K10" s="444"/>
      <c r="L10" s="444"/>
      <c r="M10" s="444"/>
      <c r="N10" s="444"/>
      <c r="O10" s="444"/>
      <c r="P10" s="444"/>
      <c r="Q10" s="444"/>
      <c r="R10" s="115"/>
      <c r="S10" s="111"/>
    </row>
    <row r="11" spans="2:19" ht="15" customHeight="1">
      <c r="B11" s="109"/>
      <c r="C11" s="110"/>
      <c r="D11" s="284"/>
      <c r="E11" s="117"/>
      <c r="F11" s="117"/>
      <c r="G11" s="118"/>
      <c r="H11" s="282"/>
      <c r="J11" s="445"/>
      <c r="K11" s="446"/>
      <c r="L11" s="447"/>
      <c r="M11" s="447"/>
      <c r="N11" s="447"/>
      <c r="O11" s="447"/>
      <c r="P11" s="447"/>
      <c r="Q11" s="447"/>
      <c r="R11" s="115"/>
      <c r="S11" s="111"/>
    </row>
    <row r="12" spans="2:19" ht="15" customHeight="1">
      <c r="B12" s="109"/>
      <c r="C12" s="110"/>
      <c r="D12" s="94"/>
      <c r="E12" s="94"/>
      <c r="F12" s="94"/>
      <c r="G12" s="94"/>
      <c r="H12" s="94"/>
      <c r="I12" s="94"/>
      <c r="J12" s="94"/>
      <c r="K12" s="94"/>
      <c r="L12" s="94"/>
      <c r="M12" s="94"/>
      <c r="N12" s="94"/>
      <c r="O12" s="94"/>
      <c r="P12" s="94"/>
      <c r="Q12" s="94"/>
      <c r="R12" s="94"/>
      <c r="S12" s="111"/>
    </row>
    <row r="13" spans="2:19" ht="15" customHeight="1">
      <c r="B13" s="109"/>
      <c r="C13" s="119"/>
      <c r="D13" s="120" t="s">
        <v>86</v>
      </c>
      <c r="E13" s="120" t="s">
        <v>534</v>
      </c>
      <c r="F13" s="120" t="s">
        <v>7</v>
      </c>
      <c r="G13" s="120" t="s">
        <v>8</v>
      </c>
      <c r="H13" s="120" t="s">
        <v>9</v>
      </c>
      <c r="I13" s="120" t="s">
        <v>10</v>
      </c>
      <c r="J13" s="121" t="s">
        <v>11</v>
      </c>
      <c r="K13" s="120"/>
      <c r="L13" s="458" t="s">
        <v>536</v>
      </c>
      <c r="M13" s="459"/>
      <c r="N13" s="459"/>
      <c r="O13" s="459"/>
      <c r="P13" s="459"/>
      <c r="Q13" s="459"/>
      <c r="R13" s="122"/>
      <c r="S13" s="111"/>
    </row>
    <row r="14" spans="2:19" ht="15" customHeight="1">
      <c r="B14" s="109"/>
      <c r="C14" s="123"/>
      <c r="D14" s="124"/>
      <c r="E14" s="120" t="str">
        <f ca="1">YEAR(TODAY())&amp;" - "&amp;((YEAR(TODAY())+1)-2000)&amp;" SY"</f>
        <v>2021 - 22 SY</v>
      </c>
      <c r="F14" s="120" t="str">
        <f ca="1">YEAR(TODAY())+1&amp;" - "&amp;((YEAR(TODAY())+2)-2000)&amp;" SY"</f>
        <v>2022 - 23 SY</v>
      </c>
      <c r="G14" s="120" t="str">
        <f ca="1">YEAR(TODAY())+2&amp;" - "&amp;((YEAR(TODAY())+3)-2000)&amp;" SY"</f>
        <v>2023 - 24 SY</v>
      </c>
      <c r="H14" s="120" t="str">
        <f ca="1">YEAR(TODAY())+3&amp;" - "&amp;((YEAR(TODAY())+4)-2000)&amp;" SY"</f>
        <v>2024 - 25 SY</v>
      </c>
      <c r="I14" s="120" t="str">
        <f ca="1">YEAR(TODAY())+4&amp;" - "&amp;((YEAR(TODAY())+5)-2000)&amp;" SY"</f>
        <v>2025 - 26 SY</v>
      </c>
      <c r="J14" s="120" t="str">
        <f ca="1">YEAR(TODAY())+5&amp;" - "&amp;((YEAR(TODAY())+6)-2000)&amp;" SY"</f>
        <v>2026 - 27 SY</v>
      </c>
      <c r="K14" s="124"/>
      <c r="L14" s="437"/>
      <c r="M14" s="448"/>
      <c r="N14" s="448"/>
      <c r="O14" s="448"/>
      <c r="P14" s="448"/>
      <c r="Q14" s="448"/>
      <c r="R14" s="125"/>
      <c r="S14" s="111"/>
    </row>
    <row r="15" spans="2:19" ht="15" customHeight="1">
      <c r="B15" s="109"/>
      <c r="C15" s="123"/>
      <c r="D15" s="124"/>
      <c r="E15" s="124"/>
      <c r="F15" s="124"/>
      <c r="G15" s="124"/>
      <c r="H15" s="124"/>
      <c r="I15" s="124"/>
      <c r="J15" s="438"/>
      <c r="K15" s="124"/>
      <c r="L15" s="124"/>
      <c r="M15" s="124"/>
      <c r="N15" s="124"/>
      <c r="O15" s="124"/>
      <c r="P15" s="124"/>
      <c r="Q15" s="124"/>
      <c r="R15" s="125"/>
      <c r="S15" s="111"/>
    </row>
    <row r="16" spans="2:19" ht="15" customHeight="1">
      <c r="B16" s="109"/>
      <c r="C16" s="123"/>
      <c r="D16" s="126" t="s">
        <v>67</v>
      </c>
      <c r="E16" s="127"/>
      <c r="F16" s="127"/>
      <c r="G16" s="127"/>
      <c r="H16" s="127"/>
      <c r="I16" s="127"/>
      <c r="J16" s="127"/>
      <c r="K16" s="449"/>
      <c r="L16" s="460" t="s">
        <v>550</v>
      </c>
      <c r="M16" s="461"/>
      <c r="N16" s="461"/>
      <c r="O16" s="461"/>
      <c r="P16" s="461"/>
      <c r="Q16" s="462"/>
      <c r="R16" s="277"/>
      <c r="S16" s="111"/>
    </row>
    <row r="17" spans="2:19" ht="15" customHeight="1">
      <c r="B17" s="109"/>
      <c r="C17" s="123"/>
      <c r="D17" s="126" t="s">
        <v>68</v>
      </c>
      <c r="E17" s="127"/>
      <c r="F17" s="127"/>
      <c r="G17" s="127"/>
      <c r="H17" s="127"/>
      <c r="I17" s="127"/>
      <c r="J17" s="127"/>
      <c r="K17" s="449"/>
      <c r="L17" s="463"/>
      <c r="M17" s="464"/>
      <c r="N17" s="464"/>
      <c r="O17" s="464"/>
      <c r="P17" s="464"/>
      <c r="Q17" s="465"/>
      <c r="R17" s="277"/>
      <c r="S17" s="111"/>
    </row>
    <row r="18" spans="2:19" ht="15" customHeight="1">
      <c r="B18" s="109"/>
      <c r="C18" s="123"/>
      <c r="D18" s="126" t="s">
        <v>69</v>
      </c>
      <c r="E18" s="127"/>
      <c r="F18" s="127"/>
      <c r="G18" s="127"/>
      <c r="H18" s="127"/>
      <c r="I18" s="127"/>
      <c r="J18" s="127"/>
      <c r="K18" s="449"/>
      <c r="L18" s="463"/>
      <c r="M18" s="464"/>
      <c r="N18" s="464"/>
      <c r="O18" s="464"/>
      <c r="P18" s="464"/>
      <c r="Q18" s="465"/>
      <c r="R18" s="277"/>
      <c r="S18" s="111"/>
    </row>
    <row r="19" spans="2:19" ht="15" customHeight="1">
      <c r="B19" s="109"/>
      <c r="C19" s="123"/>
      <c r="D19" s="126" t="s">
        <v>70</v>
      </c>
      <c r="E19" s="127"/>
      <c r="F19" s="127"/>
      <c r="G19" s="127"/>
      <c r="H19" s="127"/>
      <c r="I19" s="127"/>
      <c r="J19" s="127"/>
      <c r="K19" s="449"/>
      <c r="L19" s="463"/>
      <c r="M19" s="464"/>
      <c r="N19" s="464"/>
      <c r="O19" s="464"/>
      <c r="P19" s="464"/>
      <c r="Q19" s="465"/>
      <c r="R19" s="277"/>
      <c r="S19" s="111"/>
    </row>
    <row r="20" spans="2:19" ht="15" customHeight="1">
      <c r="B20" s="109"/>
      <c r="C20" s="123"/>
      <c r="D20" s="126" t="s">
        <v>71</v>
      </c>
      <c r="E20" s="127"/>
      <c r="F20" s="127"/>
      <c r="G20" s="127"/>
      <c r="H20" s="127"/>
      <c r="I20" s="127"/>
      <c r="J20" s="127"/>
      <c r="K20" s="449"/>
      <c r="L20" s="463"/>
      <c r="M20" s="464"/>
      <c r="N20" s="464"/>
      <c r="O20" s="464"/>
      <c r="P20" s="464"/>
      <c r="Q20" s="465"/>
      <c r="R20" s="277"/>
      <c r="S20" s="111"/>
    </row>
    <row r="21" spans="2:19" ht="15" customHeight="1">
      <c r="B21" s="109"/>
      <c r="C21" s="123"/>
      <c r="D21" s="126" t="s">
        <v>72</v>
      </c>
      <c r="E21" s="127"/>
      <c r="F21" s="127"/>
      <c r="G21" s="127"/>
      <c r="H21" s="127"/>
      <c r="I21" s="127"/>
      <c r="J21" s="127"/>
      <c r="K21" s="449"/>
      <c r="L21" s="463"/>
      <c r="M21" s="464"/>
      <c r="N21" s="464"/>
      <c r="O21" s="464"/>
      <c r="P21" s="464"/>
      <c r="Q21" s="465"/>
      <c r="R21" s="277"/>
      <c r="S21" s="111"/>
    </row>
    <row r="22" spans="2:19" ht="15" customHeight="1">
      <c r="B22" s="109"/>
      <c r="C22" s="123"/>
      <c r="D22" s="126" t="s">
        <v>73</v>
      </c>
      <c r="E22" s="127"/>
      <c r="F22" s="127"/>
      <c r="G22" s="127"/>
      <c r="H22" s="127"/>
      <c r="I22" s="127"/>
      <c r="J22" s="127"/>
      <c r="K22" s="449"/>
      <c r="L22" s="463"/>
      <c r="M22" s="464"/>
      <c r="N22" s="464"/>
      <c r="O22" s="464"/>
      <c r="P22" s="464"/>
      <c r="Q22" s="465"/>
      <c r="R22" s="277"/>
      <c r="S22" s="111"/>
    </row>
    <row r="23" spans="2:19" ht="15" customHeight="1">
      <c r="B23" s="109"/>
      <c r="C23" s="123"/>
      <c r="D23" s="126" t="s">
        <v>74</v>
      </c>
      <c r="E23" s="127"/>
      <c r="F23" s="127"/>
      <c r="G23" s="127"/>
      <c r="H23" s="127"/>
      <c r="I23" s="127"/>
      <c r="J23" s="127"/>
      <c r="K23" s="449"/>
      <c r="L23" s="463"/>
      <c r="M23" s="464"/>
      <c r="N23" s="464"/>
      <c r="O23" s="464"/>
      <c r="P23" s="464"/>
      <c r="Q23" s="465"/>
      <c r="R23" s="277"/>
      <c r="S23" s="111"/>
    </row>
    <row r="24" spans="2:19" ht="15" customHeight="1">
      <c r="B24" s="109"/>
      <c r="C24" s="123"/>
      <c r="D24" s="126" t="s">
        <v>75</v>
      </c>
      <c r="E24" s="127"/>
      <c r="F24" s="127"/>
      <c r="G24" s="127"/>
      <c r="H24" s="127"/>
      <c r="I24" s="127"/>
      <c r="J24" s="127"/>
      <c r="K24" s="449"/>
      <c r="L24" s="463"/>
      <c r="M24" s="464"/>
      <c r="N24" s="464"/>
      <c r="O24" s="464"/>
      <c r="P24" s="464"/>
      <c r="Q24" s="465"/>
      <c r="R24" s="277"/>
      <c r="S24" s="111"/>
    </row>
    <row r="25" spans="2:19" ht="15" customHeight="1">
      <c r="B25" s="109"/>
      <c r="C25" s="123"/>
      <c r="D25" s="126" t="s">
        <v>76</v>
      </c>
      <c r="E25" s="127"/>
      <c r="F25" s="127"/>
      <c r="G25" s="127"/>
      <c r="H25" s="127"/>
      <c r="I25" s="127"/>
      <c r="J25" s="127"/>
      <c r="K25" s="449"/>
      <c r="L25" s="463"/>
      <c r="M25" s="464"/>
      <c r="N25" s="464"/>
      <c r="O25" s="464"/>
      <c r="P25" s="464"/>
      <c r="Q25" s="465"/>
      <c r="R25" s="277"/>
      <c r="S25" s="111"/>
    </row>
    <row r="26" spans="2:19" ht="15" customHeight="1">
      <c r="B26" s="109"/>
      <c r="C26" s="123"/>
      <c r="D26" s="126" t="s">
        <v>77</v>
      </c>
      <c r="E26" s="127"/>
      <c r="F26" s="127"/>
      <c r="G26" s="127"/>
      <c r="H26" s="127"/>
      <c r="I26" s="127"/>
      <c r="J26" s="127"/>
      <c r="K26" s="449"/>
      <c r="L26" s="463"/>
      <c r="M26" s="464"/>
      <c r="N26" s="464"/>
      <c r="O26" s="464"/>
      <c r="P26" s="464"/>
      <c r="Q26" s="465"/>
      <c r="R26" s="277"/>
      <c r="S26" s="111"/>
    </row>
    <row r="27" spans="2:19" ht="15" customHeight="1">
      <c r="B27" s="109"/>
      <c r="C27" s="123"/>
      <c r="D27" s="126" t="s">
        <v>78</v>
      </c>
      <c r="E27" s="127"/>
      <c r="F27" s="127"/>
      <c r="G27" s="127"/>
      <c r="H27" s="127"/>
      <c r="I27" s="127"/>
      <c r="J27" s="127"/>
      <c r="K27" s="449"/>
      <c r="L27" s="463"/>
      <c r="M27" s="464"/>
      <c r="N27" s="464"/>
      <c r="O27" s="464"/>
      <c r="P27" s="464"/>
      <c r="Q27" s="465"/>
      <c r="R27" s="277"/>
      <c r="S27" s="111"/>
    </row>
    <row r="28" spans="2:19" ht="15" customHeight="1">
      <c r="B28" s="109"/>
      <c r="C28" s="123"/>
      <c r="D28" s="126" t="s">
        <v>79</v>
      </c>
      <c r="E28" s="127"/>
      <c r="F28" s="127"/>
      <c r="G28" s="127"/>
      <c r="H28" s="127"/>
      <c r="I28" s="127"/>
      <c r="J28" s="127"/>
      <c r="K28" s="449"/>
      <c r="L28" s="463"/>
      <c r="M28" s="464"/>
      <c r="N28" s="464"/>
      <c r="O28" s="464"/>
      <c r="P28" s="464"/>
      <c r="Q28" s="465"/>
      <c r="R28" s="277"/>
      <c r="S28" s="111"/>
    </row>
    <row r="29" spans="2:21" ht="15" customHeight="1">
      <c r="B29" s="109"/>
      <c r="C29" s="123"/>
      <c r="D29" s="275"/>
      <c r="E29" s="450"/>
      <c r="F29" s="450"/>
      <c r="G29" s="450"/>
      <c r="H29" s="450"/>
      <c r="I29" s="450"/>
      <c r="J29" s="450"/>
      <c r="K29" s="275"/>
      <c r="L29" s="463"/>
      <c r="M29" s="464"/>
      <c r="N29" s="464"/>
      <c r="O29" s="464"/>
      <c r="P29" s="464"/>
      <c r="Q29" s="465"/>
      <c r="R29" s="277"/>
      <c r="S29" s="111"/>
      <c r="U29" s="287"/>
    </row>
    <row r="30" spans="2:19" ht="15" customHeight="1">
      <c r="B30" s="109"/>
      <c r="C30" s="123"/>
      <c r="D30" s="124" t="s">
        <v>413</v>
      </c>
      <c r="E30" s="292">
        <f aca="true" t="shared" si="0" ref="E30:J30">SUM(E16:E28)</f>
        <v>0</v>
      </c>
      <c r="F30" s="292">
        <f t="shared" si="0"/>
        <v>0</v>
      </c>
      <c r="G30" s="292">
        <f t="shared" si="0"/>
        <v>0</v>
      </c>
      <c r="H30" s="292">
        <f t="shared" si="0"/>
        <v>0</v>
      </c>
      <c r="I30" s="292">
        <f t="shared" si="0"/>
        <v>0</v>
      </c>
      <c r="J30" s="292">
        <f t="shared" si="0"/>
        <v>0</v>
      </c>
      <c r="K30" s="275"/>
      <c r="L30" s="463"/>
      <c r="M30" s="464"/>
      <c r="N30" s="464"/>
      <c r="O30" s="464"/>
      <c r="P30" s="464"/>
      <c r="Q30" s="465"/>
      <c r="R30" s="277"/>
      <c r="S30" s="111"/>
    </row>
    <row r="31" spans="2:19" ht="15" customHeight="1">
      <c r="B31" s="109"/>
      <c r="C31" s="276"/>
      <c r="D31" s="275"/>
      <c r="E31" s="275"/>
      <c r="F31" s="275"/>
      <c r="G31" s="275"/>
      <c r="H31" s="275"/>
      <c r="I31" s="275"/>
      <c r="J31" s="275"/>
      <c r="K31" s="275"/>
      <c r="L31" s="463"/>
      <c r="M31" s="464"/>
      <c r="N31" s="464"/>
      <c r="O31" s="464"/>
      <c r="P31" s="464"/>
      <c r="Q31" s="465"/>
      <c r="R31" s="277"/>
      <c r="S31" s="111"/>
    </row>
    <row r="32" spans="2:24" ht="15" customHeight="1">
      <c r="B32" s="109"/>
      <c r="C32" s="123"/>
      <c r="D32" s="126" t="s">
        <v>428</v>
      </c>
      <c r="E32" s="274"/>
      <c r="F32" s="274"/>
      <c r="G32" s="274"/>
      <c r="H32" s="274"/>
      <c r="I32" s="274"/>
      <c r="J32" s="274"/>
      <c r="K32" s="449"/>
      <c r="L32" s="463"/>
      <c r="M32" s="464"/>
      <c r="N32" s="464"/>
      <c r="O32" s="464"/>
      <c r="P32" s="464"/>
      <c r="Q32" s="465"/>
      <c r="R32" s="130"/>
      <c r="S32" s="111"/>
      <c r="X32" s="133"/>
    </row>
    <row r="33" spans="2:19" ht="15" customHeight="1">
      <c r="B33" s="109"/>
      <c r="C33" s="123"/>
      <c r="D33" s="275"/>
      <c r="E33" s="450"/>
      <c r="F33" s="450"/>
      <c r="G33" s="450"/>
      <c r="H33" s="450"/>
      <c r="I33" s="450"/>
      <c r="J33" s="450"/>
      <c r="K33" s="275"/>
      <c r="L33" s="463"/>
      <c r="M33" s="464"/>
      <c r="N33" s="464"/>
      <c r="O33" s="464"/>
      <c r="P33" s="464"/>
      <c r="Q33" s="465"/>
      <c r="R33" s="130"/>
      <c r="S33" s="111"/>
    </row>
    <row r="34" spans="2:19" ht="15" customHeight="1">
      <c r="B34" s="109"/>
      <c r="C34" s="123"/>
      <c r="D34" s="124" t="s">
        <v>412</v>
      </c>
      <c r="E34" s="291">
        <f aca="true" t="shared" si="1" ref="E34:J34">E32</f>
        <v>0</v>
      </c>
      <c r="F34" s="291">
        <f t="shared" si="1"/>
        <v>0</v>
      </c>
      <c r="G34" s="291">
        <f t="shared" si="1"/>
        <v>0</v>
      </c>
      <c r="H34" s="291">
        <f t="shared" si="1"/>
        <v>0</v>
      </c>
      <c r="I34" s="291">
        <f t="shared" si="1"/>
        <v>0</v>
      </c>
      <c r="J34" s="291">
        <f t="shared" si="1"/>
        <v>0</v>
      </c>
      <c r="K34" s="129"/>
      <c r="L34" s="463"/>
      <c r="M34" s="464"/>
      <c r="N34" s="464"/>
      <c r="O34" s="464"/>
      <c r="P34" s="464"/>
      <c r="Q34" s="465"/>
      <c r="R34" s="130"/>
      <c r="S34" s="111"/>
    </row>
    <row r="35" spans="2:22" ht="15" customHeight="1">
      <c r="B35" s="109"/>
      <c r="C35" s="123"/>
      <c r="D35" s="128"/>
      <c r="E35" s="129"/>
      <c r="F35" s="129"/>
      <c r="G35" s="129"/>
      <c r="H35" s="129"/>
      <c r="I35" s="129"/>
      <c r="J35" s="129"/>
      <c r="K35" s="129"/>
      <c r="L35" s="463"/>
      <c r="M35" s="464"/>
      <c r="N35" s="464"/>
      <c r="O35" s="464"/>
      <c r="P35" s="464"/>
      <c r="Q35" s="465"/>
      <c r="R35" s="130"/>
      <c r="S35" s="111"/>
      <c r="V35" s="133"/>
    </row>
    <row r="36" spans="2:26" ht="15" customHeight="1">
      <c r="B36" s="109"/>
      <c r="C36" s="123"/>
      <c r="D36" s="278" t="s">
        <v>430</v>
      </c>
      <c r="E36" s="129"/>
      <c r="F36" s="129"/>
      <c r="G36" s="129"/>
      <c r="H36" s="129"/>
      <c r="I36" s="129"/>
      <c r="J36" s="281"/>
      <c r="K36" s="129"/>
      <c r="L36" s="463"/>
      <c r="M36" s="464"/>
      <c r="N36" s="464"/>
      <c r="O36" s="464"/>
      <c r="P36" s="464"/>
      <c r="Q36" s="465"/>
      <c r="R36" s="130"/>
      <c r="S36" s="111"/>
      <c r="Y36" s="434"/>
      <c r="Z36" s="434"/>
    </row>
    <row r="37" spans="2:26" ht="14.25" customHeight="1">
      <c r="B37" s="109"/>
      <c r="C37" s="123"/>
      <c r="D37" s="279" t="s">
        <v>424</v>
      </c>
      <c r="E37" s="285"/>
      <c r="F37" s="285"/>
      <c r="G37" s="285"/>
      <c r="H37" s="285"/>
      <c r="I37" s="285"/>
      <c r="J37" s="285"/>
      <c r="K37" s="451"/>
      <c r="L37" s="463"/>
      <c r="M37" s="464"/>
      <c r="N37" s="464"/>
      <c r="O37" s="464"/>
      <c r="P37" s="464"/>
      <c r="Q37" s="465"/>
      <c r="R37" s="130"/>
      <c r="S37" s="111"/>
      <c r="Y37" s="131"/>
      <c r="Z37" s="131"/>
    </row>
    <row r="38" spans="2:26" ht="14.25" customHeight="1">
      <c r="B38" s="109"/>
      <c r="C38" s="123"/>
      <c r="D38" s="279" t="s">
        <v>425</v>
      </c>
      <c r="E38" s="285"/>
      <c r="F38" s="285"/>
      <c r="G38" s="285"/>
      <c r="H38" s="285"/>
      <c r="I38" s="285"/>
      <c r="J38" s="285"/>
      <c r="K38" s="451"/>
      <c r="L38" s="463"/>
      <c r="M38" s="464"/>
      <c r="N38" s="464"/>
      <c r="O38" s="464"/>
      <c r="P38" s="464"/>
      <c r="Q38" s="465"/>
      <c r="R38" s="130"/>
      <c r="S38" s="111"/>
      <c r="V38" s="286"/>
      <c r="Y38" s="434"/>
      <c r="Z38" s="434"/>
    </row>
    <row r="39" spans="2:26" ht="14.25" customHeight="1">
      <c r="B39" s="109"/>
      <c r="C39" s="123"/>
      <c r="D39" s="280" t="s">
        <v>537</v>
      </c>
      <c r="E39" s="285"/>
      <c r="F39" s="285"/>
      <c r="G39" s="285"/>
      <c r="H39" s="285"/>
      <c r="I39" s="285"/>
      <c r="J39" s="285"/>
      <c r="K39" s="451"/>
      <c r="L39" s="463"/>
      <c r="M39" s="464"/>
      <c r="N39" s="464"/>
      <c r="O39" s="464"/>
      <c r="P39" s="464"/>
      <c r="Q39" s="465"/>
      <c r="R39" s="130"/>
      <c r="S39" s="111"/>
      <c r="Y39" s="131"/>
      <c r="Z39" s="131"/>
    </row>
    <row r="40" spans="2:26" ht="14.25" customHeight="1">
      <c r="B40" s="109"/>
      <c r="C40" s="123"/>
      <c r="D40" s="279" t="s">
        <v>429</v>
      </c>
      <c r="E40" s="285"/>
      <c r="F40" s="285"/>
      <c r="G40" s="285"/>
      <c r="H40" s="285"/>
      <c r="I40" s="285"/>
      <c r="J40" s="285"/>
      <c r="K40" s="451"/>
      <c r="L40" s="463"/>
      <c r="M40" s="464"/>
      <c r="N40" s="464"/>
      <c r="O40" s="464"/>
      <c r="P40" s="464"/>
      <c r="Q40" s="465"/>
      <c r="R40" s="130"/>
      <c r="S40" s="111"/>
      <c r="Z40" s="131"/>
    </row>
    <row r="41" spans="2:26" ht="15" customHeight="1">
      <c r="B41" s="109"/>
      <c r="C41" s="123"/>
      <c r="D41" s="279"/>
      <c r="E41" s="129"/>
      <c r="F41" s="129"/>
      <c r="G41" s="129"/>
      <c r="H41" s="129"/>
      <c r="I41" s="129"/>
      <c r="J41" s="129"/>
      <c r="K41" s="129"/>
      <c r="L41" s="463"/>
      <c r="M41" s="464"/>
      <c r="N41" s="464"/>
      <c r="O41" s="464"/>
      <c r="P41" s="464"/>
      <c r="Q41" s="465"/>
      <c r="R41" s="130"/>
      <c r="S41" s="111"/>
      <c r="W41" s="133"/>
      <c r="Z41" s="131"/>
    </row>
    <row r="42" spans="2:26" ht="15" customHeight="1">
      <c r="B42" s="109"/>
      <c r="C42" s="123"/>
      <c r="D42" s="128" t="s">
        <v>426</v>
      </c>
      <c r="E42" s="132">
        <f>(((E30*E40)*(CONTROL!$K$18*0.85))+((E30*(1-E40))*CONTROL!$K$18))+(E30*((_xlfn.IFERROR(VLOOKUP('1. Instructions'!$E$7,CONTROL!$C$18:$G$306,4,FALSE),0))*CONTROL!$K$19))</f>
        <v>0</v>
      </c>
      <c r="F42" s="132">
        <f>(((F30*F40)*(CONTROL!$K$18*0.85))+((F30*(1-F40))*CONTROL!$K$18))+(F30*((_xlfn.IFERROR(VLOOKUP('1. Instructions'!$E$7,CONTROL!$C$18:$G$306,4,FALSE),0))*CONTROL!$K$19))</f>
        <v>0</v>
      </c>
      <c r="G42" s="132">
        <f>(((G30*G40)*(CONTROL!$K$18*0.85))+((G30*(1-G40))*CONTROL!$K$18))+(G30*((_xlfn.IFERROR(VLOOKUP('1. Instructions'!$E$7,CONTROL!$C$18:$G$306,4,FALSE),0))*CONTROL!$K$19))</f>
        <v>0</v>
      </c>
      <c r="H42" s="132">
        <f>(((H30*H40)*(CONTROL!$K$18*0.85))+((H30*(1-H40))*CONTROL!$K$18))+(H30*((_xlfn.IFERROR(VLOOKUP('1. Instructions'!$E$7,CONTROL!$C$18:$G$306,4,FALSE),0))*CONTROL!$K$19))</f>
        <v>0</v>
      </c>
      <c r="I42" s="132">
        <f>(((I30*I40)*(CONTROL!$K$18*0.85))+((I30*(1-I40))*CONTROL!$K$18))+(I30*((_xlfn.IFERROR(VLOOKUP('1. Instructions'!$E$7,CONTROL!$C$18:$G$306,4,FALSE),0))*CONTROL!$K$19))</f>
        <v>0</v>
      </c>
      <c r="J42" s="132">
        <f>(((J30*J40)*(CONTROL!$K$18*0.85))+((J30*(1-J40))*CONTROL!$K$18))+(J30*((_xlfn.IFERROR(VLOOKUP('1. Instructions'!$E$7,CONTROL!$C$18:$G$306,4,FALSE),0))*CONTROL!$K$19))</f>
        <v>0</v>
      </c>
      <c r="K42" s="288"/>
      <c r="L42" s="463"/>
      <c r="M42" s="464"/>
      <c r="N42" s="464"/>
      <c r="O42" s="464"/>
      <c r="P42" s="464"/>
      <c r="Q42" s="465"/>
      <c r="R42" s="130"/>
      <c r="S42" s="111"/>
      <c r="Y42" s="131"/>
      <c r="Z42" s="131"/>
    </row>
    <row r="43" spans="2:26" ht="15" customHeight="1">
      <c r="B43" s="109"/>
      <c r="C43" s="123"/>
      <c r="E43" s="282"/>
      <c r="F43" s="282"/>
      <c r="G43" s="282"/>
      <c r="H43" s="282"/>
      <c r="I43" s="282"/>
      <c r="J43" s="282"/>
      <c r="K43" s="288"/>
      <c r="L43" s="463"/>
      <c r="M43" s="464"/>
      <c r="N43" s="464"/>
      <c r="O43" s="464"/>
      <c r="P43" s="464"/>
      <c r="Q43" s="465"/>
      <c r="R43" s="130"/>
      <c r="S43" s="111"/>
      <c r="Y43" s="131"/>
      <c r="Z43" s="131"/>
    </row>
    <row r="44" spans="2:26" ht="15" customHeight="1">
      <c r="B44" s="109"/>
      <c r="C44" s="123"/>
      <c r="D44" s="128" t="s">
        <v>427</v>
      </c>
      <c r="E44" s="132">
        <f>CONTROL!$K$22*E34</f>
        <v>0</v>
      </c>
      <c r="F44" s="132">
        <f>CONTROL!$K$22*F34</f>
        <v>0</v>
      </c>
      <c r="G44" s="132">
        <f>CONTROL!$K$22*G34</f>
        <v>0</v>
      </c>
      <c r="H44" s="132">
        <f>CONTROL!$K$22*H34</f>
        <v>0</v>
      </c>
      <c r="I44" s="132">
        <f>CONTROL!$K$22*I34</f>
        <v>0</v>
      </c>
      <c r="J44" s="132">
        <f>CONTROL!$K$22*J34</f>
        <v>0</v>
      </c>
      <c r="K44" s="452"/>
      <c r="L44" s="463"/>
      <c r="M44" s="464"/>
      <c r="N44" s="464"/>
      <c r="O44" s="464"/>
      <c r="P44" s="464"/>
      <c r="Q44" s="465"/>
      <c r="R44" s="130"/>
      <c r="S44" s="111"/>
      <c r="Y44" s="131"/>
      <c r="Z44" s="131"/>
    </row>
    <row r="45" spans="2:26" ht="15" customHeight="1">
      <c r="B45" s="109"/>
      <c r="C45" s="123"/>
      <c r="D45" s="128"/>
      <c r="E45" s="129"/>
      <c r="F45" s="129"/>
      <c r="G45" s="129"/>
      <c r="H45" s="129"/>
      <c r="I45" s="129"/>
      <c r="J45" s="129"/>
      <c r="K45" s="129"/>
      <c r="L45" s="463"/>
      <c r="M45" s="464"/>
      <c r="N45" s="464"/>
      <c r="O45" s="464"/>
      <c r="P45" s="464"/>
      <c r="Q45" s="465"/>
      <c r="R45" s="130"/>
      <c r="S45" s="111"/>
      <c r="Y45" s="131"/>
      <c r="Z45" s="131"/>
    </row>
    <row r="46" spans="2:26" ht="15" customHeight="1">
      <c r="B46" s="109"/>
      <c r="C46" s="123"/>
      <c r="D46" s="289"/>
      <c r="E46" s="423">
        <f>IF(AND((SUM(E42:J42)&gt;0),(SUM(E44:J44)&gt;0)),"ERROR: Please complete EITHER Rows 15-27 OR Row 31, not both.","")</f>
      </c>
      <c r="F46" s="423"/>
      <c r="G46" s="77"/>
      <c r="H46" s="77"/>
      <c r="I46" s="77"/>
      <c r="J46" s="77"/>
      <c r="K46" s="453"/>
      <c r="L46" s="463"/>
      <c r="M46" s="464"/>
      <c r="N46" s="464"/>
      <c r="O46" s="464"/>
      <c r="P46" s="464"/>
      <c r="Q46" s="465"/>
      <c r="R46" s="130"/>
      <c r="S46" s="111"/>
      <c r="Y46" s="131"/>
      <c r="Z46" s="131"/>
    </row>
    <row r="47" spans="2:26" ht="15" customHeight="1">
      <c r="B47" s="109"/>
      <c r="C47" s="123"/>
      <c r="D47" s="110"/>
      <c r="E47" s="110"/>
      <c r="F47" s="110"/>
      <c r="G47" s="110"/>
      <c r="H47" s="110"/>
      <c r="I47" s="110"/>
      <c r="J47" s="110"/>
      <c r="K47" s="453"/>
      <c r="L47" s="463"/>
      <c r="M47" s="464"/>
      <c r="N47" s="464"/>
      <c r="O47" s="464"/>
      <c r="P47" s="464"/>
      <c r="Q47" s="465"/>
      <c r="R47" s="130"/>
      <c r="S47" s="111"/>
      <c r="Y47" s="131"/>
      <c r="Z47" s="131"/>
    </row>
    <row r="48" spans="2:26" ht="15" customHeight="1">
      <c r="B48" s="109"/>
      <c r="C48" s="123"/>
      <c r="D48" s="282"/>
      <c r="E48" s="282"/>
      <c r="F48" s="282"/>
      <c r="G48" s="282"/>
      <c r="H48" s="282"/>
      <c r="I48" s="282"/>
      <c r="J48" s="282"/>
      <c r="K48" s="453"/>
      <c r="L48" s="463"/>
      <c r="M48" s="464"/>
      <c r="N48" s="464"/>
      <c r="O48" s="464"/>
      <c r="P48" s="464"/>
      <c r="Q48" s="465"/>
      <c r="R48" s="130"/>
      <c r="S48" s="111"/>
      <c r="Y48" s="131"/>
      <c r="Z48" s="131"/>
    </row>
    <row r="49" spans="2:26" ht="15" customHeight="1">
      <c r="B49" s="109"/>
      <c r="C49" s="123"/>
      <c r="D49" s="282"/>
      <c r="E49" s="282"/>
      <c r="F49" s="282"/>
      <c r="G49" s="282"/>
      <c r="H49" s="282"/>
      <c r="I49" s="282"/>
      <c r="J49" s="282"/>
      <c r="K49" s="453"/>
      <c r="L49" s="463"/>
      <c r="M49" s="464"/>
      <c r="N49" s="464"/>
      <c r="O49" s="464"/>
      <c r="P49" s="464"/>
      <c r="Q49" s="465"/>
      <c r="R49" s="130"/>
      <c r="S49" s="111"/>
      <c r="Y49" s="131"/>
      <c r="Z49" s="131"/>
    </row>
    <row r="50" spans="2:26" ht="15" customHeight="1">
      <c r="B50" s="109"/>
      <c r="C50" s="123"/>
      <c r="D50" s="282"/>
      <c r="E50" s="282"/>
      <c r="F50" s="282"/>
      <c r="G50" s="282"/>
      <c r="H50" s="282"/>
      <c r="I50" s="282"/>
      <c r="J50" s="282"/>
      <c r="K50" s="453"/>
      <c r="L50" s="463"/>
      <c r="M50" s="464"/>
      <c r="N50" s="464"/>
      <c r="O50" s="464"/>
      <c r="P50" s="464"/>
      <c r="Q50" s="465"/>
      <c r="R50" s="130"/>
      <c r="S50" s="111"/>
      <c r="Y50" s="131"/>
      <c r="Z50" s="131"/>
    </row>
    <row r="51" spans="2:26" ht="15" customHeight="1">
      <c r="B51" s="109"/>
      <c r="C51" s="123"/>
      <c r="D51" s="282"/>
      <c r="E51" s="282"/>
      <c r="F51" s="282"/>
      <c r="G51" s="282"/>
      <c r="H51" s="282"/>
      <c r="I51" s="282"/>
      <c r="J51" s="282"/>
      <c r="K51" s="453"/>
      <c r="L51" s="463"/>
      <c r="M51" s="464"/>
      <c r="N51" s="464"/>
      <c r="O51" s="464"/>
      <c r="P51" s="464"/>
      <c r="Q51" s="465"/>
      <c r="R51" s="130"/>
      <c r="S51" s="111"/>
      <c r="Y51" s="131"/>
      <c r="Z51" s="131"/>
    </row>
    <row r="52" spans="2:26" ht="15" customHeight="1">
      <c r="B52" s="109"/>
      <c r="C52" s="123"/>
      <c r="D52" s="282"/>
      <c r="E52" s="282"/>
      <c r="F52" s="282"/>
      <c r="G52" s="282"/>
      <c r="H52" s="282"/>
      <c r="I52" s="282"/>
      <c r="J52" s="282"/>
      <c r="K52" s="453"/>
      <c r="L52" s="466"/>
      <c r="M52" s="467"/>
      <c r="N52" s="467"/>
      <c r="O52" s="467"/>
      <c r="P52" s="467"/>
      <c r="Q52" s="468"/>
      <c r="R52" s="130"/>
      <c r="S52" s="111"/>
      <c r="Y52" s="131"/>
      <c r="Z52" s="131"/>
    </row>
    <row r="53" spans="2:26" ht="15.75" customHeight="1">
      <c r="B53" s="109"/>
      <c r="C53" s="123"/>
      <c r="D53" s="282"/>
      <c r="E53" s="282"/>
      <c r="F53" s="282"/>
      <c r="G53" s="282"/>
      <c r="H53" s="282"/>
      <c r="I53" s="282"/>
      <c r="J53" s="282"/>
      <c r="K53" s="453"/>
      <c r="L53" s="82"/>
      <c r="M53" s="82"/>
      <c r="N53" s="82"/>
      <c r="O53" s="82"/>
      <c r="P53" s="82"/>
      <c r="Q53" s="82"/>
      <c r="R53" s="134"/>
      <c r="S53" s="111"/>
      <c r="Y53" s="135"/>
      <c r="Z53" s="135"/>
    </row>
    <row r="54" spans="2:26" ht="15" customHeight="1" thickBot="1">
      <c r="B54" s="136"/>
      <c r="C54" s="290"/>
      <c r="D54" s="290"/>
      <c r="E54" s="290"/>
      <c r="F54" s="290"/>
      <c r="G54" s="290"/>
      <c r="H54" s="290"/>
      <c r="I54" s="290"/>
      <c r="J54" s="290"/>
      <c r="K54" s="290"/>
      <c r="L54" s="137"/>
      <c r="M54" s="137"/>
      <c r="N54" s="137"/>
      <c r="O54" s="137"/>
      <c r="P54" s="137"/>
      <c r="Q54" s="137"/>
      <c r="R54" s="137"/>
      <c r="S54" s="138"/>
      <c r="Y54" s="139"/>
      <c r="Z54" s="139"/>
    </row>
    <row r="55" spans="25:26" ht="15">
      <c r="Y55" s="140"/>
      <c r="Z55" s="140"/>
    </row>
  </sheetData>
  <sheetProtection password="BDDB" sheet="1" objects="1" scenarios="1" selectLockedCells="1"/>
  <mergeCells count="6">
    <mergeCell ref="L13:Q13"/>
    <mergeCell ref="L16:Q52"/>
    <mergeCell ref="D3:J3"/>
    <mergeCell ref="D4:J4"/>
    <mergeCell ref="D5:J5"/>
    <mergeCell ref="G10:H10"/>
  </mergeCells>
  <conditionalFormatting sqref="K44">
    <cfRule type="expression" priority="1" dxfId="47" stopIfTrue="1">
      <formula>K44&lt;&gt;""</formula>
    </cfRule>
  </conditionalFormatting>
  <dataValidations count="1">
    <dataValidation type="list" showInputMessage="1" showErrorMessage="1" promptTitle="Select from drop-down list →" sqref="G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theme="3"/>
  </sheetPr>
  <dimension ref="A1:AV140"/>
  <sheetViews>
    <sheetView zoomScalePageLayoutView="0" workbookViewId="0" topLeftCell="A15">
      <selection activeCell="D15" sqref="D15"/>
    </sheetView>
  </sheetViews>
  <sheetFormatPr defaultColWidth="15.7109375" defaultRowHeight="15"/>
  <cols>
    <col min="1" max="1" width="3.00390625" style="141" customWidth="1"/>
    <col min="2" max="3" width="3.00390625" style="146" customWidth="1"/>
    <col min="4" max="4" width="33.140625" style="146" customWidth="1"/>
    <col min="5" max="5" width="3.00390625" style="141" customWidth="1"/>
    <col min="6" max="6" width="10.7109375" style="146" customWidth="1"/>
    <col min="7" max="7" width="14.28125" style="146" customWidth="1"/>
    <col min="8" max="8" width="17.7109375" style="146" customWidth="1"/>
    <col min="9" max="9" width="3.00390625" style="142" customWidth="1"/>
    <col min="10" max="10" width="10.7109375" style="146" customWidth="1"/>
    <col min="11" max="11" width="14.28125" style="146" customWidth="1"/>
    <col min="12" max="12" width="17.7109375" style="146" customWidth="1"/>
    <col min="13" max="13" width="3.00390625" style="142" customWidth="1"/>
    <col min="14" max="14" width="10.7109375" style="146" customWidth="1"/>
    <col min="15" max="15" width="14.28125" style="146" customWidth="1"/>
    <col min="16" max="16" width="17.7109375" style="146" customWidth="1"/>
    <col min="17" max="17" width="3.00390625" style="142" customWidth="1"/>
    <col min="18" max="18" width="10.7109375" style="146" customWidth="1"/>
    <col min="19" max="19" width="14.28125" style="146" customWidth="1"/>
    <col min="20" max="20" width="17.7109375" style="146" customWidth="1"/>
    <col min="21" max="21" width="3.00390625" style="142" customWidth="1"/>
    <col min="22" max="22" width="10.7109375" style="145" customWidth="1"/>
    <col min="23" max="23" width="14.28125" style="145" customWidth="1"/>
    <col min="24" max="24" width="17.7109375" style="145" customWidth="1"/>
    <col min="25" max="25" width="3.00390625" style="142" customWidth="1"/>
    <col min="26" max="26" width="10.7109375" style="145" customWidth="1"/>
    <col min="27" max="27" width="14.28125" style="145" customWidth="1"/>
    <col min="28" max="28" width="17.7109375" style="145" customWidth="1"/>
    <col min="29" max="29" width="3.00390625" style="142" customWidth="1"/>
    <col min="30" max="30" width="3.00390625" style="145" customWidth="1"/>
    <col min="31" max="48" width="15.7109375" style="145" customWidth="1"/>
    <col min="49" max="16384" width="15.7109375" style="146" customWidth="1"/>
  </cols>
  <sheetData>
    <row r="1" spans="9:48" s="141" customFormat="1" ht="15" customHeight="1" thickBot="1">
      <c r="I1" s="142"/>
      <c r="M1" s="142"/>
      <c r="Q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row>
    <row r="2" spans="2:30" ht="15" customHeight="1">
      <c r="B2" s="143"/>
      <c r="C2" s="486" t="s">
        <v>99</v>
      </c>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144"/>
    </row>
    <row r="3" spans="2:30" ht="15" customHeight="1">
      <c r="B3" s="147"/>
      <c r="C3" s="148"/>
      <c r="D3" s="149" t="s">
        <v>65</v>
      </c>
      <c r="E3" s="149"/>
      <c r="F3" s="150" t="str">
        <f>IF(ISBLANK('1. Instructions'!E6),"Please enter School Name on Tab 1.",'1. Instructions'!E6)</f>
        <v>Please enter School Name on Tab 1.</v>
      </c>
      <c r="G3" s="151"/>
      <c r="H3" s="151"/>
      <c r="I3" s="151"/>
      <c r="J3" s="151"/>
      <c r="K3" s="151"/>
      <c r="L3" s="151"/>
      <c r="M3" s="151"/>
      <c r="N3" s="151"/>
      <c r="O3" s="151"/>
      <c r="P3" s="151"/>
      <c r="Q3" s="151"/>
      <c r="R3" s="151"/>
      <c r="S3" s="151"/>
      <c r="T3" s="151"/>
      <c r="U3" s="151"/>
      <c r="V3" s="151"/>
      <c r="W3" s="151"/>
      <c r="X3" s="151"/>
      <c r="Y3" s="151"/>
      <c r="Z3" s="148"/>
      <c r="AA3" s="148"/>
      <c r="AB3" s="148"/>
      <c r="AC3" s="148"/>
      <c r="AD3" s="152"/>
    </row>
    <row r="4" spans="2:30" ht="15" customHeight="1">
      <c r="B4" s="147"/>
      <c r="C4" s="148"/>
      <c r="D4" s="149" t="s">
        <v>538</v>
      </c>
      <c r="E4" s="149"/>
      <c r="F4" s="150" t="str">
        <f>'1. Instructions'!E8</f>
        <v>2022 - 23 SY</v>
      </c>
      <c r="G4" s="151"/>
      <c r="H4" s="151"/>
      <c r="I4" s="151"/>
      <c r="J4" s="151"/>
      <c r="K4" s="151"/>
      <c r="L4" s="151"/>
      <c r="M4" s="151"/>
      <c r="N4" s="151"/>
      <c r="O4" s="151"/>
      <c r="P4" s="151"/>
      <c r="Q4" s="151"/>
      <c r="R4" s="151"/>
      <c r="S4" s="151"/>
      <c r="T4" s="151"/>
      <c r="U4" s="151"/>
      <c r="V4" s="151"/>
      <c r="W4" s="151"/>
      <c r="X4" s="151"/>
      <c r="Y4" s="151"/>
      <c r="Z4" s="148"/>
      <c r="AA4" s="148"/>
      <c r="AB4" s="148"/>
      <c r="AC4" s="148"/>
      <c r="AD4" s="152"/>
    </row>
    <row r="5" spans="2:30" ht="15" customHeight="1" thickBot="1">
      <c r="B5" s="147"/>
      <c r="C5" s="148"/>
      <c r="D5" s="149"/>
      <c r="E5" s="149"/>
      <c r="F5" s="150"/>
      <c r="G5" s="151"/>
      <c r="H5" s="151"/>
      <c r="I5" s="151"/>
      <c r="J5" s="151"/>
      <c r="K5" s="151"/>
      <c r="L5" s="151"/>
      <c r="M5" s="151"/>
      <c r="N5" s="151"/>
      <c r="O5" s="151"/>
      <c r="P5" s="151"/>
      <c r="Q5" s="151"/>
      <c r="R5" s="151"/>
      <c r="S5" s="151"/>
      <c r="T5" s="151"/>
      <c r="U5" s="151"/>
      <c r="V5" s="151"/>
      <c r="W5" s="151"/>
      <c r="X5" s="151"/>
      <c r="Y5" s="151"/>
      <c r="Z5" s="148"/>
      <c r="AA5" s="148"/>
      <c r="AB5" s="148"/>
      <c r="AC5" s="148"/>
      <c r="AD5" s="152"/>
    </row>
    <row r="6" spans="2:30" ht="15" customHeight="1" thickBot="1">
      <c r="B6" s="147"/>
      <c r="C6" s="477" t="s">
        <v>460</v>
      </c>
      <c r="D6" s="478"/>
      <c r="E6" s="478"/>
      <c r="F6" s="478"/>
      <c r="G6" s="478"/>
      <c r="H6" s="478"/>
      <c r="I6" s="478"/>
      <c r="J6" s="478"/>
      <c r="K6" s="478"/>
      <c r="L6" s="478"/>
      <c r="M6" s="478"/>
      <c r="N6" s="478"/>
      <c r="O6" s="478"/>
      <c r="P6" s="478"/>
      <c r="Q6" s="478"/>
      <c r="R6" s="478"/>
      <c r="S6" s="478"/>
      <c r="T6" s="478"/>
      <c r="U6" s="479"/>
      <c r="V6" s="151"/>
      <c r="W6" s="151"/>
      <c r="X6" s="151"/>
      <c r="Y6" s="151"/>
      <c r="Z6" s="148"/>
      <c r="AA6" s="148"/>
      <c r="AB6" s="148"/>
      <c r="AC6" s="148"/>
      <c r="AD6" s="152"/>
    </row>
    <row r="7" spans="1:48" s="157" customFormat="1" ht="13.5" customHeight="1">
      <c r="A7" s="153"/>
      <c r="B7" s="154"/>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55"/>
      <c r="AE7" s="156"/>
      <c r="AF7" s="156"/>
      <c r="AG7" s="156"/>
      <c r="AH7" s="156"/>
      <c r="AI7" s="156"/>
      <c r="AJ7" s="156"/>
      <c r="AK7" s="156"/>
      <c r="AL7" s="156"/>
      <c r="AM7" s="156"/>
      <c r="AN7" s="156"/>
      <c r="AO7" s="156"/>
      <c r="AP7" s="156"/>
      <c r="AQ7" s="156"/>
      <c r="AR7" s="156"/>
      <c r="AS7" s="156"/>
      <c r="AT7" s="156"/>
      <c r="AU7" s="156"/>
      <c r="AV7" s="156"/>
    </row>
    <row r="8" spans="2:30" ht="24" customHeight="1">
      <c r="B8" s="147"/>
      <c r="C8" s="148"/>
      <c r="D8" s="497" t="s">
        <v>461</v>
      </c>
      <c r="E8" s="498"/>
      <c r="F8" s="498"/>
      <c r="G8" s="498"/>
      <c r="H8" s="498"/>
      <c r="I8" s="498"/>
      <c r="J8" s="498"/>
      <c r="K8" s="498"/>
      <c r="L8" s="498"/>
      <c r="M8" s="498"/>
      <c r="N8" s="498"/>
      <c r="O8" s="498"/>
      <c r="P8" s="499"/>
      <c r="Q8" s="148"/>
      <c r="R8" s="148"/>
      <c r="S8" s="148"/>
      <c r="T8" s="148"/>
      <c r="U8" s="148"/>
      <c r="V8" s="148"/>
      <c r="W8" s="148"/>
      <c r="X8" s="148"/>
      <c r="Y8" s="148"/>
      <c r="Z8" s="148"/>
      <c r="AA8" s="148"/>
      <c r="AB8" s="148"/>
      <c r="AC8" s="148"/>
      <c r="AD8" s="152"/>
    </row>
    <row r="9" spans="2:32" ht="24" customHeight="1">
      <c r="B9" s="147"/>
      <c r="C9" s="148"/>
      <c r="D9" s="500"/>
      <c r="E9" s="501"/>
      <c r="F9" s="501"/>
      <c r="G9" s="501"/>
      <c r="H9" s="501"/>
      <c r="I9" s="501"/>
      <c r="J9" s="501"/>
      <c r="K9" s="501"/>
      <c r="L9" s="501"/>
      <c r="M9" s="501"/>
      <c r="N9" s="501"/>
      <c r="O9" s="501"/>
      <c r="P9" s="502"/>
      <c r="Q9" s="148"/>
      <c r="R9" s="148"/>
      <c r="S9" s="148"/>
      <c r="T9" s="495"/>
      <c r="U9" s="496"/>
      <c r="V9" s="496"/>
      <c r="W9" s="496"/>
      <c r="X9" s="496"/>
      <c r="Y9" s="496"/>
      <c r="Z9" s="496"/>
      <c r="AA9" s="496"/>
      <c r="AB9" s="496"/>
      <c r="AC9" s="496"/>
      <c r="AD9" s="496"/>
      <c r="AE9" s="496"/>
      <c r="AF9" s="496"/>
    </row>
    <row r="10" spans="2:30" ht="15" customHeight="1">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52"/>
    </row>
    <row r="11" spans="2:30" ht="15" customHeight="1">
      <c r="B11" s="147"/>
      <c r="C11" s="158"/>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60"/>
      <c r="AD11" s="152"/>
    </row>
    <row r="12" spans="2:35" ht="15" customHeight="1">
      <c r="B12" s="147"/>
      <c r="C12" s="162"/>
      <c r="D12" s="163"/>
      <c r="E12" s="163"/>
      <c r="F12" s="480" t="s">
        <v>534</v>
      </c>
      <c r="G12" s="481"/>
      <c r="H12" s="482"/>
      <c r="I12" s="1"/>
      <c r="J12" s="480" t="s">
        <v>7</v>
      </c>
      <c r="K12" s="481"/>
      <c r="L12" s="482"/>
      <c r="M12" s="1"/>
      <c r="N12" s="480" t="s">
        <v>8</v>
      </c>
      <c r="O12" s="481"/>
      <c r="P12" s="482"/>
      <c r="Q12" s="1"/>
      <c r="R12" s="480" t="s">
        <v>9</v>
      </c>
      <c r="S12" s="481"/>
      <c r="T12" s="482"/>
      <c r="U12" s="1"/>
      <c r="V12" s="480" t="s">
        <v>10</v>
      </c>
      <c r="W12" s="481"/>
      <c r="X12" s="482"/>
      <c r="Y12" s="1"/>
      <c r="Z12" s="488" t="s">
        <v>11</v>
      </c>
      <c r="AA12" s="489"/>
      <c r="AB12" s="490"/>
      <c r="AC12" s="164"/>
      <c r="AD12" s="165"/>
      <c r="AE12" s="166"/>
      <c r="AF12" s="166"/>
      <c r="AG12" s="166"/>
      <c r="AH12" s="166"/>
      <c r="AI12" s="166"/>
    </row>
    <row r="13" spans="2:35" ht="30" customHeight="1">
      <c r="B13" s="147"/>
      <c r="C13" s="162"/>
      <c r="D13" s="163"/>
      <c r="E13" s="163"/>
      <c r="F13" s="167" t="s">
        <v>81</v>
      </c>
      <c r="G13" s="168" t="s">
        <v>404</v>
      </c>
      <c r="H13" s="169" t="s">
        <v>83</v>
      </c>
      <c r="I13" s="170"/>
      <c r="J13" s="167" t="s">
        <v>81</v>
      </c>
      <c r="K13" s="167" t="s">
        <v>82</v>
      </c>
      <c r="L13" s="167" t="s">
        <v>83</v>
      </c>
      <c r="M13" s="170"/>
      <c r="N13" s="167" t="s">
        <v>81</v>
      </c>
      <c r="O13" s="167" t="s">
        <v>82</v>
      </c>
      <c r="P13" s="167" t="s">
        <v>83</v>
      </c>
      <c r="Q13" s="170"/>
      <c r="R13" s="167" t="s">
        <v>81</v>
      </c>
      <c r="S13" s="167" t="s">
        <v>82</v>
      </c>
      <c r="T13" s="167" t="s">
        <v>83</v>
      </c>
      <c r="U13" s="170"/>
      <c r="V13" s="167" t="s">
        <v>81</v>
      </c>
      <c r="W13" s="167" t="s">
        <v>82</v>
      </c>
      <c r="X13" s="167" t="s">
        <v>83</v>
      </c>
      <c r="Y13" s="170"/>
      <c r="Z13" s="169" t="s">
        <v>81</v>
      </c>
      <c r="AA13" s="169" t="s">
        <v>82</v>
      </c>
      <c r="AB13" s="169" t="s">
        <v>83</v>
      </c>
      <c r="AC13" s="164"/>
      <c r="AD13" s="165"/>
      <c r="AE13" s="166"/>
      <c r="AF13" s="166"/>
      <c r="AG13" s="166"/>
      <c r="AH13" s="166"/>
      <c r="AI13" s="166"/>
    </row>
    <row r="14" spans="2:48" ht="15" customHeight="1">
      <c r="B14" s="147"/>
      <c r="C14" s="162"/>
      <c r="D14" s="171" t="s">
        <v>56</v>
      </c>
      <c r="E14" s="172"/>
      <c r="F14" s="173"/>
      <c r="G14" s="174"/>
      <c r="H14" s="175"/>
      <c r="I14" s="176"/>
      <c r="J14" s="177"/>
      <c r="K14" s="178"/>
      <c r="L14" s="179"/>
      <c r="M14" s="180"/>
      <c r="N14" s="177"/>
      <c r="O14" s="178"/>
      <c r="P14" s="179"/>
      <c r="Q14" s="180"/>
      <c r="R14" s="177"/>
      <c r="S14" s="178"/>
      <c r="T14" s="179"/>
      <c r="U14" s="180"/>
      <c r="V14" s="177"/>
      <c r="W14" s="178"/>
      <c r="X14" s="179"/>
      <c r="Y14" s="180"/>
      <c r="Z14" s="177"/>
      <c r="AA14" s="178"/>
      <c r="AB14" s="179"/>
      <c r="AC14" s="161"/>
      <c r="AD14" s="152"/>
      <c r="AJ14" s="146"/>
      <c r="AK14" s="146"/>
      <c r="AL14" s="146"/>
      <c r="AM14" s="146"/>
      <c r="AN14" s="146"/>
      <c r="AO14" s="146"/>
      <c r="AP14" s="146"/>
      <c r="AQ14" s="146"/>
      <c r="AR14" s="146"/>
      <c r="AS14" s="146"/>
      <c r="AT14" s="146"/>
      <c r="AU14" s="146"/>
      <c r="AV14" s="146"/>
    </row>
    <row r="15" spans="2:35" ht="15" customHeight="1">
      <c r="B15" s="147"/>
      <c r="C15" s="162"/>
      <c r="D15" s="181" t="s">
        <v>80</v>
      </c>
      <c r="E15" s="148"/>
      <c r="F15" s="182"/>
      <c r="G15" s="183">
        <v>0</v>
      </c>
      <c r="H15" s="184">
        <f>F15*G15</f>
        <v>0</v>
      </c>
      <c r="I15" s="185"/>
      <c r="J15" s="182"/>
      <c r="K15" s="183">
        <v>0</v>
      </c>
      <c r="L15" s="184">
        <f>J15*K15</f>
        <v>0</v>
      </c>
      <c r="M15" s="185"/>
      <c r="N15" s="182"/>
      <c r="O15" s="183">
        <v>0</v>
      </c>
      <c r="P15" s="184">
        <f>N15*O15</f>
        <v>0</v>
      </c>
      <c r="Q15" s="185"/>
      <c r="R15" s="182"/>
      <c r="S15" s="183">
        <v>0</v>
      </c>
      <c r="T15" s="184">
        <f>R15*S15</f>
        <v>0</v>
      </c>
      <c r="U15" s="185"/>
      <c r="V15" s="182"/>
      <c r="W15" s="183">
        <v>0</v>
      </c>
      <c r="X15" s="184">
        <f>V15*W15</f>
        <v>0</v>
      </c>
      <c r="Y15" s="185"/>
      <c r="Z15" s="182"/>
      <c r="AA15" s="183">
        <v>0</v>
      </c>
      <c r="AB15" s="184">
        <f>Z15*AA15</f>
        <v>0</v>
      </c>
      <c r="AC15" s="186"/>
      <c r="AD15" s="155"/>
      <c r="AE15" s="156"/>
      <c r="AF15" s="156"/>
      <c r="AG15" s="156"/>
      <c r="AH15" s="156"/>
      <c r="AI15" s="156"/>
    </row>
    <row r="16" spans="2:35" ht="15" customHeight="1">
      <c r="B16" s="147"/>
      <c r="C16" s="162"/>
      <c r="D16" s="187"/>
      <c r="E16" s="148"/>
      <c r="F16" s="182"/>
      <c r="G16" s="183">
        <v>0</v>
      </c>
      <c r="H16" s="184">
        <f aca="true" t="shared" si="0" ref="H16:H29">F16*G16</f>
        <v>0</v>
      </c>
      <c r="I16" s="185"/>
      <c r="J16" s="182"/>
      <c r="K16" s="183">
        <v>0</v>
      </c>
      <c r="L16" s="184">
        <f aca="true" t="shared" si="1" ref="L16:L29">J16*K16</f>
        <v>0</v>
      </c>
      <c r="M16" s="185"/>
      <c r="N16" s="182"/>
      <c r="O16" s="183">
        <v>0</v>
      </c>
      <c r="P16" s="184">
        <f aca="true" t="shared" si="2" ref="P16:P29">N16*O16</f>
        <v>0</v>
      </c>
      <c r="Q16" s="185"/>
      <c r="R16" s="182"/>
      <c r="S16" s="183">
        <v>0</v>
      </c>
      <c r="T16" s="184">
        <f aca="true" t="shared" si="3" ref="T16:T29">R16*S16</f>
        <v>0</v>
      </c>
      <c r="U16" s="185"/>
      <c r="V16" s="182"/>
      <c r="W16" s="183">
        <v>0</v>
      </c>
      <c r="X16" s="184">
        <f aca="true" t="shared" si="4" ref="X16:X29">V16*W16</f>
        <v>0</v>
      </c>
      <c r="Y16" s="185"/>
      <c r="Z16" s="182"/>
      <c r="AA16" s="183">
        <v>0</v>
      </c>
      <c r="AB16" s="184">
        <f aca="true" t="shared" si="5" ref="AB16:AB29">Z16*AA16</f>
        <v>0</v>
      </c>
      <c r="AC16" s="186"/>
      <c r="AD16" s="155"/>
      <c r="AE16" s="156"/>
      <c r="AF16" s="156"/>
      <c r="AG16" s="156"/>
      <c r="AH16" s="156"/>
      <c r="AI16" s="156"/>
    </row>
    <row r="17" spans="2:35" ht="15" customHeight="1">
      <c r="B17" s="147"/>
      <c r="C17" s="162"/>
      <c r="D17" s="187"/>
      <c r="E17" s="148"/>
      <c r="F17" s="182"/>
      <c r="G17" s="183">
        <v>0</v>
      </c>
      <c r="H17" s="184">
        <f t="shared" si="0"/>
        <v>0</v>
      </c>
      <c r="I17" s="185"/>
      <c r="J17" s="182"/>
      <c r="K17" s="183">
        <v>0</v>
      </c>
      <c r="L17" s="184">
        <f t="shared" si="1"/>
        <v>0</v>
      </c>
      <c r="M17" s="185"/>
      <c r="N17" s="182"/>
      <c r="O17" s="183">
        <v>0</v>
      </c>
      <c r="P17" s="184">
        <f t="shared" si="2"/>
        <v>0</v>
      </c>
      <c r="Q17" s="185"/>
      <c r="R17" s="182"/>
      <c r="S17" s="183">
        <v>0</v>
      </c>
      <c r="T17" s="184">
        <f t="shared" si="3"/>
        <v>0</v>
      </c>
      <c r="U17" s="185"/>
      <c r="V17" s="182"/>
      <c r="W17" s="183">
        <v>0</v>
      </c>
      <c r="X17" s="184">
        <f t="shared" si="4"/>
        <v>0</v>
      </c>
      <c r="Y17" s="185"/>
      <c r="Z17" s="182"/>
      <c r="AA17" s="183">
        <v>0</v>
      </c>
      <c r="AB17" s="184">
        <f t="shared" si="5"/>
        <v>0</v>
      </c>
      <c r="AC17" s="186"/>
      <c r="AD17" s="155"/>
      <c r="AE17" s="156"/>
      <c r="AF17" s="156"/>
      <c r="AG17" s="156"/>
      <c r="AH17" s="156"/>
      <c r="AI17" s="156"/>
    </row>
    <row r="18" spans="2:30" ht="15" customHeight="1">
      <c r="B18" s="147"/>
      <c r="C18" s="162"/>
      <c r="D18" s="187"/>
      <c r="E18" s="148"/>
      <c r="F18" s="182"/>
      <c r="G18" s="183">
        <v>0</v>
      </c>
      <c r="H18" s="184">
        <f t="shared" si="0"/>
        <v>0</v>
      </c>
      <c r="I18" s="185"/>
      <c r="J18" s="182"/>
      <c r="K18" s="183">
        <v>0</v>
      </c>
      <c r="L18" s="184">
        <f t="shared" si="1"/>
        <v>0</v>
      </c>
      <c r="M18" s="185"/>
      <c r="N18" s="182"/>
      <c r="O18" s="183">
        <v>0</v>
      </c>
      <c r="P18" s="184">
        <f t="shared" si="2"/>
        <v>0</v>
      </c>
      <c r="Q18" s="185"/>
      <c r="R18" s="182"/>
      <c r="S18" s="183">
        <v>0</v>
      </c>
      <c r="T18" s="184">
        <f t="shared" si="3"/>
        <v>0</v>
      </c>
      <c r="U18" s="185"/>
      <c r="V18" s="182"/>
      <c r="W18" s="183">
        <v>0</v>
      </c>
      <c r="X18" s="184">
        <f t="shared" si="4"/>
        <v>0</v>
      </c>
      <c r="Y18" s="185"/>
      <c r="Z18" s="182"/>
      <c r="AA18" s="183">
        <v>0</v>
      </c>
      <c r="AB18" s="184">
        <f t="shared" si="5"/>
        <v>0</v>
      </c>
      <c r="AC18" s="161"/>
      <c r="AD18" s="152"/>
    </row>
    <row r="19" spans="2:30" ht="15" customHeight="1">
      <c r="B19" s="147"/>
      <c r="C19" s="162"/>
      <c r="D19" s="187"/>
      <c r="E19" s="148"/>
      <c r="F19" s="182"/>
      <c r="G19" s="183">
        <v>0</v>
      </c>
      <c r="H19" s="184">
        <f t="shared" si="0"/>
        <v>0</v>
      </c>
      <c r="I19" s="185"/>
      <c r="J19" s="182"/>
      <c r="K19" s="183">
        <v>0</v>
      </c>
      <c r="L19" s="184">
        <f t="shared" si="1"/>
        <v>0</v>
      </c>
      <c r="M19" s="185"/>
      <c r="N19" s="182"/>
      <c r="O19" s="183">
        <v>0</v>
      </c>
      <c r="P19" s="184">
        <f t="shared" si="2"/>
        <v>0</v>
      </c>
      <c r="Q19" s="185"/>
      <c r="R19" s="182"/>
      <c r="S19" s="183">
        <v>0</v>
      </c>
      <c r="T19" s="184">
        <f t="shared" si="3"/>
        <v>0</v>
      </c>
      <c r="U19" s="185"/>
      <c r="V19" s="182"/>
      <c r="W19" s="183">
        <v>0</v>
      </c>
      <c r="X19" s="184">
        <f t="shared" si="4"/>
        <v>0</v>
      </c>
      <c r="Y19" s="185"/>
      <c r="Z19" s="182"/>
      <c r="AA19" s="183">
        <v>0</v>
      </c>
      <c r="AB19" s="184">
        <f t="shared" si="5"/>
        <v>0</v>
      </c>
      <c r="AC19" s="161"/>
      <c r="AD19" s="152"/>
    </row>
    <row r="20" spans="2:30" ht="15" customHeight="1">
      <c r="B20" s="147"/>
      <c r="C20" s="162"/>
      <c r="D20" s="187"/>
      <c r="E20" s="148"/>
      <c r="F20" s="182"/>
      <c r="G20" s="183">
        <v>0</v>
      </c>
      <c r="H20" s="184">
        <f t="shared" si="0"/>
        <v>0</v>
      </c>
      <c r="I20" s="185"/>
      <c r="J20" s="182"/>
      <c r="K20" s="183">
        <v>0</v>
      </c>
      <c r="L20" s="184">
        <f t="shared" si="1"/>
        <v>0</v>
      </c>
      <c r="M20" s="185"/>
      <c r="N20" s="182"/>
      <c r="O20" s="183">
        <v>0</v>
      </c>
      <c r="P20" s="184">
        <f t="shared" si="2"/>
        <v>0</v>
      </c>
      <c r="Q20" s="185"/>
      <c r="R20" s="182"/>
      <c r="S20" s="183">
        <v>0</v>
      </c>
      <c r="T20" s="184">
        <f t="shared" si="3"/>
        <v>0</v>
      </c>
      <c r="U20" s="185"/>
      <c r="V20" s="182"/>
      <c r="W20" s="183">
        <v>0</v>
      </c>
      <c r="X20" s="184">
        <f t="shared" si="4"/>
        <v>0</v>
      </c>
      <c r="Y20" s="185"/>
      <c r="Z20" s="182"/>
      <c r="AA20" s="183">
        <v>0</v>
      </c>
      <c r="AB20" s="184">
        <f t="shared" si="5"/>
        <v>0</v>
      </c>
      <c r="AC20" s="161"/>
      <c r="AD20" s="152"/>
    </row>
    <row r="21" spans="2:30" ht="15" customHeight="1">
      <c r="B21" s="147"/>
      <c r="C21" s="162"/>
      <c r="D21" s="187"/>
      <c r="E21" s="148"/>
      <c r="F21" s="182"/>
      <c r="G21" s="183">
        <v>0</v>
      </c>
      <c r="H21" s="184">
        <f t="shared" si="0"/>
        <v>0</v>
      </c>
      <c r="I21" s="185"/>
      <c r="J21" s="182"/>
      <c r="K21" s="183">
        <v>0</v>
      </c>
      <c r="L21" s="184">
        <f t="shared" si="1"/>
        <v>0</v>
      </c>
      <c r="M21" s="185"/>
      <c r="N21" s="182"/>
      <c r="O21" s="183">
        <v>0</v>
      </c>
      <c r="P21" s="184">
        <f t="shared" si="2"/>
        <v>0</v>
      </c>
      <c r="Q21" s="185"/>
      <c r="R21" s="182"/>
      <c r="S21" s="183">
        <v>0</v>
      </c>
      <c r="T21" s="184">
        <f t="shared" si="3"/>
        <v>0</v>
      </c>
      <c r="U21" s="185"/>
      <c r="V21" s="182"/>
      <c r="W21" s="183">
        <v>0</v>
      </c>
      <c r="X21" s="184">
        <f t="shared" si="4"/>
        <v>0</v>
      </c>
      <c r="Y21" s="185"/>
      <c r="Z21" s="182"/>
      <c r="AA21" s="183">
        <v>0</v>
      </c>
      <c r="AB21" s="184">
        <f t="shared" si="5"/>
        <v>0</v>
      </c>
      <c r="AC21" s="161"/>
      <c r="AD21" s="152"/>
    </row>
    <row r="22" spans="2:30" ht="15" customHeight="1">
      <c r="B22" s="147"/>
      <c r="C22" s="162"/>
      <c r="D22" s="187"/>
      <c r="E22" s="148"/>
      <c r="F22" s="182"/>
      <c r="G22" s="183">
        <v>0</v>
      </c>
      <c r="H22" s="184">
        <f t="shared" si="0"/>
        <v>0</v>
      </c>
      <c r="I22" s="185"/>
      <c r="J22" s="182"/>
      <c r="K22" s="183">
        <v>0</v>
      </c>
      <c r="L22" s="184">
        <f aca="true" t="shared" si="6" ref="L22:L27">J22*K22</f>
        <v>0</v>
      </c>
      <c r="M22" s="185"/>
      <c r="N22" s="182"/>
      <c r="O22" s="183">
        <v>0</v>
      </c>
      <c r="P22" s="184">
        <f aca="true" t="shared" si="7" ref="P22:P27">N22*O22</f>
        <v>0</v>
      </c>
      <c r="Q22" s="185"/>
      <c r="R22" s="182"/>
      <c r="S22" s="183">
        <v>0</v>
      </c>
      <c r="T22" s="184">
        <f aca="true" t="shared" si="8" ref="T22:T27">R22*S22</f>
        <v>0</v>
      </c>
      <c r="U22" s="185"/>
      <c r="V22" s="182"/>
      <c r="W22" s="183">
        <v>0</v>
      </c>
      <c r="X22" s="184">
        <f aca="true" t="shared" si="9" ref="X22:X27">V22*W22</f>
        <v>0</v>
      </c>
      <c r="Y22" s="185"/>
      <c r="Z22" s="182"/>
      <c r="AA22" s="183">
        <v>0</v>
      </c>
      <c r="AB22" s="184">
        <f aca="true" t="shared" si="10" ref="AB22:AB27">Z22*AA22</f>
        <v>0</v>
      </c>
      <c r="AC22" s="161"/>
      <c r="AD22" s="152"/>
    </row>
    <row r="23" spans="2:30" ht="15" customHeight="1">
      <c r="B23" s="147"/>
      <c r="C23" s="162"/>
      <c r="D23" s="187"/>
      <c r="E23" s="148"/>
      <c r="F23" s="182"/>
      <c r="G23" s="183">
        <v>0</v>
      </c>
      <c r="H23" s="184">
        <f t="shared" si="0"/>
        <v>0</v>
      </c>
      <c r="I23" s="185"/>
      <c r="J23" s="182"/>
      <c r="K23" s="183">
        <v>0</v>
      </c>
      <c r="L23" s="184">
        <f t="shared" si="6"/>
        <v>0</v>
      </c>
      <c r="M23" s="185"/>
      <c r="N23" s="182"/>
      <c r="O23" s="183">
        <v>0</v>
      </c>
      <c r="P23" s="184">
        <f t="shared" si="7"/>
        <v>0</v>
      </c>
      <c r="Q23" s="185"/>
      <c r="R23" s="182"/>
      <c r="S23" s="183">
        <v>0</v>
      </c>
      <c r="T23" s="184">
        <f t="shared" si="8"/>
        <v>0</v>
      </c>
      <c r="U23" s="185"/>
      <c r="V23" s="182"/>
      <c r="W23" s="183">
        <v>0</v>
      </c>
      <c r="X23" s="184">
        <f t="shared" si="9"/>
        <v>0</v>
      </c>
      <c r="Y23" s="185"/>
      <c r="Z23" s="182"/>
      <c r="AA23" s="183">
        <v>0</v>
      </c>
      <c r="AB23" s="184">
        <f t="shared" si="10"/>
        <v>0</v>
      </c>
      <c r="AC23" s="161"/>
      <c r="AD23" s="152"/>
    </row>
    <row r="24" spans="2:30" ht="15" customHeight="1">
      <c r="B24" s="147"/>
      <c r="C24" s="162"/>
      <c r="D24" s="187"/>
      <c r="E24" s="148"/>
      <c r="F24" s="182"/>
      <c r="G24" s="183">
        <v>0</v>
      </c>
      <c r="H24" s="184">
        <f t="shared" si="0"/>
        <v>0</v>
      </c>
      <c r="I24" s="185"/>
      <c r="J24" s="182"/>
      <c r="K24" s="183">
        <v>0</v>
      </c>
      <c r="L24" s="184">
        <f t="shared" si="6"/>
        <v>0</v>
      </c>
      <c r="M24" s="185"/>
      <c r="N24" s="182"/>
      <c r="O24" s="183">
        <v>0</v>
      </c>
      <c r="P24" s="184">
        <f t="shared" si="7"/>
        <v>0</v>
      </c>
      <c r="Q24" s="185"/>
      <c r="R24" s="182"/>
      <c r="S24" s="183">
        <v>0</v>
      </c>
      <c r="T24" s="184">
        <f t="shared" si="8"/>
        <v>0</v>
      </c>
      <c r="U24" s="185"/>
      <c r="V24" s="182"/>
      <c r="W24" s="183">
        <v>0</v>
      </c>
      <c r="X24" s="184">
        <f t="shared" si="9"/>
        <v>0</v>
      </c>
      <c r="Y24" s="185"/>
      <c r="Z24" s="182"/>
      <c r="AA24" s="183">
        <v>0</v>
      </c>
      <c r="AB24" s="184">
        <f t="shared" si="10"/>
        <v>0</v>
      </c>
      <c r="AC24" s="161"/>
      <c r="AD24" s="152"/>
    </row>
    <row r="25" spans="2:30" ht="15" customHeight="1">
      <c r="B25" s="147"/>
      <c r="C25" s="162"/>
      <c r="D25" s="187"/>
      <c r="E25" s="148"/>
      <c r="F25" s="182"/>
      <c r="G25" s="183">
        <v>0</v>
      </c>
      <c r="H25" s="184">
        <f t="shared" si="0"/>
        <v>0</v>
      </c>
      <c r="I25" s="185"/>
      <c r="J25" s="182"/>
      <c r="K25" s="183">
        <v>0</v>
      </c>
      <c r="L25" s="184">
        <f t="shared" si="6"/>
        <v>0</v>
      </c>
      <c r="M25" s="185"/>
      <c r="N25" s="182"/>
      <c r="O25" s="183">
        <v>0</v>
      </c>
      <c r="P25" s="184">
        <f t="shared" si="7"/>
        <v>0</v>
      </c>
      <c r="Q25" s="185"/>
      <c r="R25" s="182"/>
      <c r="S25" s="183">
        <v>0</v>
      </c>
      <c r="T25" s="184">
        <f t="shared" si="8"/>
        <v>0</v>
      </c>
      <c r="U25" s="185"/>
      <c r="V25" s="182"/>
      <c r="W25" s="183">
        <v>0</v>
      </c>
      <c r="X25" s="184">
        <f t="shared" si="9"/>
        <v>0</v>
      </c>
      <c r="Y25" s="185"/>
      <c r="Z25" s="182"/>
      <c r="AA25" s="183">
        <v>0</v>
      </c>
      <c r="AB25" s="184">
        <f t="shared" si="10"/>
        <v>0</v>
      </c>
      <c r="AC25" s="161"/>
      <c r="AD25" s="152"/>
    </row>
    <row r="26" spans="2:30" ht="15" customHeight="1">
      <c r="B26" s="147"/>
      <c r="C26" s="162"/>
      <c r="D26" s="187"/>
      <c r="E26" s="148"/>
      <c r="F26" s="182"/>
      <c r="G26" s="183">
        <v>0</v>
      </c>
      <c r="H26" s="184">
        <f t="shared" si="0"/>
        <v>0</v>
      </c>
      <c r="I26" s="185"/>
      <c r="J26" s="182"/>
      <c r="K26" s="183">
        <v>0</v>
      </c>
      <c r="L26" s="184">
        <f t="shared" si="6"/>
        <v>0</v>
      </c>
      <c r="M26" s="185"/>
      <c r="N26" s="182"/>
      <c r="O26" s="183">
        <v>0</v>
      </c>
      <c r="P26" s="184">
        <f t="shared" si="7"/>
        <v>0</v>
      </c>
      <c r="Q26" s="185"/>
      <c r="R26" s="182"/>
      <c r="S26" s="183">
        <v>0</v>
      </c>
      <c r="T26" s="184">
        <f t="shared" si="8"/>
        <v>0</v>
      </c>
      <c r="U26" s="185"/>
      <c r="V26" s="182"/>
      <c r="W26" s="183">
        <v>0</v>
      </c>
      <c r="X26" s="184">
        <f t="shared" si="9"/>
        <v>0</v>
      </c>
      <c r="Y26" s="185"/>
      <c r="Z26" s="182"/>
      <c r="AA26" s="183">
        <v>0</v>
      </c>
      <c r="AB26" s="184">
        <f t="shared" si="10"/>
        <v>0</v>
      </c>
      <c r="AC26" s="161"/>
      <c r="AD26" s="152"/>
    </row>
    <row r="27" spans="2:30" ht="15" customHeight="1">
      <c r="B27" s="147"/>
      <c r="C27" s="162"/>
      <c r="D27" s="187"/>
      <c r="E27" s="148"/>
      <c r="F27" s="182"/>
      <c r="G27" s="183">
        <v>0</v>
      </c>
      <c r="H27" s="184">
        <f t="shared" si="0"/>
        <v>0</v>
      </c>
      <c r="I27" s="185"/>
      <c r="J27" s="182"/>
      <c r="K27" s="183">
        <v>0</v>
      </c>
      <c r="L27" s="184">
        <f t="shared" si="6"/>
        <v>0</v>
      </c>
      <c r="M27" s="185"/>
      <c r="N27" s="182"/>
      <c r="O27" s="183">
        <v>0</v>
      </c>
      <c r="P27" s="184">
        <f t="shared" si="7"/>
        <v>0</v>
      </c>
      <c r="Q27" s="185"/>
      <c r="R27" s="182"/>
      <c r="S27" s="183">
        <v>0</v>
      </c>
      <c r="T27" s="184">
        <f t="shared" si="8"/>
        <v>0</v>
      </c>
      <c r="U27" s="185"/>
      <c r="V27" s="182"/>
      <c r="W27" s="183">
        <v>0</v>
      </c>
      <c r="X27" s="184">
        <f t="shared" si="9"/>
        <v>0</v>
      </c>
      <c r="Y27" s="185"/>
      <c r="Z27" s="182"/>
      <c r="AA27" s="183">
        <v>0</v>
      </c>
      <c r="AB27" s="184">
        <f t="shared" si="10"/>
        <v>0</v>
      </c>
      <c r="AC27" s="161"/>
      <c r="AD27" s="152"/>
    </row>
    <row r="28" spans="2:30" ht="15" customHeight="1">
      <c r="B28" s="147"/>
      <c r="C28" s="162"/>
      <c r="D28" s="187"/>
      <c r="E28" s="148"/>
      <c r="F28" s="182"/>
      <c r="G28" s="183">
        <v>0</v>
      </c>
      <c r="H28" s="184">
        <f t="shared" si="0"/>
        <v>0</v>
      </c>
      <c r="I28" s="185"/>
      <c r="J28" s="182"/>
      <c r="K28" s="183">
        <v>0</v>
      </c>
      <c r="L28" s="184">
        <f t="shared" si="1"/>
        <v>0</v>
      </c>
      <c r="M28" s="185"/>
      <c r="N28" s="182"/>
      <c r="O28" s="183">
        <v>0</v>
      </c>
      <c r="P28" s="184">
        <f t="shared" si="2"/>
        <v>0</v>
      </c>
      <c r="Q28" s="185"/>
      <c r="R28" s="182"/>
      <c r="S28" s="183">
        <v>0</v>
      </c>
      <c r="T28" s="184">
        <f t="shared" si="3"/>
        <v>0</v>
      </c>
      <c r="U28" s="185"/>
      <c r="V28" s="182"/>
      <c r="W28" s="183">
        <v>0</v>
      </c>
      <c r="X28" s="184">
        <f t="shared" si="4"/>
        <v>0</v>
      </c>
      <c r="Y28" s="185"/>
      <c r="Z28" s="182"/>
      <c r="AA28" s="183">
        <v>0</v>
      </c>
      <c r="AB28" s="184">
        <f t="shared" si="5"/>
        <v>0</v>
      </c>
      <c r="AC28" s="161"/>
      <c r="AD28" s="152"/>
    </row>
    <row r="29" spans="2:30" ht="15" customHeight="1">
      <c r="B29" s="147"/>
      <c r="C29" s="162"/>
      <c r="D29" s="188"/>
      <c r="E29" s="189"/>
      <c r="F29" s="182"/>
      <c r="G29" s="183">
        <v>0</v>
      </c>
      <c r="H29" s="184">
        <f t="shared" si="0"/>
        <v>0</v>
      </c>
      <c r="I29" s="185"/>
      <c r="J29" s="182"/>
      <c r="K29" s="183">
        <v>0</v>
      </c>
      <c r="L29" s="184">
        <f t="shared" si="1"/>
        <v>0</v>
      </c>
      <c r="M29" s="185"/>
      <c r="N29" s="182"/>
      <c r="O29" s="183">
        <v>0</v>
      </c>
      <c r="P29" s="184">
        <f t="shared" si="2"/>
        <v>0</v>
      </c>
      <c r="Q29" s="185"/>
      <c r="R29" s="182"/>
      <c r="S29" s="183">
        <v>0</v>
      </c>
      <c r="T29" s="184">
        <f t="shared" si="3"/>
        <v>0</v>
      </c>
      <c r="U29" s="185"/>
      <c r="V29" s="182"/>
      <c r="W29" s="183">
        <v>0</v>
      </c>
      <c r="X29" s="184">
        <f t="shared" si="4"/>
        <v>0</v>
      </c>
      <c r="Y29" s="185"/>
      <c r="Z29" s="182"/>
      <c r="AA29" s="183">
        <v>0</v>
      </c>
      <c r="AB29" s="184">
        <f t="shared" si="5"/>
        <v>0</v>
      </c>
      <c r="AC29" s="161"/>
      <c r="AD29" s="152" t="s">
        <v>2</v>
      </c>
    </row>
    <row r="30" spans="2:30" ht="15" customHeight="1">
      <c r="B30" s="147"/>
      <c r="C30" s="162"/>
      <c r="D30" s="190" t="s">
        <v>30</v>
      </c>
      <c r="E30" s="149"/>
      <c r="F30" s="191">
        <f>SUM(F15:F29)</f>
        <v>0</v>
      </c>
      <c r="G30" s="192"/>
      <c r="H30" s="193">
        <f>SUM(H15:H29)</f>
        <v>0</v>
      </c>
      <c r="I30" s="194"/>
      <c r="J30" s="191">
        <f>SUM(J15:J29)</f>
        <v>0</v>
      </c>
      <c r="K30" s="192"/>
      <c r="L30" s="193">
        <f>SUM(L15:L29)</f>
        <v>0</v>
      </c>
      <c r="M30" s="194"/>
      <c r="N30" s="191">
        <f>SUM(N15:N29)</f>
        <v>0</v>
      </c>
      <c r="O30" s="192"/>
      <c r="P30" s="193">
        <f>SUM(P15:P29)</f>
        <v>0</v>
      </c>
      <c r="Q30" s="194"/>
      <c r="R30" s="191">
        <f>SUM(R15:R29)</f>
        <v>0</v>
      </c>
      <c r="S30" s="192"/>
      <c r="T30" s="193">
        <f>SUM(T15:T29)</f>
        <v>0</v>
      </c>
      <c r="U30" s="194"/>
      <c r="V30" s="191">
        <f>SUM(V15:V29)</f>
        <v>0</v>
      </c>
      <c r="W30" s="192"/>
      <c r="X30" s="193">
        <f>SUM(X15:X29)</f>
        <v>0</v>
      </c>
      <c r="Y30" s="194"/>
      <c r="Z30" s="191">
        <f>SUM(Z15:Z29)</f>
        <v>0</v>
      </c>
      <c r="AA30" s="192"/>
      <c r="AB30" s="193">
        <f>SUM(AB15:AB29)</f>
        <v>0</v>
      </c>
      <c r="AC30" s="161"/>
      <c r="AD30" s="152"/>
    </row>
    <row r="31" spans="2:30" ht="15" customHeight="1">
      <c r="B31" s="147"/>
      <c r="C31" s="162"/>
      <c r="D31" s="195"/>
      <c r="E31" s="149"/>
      <c r="F31" s="196"/>
      <c r="G31" s="197"/>
      <c r="H31" s="198"/>
      <c r="I31" s="149"/>
      <c r="J31" s="196"/>
      <c r="K31" s="197"/>
      <c r="L31" s="198"/>
      <c r="M31" s="149"/>
      <c r="N31" s="196"/>
      <c r="O31" s="197"/>
      <c r="P31" s="198"/>
      <c r="Q31" s="149"/>
      <c r="R31" s="196"/>
      <c r="S31" s="197"/>
      <c r="T31" s="198"/>
      <c r="U31" s="149"/>
      <c r="V31" s="196"/>
      <c r="W31" s="197"/>
      <c r="X31" s="198"/>
      <c r="Y31" s="149"/>
      <c r="Z31" s="196"/>
      <c r="AA31" s="197"/>
      <c r="AB31" s="198"/>
      <c r="AC31" s="161"/>
      <c r="AD31" s="152"/>
    </row>
    <row r="32" spans="2:35" ht="15" customHeight="1">
      <c r="B32" s="147"/>
      <c r="C32" s="162"/>
      <c r="D32" s="171" t="s">
        <v>57</v>
      </c>
      <c r="E32" s="172"/>
      <c r="F32" s="199"/>
      <c r="G32" s="200"/>
      <c r="H32" s="201"/>
      <c r="I32" s="151"/>
      <c r="J32" s="202"/>
      <c r="K32" s="203"/>
      <c r="L32" s="204"/>
      <c r="M32" s="180"/>
      <c r="N32" s="202"/>
      <c r="O32" s="203"/>
      <c r="P32" s="204"/>
      <c r="Q32" s="180"/>
      <c r="R32" s="202"/>
      <c r="S32" s="203"/>
      <c r="T32" s="204"/>
      <c r="U32" s="180"/>
      <c r="V32" s="202"/>
      <c r="W32" s="203"/>
      <c r="X32" s="204"/>
      <c r="Y32" s="180"/>
      <c r="Z32" s="202"/>
      <c r="AA32" s="203"/>
      <c r="AB32" s="204"/>
      <c r="AC32" s="186"/>
      <c r="AD32" s="155"/>
      <c r="AE32" s="156"/>
      <c r="AF32" s="156"/>
      <c r="AG32" s="156"/>
      <c r="AH32" s="156"/>
      <c r="AI32" s="156"/>
    </row>
    <row r="33" spans="2:30" ht="15" customHeight="1">
      <c r="B33" s="147"/>
      <c r="C33" s="162"/>
      <c r="D33" s="181" t="s">
        <v>80</v>
      </c>
      <c r="E33" s="148"/>
      <c r="F33" s="182"/>
      <c r="G33" s="183">
        <v>0</v>
      </c>
      <c r="H33" s="184">
        <f>F33*G33</f>
        <v>0</v>
      </c>
      <c r="I33" s="185"/>
      <c r="J33" s="182"/>
      <c r="K33" s="183">
        <v>0</v>
      </c>
      <c r="L33" s="184">
        <f>J33*K33</f>
        <v>0</v>
      </c>
      <c r="M33" s="205"/>
      <c r="N33" s="182"/>
      <c r="O33" s="183">
        <v>0</v>
      </c>
      <c r="P33" s="184">
        <f>N33*O33</f>
        <v>0</v>
      </c>
      <c r="Q33" s="205"/>
      <c r="R33" s="182"/>
      <c r="S33" s="183">
        <v>0</v>
      </c>
      <c r="T33" s="184">
        <f>R33*S33</f>
        <v>0</v>
      </c>
      <c r="U33" s="205"/>
      <c r="V33" s="182"/>
      <c r="W33" s="183">
        <v>0</v>
      </c>
      <c r="X33" s="184">
        <f>V33*W33</f>
        <v>0</v>
      </c>
      <c r="Y33" s="205"/>
      <c r="Z33" s="182"/>
      <c r="AA33" s="183">
        <v>0</v>
      </c>
      <c r="AB33" s="184">
        <f>Z33*AA33</f>
        <v>0</v>
      </c>
      <c r="AC33" s="206"/>
      <c r="AD33" s="152"/>
    </row>
    <row r="34" spans="2:31" ht="15" customHeight="1">
      <c r="B34" s="147"/>
      <c r="C34" s="162"/>
      <c r="D34" s="187"/>
      <c r="E34" s="148"/>
      <c r="F34" s="182"/>
      <c r="G34" s="183">
        <v>0</v>
      </c>
      <c r="H34" s="184">
        <f aca="true" t="shared" si="11" ref="H34:H47">F34*G34</f>
        <v>0</v>
      </c>
      <c r="I34" s="185"/>
      <c r="J34" s="182"/>
      <c r="K34" s="183">
        <v>0</v>
      </c>
      <c r="L34" s="184">
        <f aca="true" t="shared" si="12" ref="L34:L47">J34*K34</f>
        <v>0</v>
      </c>
      <c r="M34" s="205"/>
      <c r="N34" s="182"/>
      <c r="O34" s="183">
        <v>0</v>
      </c>
      <c r="P34" s="184">
        <f aca="true" t="shared" si="13" ref="P34:P47">N34*O34</f>
        <v>0</v>
      </c>
      <c r="Q34" s="205"/>
      <c r="R34" s="182"/>
      <c r="S34" s="183">
        <v>0</v>
      </c>
      <c r="T34" s="184">
        <f aca="true" t="shared" si="14" ref="T34:T47">R34*S34</f>
        <v>0</v>
      </c>
      <c r="U34" s="205"/>
      <c r="V34" s="182"/>
      <c r="W34" s="183">
        <v>0</v>
      </c>
      <c r="X34" s="184">
        <f aca="true" t="shared" si="15" ref="X34:X47">V34*W34</f>
        <v>0</v>
      </c>
      <c r="Y34" s="205"/>
      <c r="Z34" s="182"/>
      <c r="AA34" s="183">
        <v>0</v>
      </c>
      <c r="AB34" s="184">
        <f aca="true" t="shared" si="16" ref="AB34:AB47">Z34*AA34</f>
        <v>0</v>
      </c>
      <c r="AC34" s="206"/>
      <c r="AD34" s="152"/>
      <c r="AE34" s="145" t="s">
        <v>2</v>
      </c>
    </row>
    <row r="35" spans="2:30" ht="15" customHeight="1">
      <c r="B35" s="147"/>
      <c r="C35" s="162"/>
      <c r="D35" s="187"/>
      <c r="E35" s="148"/>
      <c r="F35" s="182"/>
      <c r="G35" s="183">
        <v>0</v>
      </c>
      <c r="H35" s="184">
        <f t="shared" si="11"/>
        <v>0</v>
      </c>
      <c r="I35" s="185"/>
      <c r="J35" s="182"/>
      <c r="K35" s="183">
        <v>0</v>
      </c>
      <c r="L35" s="184">
        <f t="shared" si="12"/>
        <v>0</v>
      </c>
      <c r="M35" s="205"/>
      <c r="N35" s="182"/>
      <c r="O35" s="183">
        <v>0</v>
      </c>
      <c r="P35" s="184">
        <f t="shared" si="13"/>
        <v>0</v>
      </c>
      <c r="Q35" s="205"/>
      <c r="R35" s="182"/>
      <c r="S35" s="183">
        <v>0</v>
      </c>
      <c r="T35" s="184">
        <f t="shared" si="14"/>
        <v>0</v>
      </c>
      <c r="U35" s="205"/>
      <c r="V35" s="182"/>
      <c r="W35" s="183">
        <v>0</v>
      </c>
      <c r="X35" s="184">
        <f t="shared" si="15"/>
        <v>0</v>
      </c>
      <c r="Y35" s="205"/>
      <c r="Z35" s="182"/>
      <c r="AA35" s="183">
        <v>0</v>
      </c>
      <c r="AB35" s="184">
        <f t="shared" si="16"/>
        <v>0</v>
      </c>
      <c r="AC35" s="206"/>
      <c r="AD35" s="152"/>
    </row>
    <row r="36" spans="2:30" ht="15" customHeight="1">
      <c r="B36" s="147"/>
      <c r="C36" s="162"/>
      <c r="D36" s="207"/>
      <c r="E36" s="208"/>
      <c r="F36" s="182"/>
      <c r="G36" s="183">
        <v>0</v>
      </c>
      <c r="H36" s="184">
        <f t="shared" si="11"/>
        <v>0</v>
      </c>
      <c r="I36" s="185"/>
      <c r="J36" s="182"/>
      <c r="K36" s="183">
        <v>0</v>
      </c>
      <c r="L36" s="184">
        <f t="shared" si="12"/>
        <v>0</v>
      </c>
      <c r="M36" s="205"/>
      <c r="N36" s="182"/>
      <c r="O36" s="183">
        <v>0</v>
      </c>
      <c r="P36" s="184">
        <f t="shared" si="13"/>
        <v>0</v>
      </c>
      <c r="Q36" s="205"/>
      <c r="R36" s="182"/>
      <c r="S36" s="183">
        <v>0</v>
      </c>
      <c r="T36" s="184">
        <f t="shared" si="14"/>
        <v>0</v>
      </c>
      <c r="U36" s="205"/>
      <c r="V36" s="182"/>
      <c r="W36" s="183">
        <v>0</v>
      </c>
      <c r="X36" s="184">
        <f t="shared" si="15"/>
        <v>0</v>
      </c>
      <c r="Y36" s="205"/>
      <c r="Z36" s="182"/>
      <c r="AA36" s="183">
        <v>0</v>
      </c>
      <c r="AB36" s="184">
        <f t="shared" si="16"/>
        <v>0</v>
      </c>
      <c r="AC36" s="206" t="s">
        <v>2</v>
      </c>
      <c r="AD36" s="152"/>
    </row>
    <row r="37" spans="2:30" ht="15" customHeight="1">
      <c r="B37" s="147"/>
      <c r="C37" s="162"/>
      <c r="D37" s="207"/>
      <c r="E37" s="208"/>
      <c r="F37" s="182"/>
      <c r="G37" s="183">
        <v>0</v>
      </c>
      <c r="H37" s="184">
        <f aca="true" t="shared" si="17" ref="H37:H42">F37*G37</f>
        <v>0</v>
      </c>
      <c r="I37" s="185"/>
      <c r="J37" s="182"/>
      <c r="K37" s="183">
        <v>0</v>
      </c>
      <c r="L37" s="184">
        <f aca="true" t="shared" si="18" ref="L37:L42">J37*K37</f>
        <v>0</v>
      </c>
      <c r="M37" s="205"/>
      <c r="N37" s="182"/>
      <c r="O37" s="183">
        <v>0</v>
      </c>
      <c r="P37" s="184">
        <f aca="true" t="shared" si="19" ref="P37:P42">N37*O37</f>
        <v>0</v>
      </c>
      <c r="Q37" s="205"/>
      <c r="R37" s="182"/>
      <c r="S37" s="183">
        <v>0</v>
      </c>
      <c r="T37" s="184">
        <f aca="true" t="shared" si="20" ref="T37:T42">R37*S37</f>
        <v>0</v>
      </c>
      <c r="U37" s="205"/>
      <c r="V37" s="182"/>
      <c r="W37" s="183">
        <v>0</v>
      </c>
      <c r="X37" s="184">
        <f aca="true" t="shared" si="21" ref="X37:X42">V37*W37</f>
        <v>0</v>
      </c>
      <c r="Y37" s="205"/>
      <c r="Z37" s="182"/>
      <c r="AA37" s="183">
        <v>0</v>
      </c>
      <c r="AB37" s="184">
        <f aca="true" t="shared" si="22" ref="AB37:AB42">Z37*AA37</f>
        <v>0</v>
      </c>
      <c r="AC37" s="206"/>
      <c r="AD37" s="152"/>
    </row>
    <row r="38" spans="2:30" ht="15" customHeight="1">
      <c r="B38" s="147"/>
      <c r="C38" s="162"/>
      <c r="D38" s="207"/>
      <c r="E38" s="208"/>
      <c r="F38" s="182"/>
      <c r="G38" s="183">
        <v>0</v>
      </c>
      <c r="H38" s="184">
        <f t="shared" si="17"/>
        <v>0</v>
      </c>
      <c r="I38" s="185"/>
      <c r="J38" s="182"/>
      <c r="K38" s="183">
        <v>0</v>
      </c>
      <c r="L38" s="184">
        <f t="shared" si="18"/>
        <v>0</v>
      </c>
      <c r="M38" s="205"/>
      <c r="N38" s="182"/>
      <c r="O38" s="183">
        <v>0</v>
      </c>
      <c r="P38" s="184">
        <f t="shared" si="19"/>
        <v>0</v>
      </c>
      <c r="Q38" s="205"/>
      <c r="R38" s="182"/>
      <c r="S38" s="183">
        <v>0</v>
      </c>
      <c r="T38" s="184">
        <f t="shared" si="20"/>
        <v>0</v>
      </c>
      <c r="U38" s="205"/>
      <c r="V38" s="182"/>
      <c r="W38" s="183">
        <v>0</v>
      </c>
      <c r="X38" s="184">
        <f t="shared" si="21"/>
        <v>0</v>
      </c>
      <c r="Y38" s="205"/>
      <c r="Z38" s="182"/>
      <c r="AA38" s="183">
        <v>0</v>
      </c>
      <c r="AB38" s="184">
        <f t="shared" si="22"/>
        <v>0</v>
      </c>
      <c r="AC38" s="206"/>
      <c r="AD38" s="152"/>
    </row>
    <row r="39" spans="2:30" ht="15" customHeight="1">
      <c r="B39" s="147"/>
      <c r="C39" s="162"/>
      <c r="D39" s="207"/>
      <c r="E39" s="208"/>
      <c r="F39" s="182"/>
      <c r="G39" s="183">
        <v>0</v>
      </c>
      <c r="H39" s="184">
        <f t="shared" si="17"/>
        <v>0</v>
      </c>
      <c r="I39" s="185"/>
      <c r="J39" s="182"/>
      <c r="K39" s="183">
        <v>0</v>
      </c>
      <c r="L39" s="184">
        <f t="shared" si="18"/>
        <v>0</v>
      </c>
      <c r="M39" s="205"/>
      <c r="N39" s="182"/>
      <c r="O39" s="183">
        <v>0</v>
      </c>
      <c r="P39" s="184">
        <f t="shared" si="19"/>
        <v>0</v>
      </c>
      <c r="Q39" s="205"/>
      <c r="R39" s="182"/>
      <c r="S39" s="183">
        <v>0</v>
      </c>
      <c r="T39" s="184">
        <f t="shared" si="20"/>
        <v>0</v>
      </c>
      <c r="U39" s="205"/>
      <c r="V39" s="182"/>
      <c r="W39" s="183">
        <v>0</v>
      </c>
      <c r="X39" s="184">
        <f t="shared" si="21"/>
        <v>0</v>
      </c>
      <c r="Y39" s="205"/>
      <c r="Z39" s="182"/>
      <c r="AA39" s="183">
        <v>0</v>
      </c>
      <c r="AB39" s="184">
        <f t="shared" si="22"/>
        <v>0</v>
      </c>
      <c r="AC39" s="206"/>
      <c r="AD39" s="152"/>
    </row>
    <row r="40" spans="2:30" ht="15" customHeight="1">
      <c r="B40" s="147"/>
      <c r="C40" s="162"/>
      <c r="D40" s="207"/>
      <c r="E40" s="208"/>
      <c r="F40" s="182"/>
      <c r="G40" s="183">
        <v>0</v>
      </c>
      <c r="H40" s="184">
        <f t="shared" si="17"/>
        <v>0</v>
      </c>
      <c r="I40" s="185"/>
      <c r="J40" s="182"/>
      <c r="K40" s="183">
        <v>0</v>
      </c>
      <c r="L40" s="184">
        <f t="shared" si="18"/>
        <v>0</v>
      </c>
      <c r="M40" s="205"/>
      <c r="N40" s="182"/>
      <c r="O40" s="183">
        <v>0</v>
      </c>
      <c r="P40" s="184">
        <f t="shared" si="19"/>
        <v>0</v>
      </c>
      <c r="Q40" s="205"/>
      <c r="R40" s="182"/>
      <c r="S40" s="183">
        <v>0</v>
      </c>
      <c r="T40" s="184">
        <f t="shared" si="20"/>
        <v>0</v>
      </c>
      <c r="U40" s="205"/>
      <c r="V40" s="182"/>
      <c r="W40" s="183">
        <v>0</v>
      </c>
      <c r="X40" s="184">
        <f t="shared" si="21"/>
        <v>0</v>
      </c>
      <c r="Y40" s="205"/>
      <c r="Z40" s="182"/>
      <c r="AA40" s="183">
        <v>0</v>
      </c>
      <c r="AB40" s="184">
        <f t="shared" si="22"/>
        <v>0</v>
      </c>
      <c r="AC40" s="206"/>
      <c r="AD40" s="152"/>
    </row>
    <row r="41" spans="2:30" ht="15" customHeight="1">
      <c r="B41" s="147"/>
      <c r="C41" s="162"/>
      <c r="D41" s="207"/>
      <c r="E41" s="208"/>
      <c r="F41" s="182"/>
      <c r="G41" s="183">
        <v>0</v>
      </c>
      <c r="H41" s="184">
        <f t="shared" si="17"/>
        <v>0</v>
      </c>
      <c r="I41" s="185"/>
      <c r="J41" s="182"/>
      <c r="K41" s="183">
        <v>0</v>
      </c>
      <c r="L41" s="184">
        <f t="shared" si="18"/>
        <v>0</v>
      </c>
      <c r="M41" s="205"/>
      <c r="N41" s="182"/>
      <c r="O41" s="183">
        <v>0</v>
      </c>
      <c r="P41" s="184">
        <f t="shared" si="19"/>
        <v>0</v>
      </c>
      <c r="Q41" s="205"/>
      <c r="R41" s="182"/>
      <c r="S41" s="183">
        <v>0</v>
      </c>
      <c r="T41" s="184">
        <f t="shared" si="20"/>
        <v>0</v>
      </c>
      <c r="U41" s="205"/>
      <c r="V41" s="182"/>
      <c r="W41" s="183">
        <v>0</v>
      </c>
      <c r="X41" s="184">
        <f t="shared" si="21"/>
        <v>0</v>
      </c>
      <c r="Y41" s="205"/>
      <c r="Z41" s="182"/>
      <c r="AA41" s="183">
        <v>0</v>
      </c>
      <c r="AB41" s="184">
        <f t="shared" si="22"/>
        <v>0</v>
      </c>
      <c r="AC41" s="206"/>
      <c r="AD41" s="152"/>
    </row>
    <row r="42" spans="2:30" ht="15" customHeight="1">
      <c r="B42" s="147"/>
      <c r="C42" s="162"/>
      <c r="D42" s="207"/>
      <c r="E42" s="208"/>
      <c r="F42" s="182"/>
      <c r="G42" s="183">
        <v>0</v>
      </c>
      <c r="H42" s="184">
        <f t="shared" si="17"/>
        <v>0</v>
      </c>
      <c r="I42" s="185"/>
      <c r="J42" s="182"/>
      <c r="K42" s="183">
        <v>0</v>
      </c>
      <c r="L42" s="184">
        <f t="shared" si="18"/>
        <v>0</v>
      </c>
      <c r="M42" s="205"/>
      <c r="N42" s="182"/>
      <c r="O42" s="183">
        <v>0</v>
      </c>
      <c r="P42" s="184">
        <f t="shared" si="19"/>
        <v>0</v>
      </c>
      <c r="Q42" s="205"/>
      <c r="R42" s="182"/>
      <c r="S42" s="183">
        <v>0</v>
      </c>
      <c r="T42" s="184">
        <f t="shared" si="20"/>
        <v>0</v>
      </c>
      <c r="U42" s="205"/>
      <c r="V42" s="182"/>
      <c r="W42" s="183">
        <v>0</v>
      </c>
      <c r="X42" s="184">
        <f t="shared" si="21"/>
        <v>0</v>
      </c>
      <c r="Y42" s="205"/>
      <c r="Z42" s="182"/>
      <c r="AA42" s="183">
        <v>0</v>
      </c>
      <c r="AB42" s="184">
        <f t="shared" si="22"/>
        <v>0</v>
      </c>
      <c r="AC42" s="206"/>
      <c r="AD42" s="152"/>
    </row>
    <row r="43" spans="2:30" ht="15" customHeight="1">
      <c r="B43" s="147"/>
      <c r="C43" s="162"/>
      <c r="D43" s="187"/>
      <c r="E43" s="148"/>
      <c r="F43" s="182"/>
      <c r="G43" s="183">
        <v>0</v>
      </c>
      <c r="H43" s="184">
        <f t="shared" si="11"/>
        <v>0</v>
      </c>
      <c r="I43" s="185"/>
      <c r="J43" s="182"/>
      <c r="K43" s="183">
        <v>0</v>
      </c>
      <c r="L43" s="184">
        <f t="shared" si="12"/>
        <v>0</v>
      </c>
      <c r="M43" s="205"/>
      <c r="N43" s="182"/>
      <c r="O43" s="183">
        <v>0</v>
      </c>
      <c r="P43" s="184">
        <f t="shared" si="13"/>
        <v>0</v>
      </c>
      <c r="Q43" s="205"/>
      <c r="R43" s="182"/>
      <c r="S43" s="183">
        <v>0</v>
      </c>
      <c r="T43" s="184">
        <f t="shared" si="14"/>
        <v>0</v>
      </c>
      <c r="U43" s="205"/>
      <c r="V43" s="182"/>
      <c r="W43" s="183">
        <v>0</v>
      </c>
      <c r="X43" s="184">
        <f t="shared" si="15"/>
        <v>0</v>
      </c>
      <c r="Y43" s="205"/>
      <c r="Z43" s="182"/>
      <c r="AA43" s="183">
        <v>0</v>
      </c>
      <c r="AB43" s="184">
        <f t="shared" si="16"/>
        <v>0</v>
      </c>
      <c r="AC43" s="206"/>
      <c r="AD43" s="152"/>
    </row>
    <row r="44" spans="2:30" ht="15" customHeight="1">
      <c r="B44" s="147"/>
      <c r="C44" s="162"/>
      <c r="D44" s="187"/>
      <c r="E44" s="148"/>
      <c r="F44" s="182"/>
      <c r="G44" s="183">
        <v>0</v>
      </c>
      <c r="H44" s="184">
        <f t="shared" si="11"/>
        <v>0</v>
      </c>
      <c r="I44" s="185"/>
      <c r="J44" s="182"/>
      <c r="K44" s="183">
        <v>0</v>
      </c>
      <c r="L44" s="184">
        <f t="shared" si="12"/>
        <v>0</v>
      </c>
      <c r="M44" s="205"/>
      <c r="N44" s="182"/>
      <c r="O44" s="183">
        <v>0</v>
      </c>
      <c r="P44" s="184">
        <f t="shared" si="13"/>
        <v>0</v>
      </c>
      <c r="Q44" s="205"/>
      <c r="R44" s="182"/>
      <c r="S44" s="183">
        <v>0</v>
      </c>
      <c r="T44" s="184">
        <f t="shared" si="14"/>
        <v>0</v>
      </c>
      <c r="U44" s="205"/>
      <c r="V44" s="182"/>
      <c r="W44" s="183">
        <v>0</v>
      </c>
      <c r="X44" s="184">
        <f t="shared" si="15"/>
        <v>0</v>
      </c>
      <c r="Y44" s="205"/>
      <c r="Z44" s="182"/>
      <c r="AA44" s="183">
        <v>0</v>
      </c>
      <c r="AB44" s="184">
        <f t="shared" si="16"/>
        <v>0</v>
      </c>
      <c r="AC44" s="206"/>
      <c r="AD44" s="152"/>
    </row>
    <row r="45" spans="2:30" ht="15" customHeight="1">
      <c r="B45" s="147"/>
      <c r="C45" s="162"/>
      <c r="D45" s="187"/>
      <c r="E45" s="148"/>
      <c r="F45" s="182"/>
      <c r="G45" s="183">
        <v>0</v>
      </c>
      <c r="H45" s="184">
        <f t="shared" si="11"/>
        <v>0</v>
      </c>
      <c r="I45" s="185"/>
      <c r="J45" s="182"/>
      <c r="K45" s="183">
        <v>0</v>
      </c>
      <c r="L45" s="184">
        <f t="shared" si="12"/>
        <v>0</v>
      </c>
      <c r="M45" s="205"/>
      <c r="N45" s="182"/>
      <c r="O45" s="183">
        <v>0</v>
      </c>
      <c r="P45" s="184">
        <f t="shared" si="13"/>
        <v>0</v>
      </c>
      <c r="Q45" s="205"/>
      <c r="R45" s="182"/>
      <c r="S45" s="183">
        <v>0</v>
      </c>
      <c r="T45" s="184">
        <f t="shared" si="14"/>
        <v>0</v>
      </c>
      <c r="U45" s="205"/>
      <c r="V45" s="182"/>
      <c r="W45" s="183">
        <v>0</v>
      </c>
      <c r="X45" s="184">
        <f t="shared" si="15"/>
        <v>0</v>
      </c>
      <c r="Y45" s="205"/>
      <c r="Z45" s="182"/>
      <c r="AA45" s="183">
        <v>0</v>
      </c>
      <c r="AB45" s="184">
        <f t="shared" si="16"/>
        <v>0</v>
      </c>
      <c r="AC45" s="206"/>
      <c r="AD45" s="152"/>
    </row>
    <row r="46" spans="2:30" ht="15" customHeight="1">
      <c r="B46" s="147"/>
      <c r="C46" s="162"/>
      <c r="D46" s="187"/>
      <c r="E46" s="148"/>
      <c r="F46" s="182"/>
      <c r="G46" s="183">
        <v>0</v>
      </c>
      <c r="H46" s="184">
        <f t="shared" si="11"/>
        <v>0</v>
      </c>
      <c r="I46" s="185"/>
      <c r="J46" s="182"/>
      <c r="K46" s="183">
        <v>0</v>
      </c>
      <c r="L46" s="184">
        <f t="shared" si="12"/>
        <v>0</v>
      </c>
      <c r="M46" s="205"/>
      <c r="N46" s="182"/>
      <c r="O46" s="183">
        <v>0</v>
      </c>
      <c r="P46" s="184">
        <f t="shared" si="13"/>
        <v>0</v>
      </c>
      <c r="Q46" s="205"/>
      <c r="R46" s="182"/>
      <c r="S46" s="183">
        <v>0</v>
      </c>
      <c r="T46" s="184">
        <f t="shared" si="14"/>
        <v>0</v>
      </c>
      <c r="U46" s="205"/>
      <c r="V46" s="182"/>
      <c r="W46" s="183">
        <v>0</v>
      </c>
      <c r="X46" s="184">
        <f t="shared" si="15"/>
        <v>0</v>
      </c>
      <c r="Y46" s="205"/>
      <c r="Z46" s="182"/>
      <c r="AA46" s="183">
        <v>0</v>
      </c>
      <c r="AB46" s="184">
        <f t="shared" si="16"/>
        <v>0</v>
      </c>
      <c r="AC46" s="206"/>
      <c r="AD46" s="152"/>
    </row>
    <row r="47" spans="2:30" ht="15" customHeight="1">
      <c r="B47" s="147"/>
      <c r="C47" s="162"/>
      <c r="D47" s="187"/>
      <c r="E47" s="148"/>
      <c r="F47" s="182"/>
      <c r="G47" s="183">
        <v>0</v>
      </c>
      <c r="H47" s="184">
        <f t="shared" si="11"/>
        <v>0</v>
      </c>
      <c r="I47" s="185"/>
      <c r="J47" s="182"/>
      <c r="K47" s="183">
        <v>0</v>
      </c>
      <c r="L47" s="184">
        <f t="shared" si="12"/>
        <v>0</v>
      </c>
      <c r="M47" s="205"/>
      <c r="N47" s="182"/>
      <c r="O47" s="183">
        <v>0</v>
      </c>
      <c r="P47" s="184">
        <f t="shared" si="13"/>
        <v>0</v>
      </c>
      <c r="Q47" s="205"/>
      <c r="R47" s="182"/>
      <c r="S47" s="183">
        <v>0</v>
      </c>
      <c r="T47" s="184">
        <f t="shared" si="14"/>
        <v>0</v>
      </c>
      <c r="U47" s="205"/>
      <c r="V47" s="182"/>
      <c r="W47" s="183">
        <v>0</v>
      </c>
      <c r="X47" s="184">
        <f t="shared" si="15"/>
        <v>0</v>
      </c>
      <c r="Y47" s="205"/>
      <c r="Z47" s="182"/>
      <c r="AA47" s="183">
        <v>0</v>
      </c>
      <c r="AB47" s="184">
        <f t="shared" si="16"/>
        <v>0</v>
      </c>
      <c r="AC47" s="206"/>
      <c r="AD47" s="152"/>
    </row>
    <row r="48" spans="2:30" ht="15" customHeight="1">
      <c r="B48" s="147"/>
      <c r="C48" s="162"/>
      <c r="D48" s="190" t="s">
        <v>90</v>
      </c>
      <c r="E48" s="149"/>
      <c r="F48" s="191">
        <f>SUM(F33:F47)</f>
        <v>0</v>
      </c>
      <c r="G48" s="192"/>
      <c r="H48" s="193">
        <f>SUM(H33:H47)</f>
        <v>0</v>
      </c>
      <c r="I48" s="194"/>
      <c r="J48" s="191">
        <f>SUM(J33:J47)</f>
        <v>0</v>
      </c>
      <c r="K48" s="192"/>
      <c r="L48" s="193">
        <f>SUM(L33:L47)</f>
        <v>0</v>
      </c>
      <c r="M48" s="209"/>
      <c r="N48" s="191">
        <f>SUM(N33:N47)</f>
        <v>0</v>
      </c>
      <c r="O48" s="192"/>
      <c r="P48" s="193">
        <f>SUM(P33:P47)</f>
        <v>0</v>
      </c>
      <c r="Q48" s="209"/>
      <c r="R48" s="191">
        <f>SUM(R33:R47)</f>
        <v>0</v>
      </c>
      <c r="S48" s="192"/>
      <c r="T48" s="193">
        <f>SUM(T33:T47)</f>
        <v>0</v>
      </c>
      <c r="U48" s="209"/>
      <c r="V48" s="191">
        <f>SUM(V33:V47)</f>
        <v>0</v>
      </c>
      <c r="W48" s="192"/>
      <c r="X48" s="193">
        <f>SUM(X33:X47)</f>
        <v>0</v>
      </c>
      <c r="Y48" s="209"/>
      <c r="Z48" s="191">
        <f>SUM(Z33:Z47)</f>
        <v>0</v>
      </c>
      <c r="AA48" s="192"/>
      <c r="AB48" s="193">
        <f>SUM(AB33:AB47)</f>
        <v>0</v>
      </c>
      <c r="AC48" s="206"/>
      <c r="AD48" s="152"/>
    </row>
    <row r="49" spans="2:30" ht="15" customHeight="1">
      <c r="B49" s="147"/>
      <c r="C49" s="162"/>
      <c r="D49" s="210"/>
      <c r="E49" s="149"/>
      <c r="F49" s="211"/>
      <c r="G49" s="212"/>
      <c r="H49" s="213"/>
      <c r="I49" s="194"/>
      <c r="J49" s="211"/>
      <c r="K49" s="214"/>
      <c r="L49" s="215"/>
      <c r="M49" s="209"/>
      <c r="N49" s="211"/>
      <c r="O49" s="214"/>
      <c r="P49" s="215"/>
      <c r="Q49" s="209"/>
      <c r="R49" s="211"/>
      <c r="S49" s="214"/>
      <c r="T49" s="215"/>
      <c r="U49" s="209"/>
      <c r="V49" s="211"/>
      <c r="W49" s="214"/>
      <c r="X49" s="215"/>
      <c r="Y49" s="209"/>
      <c r="Z49" s="211"/>
      <c r="AA49" s="185"/>
      <c r="AB49" s="216"/>
      <c r="AC49" s="206"/>
      <c r="AD49" s="152"/>
    </row>
    <row r="50" spans="2:35" ht="43.5" customHeight="1">
      <c r="B50" s="147"/>
      <c r="C50" s="162"/>
      <c r="D50" s="217"/>
      <c r="E50" s="163"/>
      <c r="F50" s="218"/>
      <c r="G50" s="168" t="s">
        <v>88</v>
      </c>
      <c r="H50" s="169" t="s">
        <v>83</v>
      </c>
      <c r="I50" s="170"/>
      <c r="J50" s="218"/>
      <c r="K50" s="168" t="s">
        <v>88</v>
      </c>
      <c r="L50" s="169" t="s">
        <v>83</v>
      </c>
      <c r="M50" s="170"/>
      <c r="N50" s="218"/>
      <c r="O50" s="168" t="s">
        <v>88</v>
      </c>
      <c r="P50" s="169" t="s">
        <v>83</v>
      </c>
      <c r="Q50" s="170"/>
      <c r="R50" s="218"/>
      <c r="S50" s="219" t="s">
        <v>88</v>
      </c>
      <c r="T50" s="169" t="s">
        <v>83</v>
      </c>
      <c r="U50" s="170"/>
      <c r="V50" s="218"/>
      <c r="W50" s="168" t="s">
        <v>88</v>
      </c>
      <c r="X50" s="169" t="s">
        <v>83</v>
      </c>
      <c r="Y50" s="170"/>
      <c r="Z50" s="218"/>
      <c r="AA50" s="169" t="s">
        <v>88</v>
      </c>
      <c r="AB50" s="169" t="s">
        <v>83</v>
      </c>
      <c r="AC50" s="164"/>
      <c r="AD50" s="165"/>
      <c r="AE50" s="220"/>
      <c r="AF50" s="220"/>
      <c r="AG50" s="220"/>
      <c r="AH50" s="220"/>
      <c r="AI50" s="220"/>
    </row>
    <row r="51" spans="2:35" ht="15" customHeight="1">
      <c r="B51" s="147"/>
      <c r="C51" s="162"/>
      <c r="D51" s="171" t="s">
        <v>87</v>
      </c>
      <c r="E51" s="172"/>
      <c r="F51" s="221"/>
      <c r="G51" s="222"/>
      <c r="H51" s="223"/>
      <c r="I51" s="224"/>
      <c r="J51" s="225"/>
      <c r="K51" s="226"/>
      <c r="L51" s="227"/>
      <c r="M51" s="1"/>
      <c r="N51" s="225"/>
      <c r="O51" s="226"/>
      <c r="P51" s="227"/>
      <c r="Q51" s="1"/>
      <c r="R51" s="225"/>
      <c r="S51" s="226"/>
      <c r="T51" s="227"/>
      <c r="U51" s="1"/>
      <c r="V51" s="225"/>
      <c r="W51" s="226"/>
      <c r="X51" s="227"/>
      <c r="Y51" s="1"/>
      <c r="Z51" s="225"/>
      <c r="AA51" s="1"/>
      <c r="AB51" s="228"/>
      <c r="AC51" s="206"/>
      <c r="AD51" s="152"/>
      <c r="AE51" s="142"/>
      <c r="AF51" s="142"/>
      <c r="AG51" s="142"/>
      <c r="AH51" s="142"/>
      <c r="AI51" s="142"/>
    </row>
    <row r="52" spans="2:48" s="141" customFormat="1" ht="15" customHeight="1">
      <c r="B52" s="147"/>
      <c r="C52" s="162"/>
      <c r="D52" s="229" t="s">
        <v>405</v>
      </c>
      <c r="E52" s="148"/>
      <c r="F52" s="230"/>
      <c r="G52" s="231">
        <v>0</v>
      </c>
      <c r="H52" s="184">
        <f>G52*($F$30+$F$48)</f>
        <v>0</v>
      </c>
      <c r="I52" s="185"/>
      <c r="J52" s="232"/>
      <c r="K52" s="231">
        <v>0</v>
      </c>
      <c r="L52" s="184">
        <f>K52*($J$30+$J$48)</f>
        <v>0</v>
      </c>
      <c r="M52" s="185"/>
      <c r="N52" s="232"/>
      <c r="O52" s="231">
        <v>0</v>
      </c>
      <c r="P52" s="184">
        <f>O52*($N$30+$N$48)</f>
        <v>0</v>
      </c>
      <c r="Q52" s="185"/>
      <c r="R52" s="232"/>
      <c r="S52" s="231">
        <v>0</v>
      </c>
      <c r="T52" s="184">
        <f>S52*($R$30+$R$48)</f>
        <v>0</v>
      </c>
      <c r="U52" s="185"/>
      <c r="V52" s="232"/>
      <c r="W52" s="231">
        <v>0</v>
      </c>
      <c r="X52" s="184">
        <f>W52*($V$30+$V$48)</f>
        <v>0</v>
      </c>
      <c r="Y52" s="185"/>
      <c r="Z52" s="232"/>
      <c r="AA52" s="231">
        <v>0</v>
      </c>
      <c r="AB52" s="184">
        <f>AA52*($Z$30+$Z$48)</f>
        <v>0</v>
      </c>
      <c r="AC52" s="206"/>
      <c r="AD52" s="152"/>
      <c r="AE52" s="142"/>
      <c r="AF52" s="142"/>
      <c r="AG52" s="142"/>
      <c r="AH52" s="142"/>
      <c r="AI52" s="142"/>
      <c r="AJ52" s="142"/>
      <c r="AK52" s="142"/>
      <c r="AL52" s="142"/>
      <c r="AM52" s="142"/>
      <c r="AN52" s="142"/>
      <c r="AO52" s="142"/>
      <c r="AP52" s="142"/>
      <c r="AQ52" s="142"/>
      <c r="AR52" s="142"/>
      <c r="AS52" s="142"/>
      <c r="AT52" s="142"/>
      <c r="AU52" s="142"/>
      <c r="AV52" s="142"/>
    </row>
    <row r="53" spans="2:48" s="141" customFormat="1" ht="15" customHeight="1">
      <c r="B53" s="147"/>
      <c r="C53" s="162"/>
      <c r="D53" s="233" t="s">
        <v>457</v>
      </c>
      <c r="E53" s="148"/>
      <c r="F53" s="230"/>
      <c r="G53" s="231">
        <v>0</v>
      </c>
      <c r="H53" s="184">
        <f>G53*($F$30+$F$48)</f>
        <v>0</v>
      </c>
      <c r="I53" s="185"/>
      <c r="J53" s="232"/>
      <c r="K53" s="231">
        <v>0</v>
      </c>
      <c r="L53" s="184">
        <f>K53*($J$30+$J$48)</f>
        <v>0</v>
      </c>
      <c r="M53" s="185"/>
      <c r="N53" s="232"/>
      <c r="O53" s="231">
        <v>0</v>
      </c>
      <c r="P53" s="184">
        <f>O53*($N$30+$N$48)</f>
        <v>0</v>
      </c>
      <c r="Q53" s="185"/>
      <c r="R53" s="232"/>
      <c r="S53" s="231">
        <v>0</v>
      </c>
      <c r="T53" s="184">
        <f>S53*($R$30+$R$48)</f>
        <v>0</v>
      </c>
      <c r="U53" s="185"/>
      <c r="V53" s="232"/>
      <c r="W53" s="231">
        <v>0</v>
      </c>
      <c r="X53" s="184">
        <f>W53*($V$30+$V$48)</f>
        <v>0</v>
      </c>
      <c r="Y53" s="185"/>
      <c r="Z53" s="232"/>
      <c r="AA53" s="231">
        <v>0</v>
      </c>
      <c r="AB53" s="184">
        <f>AA53*($Z$30+$Z$48)</f>
        <v>0</v>
      </c>
      <c r="AC53" s="206"/>
      <c r="AD53" s="152"/>
      <c r="AE53" s="142"/>
      <c r="AF53" s="142"/>
      <c r="AG53" s="142"/>
      <c r="AH53" s="142"/>
      <c r="AI53" s="142"/>
      <c r="AJ53" s="142"/>
      <c r="AK53" s="142"/>
      <c r="AL53" s="142"/>
      <c r="AM53" s="142"/>
      <c r="AN53" s="142"/>
      <c r="AO53" s="142"/>
      <c r="AP53" s="142"/>
      <c r="AQ53" s="142"/>
      <c r="AR53" s="142"/>
      <c r="AS53" s="142"/>
      <c r="AT53" s="142"/>
      <c r="AU53" s="142"/>
      <c r="AV53" s="142"/>
    </row>
    <row r="54" spans="2:48" s="141" customFormat="1" ht="15" customHeight="1">
      <c r="B54" s="147"/>
      <c r="C54" s="162"/>
      <c r="D54" s="233" t="s">
        <v>458</v>
      </c>
      <c r="E54" s="148"/>
      <c r="F54" s="230"/>
      <c r="G54" s="234">
        <v>0.062</v>
      </c>
      <c r="H54" s="184">
        <f>G54*($H$30+$H$48)</f>
        <v>0</v>
      </c>
      <c r="I54" s="185"/>
      <c r="J54" s="232"/>
      <c r="K54" s="234">
        <v>0.062</v>
      </c>
      <c r="L54" s="184">
        <f>K54*($L$30+$L$48)</f>
        <v>0</v>
      </c>
      <c r="M54" s="185"/>
      <c r="N54" s="232"/>
      <c r="O54" s="234">
        <v>0.062</v>
      </c>
      <c r="P54" s="184">
        <f>O54*($P$30+$P$48)</f>
        <v>0</v>
      </c>
      <c r="Q54" s="185"/>
      <c r="R54" s="232"/>
      <c r="S54" s="235">
        <v>0.062</v>
      </c>
      <c r="T54" s="184">
        <f>S54*($T$30+$T$48)</f>
        <v>0</v>
      </c>
      <c r="U54" s="185"/>
      <c r="V54" s="232"/>
      <c r="W54" s="234">
        <v>0.062</v>
      </c>
      <c r="X54" s="184">
        <f>W54*($X$30+$X$48)</f>
        <v>0</v>
      </c>
      <c r="Y54" s="185"/>
      <c r="Z54" s="232"/>
      <c r="AA54" s="234">
        <v>0.062</v>
      </c>
      <c r="AB54" s="184">
        <f>AA54*($AB$30+$AB$48)</f>
        <v>0</v>
      </c>
      <c r="AC54" s="206"/>
      <c r="AD54" s="152"/>
      <c r="AE54" s="142"/>
      <c r="AF54" s="142"/>
      <c r="AG54" s="142"/>
      <c r="AH54" s="142"/>
      <c r="AI54" s="142"/>
      <c r="AJ54" s="142"/>
      <c r="AK54" s="142"/>
      <c r="AL54" s="142"/>
      <c r="AM54" s="142"/>
      <c r="AN54" s="142"/>
      <c r="AO54" s="142"/>
      <c r="AP54" s="142"/>
      <c r="AQ54" s="142"/>
      <c r="AR54" s="142"/>
      <c r="AS54" s="142"/>
      <c r="AT54" s="142"/>
      <c r="AU54" s="142"/>
      <c r="AV54" s="142"/>
    </row>
    <row r="55" spans="2:48" s="141" customFormat="1" ht="15" customHeight="1">
      <c r="B55" s="147"/>
      <c r="C55" s="162"/>
      <c r="D55" s="233" t="s">
        <v>84</v>
      </c>
      <c r="E55" s="148"/>
      <c r="F55" s="230"/>
      <c r="G55" s="236">
        <v>0.0145</v>
      </c>
      <c r="H55" s="184">
        <f>G55*($H$30+$H$48)</f>
        <v>0</v>
      </c>
      <c r="I55" s="185"/>
      <c r="J55" s="232"/>
      <c r="K55" s="236">
        <v>0.0145</v>
      </c>
      <c r="L55" s="184">
        <f>K55*($L$30+$L$48)</f>
        <v>0</v>
      </c>
      <c r="M55" s="185"/>
      <c r="N55" s="232"/>
      <c r="O55" s="236">
        <v>0.0145</v>
      </c>
      <c r="P55" s="184">
        <f>O55*($P$30+$P$48)</f>
        <v>0</v>
      </c>
      <c r="Q55" s="185"/>
      <c r="R55" s="232"/>
      <c r="S55" s="237">
        <v>0.0145</v>
      </c>
      <c r="T55" s="184">
        <f>S55*($T$30+$T$48)</f>
        <v>0</v>
      </c>
      <c r="U55" s="185"/>
      <c r="V55" s="232"/>
      <c r="W55" s="236">
        <v>0.0145</v>
      </c>
      <c r="X55" s="184">
        <f>W55*($X$30+$X$48)</f>
        <v>0</v>
      </c>
      <c r="Y55" s="185"/>
      <c r="Z55" s="232"/>
      <c r="AA55" s="236">
        <v>0.0145</v>
      </c>
      <c r="AB55" s="184">
        <f>AA55*($AB$30+$AB$48)</f>
        <v>0</v>
      </c>
      <c r="AC55" s="206"/>
      <c r="AD55" s="152"/>
      <c r="AE55" s="142"/>
      <c r="AF55" s="142"/>
      <c r="AG55" s="142"/>
      <c r="AH55" s="142"/>
      <c r="AI55" s="142"/>
      <c r="AJ55" s="142"/>
      <c r="AK55" s="142"/>
      <c r="AL55" s="142"/>
      <c r="AM55" s="142"/>
      <c r="AN55" s="142"/>
      <c r="AO55" s="142"/>
      <c r="AP55" s="142"/>
      <c r="AQ55" s="142"/>
      <c r="AR55" s="142"/>
      <c r="AS55" s="142"/>
      <c r="AT55" s="142"/>
      <c r="AU55" s="142"/>
      <c r="AV55" s="142"/>
    </row>
    <row r="56" spans="2:48" s="141" customFormat="1" ht="15" customHeight="1">
      <c r="B56" s="147"/>
      <c r="C56" s="162"/>
      <c r="D56" s="233" t="s">
        <v>85</v>
      </c>
      <c r="E56" s="148"/>
      <c r="F56" s="230"/>
      <c r="G56" s="234">
        <v>0.025</v>
      </c>
      <c r="H56" s="184">
        <f>G56*($H$30+$H$48)</f>
        <v>0</v>
      </c>
      <c r="I56" s="185"/>
      <c r="J56" s="232"/>
      <c r="K56" s="234">
        <v>0.025</v>
      </c>
      <c r="L56" s="184">
        <f>K56*($L$30+$L$48)</f>
        <v>0</v>
      </c>
      <c r="M56" s="185"/>
      <c r="N56" s="232"/>
      <c r="O56" s="234">
        <v>0.025</v>
      </c>
      <c r="P56" s="184">
        <f>O56*($P$30+$P$48)</f>
        <v>0</v>
      </c>
      <c r="Q56" s="185"/>
      <c r="R56" s="232"/>
      <c r="S56" s="235">
        <v>0.025</v>
      </c>
      <c r="T56" s="184">
        <f>S56*($T$30+$T$48)</f>
        <v>0</v>
      </c>
      <c r="U56" s="185"/>
      <c r="V56" s="232"/>
      <c r="W56" s="234">
        <v>0.025</v>
      </c>
      <c r="X56" s="184">
        <f>W56*($X$30+$X$48)</f>
        <v>0</v>
      </c>
      <c r="Y56" s="185"/>
      <c r="Z56" s="232"/>
      <c r="AA56" s="234">
        <v>0.025</v>
      </c>
      <c r="AB56" s="184">
        <f>AA56*($AB$30+$AB$48)</f>
        <v>0</v>
      </c>
      <c r="AC56" s="206"/>
      <c r="AD56" s="152"/>
      <c r="AE56" s="142"/>
      <c r="AF56" s="142"/>
      <c r="AG56" s="142"/>
      <c r="AH56" s="142"/>
      <c r="AI56" s="142"/>
      <c r="AJ56" s="142"/>
      <c r="AK56" s="142"/>
      <c r="AL56" s="142"/>
      <c r="AM56" s="142"/>
      <c r="AN56" s="142"/>
      <c r="AO56" s="142"/>
      <c r="AP56" s="142"/>
      <c r="AQ56" s="142"/>
      <c r="AR56" s="142"/>
      <c r="AS56" s="142"/>
      <c r="AT56" s="142"/>
      <c r="AU56" s="142"/>
      <c r="AV56" s="142"/>
    </row>
    <row r="57" spans="2:48" s="141" customFormat="1" ht="15" customHeight="1">
      <c r="B57" s="147"/>
      <c r="C57" s="162"/>
      <c r="D57" s="233"/>
      <c r="E57" s="148"/>
      <c r="F57" s="221"/>
      <c r="G57" s="427"/>
      <c r="H57" s="425"/>
      <c r="I57" s="185"/>
      <c r="J57" s="225"/>
      <c r="K57" s="427"/>
      <c r="L57" s="425"/>
      <c r="M57" s="185"/>
      <c r="N57" s="225"/>
      <c r="O57" s="427"/>
      <c r="P57" s="425"/>
      <c r="Q57" s="185"/>
      <c r="R57" s="225"/>
      <c r="S57" s="427"/>
      <c r="T57" s="425"/>
      <c r="U57" s="185"/>
      <c r="V57" s="225"/>
      <c r="W57" s="427"/>
      <c r="X57" s="425"/>
      <c r="Y57" s="185"/>
      <c r="Z57" s="225"/>
      <c r="AA57" s="427"/>
      <c r="AB57" s="425"/>
      <c r="AC57" s="206"/>
      <c r="AD57" s="152"/>
      <c r="AE57" s="142"/>
      <c r="AF57" s="142"/>
      <c r="AG57" s="142"/>
      <c r="AH57" s="142"/>
      <c r="AI57" s="142"/>
      <c r="AJ57" s="142"/>
      <c r="AK57" s="142"/>
      <c r="AL57" s="142"/>
      <c r="AM57" s="142"/>
      <c r="AN57" s="142"/>
      <c r="AO57" s="142"/>
      <c r="AP57" s="142"/>
      <c r="AQ57" s="142"/>
      <c r="AR57" s="142"/>
      <c r="AS57" s="142"/>
      <c r="AT57" s="142"/>
      <c r="AU57" s="142"/>
      <c r="AV57" s="142"/>
    </row>
    <row r="58" spans="2:48" s="141" customFormat="1" ht="15" customHeight="1">
      <c r="B58" s="147"/>
      <c r="C58" s="162"/>
      <c r="D58" s="233" t="s">
        <v>459</v>
      </c>
      <c r="E58" s="148"/>
      <c r="F58" s="426"/>
      <c r="G58" s="429"/>
      <c r="H58" s="231">
        <v>0</v>
      </c>
      <c r="I58" s="185"/>
      <c r="J58" s="428"/>
      <c r="K58" s="429"/>
      <c r="L58" s="231">
        <v>0</v>
      </c>
      <c r="M58" s="185"/>
      <c r="N58" s="428"/>
      <c r="O58" s="429"/>
      <c r="P58" s="231">
        <v>0</v>
      </c>
      <c r="Q58" s="185"/>
      <c r="R58" s="428"/>
      <c r="S58" s="429"/>
      <c r="T58" s="231">
        <v>0</v>
      </c>
      <c r="U58" s="185"/>
      <c r="V58" s="428"/>
      <c r="W58" s="429"/>
      <c r="X58" s="231">
        <v>0</v>
      </c>
      <c r="Y58" s="185"/>
      <c r="Z58" s="428"/>
      <c r="AA58" s="429"/>
      <c r="AB58" s="231">
        <v>0</v>
      </c>
      <c r="AC58" s="206"/>
      <c r="AD58" s="152"/>
      <c r="AE58" s="142"/>
      <c r="AF58" s="142"/>
      <c r="AG58" s="142"/>
      <c r="AH58" s="142"/>
      <c r="AI58" s="142"/>
      <c r="AJ58" s="142"/>
      <c r="AK58" s="142"/>
      <c r="AL58" s="142"/>
      <c r="AM58" s="142"/>
      <c r="AN58" s="142"/>
      <c r="AO58" s="142"/>
      <c r="AP58" s="142"/>
      <c r="AQ58" s="142"/>
      <c r="AR58" s="142"/>
      <c r="AS58" s="142"/>
      <c r="AT58" s="142"/>
      <c r="AU58" s="142"/>
      <c r="AV58" s="142"/>
    </row>
    <row r="59" spans="1:35" s="145" customFormat="1" ht="15" customHeight="1">
      <c r="A59" s="142"/>
      <c r="B59" s="147"/>
      <c r="C59" s="238"/>
      <c r="D59" s="239"/>
      <c r="E59" s="240"/>
      <c r="F59" s="241"/>
      <c r="G59" s="242"/>
      <c r="H59" s="243"/>
      <c r="I59" s="212"/>
      <c r="J59" s="244"/>
      <c r="K59" s="242"/>
      <c r="L59" s="243"/>
      <c r="M59" s="212"/>
      <c r="N59" s="244"/>
      <c r="O59" s="242"/>
      <c r="P59" s="243"/>
      <c r="Q59" s="212"/>
      <c r="R59" s="244"/>
      <c r="S59" s="242"/>
      <c r="T59" s="243"/>
      <c r="U59" s="212"/>
      <c r="V59" s="244"/>
      <c r="W59" s="242"/>
      <c r="X59" s="243"/>
      <c r="Y59" s="212"/>
      <c r="Z59" s="244"/>
      <c r="AA59" s="242"/>
      <c r="AB59" s="243"/>
      <c r="AC59" s="245"/>
      <c r="AD59" s="152"/>
      <c r="AE59" s="246"/>
      <c r="AF59" s="142"/>
      <c r="AG59" s="142"/>
      <c r="AH59" s="142"/>
      <c r="AI59" s="142"/>
    </row>
    <row r="60" spans="1:35" s="145" customFormat="1" ht="15" customHeight="1">
      <c r="A60" s="142"/>
      <c r="B60" s="147"/>
      <c r="C60" s="148"/>
      <c r="D60" s="197"/>
      <c r="E60" s="149"/>
      <c r="F60" s="148"/>
      <c r="G60" s="247"/>
      <c r="H60" s="248"/>
      <c r="I60" s="194"/>
      <c r="J60" s="209"/>
      <c r="K60" s="247"/>
      <c r="L60" s="248"/>
      <c r="M60" s="194"/>
      <c r="N60" s="209"/>
      <c r="O60" s="247"/>
      <c r="P60" s="248"/>
      <c r="Q60" s="194"/>
      <c r="R60" s="209"/>
      <c r="S60" s="247"/>
      <c r="T60" s="248"/>
      <c r="U60" s="194"/>
      <c r="V60" s="209"/>
      <c r="W60" s="247"/>
      <c r="X60" s="248"/>
      <c r="Y60" s="194"/>
      <c r="Z60" s="209"/>
      <c r="AA60" s="247"/>
      <c r="AB60" s="248"/>
      <c r="AC60" s="148"/>
      <c r="AD60" s="152"/>
      <c r="AE60" s="246"/>
      <c r="AF60" s="142"/>
      <c r="AG60" s="142"/>
      <c r="AH60" s="142"/>
      <c r="AI60" s="142"/>
    </row>
    <row r="61" spans="1:35" s="145" customFormat="1" ht="15" customHeight="1">
      <c r="A61" s="142"/>
      <c r="B61" s="147"/>
      <c r="C61" s="158"/>
      <c r="D61" s="249"/>
      <c r="E61" s="250"/>
      <c r="F61" s="159"/>
      <c r="G61" s="251"/>
      <c r="H61" s="252"/>
      <c r="I61" s="253"/>
      <c r="J61" s="254"/>
      <c r="K61" s="251"/>
      <c r="L61" s="252"/>
      <c r="M61" s="253"/>
      <c r="N61" s="254"/>
      <c r="O61" s="251"/>
      <c r="P61" s="252"/>
      <c r="Q61" s="253"/>
      <c r="R61" s="254"/>
      <c r="S61" s="251"/>
      <c r="T61" s="252"/>
      <c r="U61" s="253"/>
      <c r="V61" s="254"/>
      <c r="W61" s="251"/>
      <c r="X61" s="252"/>
      <c r="Y61" s="253"/>
      <c r="Z61" s="254"/>
      <c r="AA61" s="251"/>
      <c r="AB61" s="252"/>
      <c r="AC61" s="160"/>
      <c r="AD61" s="152"/>
      <c r="AE61" s="246"/>
      <c r="AF61" s="142"/>
      <c r="AG61" s="142"/>
      <c r="AH61" s="142"/>
      <c r="AI61" s="142"/>
    </row>
    <row r="62" spans="2:35" ht="15" customHeight="1">
      <c r="B62" s="147"/>
      <c r="C62" s="162"/>
      <c r="D62" s="255" t="s">
        <v>91</v>
      </c>
      <c r="E62" s="149"/>
      <c r="F62" s="483" t="s">
        <v>534</v>
      </c>
      <c r="G62" s="484"/>
      <c r="H62" s="485"/>
      <c r="I62" s="148"/>
      <c r="J62" s="483" t="s">
        <v>7</v>
      </c>
      <c r="K62" s="484"/>
      <c r="L62" s="485"/>
      <c r="M62" s="148"/>
      <c r="N62" s="483" t="s">
        <v>8</v>
      </c>
      <c r="O62" s="484"/>
      <c r="P62" s="485"/>
      <c r="Q62" s="148"/>
      <c r="R62" s="483" t="s">
        <v>9</v>
      </c>
      <c r="S62" s="484"/>
      <c r="T62" s="485"/>
      <c r="U62" s="148"/>
      <c r="V62" s="483" t="s">
        <v>10</v>
      </c>
      <c r="W62" s="484"/>
      <c r="X62" s="485"/>
      <c r="Y62" s="148"/>
      <c r="Z62" s="483" t="s">
        <v>11</v>
      </c>
      <c r="AA62" s="484"/>
      <c r="AB62" s="485"/>
      <c r="AC62" s="161"/>
      <c r="AD62" s="152"/>
      <c r="AE62" s="142"/>
      <c r="AF62" s="142"/>
      <c r="AG62" s="142"/>
      <c r="AH62" s="142"/>
      <c r="AI62" s="142"/>
    </row>
    <row r="63" spans="2:35" ht="15" customHeight="1">
      <c r="B63" s="147"/>
      <c r="C63" s="162"/>
      <c r="D63" s="149"/>
      <c r="E63" s="256"/>
      <c r="F63" s="257" t="s">
        <v>58</v>
      </c>
      <c r="G63" s="258"/>
      <c r="H63" s="216">
        <f>F30+F48</f>
        <v>0</v>
      </c>
      <c r="I63" s="258"/>
      <c r="J63" s="257" t="s">
        <v>58</v>
      </c>
      <c r="K63" s="256"/>
      <c r="L63" s="216">
        <f>J30+J48</f>
        <v>0</v>
      </c>
      <c r="M63" s="256"/>
      <c r="N63" s="257" t="s">
        <v>58</v>
      </c>
      <c r="O63" s="256"/>
      <c r="P63" s="216">
        <f>N30+N48</f>
        <v>0</v>
      </c>
      <c r="Q63" s="256"/>
      <c r="R63" s="257" t="s">
        <v>58</v>
      </c>
      <c r="S63" s="256"/>
      <c r="T63" s="216">
        <f>R30+R48</f>
        <v>0</v>
      </c>
      <c r="U63" s="256"/>
      <c r="V63" s="257" t="s">
        <v>58</v>
      </c>
      <c r="W63" s="256"/>
      <c r="X63" s="216">
        <f>V30+V48</f>
        <v>0</v>
      </c>
      <c r="Y63" s="256"/>
      <c r="Z63" s="257" t="s">
        <v>58</v>
      </c>
      <c r="AA63" s="256"/>
      <c r="AB63" s="216">
        <f>Z30+Z48</f>
        <v>0</v>
      </c>
      <c r="AC63" s="186"/>
      <c r="AD63" s="259"/>
      <c r="AE63" s="260"/>
      <c r="AF63" s="260"/>
      <c r="AG63" s="260"/>
      <c r="AH63" s="261"/>
      <c r="AI63" s="260"/>
    </row>
    <row r="64" spans="2:35" ht="15" customHeight="1">
      <c r="B64" s="147"/>
      <c r="C64" s="162"/>
      <c r="D64" s="149"/>
      <c r="E64" s="149"/>
      <c r="F64" s="257" t="s">
        <v>92</v>
      </c>
      <c r="G64" s="262"/>
      <c r="H64" s="263">
        <f>H30+H48</f>
        <v>0</v>
      </c>
      <c r="I64" s="262"/>
      <c r="J64" s="257" t="s">
        <v>92</v>
      </c>
      <c r="K64" s="262"/>
      <c r="L64" s="263">
        <f>L30+L48</f>
        <v>0</v>
      </c>
      <c r="M64" s="262"/>
      <c r="N64" s="257" t="s">
        <v>92</v>
      </c>
      <c r="O64" s="262"/>
      <c r="P64" s="263">
        <f>P30+P48</f>
        <v>0</v>
      </c>
      <c r="Q64" s="262"/>
      <c r="R64" s="257" t="s">
        <v>92</v>
      </c>
      <c r="S64" s="262"/>
      <c r="T64" s="263">
        <f>T30+T48</f>
        <v>0</v>
      </c>
      <c r="U64" s="262"/>
      <c r="V64" s="257" t="s">
        <v>92</v>
      </c>
      <c r="W64" s="262"/>
      <c r="X64" s="263">
        <f>X30+X48</f>
        <v>0</v>
      </c>
      <c r="Y64" s="262"/>
      <c r="Z64" s="257" t="s">
        <v>92</v>
      </c>
      <c r="AA64" s="262"/>
      <c r="AB64" s="263">
        <f>AB30+AB48</f>
        <v>0</v>
      </c>
      <c r="AC64" s="161"/>
      <c r="AD64" s="152"/>
      <c r="AE64" s="141"/>
      <c r="AF64" s="141"/>
      <c r="AG64" s="141"/>
      <c r="AH64" s="142"/>
      <c r="AI64" s="141"/>
    </row>
    <row r="65" spans="2:35" ht="15" customHeight="1">
      <c r="B65" s="147"/>
      <c r="C65" s="162"/>
      <c r="D65" s="149"/>
      <c r="E65" s="149"/>
      <c r="F65" s="257" t="s">
        <v>89</v>
      </c>
      <c r="G65" s="148"/>
      <c r="H65" s="264">
        <f>SUM(H52:H58)</f>
        <v>0</v>
      </c>
      <c r="I65" s="148"/>
      <c r="J65" s="257" t="s">
        <v>89</v>
      </c>
      <c r="K65" s="148"/>
      <c r="L65" s="264">
        <f>SUM(L52:L58)</f>
        <v>0</v>
      </c>
      <c r="M65" s="148"/>
      <c r="N65" s="257" t="s">
        <v>89</v>
      </c>
      <c r="O65" s="148"/>
      <c r="P65" s="264">
        <f>SUM(P52:P58)</f>
        <v>0</v>
      </c>
      <c r="Q65" s="148"/>
      <c r="R65" s="257" t="s">
        <v>89</v>
      </c>
      <c r="S65" s="148"/>
      <c r="T65" s="264">
        <f>SUM(T52:T58)</f>
        <v>0</v>
      </c>
      <c r="U65" s="148"/>
      <c r="V65" s="257" t="s">
        <v>89</v>
      </c>
      <c r="W65" s="148"/>
      <c r="X65" s="264">
        <f>SUM(X52:X58)</f>
        <v>0</v>
      </c>
      <c r="Y65" s="148"/>
      <c r="Z65" s="257" t="s">
        <v>89</v>
      </c>
      <c r="AA65" s="148"/>
      <c r="AB65" s="264">
        <f>SUM(AB52:AB58)</f>
        <v>0</v>
      </c>
      <c r="AC65" s="161"/>
      <c r="AD65" s="152"/>
      <c r="AE65" s="141"/>
      <c r="AF65" s="141"/>
      <c r="AG65" s="141"/>
      <c r="AH65" s="141"/>
      <c r="AI65" s="141"/>
    </row>
    <row r="66" spans="2:35" ht="15" customHeight="1">
      <c r="B66" s="147"/>
      <c r="C66" s="162"/>
      <c r="D66" s="149"/>
      <c r="E66" s="149"/>
      <c r="F66" s="257" t="s">
        <v>93</v>
      </c>
      <c r="G66" s="148"/>
      <c r="H66" s="264">
        <f>H64+H65</f>
        <v>0</v>
      </c>
      <c r="I66" s="148"/>
      <c r="J66" s="257" t="s">
        <v>93</v>
      </c>
      <c r="K66" s="148"/>
      <c r="L66" s="264">
        <f>L64+L65</f>
        <v>0</v>
      </c>
      <c r="M66" s="148"/>
      <c r="N66" s="257" t="s">
        <v>93</v>
      </c>
      <c r="O66" s="148"/>
      <c r="P66" s="264">
        <f>P64+P65</f>
        <v>0</v>
      </c>
      <c r="Q66" s="148"/>
      <c r="R66" s="257" t="s">
        <v>93</v>
      </c>
      <c r="S66" s="148"/>
      <c r="T66" s="264">
        <f>T64+T65</f>
        <v>0</v>
      </c>
      <c r="U66" s="148"/>
      <c r="V66" s="257" t="s">
        <v>93</v>
      </c>
      <c r="W66" s="148"/>
      <c r="X66" s="264">
        <f>X64+X65</f>
        <v>0</v>
      </c>
      <c r="Y66" s="148"/>
      <c r="Z66" s="257" t="s">
        <v>93</v>
      </c>
      <c r="AA66" s="148"/>
      <c r="AB66" s="264">
        <f>AB64+AB65</f>
        <v>0</v>
      </c>
      <c r="AC66" s="161"/>
      <c r="AD66" s="152"/>
      <c r="AE66" s="141"/>
      <c r="AF66" s="141"/>
      <c r="AG66" s="141"/>
      <c r="AH66" s="141"/>
      <c r="AI66" s="141"/>
    </row>
    <row r="67" spans="2:35" ht="15" customHeight="1">
      <c r="B67" s="147"/>
      <c r="C67" s="162"/>
      <c r="D67" s="148"/>
      <c r="E67" s="149"/>
      <c r="F67" s="257" t="s">
        <v>59</v>
      </c>
      <c r="G67" s="205"/>
      <c r="H67" s="216">
        <f>_xlfn.IFERROR((ROUND(('2. Enrollment Projections'!E30+'2. Enrollment Projections'!E34)/(F30),0)&amp;":1"),"")</f>
      </c>
      <c r="I67" s="205"/>
      <c r="J67" s="257" t="s">
        <v>59</v>
      </c>
      <c r="K67" s="205"/>
      <c r="L67" s="216">
        <f>_xlfn.IFERROR((ROUND(('2. Enrollment Projections'!F30+'2. Enrollment Projections'!F34)/(J30),0)&amp;":1"),"")</f>
      </c>
      <c r="M67" s="205"/>
      <c r="N67" s="257" t="s">
        <v>59</v>
      </c>
      <c r="O67" s="205"/>
      <c r="P67" s="216">
        <f>_xlfn.IFERROR((ROUND(('2. Enrollment Projections'!G30+'2. Enrollment Projections'!G34)/(N30),0)&amp;":1"),"")</f>
      </c>
      <c r="Q67" s="205"/>
      <c r="R67" s="257" t="s">
        <v>59</v>
      </c>
      <c r="S67" s="205"/>
      <c r="T67" s="216">
        <f>_xlfn.IFERROR((ROUND(('2. Enrollment Projections'!H30+'2. Enrollment Projections'!H34)/(R30),0)&amp;":1"),"")</f>
      </c>
      <c r="U67" s="205"/>
      <c r="V67" s="257" t="s">
        <v>59</v>
      </c>
      <c r="W67" s="205"/>
      <c r="X67" s="216">
        <f>_xlfn.IFERROR((ROUND(('2. Enrollment Projections'!I30+'2. Enrollment Projections'!I34)/(V30),0)&amp;":1"),"")</f>
      </c>
      <c r="Y67" s="205"/>
      <c r="Z67" s="257" t="s">
        <v>59</v>
      </c>
      <c r="AA67" s="205"/>
      <c r="AB67" s="216">
        <f>_xlfn.IFERROR((ROUND(('2. Enrollment Projections'!J30+'2. Enrollment Projections'!J34)/(Z30),0)&amp;":1"),"")</f>
      </c>
      <c r="AC67" s="161"/>
      <c r="AD67" s="152"/>
      <c r="AE67" s="141"/>
      <c r="AF67" s="141"/>
      <c r="AG67" s="141"/>
      <c r="AH67" s="141"/>
      <c r="AI67" s="141"/>
    </row>
    <row r="68" spans="2:35" ht="15" customHeight="1">
      <c r="B68" s="147"/>
      <c r="C68" s="162"/>
      <c r="D68" s="148"/>
      <c r="E68" s="149"/>
      <c r="F68" s="265" t="s">
        <v>60</v>
      </c>
      <c r="G68" s="266"/>
      <c r="H68" s="267">
        <f>_xlfn.IFERROR((ROUND(('2. Enrollment Projections'!E30+'2. Enrollment Projections'!E34)/(F48),0)&amp;":1"),"")</f>
      </c>
      <c r="I68" s="205"/>
      <c r="J68" s="265" t="s">
        <v>60</v>
      </c>
      <c r="K68" s="266"/>
      <c r="L68" s="267">
        <f>_xlfn.IFERROR((ROUND(('2. Enrollment Projections'!F30+'2. Enrollment Projections'!F34)/(J48),0)&amp;":1"),"")</f>
      </c>
      <c r="M68" s="205"/>
      <c r="N68" s="265" t="s">
        <v>60</v>
      </c>
      <c r="O68" s="266"/>
      <c r="P68" s="267">
        <f>_xlfn.IFERROR((ROUND(('2. Enrollment Projections'!G30+'2. Enrollment Projections'!G34)/(N48),0)&amp;":1"),"")</f>
      </c>
      <c r="Q68" s="205"/>
      <c r="R68" s="265" t="s">
        <v>60</v>
      </c>
      <c r="S68" s="266"/>
      <c r="T68" s="267">
        <f>_xlfn.IFERROR((ROUND(('2. Enrollment Projections'!H30+'2. Enrollment Projections'!H34)/(R48),0)&amp;":1"),"")</f>
      </c>
      <c r="U68" s="205"/>
      <c r="V68" s="265" t="s">
        <v>60</v>
      </c>
      <c r="W68" s="266"/>
      <c r="X68" s="267">
        <f>_xlfn.IFERROR((ROUND(('2. Enrollment Projections'!I30+'2. Enrollment Projections'!I34)/(V48),0)&amp;":1"),"")</f>
      </c>
      <c r="Y68" s="205"/>
      <c r="Z68" s="265" t="s">
        <v>60</v>
      </c>
      <c r="AA68" s="266"/>
      <c r="AB68" s="267">
        <f>_xlfn.IFERROR((ROUND(('2. Enrollment Projections'!J30+'2. Enrollment Projections'!J34)/(Z48),0)&amp;":1"),"")</f>
      </c>
      <c r="AC68" s="161"/>
      <c r="AD68" s="152"/>
      <c r="AE68" s="146"/>
      <c r="AF68" s="146"/>
      <c r="AG68" s="146"/>
      <c r="AH68" s="146"/>
      <c r="AI68" s="146"/>
    </row>
    <row r="69" spans="2:30" s="142" customFormat="1" ht="15" customHeight="1">
      <c r="B69" s="147"/>
      <c r="C69" s="238"/>
      <c r="D69" s="268"/>
      <c r="E69" s="268"/>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5"/>
      <c r="AD69" s="152"/>
    </row>
    <row r="70" spans="2:30" s="142" customFormat="1" ht="15" customHeight="1">
      <c r="B70" s="147"/>
      <c r="C70" s="148"/>
      <c r="D70" s="269"/>
      <c r="E70" s="269"/>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52"/>
    </row>
    <row r="71" spans="2:30" s="142" customFormat="1" ht="26.25" customHeight="1">
      <c r="B71" s="147"/>
      <c r="C71" s="491" t="s">
        <v>55</v>
      </c>
      <c r="D71" s="492"/>
      <c r="E71" s="492"/>
      <c r="F71" s="492"/>
      <c r="G71" s="492"/>
      <c r="H71" s="492"/>
      <c r="I71" s="492"/>
      <c r="J71" s="492"/>
      <c r="K71" s="492"/>
      <c r="L71" s="492"/>
      <c r="M71" s="492"/>
      <c r="N71" s="492"/>
      <c r="O71" s="492"/>
      <c r="P71" s="492"/>
      <c r="Q71" s="492"/>
      <c r="R71" s="492"/>
      <c r="S71" s="148"/>
      <c r="T71" s="148"/>
      <c r="U71" s="148"/>
      <c r="V71" s="148"/>
      <c r="W71" s="148"/>
      <c r="X71" s="148"/>
      <c r="Y71" s="148"/>
      <c r="Z71" s="148"/>
      <c r="AA71" s="148"/>
      <c r="AB71" s="148"/>
      <c r="AC71" s="148"/>
      <c r="AD71" s="152"/>
    </row>
    <row r="72" spans="2:30" s="142" customFormat="1" ht="27.75" customHeight="1">
      <c r="B72" s="147"/>
      <c r="C72" s="503" t="s">
        <v>554</v>
      </c>
      <c r="D72" s="504"/>
      <c r="E72" s="504"/>
      <c r="F72" s="504"/>
      <c r="G72" s="504"/>
      <c r="H72" s="504"/>
      <c r="I72" s="504"/>
      <c r="J72" s="504"/>
      <c r="K72" s="504"/>
      <c r="L72" s="504"/>
      <c r="M72" s="504"/>
      <c r="N72" s="504"/>
      <c r="O72" s="504"/>
      <c r="P72" s="504"/>
      <c r="Q72" s="504"/>
      <c r="R72" s="504"/>
      <c r="S72" s="504"/>
      <c r="T72" s="504"/>
      <c r="U72" s="504"/>
      <c r="V72" s="504"/>
      <c r="W72" s="504"/>
      <c r="X72" s="148"/>
      <c r="Y72" s="148"/>
      <c r="Z72" s="148"/>
      <c r="AA72" s="148"/>
      <c r="AB72" s="148"/>
      <c r="AC72" s="148"/>
      <c r="AD72" s="152"/>
    </row>
    <row r="73" spans="2:30" s="142" customFormat="1" ht="27.75" customHeight="1">
      <c r="B73" s="147"/>
      <c r="C73" s="504"/>
      <c r="D73" s="504"/>
      <c r="E73" s="504"/>
      <c r="F73" s="504"/>
      <c r="G73" s="504"/>
      <c r="H73" s="504"/>
      <c r="I73" s="504"/>
      <c r="J73" s="504"/>
      <c r="K73" s="504"/>
      <c r="L73" s="504"/>
      <c r="M73" s="504"/>
      <c r="N73" s="504"/>
      <c r="O73" s="504"/>
      <c r="P73" s="504"/>
      <c r="Q73" s="504"/>
      <c r="R73" s="504"/>
      <c r="S73" s="504"/>
      <c r="T73" s="504"/>
      <c r="U73" s="504"/>
      <c r="V73" s="504"/>
      <c r="W73" s="504"/>
      <c r="X73" s="148"/>
      <c r="Y73" s="148"/>
      <c r="Z73" s="148"/>
      <c r="AA73" s="148"/>
      <c r="AB73" s="148"/>
      <c r="AC73" s="148"/>
      <c r="AD73" s="152"/>
    </row>
    <row r="74" spans="2:30" s="142" customFormat="1" ht="27.75" customHeight="1">
      <c r="B74" s="147"/>
      <c r="C74" s="504"/>
      <c r="D74" s="504"/>
      <c r="E74" s="504"/>
      <c r="F74" s="504"/>
      <c r="G74" s="504"/>
      <c r="H74" s="504"/>
      <c r="I74" s="504"/>
      <c r="J74" s="504"/>
      <c r="K74" s="504"/>
      <c r="L74" s="504"/>
      <c r="M74" s="504"/>
      <c r="N74" s="504"/>
      <c r="O74" s="504"/>
      <c r="P74" s="504"/>
      <c r="Q74" s="504"/>
      <c r="R74" s="504"/>
      <c r="S74" s="504"/>
      <c r="T74" s="504"/>
      <c r="U74" s="504"/>
      <c r="V74" s="504"/>
      <c r="W74" s="504"/>
      <c r="X74" s="148"/>
      <c r="Y74" s="148"/>
      <c r="Z74" s="148"/>
      <c r="AA74" s="148"/>
      <c r="AB74" s="148"/>
      <c r="AC74" s="148"/>
      <c r="AD74" s="152"/>
    </row>
    <row r="75" spans="2:30" s="142" customFormat="1" ht="24" customHeight="1">
      <c r="B75" s="147"/>
      <c r="C75" s="504"/>
      <c r="D75" s="504"/>
      <c r="E75" s="504"/>
      <c r="F75" s="504"/>
      <c r="G75" s="504"/>
      <c r="H75" s="504"/>
      <c r="I75" s="504"/>
      <c r="J75" s="504"/>
      <c r="K75" s="504"/>
      <c r="L75" s="504"/>
      <c r="M75" s="504"/>
      <c r="N75" s="504"/>
      <c r="O75" s="504"/>
      <c r="P75" s="504"/>
      <c r="Q75" s="504"/>
      <c r="R75" s="504"/>
      <c r="S75" s="504"/>
      <c r="T75" s="504"/>
      <c r="U75" s="504"/>
      <c r="V75" s="504"/>
      <c r="W75" s="504"/>
      <c r="X75" s="148"/>
      <c r="Y75" s="148"/>
      <c r="Z75" s="148"/>
      <c r="AA75" s="148"/>
      <c r="AB75" s="148"/>
      <c r="AC75" s="148"/>
      <c r="AD75" s="152"/>
    </row>
    <row r="76" spans="2:30" s="142" customFormat="1" ht="28.5" customHeight="1">
      <c r="B76" s="147"/>
      <c r="C76" s="493" t="s">
        <v>502</v>
      </c>
      <c r="D76" s="494"/>
      <c r="E76" s="494"/>
      <c r="F76" s="494"/>
      <c r="G76" s="494"/>
      <c r="H76" s="494"/>
      <c r="I76" s="494"/>
      <c r="J76" s="494"/>
      <c r="K76" s="494"/>
      <c r="L76" s="494"/>
      <c r="M76" s="494"/>
      <c r="N76" s="494"/>
      <c r="O76" s="494"/>
      <c r="P76" s="494"/>
      <c r="Q76" s="494"/>
      <c r="R76" s="494"/>
      <c r="S76" s="494"/>
      <c r="T76" s="494"/>
      <c r="U76" s="494"/>
      <c r="V76" s="494"/>
      <c r="W76" s="494"/>
      <c r="X76" s="148"/>
      <c r="Y76" s="148"/>
      <c r="Z76" s="148"/>
      <c r="AA76" s="148"/>
      <c r="AB76" s="148"/>
      <c r="AC76" s="148"/>
      <c r="AD76" s="152"/>
    </row>
    <row r="77" spans="2:30" s="142" customFormat="1" ht="19.5" customHeight="1">
      <c r="B77" s="147"/>
      <c r="C77" s="493" t="s">
        <v>500</v>
      </c>
      <c r="D77" s="494"/>
      <c r="E77" s="494"/>
      <c r="F77" s="494"/>
      <c r="G77" s="494"/>
      <c r="H77" s="494"/>
      <c r="I77" s="494"/>
      <c r="J77" s="494"/>
      <c r="K77" s="494"/>
      <c r="L77" s="494"/>
      <c r="M77" s="494"/>
      <c r="N77" s="494"/>
      <c r="O77" s="494"/>
      <c r="P77" s="494"/>
      <c r="Q77" s="494"/>
      <c r="R77" s="494"/>
      <c r="S77" s="494"/>
      <c r="T77" s="494"/>
      <c r="U77" s="494"/>
      <c r="V77" s="494"/>
      <c r="W77" s="494"/>
      <c r="X77" s="148"/>
      <c r="Y77" s="148"/>
      <c r="Z77" s="148"/>
      <c r="AA77" s="148"/>
      <c r="AB77" s="148"/>
      <c r="AC77" s="148"/>
      <c r="AD77" s="152"/>
    </row>
    <row r="78" spans="2:30" s="142" customFormat="1" ht="19.5" customHeight="1">
      <c r="B78" s="147"/>
      <c r="C78" s="493" t="s">
        <v>501</v>
      </c>
      <c r="D78" s="494"/>
      <c r="E78" s="494"/>
      <c r="F78" s="494"/>
      <c r="G78" s="494"/>
      <c r="H78" s="494"/>
      <c r="I78" s="494"/>
      <c r="J78" s="494"/>
      <c r="K78" s="494"/>
      <c r="L78" s="494"/>
      <c r="M78" s="494"/>
      <c r="N78" s="494"/>
      <c r="O78" s="494"/>
      <c r="P78" s="494"/>
      <c r="Q78" s="494"/>
      <c r="R78" s="494"/>
      <c r="S78" s="494"/>
      <c r="T78" s="494"/>
      <c r="U78" s="494"/>
      <c r="V78" s="494"/>
      <c r="W78" s="494"/>
      <c r="X78" s="148"/>
      <c r="Y78" s="148"/>
      <c r="Z78" s="148"/>
      <c r="AA78" s="148"/>
      <c r="AB78" s="148"/>
      <c r="AC78" s="148"/>
      <c r="AD78" s="152"/>
    </row>
    <row r="79" spans="2:30" s="142" customFormat="1" ht="19.5" customHeight="1">
      <c r="B79" s="147"/>
      <c r="C79" s="493" t="s">
        <v>524</v>
      </c>
      <c r="D79" s="494"/>
      <c r="E79" s="494"/>
      <c r="F79" s="494"/>
      <c r="G79" s="494"/>
      <c r="H79" s="494"/>
      <c r="I79" s="494"/>
      <c r="J79" s="494"/>
      <c r="K79" s="494"/>
      <c r="L79" s="494"/>
      <c r="M79" s="494"/>
      <c r="N79" s="494"/>
      <c r="O79" s="494"/>
      <c r="P79" s="494"/>
      <c r="Q79" s="494"/>
      <c r="R79" s="494"/>
      <c r="S79" s="494"/>
      <c r="T79" s="494"/>
      <c r="U79" s="494"/>
      <c r="V79" s="494"/>
      <c r="W79" s="494"/>
      <c r="X79" s="148"/>
      <c r="Y79" s="148"/>
      <c r="Z79" s="148"/>
      <c r="AA79" s="148"/>
      <c r="AB79" s="148"/>
      <c r="AC79" s="148"/>
      <c r="AD79" s="152"/>
    </row>
    <row r="80" spans="2:30" ht="9" customHeight="1" thickBot="1">
      <c r="B80" s="270"/>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2"/>
    </row>
    <row r="81" spans="2:20" ht="15">
      <c r="B81" s="141"/>
      <c r="C81" s="141"/>
      <c r="D81" s="141"/>
      <c r="F81" s="141"/>
      <c r="G81" s="141"/>
      <c r="H81" s="141"/>
      <c r="J81" s="141"/>
      <c r="K81" s="141"/>
      <c r="L81" s="141"/>
      <c r="N81" s="141"/>
      <c r="O81" s="141"/>
      <c r="P81" s="141"/>
      <c r="R81" s="141"/>
      <c r="S81" s="141"/>
      <c r="T81" s="141"/>
    </row>
    <row r="82" spans="2:20" ht="15">
      <c r="B82" s="141"/>
      <c r="C82" s="141"/>
      <c r="D82" s="141"/>
      <c r="F82" s="65"/>
      <c r="G82" s="141"/>
      <c r="H82" s="141"/>
      <c r="J82" s="141"/>
      <c r="K82" s="141"/>
      <c r="L82" s="141"/>
      <c r="N82" s="141"/>
      <c r="O82" s="141"/>
      <c r="P82" s="141"/>
      <c r="R82" s="141"/>
      <c r="S82" s="141"/>
      <c r="T82" s="141"/>
    </row>
    <row r="83" spans="2:20" ht="15">
      <c r="B83" s="141"/>
      <c r="C83" s="141"/>
      <c r="D83" s="141"/>
      <c r="F83" s="65"/>
      <c r="G83" s="273"/>
      <c r="H83" s="141"/>
      <c r="J83" s="141"/>
      <c r="K83" s="141"/>
      <c r="L83" s="141"/>
      <c r="N83" s="141"/>
      <c r="O83" s="141"/>
      <c r="P83" s="141"/>
      <c r="R83" s="141"/>
      <c r="S83" s="141"/>
      <c r="T83" s="141"/>
    </row>
    <row r="84" spans="2:20" ht="15">
      <c r="B84" s="141"/>
      <c r="C84" s="141"/>
      <c r="D84" s="141"/>
      <c r="F84" s="141"/>
      <c r="G84" s="141"/>
      <c r="H84" s="141"/>
      <c r="J84" s="141"/>
      <c r="K84" s="141"/>
      <c r="L84" s="141"/>
      <c r="N84" s="141"/>
      <c r="O84" s="141"/>
      <c r="P84" s="141"/>
      <c r="R84" s="141"/>
      <c r="S84" s="141"/>
      <c r="T84" s="141"/>
    </row>
    <row r="85" spans="2:20" ht="15">
      <c r="B85" s="141"/>
      <c r="C85" s="141"/>
      <c r="D85" s="141"/>
      <c r="F85" s="141"/>
      <c r="G85" s="141"/>
      <c r="H85" s="141"/>
      <c r="J85" s="141"/>
      <c r="K85" s="141"/>
      <c r="L85" s="141"/>
      <c r="N85" s="141"/>
      <c r="O85" s="141"/>
      <c r="P85" s="141"/>
      <c r="R85" s="141"/>
      <c r="S85" s="141"/>
      <c r="T85" s="141"/>
    </row>
    <row r="86" spans="2:20" ht="15">
      <c r="B86" s="141"/>
      <c r="C86" s="141"/>
      <c r="D86" s="141"/>
      <c r="F86" s="141"/>
      <c r="G86" s="141"/>
      <c r="H86" s="141"/>
      <c r="J86" s="141"/>
      <c r="K86" s="141"/>
      <c r="L86" s="141"/>
      <c r="N86" s="141"/>
      <c r="O86" s="141"/>
      <c r="P86" s="141"/>
      <c r="R86" s="141"/>
      <c r="S86" s="141"/>
      <c r="T86" s="141"/>
    </row>
    <row r="87" spans="2:20" ht="15">
      <c r="B87" s="141"/>
      <c r="C87" s="141"/>
      <c r="D87" s="141"/>
      <c r="F87" s="141"/>
      <c r="G87" s="141"/>
      <c r="H87" s="141"/>
      <c r="J87" s="141"/>
      <c r="K87" s="141"/>
      <c r="L87" s="141"/>
      <c r="N87" s="141"/>
      <c r="O87" s="141"/>
      <c r="P87" s="141"/>
      <c r="R87" s="141"/>
      <c r="S87" s="141"/>
      <c r="T87" s="141"/>
    </row>
    <row r="88" spans="2:20" ht="15">
      <c r="B88" s="141"/>
      <c r="C88" s="141"/>
      <c r="D88" s="141"/>
      <c r="F88" s="141"/>
      <c r="G88" s="141"/>
      <c r="H88" s="141"/>
      <c r="J88" s="141"/>
      <c r="K88" s="141"/>
      <c r="L88" s="141"/>
      <c r="N88" s="141"/>
      <c r="O88" s="141"/>
      <c r="P88" s="141"/>
      <c r="R88" s="141"/>
      <c r="S88" s="141"/>
      <c r="T88" s="141"/>
    </row>
    <row r="89" spans="2:20" ht="15">
      <c r="B89" s="141"/>
      <c r="C89" s="141"/>
      <c r="D89" s="141"/>
      <c r="F89" s="141"/>
      <c r="G89" s="141"/>
      <c r="H89" s="141"/>
      <c r="J89" s="141"/>
      <c r="K89" s="141"/>
      <c r="L89" s="141"/>
      <c r="N89" s="141"/>
      <c r="O89" s="141"/>
      <c r="P89" s="141"/>
      <c r="R89" s="141"/>
      <c r="S89" s="141"/>
      <c r="T89" s="141"/>
    </row>
    <row r="90" spans="2:20" ht="15">
      <c r="B90" s="141"/>
      <c r="C90" s="141"/>
      <c r="D90" s="141"/>
      <c r="F90" s="141"/>
      <c r="G90" s="141"/>
      <c r="H90" s="141"/>
      <c r="J90" s="141"/>
      <c r="K90" s="141"/>
      <c r="L90" s="141"/>
      <c r="N90" s="141"/>
      <c r="O90" s="141"/>
      <c r="P90" s="141"/>
      <c r="R90" s="141"/>
      <c r="S90" s="141"/>
      <c r="T90" s="141"/>
    </row>
    <row r="91" spans="2:20" ht="15">
      <c r="B91" s="141"/>
      <c r="C91" s="141"/>
      <c r="D91" s="141"/>
      <c r="F91" s="141"/>
      <c r="G91" s="141"/>
      <c r="H91" s="141"/>
      <c r="J91" s="141"/>
      <c r="K91" s="141"/>
      <c r="L91" s="141"/>
      <c r="N91" s="141"/>
      <c r="O91" s="141"/>
      <c r="P91" s="141"/>
      <c r="R91" s="141"/>
      <c r="S91" s="141"/>
      <c r="T91" s="141"/>
    </row>
    <row r="92" spans="2:20" ht="15">
      <c r="B92" s="141"/>
      <c r="C92" s="141"/>
      <c r="D92" s="141"/>
      <c r="F92" s="141"/>
      <c r="G92" s="141"/>
      <c r="H92" s="141"/>
      <c r="J92" s="141"/>
      <c r="K92" s="141"/>
      <c r="L92" s="141"/>
      <c r="N92" s="141"/>
      <c r="O92" s="141"/>
      <c r="P92" s="141"/>
      <c r="R92" s="141"/>
      <c r="S92" s="141"/>
      <c r="T92" s="141"/>
    </row>
    <row r="93" spans="2:20" ht="15">
      <c r="B93" s="141"/>
      <c r="C93" s="141"/>
      <c r="D93" s="141"/>
      <c r="F93" s="141"/>
      <c r="G93" s="141"/>
      <c r="H93" s="141"/>
      <c r="J93" s="141"/>
      <c r="K93" s="141"/>
      <c r="L93" s="141"/>
      <c r="N93" s="141"/>
      <c r="O93" s="141"/>
      <c r="P93" s="141"/>
      <c r="R93" s="141"/>
      <c r="S93" s="141"/>
      <c r="T93" s="141"/>
    </row>
    <row r="94" spans="2:20" ht="15">
      <c r="B94" s="141"/>
      <c r="C94" s="141"/>
      <c r="D94" s="141"/>
      <c r="F94" s="141"/>
      <c r="G94" s="141"/>
      <c r="H94" s="141"/>
      <c r="J94" s="141"/>
      <c r="K94" s="141"/>
      <c r="L94" s="141"/>
      <c r="N94" s="141"/>
      <c r="O94" s="141"/>
      <c r="P94" s="141"/>
      <c r="R94" s="141"/>
      <c r="S94" s="141"/>
      <c r="T94" s="141"/>
    </row>
    <row r="95" spans="2:20" ht="15">
      <c r="B95" s="141"/>
      <c r="C95" s="141"/>
      <c r="D95" s="141"/>
      <c r="F95" s="141"/>
      <c r="G95" s="141"/>
      <c r="H95" s="141"/>
      <c r="J95" s="141"/>
      <c r="K95" s="141"/>
      <c r="L95" s="141"/>
      <c r="N95" s="141"/>
      <c r="O95" s="141"/>
      <c r="P95" s="141"/>
      <c r="R95" s="141"/>
      <c r="S95" s="141"/>
      <c r="T95" s="141"/>
    </row>
    <row r="96" spans="2:20" ht="15">
      <c r="B96" s="141"/>
      <c r="C96" s="141"/>
      <c r="D96" s="141"/>
      <c r="F96" s="141"/>
      <c r="G96" s="141"/>
      <c r="H96" s="141"/>
      <c r="J96" s="141"/>
      <c r="K96" s="141"/>
      <c r="L96" s="141"/>
      <c r="N96" s="141"/>
      <c r="O96" s="141"/>
      <c r="P96" s="141"/>
      <c r="R96" s="141"/>
      <c r="S96" s="141"/>
      <c r="T96" s="141"/>
    </row>
    <row r="97" spans="2:20" ht="15">
      <c r="B97" s="141"/>
      <c r="C97" s="141"/>
      <c r="D97" s="141"/>
      <c r="F97" s="141"/>
      <c r="G97" s="141"/>
      <c r="H97" s="141"/>
      <c r="J97" s="141"/>
      <c r="K97" s="141"/>
      <c r="L97" s="141"/>
      <c r="N97" s="141"/>
      <c r="O97" s="141"/>
      <c r="P97" s="141"/>
      <c r="R97" s="141"/>
      <c r="S97" s="141"/>
      <c r="T97" s="141"/>
    </row>
    <row r="98" spans="2:20" ht="15">
      <c r="B98" s="141"/>
      <c r="C98" s="141"/>
      <c r="D98" s="141"/>
      <c r="F98" s="141"/>
      <c r="G98" s="141"/>
      <c r="H98" s="141"/>
      <c r="J98" s="141"/>
      <c r="K98" s="141"/>
      <c r="L98" s="141"/>
      <c r="N98" s="141"/>
      <c r="O98" s="141"/>
      <c r="P98" s="141"/>
      <c r="R98" s="141"/>
      <c r="S98" s="141"/>
      <c r="T98" s="141"/>
    </row>
    <row r="99" spans="2:20" ht="15">
      <c r="B99" s="141"/>
      <c r="C99" s="141"/>
      <c r="D99" s="141"/>
      <c r="F99" s="141"/>
      <c r="G99" s="141"/>
      <c r="H99" s="141"/>
      <c r="J99" s="141"/>
      <c r="K99" s="141"/>
      <c r="L99" s="141"/>
      <c r="N99" s="141"/>
      <c r="O99" s="141"/>
      <c r="P99" s="141"/>
      <c r="R99" s="141"/>
      <c r="S99" s="141"/>
      <c r="T99" s="141"/>
    </row>
    <row r="100" spans="2:20" ht="15">
      <c r="B100" s="141"/>
      <c r="C100" s="141"/>
      <c r="D100" s="141"/>
      <c r="F100" s="141"/>
      <c r="G100" s="141"/>
      <c r="H100" s="141"/>
      <c r="J100" s="141"/>
      <c r="K100" s="141"/>
      <c r="L100" s="141"/>
      <c r="N100" s="141"/>
      <c r="O100" s="141"/>
      <c r="P100" s="141"/>
      <c r="R100" s="141"/>
      <c r="S100" s="141"/>
      <c r="T100" s="141"/>
    </row>
    <row r="101" spans="2:20" ht="15">
      <c r="B101" s="141"/>
      <c r="C101" s="141"/>
      <c r="D101" s="141"/>
      <c r="F101" s="141"/>
      <c r="G101" s="141"/>
      <c r="H101" s="141"/>
      <c r="J101" s="141"/>
      <c r="K101" s="141"/>
      <c r="L101" s="141"/>
      <c r="N101" s="141"/>
      <c r="O101" s="141"/>
      <c r="P101" s="141"/>
      <c r="R101" s="141"/>
      <c r="S101" s="141"/>
      <c r="T101" s="141"/>
    </row>
    <row r="102" spans="2:20" ht="15">
      <c r="B102" s="141"/>
      <c r="C102" s="141"/>
      <c r="D102" s="141"/>
      <c r="F102" s="141"/>
      <c r="G102" s="141"/>
      <c r="H102" s="141"/>
      <c r="J102" s="141"/>
      <c r="K102" s="141"/>
      <c r="L102" s="141"/>
      <c r="N102" s="141"/>
      <c r="O102" s="141"/>
      <c r="P102" s="141"/>
      <c r="R102" s="141"/>
      <c r="S102" s="141"/>
      <c r="T102" s="141"/>
    </row>
    <row r="103" spans="2:20" ht="15">
      <c r="B103" s="141"/>
      <c r="C103" s="141"/>
      <c r="D103" s="141"/>
      <c r="F103" s="141"/>
      <c r="G103" s="141"/>
      <c r="H103" s="141"/>
      <c r="J103" s="141"/>
      <c r="K103" s="141"/>
      <c r="L103" s="141"/>
      <c r="N103" s="141"/>
      <c r="O103" s="141"/>
      <c r="P103" s="141"/>
      <c r="R103" s="141"/>
      <c r="S103" s="141"/>
      <c r="T103" s="141"/>
    </row>
    <row r="104" spans="2:20" ht="15">
      <c r="B104" s="141"/>
      <c r="C104" s="141"/>
      <c r="D104" s="141"/>
      <c r="F104" s="141"/>
      <c r="G104" s="141"/>
      <c r="H104" s="141"/>
      <c r="J104" s="141"/>
      <c r="K104" s="141"/>
      <c r="L104" s="141"/>
      <c r="N104" s="141"/>
      <c r="O104" s="141"/>
      <c r="P104" s="141"/>
      <c r="R104" s="141"/>
      <c r="S104" s="141"/>
      <c r="T104" s="141"/>
    </row>
    <row r="105" spans="2:20" ht="15">
      <c r="B105" s="141"/>
      <c r="C105" s="141"/>
      <c r="D105" s="141"/>
      <c r="F105" s="141"/>
      <c r="G105" s="141"/>
      <c r="H105" s="141"/>
      <c r="J105" s="141"/>
      <c r="K105" s="141"/>
      <c r="L105" s="141"/>
      <c r="N105" s="141"/>
      <c r="O105" s="141"/>
      <c r="P105" s="141"/>
      <c r="R105" s="141"/>
      <c r="S105" s="141"/>
      <c r="T105" s="141"/>
    </row>
    <row r="106" spans="2:20" ht="15">
      <c r="B106" s="141"/>
      <c r="C106" s="141"/>
      <c r="D106" s="141"/>
      <c r="F106" s="141"/>
      <c r="G106" s="141"/>
      <c r="H106" s="141"/>
      <c r="J106" s="141"/>
      <c r="K106" s="141"/>
      <c r="L106" s="141"/>
      <c r="N106" s="141"/>
      <c r="O106" s="141"/>
      <c r="P106" s="141"/>
      <c r="R106" s="141"/>
      <c r="S106" s="141"/>
      <c r="T106" s="141"/>
    </row>
    <row r="107" spans="2:20" ht="15">
      <c r="B107" s="141"/>
      <c r="C107" s="141"/>
      <c r="D107" s="141"/>
      <c r="F107" s="141"/>
      <c r="G107" s="141"/>
      <c r="H107" s="141"/>
      <c r="J107" s="141"/>
      <c r="K107" s="141"/>
      <c r="L107" s="141"/>
      <c r="N107" s="141"/>
      <c r="O107" s="141"/>
      <c r="P107" s="141"/>
      <c r="R107" s="141"/>
      <c r="S107" s="141"/>
      <c r="T107" s="141"/>
    </row>
    <row r="108" spans="2:20" ht="15">
      <c r="B108" s="141"/>
      <c r="C108" s="141"/>
      <c r="D108" s="141"/>
      <c r="F108" s="141"/>
      <c r="G108" s="141"/>
      <c r="H108" s="141"/>
      <c r="J108" s="141"/>
      <c r="K108" s="141"/>
      <c r="L108" s="141"/>
      <c r="N108" s="141"/>
      <c r="O108" s="141"/>
      <c r="P108" s="141"/>
      <c r="R108" s="141"/>
      <c r="S108" s="141"/>
      <c r="T108" s="141"/>
    </row>
    <row r="109" spans="2:20" ht="15">
      <c r="B109" s="141"/>
      <c r="C109" s="141"/>
      <c r="D109" s="141"/>
      <c r="F109" s="141"/>
      <c r="G109" s="141"/>
      <c r="H109" s="141"/>
      <c r="J109" s="141"/>
      <c r="K109" s="141"/>
      <c r="L109" s="141"/>
      <c r="N109" s="141"/>
      <c r="O109" s="141"/>
      <c r="P109" s="141"/>
      <c r="R109" s="141"/>
      <c r="S109" s="141"/>
      <c r="T109" s="141"/>
    </row>
    <row r="110" spans="2:20" ht="15">
      <c r="B110" s="141"/>
      <c r="C110" s="141"/>
      <c r="D110" s="141"/>
      <c r="F110" s="141"/>
      <c r="G110" s="141"/>
      <c r="H110" s="141"/>
      <c r="J110" s="141"/>
      <c r="K110" s="141"/>
      <c r="L110" s="141"/>
      <c r="N110" s="141"/>
      <c r="O110" s="141"/>
      <c r="P110" s="141"/>
      <c r="R110" s="141"/>
      <c r="S110" s="141"/>
      <c r="T110" s="141"/>
    </row>
    <row r="111" spans="2:20" ht="15">
      <c r="B111" s="141"/>
      <c r="C111" s="141"/>
      <c r="D111" s="141"/>
      <c r="F111" s="141"/>
      <c r="G111" s="141"/>
      <c r="H111" s="141"/>
      <c r="J111" s="141"/>
      <c r="K111" s="141"/>
      <c r="L111" s="141"/>
      <c r="N111" s="141"/>
      <c r="O111" s="141"/>
      <c r="P111" s="141"/>
      <c r="R111" s="141"/>
      <c r="S111" s="141"/>
      <c r="T111" s="141"/>
    </row>
    <row r="112" spans="2:20" ht="15">
      <c r="B112" s="141"/>
      <c r="C112" s="141"/>
      <c r="D112" s="141"/>
      <c r="F112" s="141"/>
      <c r="G112" s="141"/>
      <c r="H112" s="141"/>
      <c r="J112" s="141"/>
      <c r="K112" s="141"/>
      <c r="L112" s="141"/>
      <c r="N112" s="141"/>
      <c r="O112" s="141"/>
      <c r="P112" s="141"/>
      <c r="R112" s="141"/>
      <c r="S112" s="141"/>
      <c r="T112" s="141"/>
    </row>
    <row r="113" spans="2:20" ht="15">
      <c r="B113" s="141"/>
      <c r="C113" s="141"/>
      <c r="D113" s="141"/>
      <c r="F113" s="141"/>
      <c r="G113" s="141"/>
      <c r="H113" s="141"/>
      <c r="J113" s="141"/>
      <c r="K113" s="141"/>
      <c r="L113" s="141"/>
      <c r="N113" s="141"/>
      <c r="O113" s="141"/>
      <c r="P113" s="141"/>
      <c r="R113" s="141"/>
      <c r="S113" s="141"/>
      <c r="T113" s="141"/>
    </row>
    <row r="114" spans="2:20" ht="15">
      <c r="B114" s="141"/>
      <c r="C114" s="141"/>
      <c r="D114" s="141"/>
      <c r="F114" s="141"/>
      <c r="G114" s="141"/>
      <c r="H114" s="141"/>
      <c r="J114" s="141"/>
      <c r="K114" s="141"/>
      <c r="L114" s="141"/>
      <c r="N114" s="141"/>
      <c r="O114" s="141"/>
      <c r="P114" s="141"/>
      <c r="R114" s="141"/>
      <c r="S114" s="141"/>
      <c r="T114" s="141"/>
    </row>
    <row r="115" spans="2:20" ht="15">
      <c r="B115" s="141"/>
      <c r="C115" s="141"/>
      <c r="D115" s="141"/>
      <c r="F115" s="141"/>
      <c r="G115" s="141"/>
      <c r="H115" s="141"/>
      <c r="J115" s="141"/>
      <c r="K115" s="141"/>
      <c r="L115" s="141"/>
      <c r="N115" s="141"/>
      <c r="O115" s="141"/>
      <c r="P115" s="141"/>
      <c r="R115" s="141"/>
      <c r="S115" s="141"/>
      <c r="T115" s="141"/>
    </row>
    <row r="116" spans="2:20" ht="15">
      <c r="B116" s="141"/>
      <c r="C116" s="141"/>
      <c r="D116" s="141"/>
      <c r="F116" s="141"/>
      <c r="G116" s="141"/>
      <c r="H116" s="141"/>
      <c r="J116" s="141"/>
      <c r="K116" s="141"/>
      <c r="L116" s="141"/>
      <c r="N116" s="141"/>
      <c r="O116" s="141"/>
      <c r="P116" s="141"/>
      <c r="R116" s="141"/>
      <c r="S116" s="141"/>
      <c r="T116" s="141"/>
    </row>
    <row r="117" spans="2:20" ht="15">
      <c r="B117" s="141"/>
      <c r="C117" s="141"/>
      <c r="D117" s="141"/>
      <c r="F117" s="141"/>
      <c r="G117" s="141"/>
      <c r="H117" s="141"/>
      <c r="J117" s="141"/>
      <c r="K117" s="141"/>
      <c r="L117" s="141"/>
      <c r="N117" s="141"/>
      <c r="O117" s="141"/>
      <c r="P117" s="141"/>
      <c r="R117" s="141"/>
      <c r="S117" s="141"/>
      <c r="T117" s="141"/>
    </row>
    <row r="118" spans="2:20" ht="15">
      <c r="B118" s="141"/>
      <c r="C118" s="141"/>
      <c r="D118" s="141"/>
      <c r="F118" s="141"/>
      <c r="G118" s="141"/>
      <c r="H118" s="141"/>
      <c r="J118" s="141"/>
      <c r="K118" s="141"/>
      <c r="L118" s="141"/>
      <c r="N118" s="141"/>
      <c r="O118" s="141"/>
      <c r="P118" s="141"/>
      <c r="R118" s="141"/>
      <c r="S118" s="141"/>
      <c r="T118" s="141"/>
    </row>
    <row r="119" spans="2:20" ht="15">
      <c r="B119" s="141"/>
      <c r="C119" s="141"/>
      <c r="D119" s="141"/>
      <c r="F119" s="141"/>
      <c r="G119" s="141"/>
      <c r="H119" s="141"/>
      <c r="J119" s="141"/>
      <c r="K119" s="141"/>
      <c r="L119" s="141"/>
      <c r="N119" s="141"/>
      <c r="O119" s="141"/>
      <c r="P119" s="141"/>
      <c r="R119" s="141"/>
      <c r="S119" s="141"/>
      <c r="T119" s="141"/>
    </row>
    <row r="120" spans="2:20" ht="15">
      <c r="B120" s="141"/>
      <c r="C120" s="141"/>
      <c r="D120" s="141"/>
      <c r="F120" s="141"/>
      <c r="G120" s="141"/>
      <c r="H120" s="141"/>
      <c r="J120" s="141"/>
      <c r="K120" s="141"/>
      <c r="L120" s="141"/>
      <c r="N120" s="141"/>
      <c r="O120" s="141"/>
      <c r="P120" s="141"/>
      <c r="R120" s="141"/>
      <c r="S120" s="141"/>
      <c r="T120" s="141"/>
    </row>
    <row r="121" spans="2:20" ht="15">
      <c r="B121" s="141"/>
      <c r="C121" s="141"/>
      <c r="D121" s="141"/>
      <c r="F121" s="141"/>
      <c r="G121" s="141"/>
      <c r="H121" s="141"/>
      <c r="J121" s="141"/>
      <c r="K121" s="141"/>
      <c r="L121" s="141"/>
      <c r="N121" s="141"/>
      <c r="O121" s="141"/>
      <c r="P121" s="141"/>
      <c r="R121" s="141"/>
      <c r="S121" s="141"/>
      <c r="T121" s="141"/>
    </row>
    <row r="122" spans="2:20" ht="15">
      <c r="B122" s="141"/>
      <c r="C122" s="141"/>
      <c r="D122" s="141"/>
      <c r="F122" s="141"/>
      <c r="G122" s="141"/>
      <c r="H122" s="141"/>
      <c r="J122" s="141"/>
      <c r="K122" s="141"/>
      <c r="L122" s="141"/>
      <c r="N122" s="141"/>
      <c r="O122" s="141"/>
      <c r="P122" s="141"/>
      <c r="R122" s="141"/>
      <c r="S122" s="141"/>
      <c r="T122" s="141"/>
    </row>
    <row r="123" spans="2:20" ht="15">
      <c r="B123" s="141"/>
      <c r="C123" s="141"/>
      <c r="D123" s="141"/>
      <c r="F123" s="141"/>
      <c r="G123" s="141"/>
      <c r="H123" s="141"/>
      <c r="J123" s="141"/>
      <c r="K123" s="141"/>
      <c r="L123" s="141"/>
      <c r="N123" s="141"/>
      <c r="O123" s="141"/>
      <c r="P123" s="141"/>
      <c r="R123" s="141"/>
      <c r="S123" s="141"/>
      <c r="T123" s="141"/>
    </row>
    <row r="124" spans="2:20" ht="15">
      <c r="B124" s="141"/>
      <c r="C124" s="141"/>
      <c r="D124" s="141"/>
      <c r="F124" s="141"/>
      <c r="G124" s="141"/>
      <c r="H124" s="141"/>
      <c r="J124" s="141"/>
      <c r="K124" s="141"/>
      <c r="L124" s="141"/>
      <c r="N124" s="141"/>
      <c r="O124" s="141"/>
      <c r="P124" s="141"/>
      <c r="R124" s="141"/>
      <c r="S124" s="141"/>
      <c r="T124" s="141"/>
    </row>
    <row r="125" spans="2:20" ht="15">
      <c r="B125" s="141"/>
      <c r="C125" s="141"/>
      <c r="D125" s="141"/>
      <c r="F125" s="141"/>
      <c r="G125" s="141"/>
      <c r="H125" s="141"/>
      <c r="J125" s="141"/>
      <c r="K125" s="141"/>
      <c r="L125" s="141"/>
      <c r="N125" s="141"/>
      <c r="O125" s="141"/>
      <c r="P125" s="141"/>
      <c r="R125" s="141"/>
      <c r="S125" s="141"/>
      <c r="T125" s="141"/>
    </row>
    <row r="126" spans="2:20" ht="15">
      <c r="B126" s="141"/>
      <c r="C126" s="141"/>
      <c r="D126" s="141"/>
      <c r="F126" s="141"/>
      <c r="G126" s="141"/>
      <c r="H126" s="141"/>
      <c r="J126" s="141"/>
      <c r="K126" s="141"/>
      <c r="L126" s="141"/>
      <c r="N126" s="141"/>
      <c r="O126" s="141"/>
      <c r="P126" s="141"/>
      <c r="R126" s="141"/>
      <c r="S126" s="141"/>
      <c r="T126" s="141"/>
    </row>
    <row r="127" spans="2:20" ht="15">
      <c r="B127" s="141"/>
      <c r="C127" s="141"/>
      <c r="D127" s="141"/>
      <c r="F127" s="141"/>
      <c r="G127" s="141"/>
      <c r="H127" s="141"/>
      <c r="J127" s="141"/>
      <c r="K127" s="141"/>
      <c r="L127" s="141"/>
      <c r="N127" s="141"/>
      <c r="O127" s="141"/>
      <c r="P127" s="141"/>
      <c r="R127" s="141"/>
      <c r="S127" s="141"/>
      <c r="T127" s="141"/>
    </row>
    <row r="128" spans="2:20" ht="15">
      <c r="B128" s="141"/>
      <c r="C128" s="141"/>
      <c r="D128" s="141"/>
      <c r="F128" s="141"/>
      <c r="G128" s="141"/>
      <c r="H128" s="141"/>
      <c r="J128" s="141"/>
      <c r="K128" s="141"/>
      <c r="L128" s="141"/>
      <c r="N128" s="141"/>
      <c r="O128" s="141"/>
      <c r="P128" s="141"/>
      <c r="R128" s="141"/>
      <c r="S128" s="141"/>
      <c r="T128" s="141"/>
    </row>
    <row r="129" spans="2:20" ht="15">
      <c r="B129" s="141"/>
      <c r="C129" s="141"/>
      <c r="D129" s="141"/>
      <c r="F129" s="141"/>
      <c r="G129" s="141"/>
      <c r="H129" s="141"/>
      <c r="J129" s="141"/>
      <c r="K129" s="141"/>
      <c r="L129" s="141"/>
      <c r="N129" s="141"/>
      <c r="O129" s="141"/>
      <c r="P129" s="141"/>
      <c r="R129" s="141"/>
      <c r="S129" s="141"/>
      <c r="T129" s="141"/>
    </row>
    <row r="130" spans="2:20" ht="15">
      <c r="B130" s="141"/>
      <c r="C130" s="141"/>
      <c r="D130" s="141"/>
      <c r="F130" s="141"/>
      <c r="G130" s="141"/>
      <c r="H130" s="141"/>
      <c r="J130" s="141"/>
      <c r="K130" s="141"/>
      <c r="L130" s="141"/>
      <c r="N130" s="141"/>
      <c r="O130" s="141"/>
      <c r="P130" s="141"/>
      <c r="R130" s="141"/>
      <c r="S130" s="141"/>
      <c r="T130" s="141"/>
    </row>
    <row r="131" spans="2:20" ht="15">
      <c r="B131" s="141"/>
      <c r="C131" s="141"/>
      <c r="D131" s="141"/>
      <c r="F131" s="141"/>
      <c r="G131" s="141"/>
      <c r="H131" s="141"/>
      <c r="J131" s="141"/>
      <c r="K131" s="141"/>
      <c r="L131" s="141"/>
      <c r="N131" s="141"/>
      <c r="O131" s="141"/>
      <c r="P131" s="141"/>
      <c r="R131" s="141"/>
      <c r="S131" s="141"/>
      <c r="T131" s="141"/>
    </row>
    <row r="132" spans="2:20" ht="15">
      <c r="B132" s="141"/>
      <c r="C132" s="141"/>
      <c r="D132" s="141"/>
      <c r="F132" s="141"/>
      <c r="G132" s="141"/>
      <c r="H132" s="141"/>
      <c r="J132" s="141"/>
      <c r="K132" s="141"/>
      <c r="L132" s="141"/>
      <c r="N132" s="141"/>
      <c r="O132" s="141"/>
      <c r="P132" s="141"/>
      <c r="R132" s="141"/>
      <c r="S132" s="141"/>
      <c r="T132" s="141"/>
    </row>
    <row r="133" spans="2:20" ht="15">
      <c r="B133" s="141"/>
      <c r="C133" s="141"/>
      <c r="D133" s="141"/>
      <c r="F133" s="141"/>
      <c r="G133" s="141"/>
      <c r="H133" s="141"/>
      <c r="J133" s="141"/>
      <c r="K133" s="141"/>
      <c r="L133" s="141"/>
      <c r="N133" s="141"/>
      <c r="O133" s="141"/>
      <c r="P133" s="141"/>
      <c r="R133" s="141"/>
      <c r="S133" s="141"/>
      <c r="T133" s="141"/>
    </row>
    <row r="134" spans="2:20" ht="15">
      <c r="B134" s="141"/>
      <c r="C134" s="141"/>
      <c r="D134" s="141"/>
      <c r="F134" s="141"/>
      <c r="G134" s="141"/>
      <c r="H134" s="141"/>
      <c r="J134" s="141"/>
      <c r="K134" s="141"/>
      <c r="L134" s="141"/>
      <c r="N134" s="141"/>
      <c r="O134" s="141"/>
      <c r="P134" s="141"/>
      <c r="R134" s="141"/>
      <c r="S134" s="141"/>
      <c r="T134" s="141"/>
    </row>
    <row r="135" spans="2:20" ht="15">
      <c r="B135" s="141"/>
      <c r="C135" s="141"/>
      <c r="D135" s="141"/>
      <c r="F135" s="141"/>
      <c r="G135" s="141"/>
      <c r="H135" s="141"/>
      <c r="J135" s="141"/>
      <c r="K135" s="141"/>
      <c r="L135" s="141"/>
      <c r="N135" s="141"/>
      <c r="O135" s="141"/>
      <c r="P135" s="141"/>
      <c r="R135" s="141"/>
      <c r="S135" s="141"/>
      <c r="T135" s="141"/>
    </row>
    <row r="136" spans="2:20" ht="15">
      <c r="B136" s="141"/>
      <c r="C136" s="141"/>
      <c r="D136" s="141"/>
      <c r="F136" s="141"/>
      <c r="G136" s="141"/>
      <c r="H136" s="141"/>
      <c r="J136" s="141"/>
      <c r="K136" s="141"/>
      <c r="L136" s="141"/>
      <c r="N136" s="141"/>
      <c r="O136" s="141"/>
      <c r="P136" s="141"/>
      <c r="R136" s="141"/>
      <c r="S136" s="141"/>
      <c r="T136" s="141"/>
    </row>
    <row r="137" spans="2:20" ht="15">
      <c r="B137" s="141"/>
      <c r="C137" s="141"/>
      <c r="D137" s="141"/>
      <c r="F137" s="141"/>
      <c r="G137" s="141"/>
      <c r="H137" s="141"/>
      <c r="J137" s="141"/>
      <c r="K137" s="141"/>
      <c r="L137" s="141"/>
      <c r="N137" s="141"/>
      <c r="O137" s="141"/>
      <c r="P137" s="141"/>
      <c r="R137" s="141"/>
      <c r="S137" s="141"/>
      <c r="T137" s="141"/>
    </row>
    <row r="138" spans="2:20" ht="15">
      <c r="B138" s="141"/>
      <c r="C138" s="141"/>
      <c r="D138" s="141"/>
      <c r="F138" s="141"/>
      <c r="G138" s="141"/>
      <c r="H138" s="141"/>
      <c r="J138" s="141"/>
      <c r="K138" s="141"/>
      <c r="L138" s="141"/>
      <c r="N138" s="141"/>
      <c r="O138" s="141"/>
      <c r="P138" s="141"/>
      <c r="R138" s="141"/>
      <c r="S138" s="141"/>
      <c r="T138" s="141"/>
    </row>
    <row r="139" spans="2:20" ht="15">
      <c r="B139" s="141"/>
      <c r="C139" s="141"/>
      <c r="D139" s="141"/>
      <c r="F139" s="141"/>
      <c r="G139" s="141"/>
      <c r="H139" s="141"/>
      <c r="J139" s="141"/>
      <c r="K139" s="141"/>
      <c r="L139" s="141"/>
      <c r="N139" s="141"/>
      <c r="O139" s="141"/>
      <c r="P139" s="141"/>
      <c r="R139" s="141"/>
      <c r="S139" s="141"/>
      <c r="T139" s="141"/>
    </row>
    <row r="140" spans="2:20" ht="15">
      <c r="B140" s="141"/>
      <c r="C140" s="141"/>
      <c r="D140" s="141"/>
      <c r="F140" s="141"/>
      <c r="G140" s="141"/>
      <c r="H140" s="141"/>
      <c r="J140" s="141"/>
      <c r="K140" s="141"/>
      <c r="L140" s="141"/>
      <c r="N140" s="141"/>
      <c r="O140" s="141"/>
      <c r="P140" s="141"/>
      <c r="R140" s="141"/>
      <c r="S140" s="141"/>
      <c r="T140" s="141"/>
    </row>
  </sheetData>
  <sheetProtection password="BDDB" sheet="1" objects="1" scenarios="1" selectLockedCells="1"/>
  <mergeCells count="22">
    <mergeCell ref="C79:W79"/>
    <mergeCell ref="T9:AF9"/>
    <mergeCell ref="D8:P9"/>
    <mergeCell ref="C72:W75"/>
    <mergeCell ref="C76:W76"/>
    <mergeCell ref="C77:W77"/>
    <mergeCell ref="C78:W78"/>
    <mergeCell ref="J62:L62"/>
    <mergeCell ref="F62:H62"/>
    <mergeCell ref="R62:T62"/>
    <mergeCell ref="C71:R71"/>
    <mergeCell ref="Z62:AB62"/>
    <mergeCell ref="F12:H12"/>
    <mergeCell ref="J12:L12"/>
    <mergeCell ref="N12:P12"/>
    <mergeCell ref="R12:T12"/>
    <mergeCell ref="C6:U6"/>
    <mergeCell ref="V12:X12"/>
    <mergeCell ref="N62:P62"/>
    <mergeCell ref="V62:X62"/>
    <mergeCell ref="C2:AC2"/>
    <mergeCell ref="Z12:AB12"/>
  </mergeCells>
  <conditionalFormatting sqref="L68">
    <cfRule type="expression" priority="6" dxfId="44" stopIfTrue="1">
      <formula>"ROUND('2. Enrollment Projections'!E25/(J46),0) &lt; ROUND('2. Enrollment Projections'!E25/(J28),0)"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tabColor theme="3"/>
  </sheetPr>
  <dimension ref="B2:AJ183"/>
  <sheetViews>
    <sheetView zoomScalePageLayoutView="0" workbookViewId="0" topLeftCell="F17">
      <selection activeCell="N17" sqref="N17:N30"/>
    </sheetView>
  </sheetViews>
  <sheetFormatPr defaultColWidth="9.140625" defaultRowHeight="15"/>
  <cols>
    <col min="1" max="2" width="3.00390625" style="293" customWidth="1"/>
    <col min="3" max="3" width="3.7109375" style="294" customWidth="1"/>
    <col min="4" max="4" width="33.140625" style="295" customWidth="1"/>
    <col min="5" max="5" width="32.7109375" style="293" customWidth="1"/>
    <col min="6" max="6" width="2.7109375" style="293" customWidth="1"/>
    <col min="7" max="11" width="17.7109375" style="293" customWidth="1"/>
    <col min="12" max="12" width="17.7109375" style="296" customWidth="1"/>
    <col min="13" max="13" width="2.7109375" style="296" customWidth="1"/>
    <col min="14" max="14" width="48.7109375" style="297" customWidth="1"/>
    <col min="15" max="15" width="3.00390625" style="297" customWidth="1"/>
    <col min="16" max="16" width="3.00390625" style="293" customWidth="1"/>
    <col min="17" max="17" width="32.8515625" style="298" bestFit="1" customWidth="1"/>
    <col min="18" max="16384" width="9.140625" style="293" customWidth="1"/>
  </cols>
  <sheetData>
    <row r="1" ht="15" customHeight="1" thickBot="1"/>
    <row r="2" spans="2:16" ht="17.25" customHeight="1">
      <c r="B2" s="299"/>
      <c r="C2" s="300"/>
      <c r="D2" s="487" t="s">
        <v>539</v>
      </c>
      <c r="E2" s="543"/>
      <c r="F2" s="543"/>
      <c r="G2" s="543"/>
      <c r="H2" s="543"/>
      <c r="I2" s="543"/>
      <c r="J2" s="543"/>
      <c r="K2" s="543"/>
      <c r="L2" s="543"/>
      <c r="M2" s="543"/>
      <c r="N2" s="543"/>
      <c r="O2" s="301"/>
      <c r="P2" s="302"/>
    </row>
    <row r="3" spans="2:16" ht="15" customHeight="1">
      <c r="B3" s="303"/>
      <c r="C3" s="304"/>
      <c r="D3" s="305"/>
      <c r="E3" s="306"/>
      <c r="F3" s="306"/>
      <c r="G3" s="306"/>
      <c r="H3" s="61"/>
      <c r="I3" s="61"/>
      <c r="J3" s="61"/>
      <c r="K3" s="61"/>
      <c r="L3" s="307"/>
      <c r="M3" s="307"/>
      <c r="N3" s="308"/>
      <c r="O3" s="308"/>
      <c r="P3" s="309"/>
    </row>
    <row r="4" spans="2:18" s="310" customFormat="1" ht="15" customHeight="1">
      <c r="B4" s="303"/>
      <c r="C4" s="304"/>
      <c r="D4" s="149" t="s">
        <v>65</v>
      </c>
      <c r="E4" s="311" t="str">
        <f>IF(ISBLANK('1. Instructions'!E6),"Please enter School Name on Tab 1.",'1. Instructions'!E6)</f>
        <v>Please enter School Name on Tab 1.</v>
      </c>
      <c r="F4" s="311"/>
      <c r="G4" s="306"/>
      <c r="H4" s="61"/>
      <c r="I4" s="312"/>
      <c r="J4" s="61"/>
      <c r="K4" s="61"/>
      <c r="L4" s="61"/>
      <c r="M4" s="61"/>
      <c r="N4" s="61"/>
      <c r="O4" s="61"/>
      <c r="P4" s="309"/>
      <c r="R4" s="293"/>
    </row>
    <row r="5" spans="2:18" s="310" customFormat="1" ht="15" customHeight="1">
      <c r="B5" s="303"/>
      <c r="C5" s="304"/>
      <c r="D5" s="149" t="s">
        <v>538</v>
      </c>
      <c r="E5" s="311" t="str">
        <f>'1. Instructions'!E8</f>
        <v>2022 - 23 SY</v>
      </c>
      <c r="F5" s="311"/>
      <c r="G5" s="306"/>
      <c r="H5" s="61"/>
      <c r="I5" s="312"/>
      <c r="J5" s="61"/>
      <c r="K5" s="61"/>
      <c r="L5" s="61"/>
      <c r="M5" s="61"/>
      <c r="N5" s="61"/>
      <c r="O5" s="61"/>
      <c r="P5" s="309"/>
      <c r="R5" s="293"/>
    </row>
    <row r="6" spans="2:16" ht="15" customHeight="1">
      <c r="B6" s="303"/>
      <c r="C6" s="304"/>
      <c r="D6" s="313"/>
      <c r="E6" s="61"/>
      <c r="F6" s="61"/>
      <c r="G6" s="61"/>
      <c r="H6" s="61"/>
      <c r="I6" s="61"/>
      <c r="J6" s="61"/>
      <c r="K6" s="61"/>
      <c r="L6" s="163"/>
      <c r="M6" s="163"/>
      <c r="N6" s="163"/>
      <c r="O6" s="163"/>
      <c r="P6" s="309"/>
    </row>
    <row r="7" spans="2:16" ht="15" customHeight="1">
      <c r="B7" s="303"/>
      <c r="C7" s="304"/>
      <c r="D7" s="314" t="s">
        <v>96</v>
      </c>
      <c r="E7" s="59"/>
      <c r="F7" s="59"/>
      <c r="G7" s="59"/>
      <c r="H7" s="59"/>
      <c r="I7" s="59"/>
      <c r="J7" s="59"/>
      <c r="K7" s="59"/>
      <c r="L7" s="315"/>
      <c r="M7" s="315"/>
      <c r="N7" s="316"/>
      <c r="O7" s="163"/>
      <c r="P7" s="309"/>
    </row>
    <row r="8" spans="2:16" ht="46.5" customHeight="1">
      <c r="B8" s="303"/>
      <c r="C8" s="304"/>
      <c r="D8" s="529" t="s">
        <v>100</v>
      </c>
      <c r="E8" s="530"/>
      <c r="F8" s="530"/>
      <c r="G8" s="530"/>
      <c r="H8" s="530"/>
      <c r="I8" s="530"/>
      <c r="J8" s="530"/>
      <c r="K8" s="530"/>
      <c r="L8" s="530"/>
      <c r="M8" s="530"/>
      <c r="N8" s="531"/>
      <c r="O8" s="163"/>
      <c r="P8" s="309"/>
    </row>
    <row r="9" spans="2:16" ht="15" customHeight="1">
      <c r="B9" s="303"/>
      <c r="C9" s="304"/>
      <c r="D9" s="388"/>
      <c r="E9" s="389"/>
      <c r="F9" s="389"/>
      <c r="G9" s="389"/>
      <c r="H9" s="389"/>
      <c r="I9" s="389"/>
      <c r="J9" s="389"/>
      <c r="K9" s="389"/>
      <c r="L9" s="389"/>
      <c r="M9" s="389"/>
      <c r="N9" s="389"/>
      <c r="O9" s="163"/>
      <c r="P9" s="309"/>
    </row>
    <row r="10" spans="2:16" ht="29.25" customHeight="1">
      <c r="B10" s="303"/>
      <c r="C10" s="304"/>
      <c r="D10" s="550" t="s">
        <v>503</v>
      </c>
      <c r="E10" s="551"/>
      <c r="F10" s="551"/>
      <c r="G10" s="551"/>
      <c r="H10" s="551"/>
      <c r="I10" s="551"/>
      <c r="J10" s="551"/>
      <c r="K10" s="551"/>
      <c r="L10" s="551"/>
      <c r="M10" s="551"/>
      <c r="N10" s="551"/>
      <c r="O10" s="163"/>
      <c r="P10" s="309"/>
    </row>
    <row r="11" spans="2:16" ht="15" customHeight="1">
      <c r="B11" s="303"/>
      <c r="C11" s="304"/>
      <c r="D11" s="313"/>
      <c r="E11" s="61"/>
      <c r="F11" s="61"/>
      <c r="G11" s="304"/>
      <c r="H11" s="304"/>
      <c r="I11" s="304"/>
      <c r="J11" s="304"/>
      <c r="K11" s="304"/>
      <c r="L11" s="163"/>
      <c r="M11" s="163"/>
      <c r="N11" s="151"/>
      <c r="O11" s="151"/>
      <c r="P11" s="309"/>
    </row>
    <row r="12" spans="2:16" ht="15" customHeight="1" thickBot="1">
      <c r="B12" s="303"/>
      <c r="C12" s="317"/>
      <c r="D12" s="318"/>
      <c r="E12" s="59"/>
      <c r="F12" s="59"/>
      <c r="G12" s="57"/>
      <c r="H12" s="57"/>
      <c r="I12" s="57"/>
      <c r="J12" s="57"/>
      <c r="K12" s="57"/>
      <c r="L12" s="319"/>
      <c r="M12" s="319"/>
      <c r="N12" s="315"/>
      <c r="O12" s="316"/>
      <c r="P12" s="309"/>
    </row>
    <row r="13" spans="2:16" ht="15" customHeight="1">
      <c r="B13" s="303"/>
      <c r="C13" s="321"/>
      <c r="D13" s="544" t="s">
        <v>18</v>
      </c>
      <c r="E13" s="545"/>
      <c r="F13" s="410"/>
      <c r="G13" s="548" t="s">
        <v>534</v>
      </c>
      <c r="H13" s="548" t="s">
        <v>7</v>
      </c>
      <c r="I13" s="548" t="s">
        <v>8</v>
      </c>
      <c r="J13" s="548" t="s">
        <v>9</v>
      </c>
      <c r="K13" s="548" t="s">
        <v>10</v>
      </c>
      <c r="L13" s="538" t="s">
        <v>11</v>
      </c>
      <c r="M13" s="395"/>
      <c r="N13" s="538" t="s">
        <v>504</v>
      </c>
      <c r="O13" s="320"/>
      <c r="P13" s="309"/>
    </row>
    <row r="14" spans="2:16" ht="15" customHeight="1">
      <c r="B14" s="303"/>
      <c r="C14" s="321"/>
      <c r="D14" s="546"/>
      <c r="E14" s="547"/>
      <c r="F14" s="382"/>
      <c r="G14" s="539"/>
      <c r="H14" s="549"/>
      <c r="I14" s="549"/>
      <c r="J14" s="549"/>
      <c r="K14" s="549"/>
      <c r="L14" s="549"/>
      <c r="M14" s="396"/>
      <c r="N14" s="539"/>
      <c r="O14" s="382"/>
      <c r="P14" s="309"/>
    </row>
    <row r="15" spans="2:16" ht="15.75" customHeight="1">
      <c r="B15" s="303"/>
      <c r="C15" s="321"/>
      <c r="D15" s="419"/>
      <c r="E15" s="420"/>
      <c r="F15" s="350"/>
      <c r="G15" s="351"/>
      <c r="H15" s="59"/>
      <c r="I15" s="59"/>
      <c r="J15" s="59"/>
      <c r="K15" s="59"/>
      <c r="L15" s="59"/>
      <c r="M15" s="61"/>
      <c r="N15" s="351"/>
      <c r="O15" s="382"/>
      <c r="P15" s="309"/>
    </row>
    <row r="16" spans="2:17" s="322" customFormat="1" ht="15.75" customHeight="1">
      <c r="B16" s="303"/>
      <c r="C16" s="321"/>
      <c r="D16" s="513" t="s">
        <v>442</v>
      </c>
      <c r="E16" s="514"/>
      <c r="F16" s="306"/>
      <c r="G16" s="306"/>
      <c r="H16" s="340"/>
      <c r="I16" s="340"/>
      <c r="J16" s="340"/>
      <c r="K16" s="340"/>
      <c r="L16" s="341"/>
      <c r="M16" s="307"/>
      <c r="N16" s="398" t="s">
        <v>505</v>
      </c>
      <c r="O16" s="324"/>
      <c r="P16" s="309"/>
      <c r="Q16" s="325"/>
    </row>
    <row r="17" spans="2:16" ht="15.75" customHeight="1">
      <c r="B17" s="303"/>
      <c r="C17" s="321"/>
      <c r="D17" s="505" t="s">
        <v>523</v>
      </c>
      <c r="E17" s="506"/>
      <c r="F17" s="61"/>
      <c r="G17" s="326">
        <f>IF('2. Enrollment Projections'!E34&gt;0,'2. Enrollment Projections'!E44,'2. Enrollment Projections'!E42)</f>
        <v>0</v>
      </c>
      <c r="H17" s="326">
        <f>IF('2. Enrollment Projections'!F34&gt;0,'2. Enrollment Projections'!F44,'2. Enrollment Projections'!F42)</f>
        <v>0</v>
      </c>
      <c r="I17" s="326">
        <f>IF('2. Enrollment Projections'!G34&gt;0,'2. Enrollment Projections'!G44,'2. Enrollment Projections'!G42)</f>
        <v>0</v>
      </c>
      <c r="J17" s="326">
        <f>IF('2. Enrollment Projections'!H34&gt;0,'2. Enrollment Projections'!H44,'2. Enrollment Projections'!H42)</f>
        <v>0</v>
      </c>
      <c r="K17" s="326">
        <f>IF('2. Enrollment Projections'!I34&gt;0,'2. Enrollment Projections'!I44,'2. Enrollment Projections'!I42)</f>
        <v>0</v>
      </c>
      <c r="L17" s="326">
        <f>IF('2. Enrollment Projections'!J34&gt;0,'2. Enrollment Projections'!J44,'2. Enrollment Projections'!J42)</f>
        <v>0</v>
      </c>
      <c r="M17" s="390"/>
      <c r="N17" s="556" t="s">
        <v>422</v>
      </c>
      <c r="O17" s="324"/>
      <c r="P17" s="327"/>
    </row>
    <row r="18" spans="2:17" ht="15.75" customHeight="1">
      <c r="B18" s="303"/>
      <c r="C18" s="321"/>
      <c r="D18" s="505" t="s">
        <v>423</v>
      </c>
      <c r="E18" s="506"/>
      <c r="F18" s="61"/>
      <c r="G18" s="326">
        <f>IF('2. Enrollment Projections'!E34&gt;0,('2. Enrollment Projections'!E34*'2. Enrollment Projections'!E37)*CONTROL!$K$21,('2. Enrollment Projections'!E30*'2. Enrollment Projections'!E37)*CONTROL!$K$21)</f>
        <v>0</v>
      </c>
      <c r="H18" s="326">
        <f>IF('2. Enrollment Projections'!F34&gt;0,('2. Enrollment Projections'!F34*'2. Enrollment Projections'!F37)*CONTROL!$K$21,('2. Enrollment Projections'!F30*'2. Enrollment Projections'!F37)*CONTROL!$K$21)</f>
        <v>0</v>
      </c>
      <c r="I18" s="326">
        <f>IF('2. Enrollment Projections'!G34&gt;0,('2. Enrollment Projections'!G34*'2. Enrollment Projections'!G37)*CONTROL!$K$21,('2. Enrollment Projections'!G30*'2. Enrollment Projections'!G37)*CONTROL!$K$21)</f>
        <v>0</v>
      </c>
      <c r="J18" s="326">
        <f>IF('2. Enrollment Projections'!H34&gt;0,('2. Enrollment Projections'!H34*'2. Enrollment Projections'!H37)*CONTROL!$K$21,('2. Enrollment Projections'!H30*'2. Enrollment Projections'!H37)*CONTROL!$K$21)</f>
        <v>0</v>
      </c>
      <c r="K18" s="326">
        <f>IF('2. Enrollment Projections'!I34&gt;0,('2. Enrollment Projections'!I34*'2. Enrollment Projections'!I37)*CONTROL!$K$21,('2. Enrollment Projections'!I30*'2. Enrollment Projections'!I37)*CONTROL!$K$21)</f>
        <v>0</v>
      </c>
      <c r="L18" s="326">
        <f>IF('2. Enrollment Projections'!J34&gt;0,('2. Enrollment Projections'!J34*'2. Enrollment Projections'!J37)*CONTROL!$K$21,('2. Enrollment Projections'!J30*'2. Enrollment Projections'!J37)*CONTROL!$K$21)</f>
        <v>0</v>
      </c>
      <c r="M18" s="390"/>
      <c r="N18" s="557"/>
      <c r="O18" s="328"/>
      <c r="P18" s="327"/>
      <c r="Q18" s="293"/>
    </row>
    <row r="19" spans="2:16" ht="15.75" customHeight="1">
      <c r="B19" s="303"/>
      <c r="C19" s="321"/>
      <c r="D19" s="519" t="s">
        <v>434</v>
      </c>
      <c r="E19" s="520"/>
      <c r="F19" s="408"/>
      <c r="G19" s="329">
        <v>0</v>
      </c>
      <c r="H19" s="329">
        <v>0</v>
      </c>
      <c r="I19" s="329">
        <v>0</v>
      </c>
      <c r="J19" s="329">
        <v>0</v>
      </c>
      <c r="K19" s="329">
        <v>0</v>
      </c>
      <c r="L19" s="329">
        <v>0</v>
      </c>
      <c r="M19" s="397"/>
      <c r="N19" s="557"/>
      <c r="O19" s="324"/>
      <c r="P19" s="327"/>
    </row>
    <row r="20" spans="2:16" ht="15.75" customHeight="1">
      <c r="B20" s="303"/>
      <c r="C20" s="321"/>
      <c r="D20" s="517" t="s">
        <v>435</v>
      </c>
      <c r="E20" s="518"/>
      <c r="F20" s="406"/>
      <c r="G20" s="329">
        <v>0</v>
      </c>
      <c r="H20" s="329">
        <v>0</v>
      </c>
      <c r="I20" s="329">
        <v>0</v>
      </c>
      <c r="J20" s="329">
        <v>0</v>
      </c>
      <c r="K20" s="329">
        <v>0</v>
      </c>
      <c r="L20" s="329">
        <v>0</v>
      </c>
      <c r="M20" s="397"/>
      <c r="N20" s="557"/>
      <c r="O20" s="324"/>
      <c r="P20" s="327"/>
    </row>
    <row r="21" spans="2:16" ht="15.75" customHeight="1">
      <c r="B21" s="303"/>
      <c r="C21" s="321"/>
      <c r="D21" s="517" t="s">
        <v>436</v>
      </c>
      <c r="E21" s="518"/>
      <c r="F21" s="406"/>
      <c r="G21" s="329">
        <v>0</v>
      </c>
      <c r="H21" s="329">
        <v>0</v>
      </c>
      <c r="I21" s="329">
        <v>0</v>
      </c>
      <c r="J21" s="329">
        <v>0</v>
      </c>
      <c r="K21" s="329">
        <v>0</v>
      </c>
      <c r="L21" s="329">
        <v>0</v>
      </c>
      <c r="M21" s="397"/>
      <c r="N21" s="557"/>
      <c r="O21" s="324"/>
      <c r="P21" s="327"/>
    </row>
    <row r="22" spans="2:16" ht="15.75" customHeight="1">
      <c r="B22" s="303"/>
      <c r="C22" s="321"/>
      <c r="D22" s="517" t="s">
        <v>19</v>
      </c>
      <c r="E22" s="518"/>
      <c r="F22" s="406"/>
      <c r="G22" s="329">
        <v>0</v>
      </c>
      <c r="H22" s="329">
        <v>0</v>
      </c>
      <c r="I22" s="329">
        <v>0</v>
      </c>
      <c r="J22" s="329">
        <v>0</v>
      </c>
      <c r="K22" s="329">
        <v>0</v>
      </c>
      <c r="L22" s="329">
        <v>0</v>
      </c>
      <c r="M22" s="397"/>
      <c r="N22" s="557"/>
      <c r="O22" s="324"/>
      <c r="P22" s="327"/>
    </row>
    <row r="23" spans="2:16" ht="15.75" customHeight="1">
      <c r="B23" s="303"/>
      <c r="C23" s="321"/>
      <c r="D23" s="517" t="s">
        <v>15</v>
      </c>
      <c r="E23" s="518"/>
      <c r="F23" s="406"/>
      <c r="G23" s="329">
        <v>0</v>
      </c>
      <c r="H23" s="329">
        <v>0</v>
      </c>
      <c r="I23" s="329">
        <v>0</v>
      </c>
      <c r="J23" s="329">
        <v>0</v>
      </c>
      <c r="K23" s="329">
        <v>0</v>
      </c>
      <c r="L23" s="329">
        <v>0</v>
      </c>
      <c r="M23" s="397"/>
      <c r="N23" s="557"/>
      <c r="O23" s="331"/>
      <c r="P23" s="327"/>
    </row>
    <row r="24" spans="2:16" ht="15.75" customHeight="1">
      <c r="B24" s="303"/>
      <c r="C24" s="321"/>
      <c r="D24" s="517" t="s">
        <v>437</v>
      </c>
      <c r="E24" s="518"/>
      <c r="F24" s="406"/>
      <c r="G24" s="329">
        <v>0</v>
      </c>
      <c r="H24" s="329">
        <v>0</v>
      </c>
      <c r="I24" s="329">
        <v>0</v>
      </c>
      <c r="J24" s="329">
        <v>0</v>
      </c>
      <c r="K24" s="329">
        <v>0</v>
      </c>
      <c r="L24" s="329">
        <v>0</v>
      </c>
      <c r="M24" s="397"/>
      <c r="N24" s="557"/>
      <c r="O24" s="331"/>
      <c r="P24" s="327"/>
    </row>
    <row r="25" spans="2:16" ht="15.75" customHeight="1">
      <c r="B25" s="303"/>
      <c r="C25" s="321"/>
      <c r="D25" s="517" t="s">
        <v>16</v>
      </c>
      <c r="E25" s="518"/>
      <c r="F25" s="406"/>
      <c r="G25" s="329">
        <v>0</v>
      </c>
      <c r="H25" s="329">
        <v>0</v>
      </c>
      <c r="I25" s="329">
        <v>0</v>
      </c>
      <c r="J25" s="329">
        <v>0</v>
      </c>
      <c r="K25" s="329">
        <v>0</v>
      </c>
      <c r="L25" s="329">
        <v>0</v>
      </c>
      <c r="M25" s="400"/>
      <c r="N25" s="557"/>
      <c r="O25" s="332"/>
      <c r="P25" s="327"/>
    </row>
    <row r="26" spans="2:23" ht="15.75" customHeight="1">
      <c r="B26" s="303"/>
      <c r="C26" s="321"/>
      <c r="D26" s="515" t="s">
        <v>438</v>
      </c>
      <c r="E26" s="516"/>
      <c r="F26" s="406"/>
      <c r="G26" s="329">
        <v>0</v>
      </c>
      <c r="H26" s="329">
        <v>0</v>
      </c>
      <c r="I26" s="329">
        <v>0</v>
      </c>
      <c r="J26" s="329">
        <v>0</v>
      </c>
      <c r="K26" s="329">
        <v>0</v>
      </c>
      <c r="L26" s="329">
        <v>0</v>
      </c>
      <c r="M26" s="400"/>
      <c r="N26" s="557"/>
      <c r="O26" s="324"/>
      <c r="P26" s="327"/>
      <c r="Q26" s="322"/>
      <c r="R26" s="322"/>
      <c r="S26" s="322"/>
      <c r="T26" s="322"/>
      <c r="U26" s="322"/>
      <c r="V26" s="322"/>
      <c r="W26" s="322"/>
    </row>
    <row r="27" spans="2:23" ht="15.75" customHeight="1">
      <c r="B27" s="303"/>
      <c r="C27" s="321"/>
      <c r="D27" s="517" t="s">
        <v>439</v>
      </c>
      <c r="E27" s="518"/>
      <c r="F27" s="406"/>
      <c r="G27" s="329">
        <v>0</v>
      </c>
      <c r="H27" s="329">
        <v>0</v>
      </c>
      <c r="I27" s="329">
        <v>0</v>
      </c>
      <c r="J27" s="329">
        <v>0</v>
      </c>
      <c r="K27" s="329">
        <v>0</v>
      </c>
      <c r="L27" s="329">
        <v>0</v>
      </c>
      <c r="M27" s="397"/>
      <c r="N27" s="557"/>
      <c r="O27" s="324"/>
      <c r="P27" s="327"/>
      <c r="Q27" s="322"/>
      <c r="R27" s="322"/>
      <c r="S27" s="322"/>
      <c r="T27" s="322"/>
      <c r="U27" s="322"/>
      <c r="V27" s="322"/>
      <c r="W27" s="322"/>
    </row>
    <row r="28" spans="2:17" ht="15.75" customHeight="1">
      <c r="B28" s="303"/>
      <c r="C28" s="321"/>
      <c r="D28" s="517" t="s">
        <v>440</v>
      </c>
      <c r="E28" s="518"/>
      <c r="F28" s="406"/>
      <c r="G28" s="329">
        <v>0</v>
      </c>
      <c r="H28" s="329">
        <v>0</v>
      </c>
      <c r="I28" s="329">
        <v>0</v>
      </c>
      <c r="J28" s="329">
        <v>0</v>
      </c>
      <c r="K28" s="329">
        <v>0</v>
      </c>
      <c r="L28" s="329">
        <v>0</v>
      </c>
      <c r="M28" s="397"/>
      <c r="N28" s="557"/>
      <c r="O28" s="324"/>
      <c r="P28" s="327"/>
      <c r="Q28" s="293"/>
    </row>
    <row r="29" spans="2:17" ht="15.75" customHeight="1">
      <c r="B29" s="303"/>
      <c r="C29" s="321"/>
      <c r="D29" s="507"/>
      <c r="E29" s="508"/>
      <c r="F29" s="61"/>
      <c r="G29" s="58"/>
      <c r="H29" s="58"/>
      <c r="I29" s="58"/>
      <c r="J29" s="58"/>
      <c r="K29" s="58"/>
      <c r="L29" s="323"/>
      <c r="M29" s="307"/>
      <c r="N29" s="553"/>
      <c r="O29" s="324"/>
      <c r="P29" s="333"/>
      <c r="Q29" s="293"/>
    </row>
    <row r="30" spans="2:17" ht="15.75" customHeight="1">
      <c r="B30" s="303"/>
      <c r="C30" s="321"/>
      <c r="D30" s="509" t="s">
        <v>441</v>
      </c>
      <c r="E30" s="510"/>
      <c r="F30" s="62"/>
      <c r="G30" s="334">
        <f aca="true" t="shared" si="0" ref="G30:L30">SUM(G17:G28)</f>
        <v>0</v>
      </c>
      <c r="H30" s="334">
        <f t="shared" si="0"/>
        <v>0</v>
      </c>
      <c r="I30" s="334">
        <f t="shared" si="0"/>
        <v>0</v>
      </c>
      <c r="J30" s="334">
        <f t="shared" si="0"/>
        <v>0</v>
      </c>
      <c r="K30" s="334">
        <f t="shared" si="0"/>
        <v>0</v>
      </c>
      <c r="L30" s="335">
        <f t="shared" si="0"/>
        <v>0</v>
      </c>
      <c r="M30" s="391"/>
      <c r="N30" s="554"/>
      <c r="O30" s="324"/>
      <c r="P30" s="333"/>
      <c r="Q30" s="293"/>
    </row>
    <row r="31" spans="2:17" ht="15.75" customHeight="1">
      <c r="B31" s="303"/>
      <c r="C31" s="321"/>
      <c r="D31" s="507"/>
      <c r="E31" s="508"/>
      <c r="F31" s="61"/>
      <c r="G31" s="330"/>
      <c r="H31" s="59"/>
      <c r="I31" s="59"/>
      <c r="J31" s="59"/>
      <c r="K31" s="59"/>
      <c r="L31" s="336"/>
      <c r="M31" s="307"/>
      <c r="N31" s="381"/>
      <c r="O31" s="324"/>
      <c r="P31" s="333"/>
      <c r="Q31" s="293"/>
    </row>
    <row r="32" spans="2:17" ht="15.75" customHeight="1">
      <c r="B32" s="303"/>
      <c r="C32" s="321"/>
      <c r="D32" s="521" t="s">
        <v>507</v>
      </c>
      <c r="E32" s="522"/>
      <c r="F32" s="306"/>
      <c r="G32" s="345"/>
      <c r="H32" s="511"/>
      <c r="I32" s="512"/>
      <c r="J32" s="512"/>
      <c r="K32" s="512"/>
      <c r="L32" s="512"/>
      <c r="M32" s="312"/>
      <c r="N32" s="401" t="s">
        <v>506</v>
      </c>
      <c r="O32" s="324"/>
      <c r="P32" s="333"/>
      <c r="Q32" s="293"/>
    </row>
    <row r="33" spans="2:17" ht="15.75" customHeight="1">
      <c r="B33" s="303"/>
      <c r="C33" s="321"/>
      <c r="D33" s="507" t="s">
        <v>410</v>
      </c>
      <c r="E33" s="508"/>
      <c r="F33" s="405"/>
      <c r="G33" s="329">
        <v>0</v>
      </c>
      <c r="H33" s="329">
        <v>0</v>
      </c>
      <c r="I33" s="329">
        <v>0</v>
      </c>
      <c r="J33" s="329">
        <v>0</v>
      </c>
      <c r="K33" s="329">
        <v>0</v>
      </c>
      <c r="L33" s="329">
        <v>0</v>
      </c>
      <c r="M33" s="400"/>
      <c r="N33" s="559"/>
      <c r="O33" s="332"/>
      <c r="P33" s="333"/>
      <c r="Q33" s="293"/>
    </row>
    <row r="34" spans="2:17" ht="15.75" customHeight="1">
      <c r="B34" s="303"/>
      <c r="C34" s="321"/>
      <c r="D34" s="507" t="s">
        <v>443</v>
      </c>
      <c r="E34" s="508"/>
      <c r="F34" s="61"/>
      <c r="G34" s="329">
        <v>0</v>
      </c>
      <c r="H34" s="329">
        <v>0</v>
      </c>
      <c r="I34" s="329">
        <v>0</v>
      </c>
      <c r="J34" s="329">
        <v>0</v>
      </c>
      <c r="K34" s="329">
        <v>0</v>
      </c>
      <c r="L34" s="329">
        <v>0</v>
      </c>
      <c r="M34" s="397"/>
      <c r="N34" s="553"/>
      <c r="O34" s="324"/>
      <c r="P34" s="327"/>
      <c r="Q34" s="293"/>
    </row>
    <row r="35" spans="2:17" ht="15.75" customHeight="1">
      <c r="B35" s="303"/>
      <c r="C35" s="321"/>
      <c r="D35" s="507" t="s">
        <v>20</v>
      </c>
      <c r="E35" s="508"/>
      <c r="F35" s="61"/>
      <c r="G35" s="329">
        <v>0</v>
      </c>
      <c r="H35" s="329">
        <v>0</v>
      </c>
      <c r="I35" s="329">
        <v>0</v>
      </c>
      <c r="J35" s="329">
        <v>0</v>
      </c>
      <c r="K35" s="329">
        <v>0</v>
      </c>
      <c r="L35" s="329">
        <v>0</v>
      </c>
      <c r="M35" s="397"/>
      <c r="N35" s="553"/>
      <c r="O35" s="324"/>
      <c r="P35" s="333"/>
      <c r="Q35" s="293"/>
    </row>
    <row r="36" spans="2:17" ht="15.75" customHeight="1">
      <c r="B36" s="303"/>
      <c r="C36" s="321"/>
      <c r="D36" s="507" t="s">
        <v>0</v>
      </c>
      <c r="E36" s="508"/>
      <c r="F36" s="61"/>
      <c r="G36" s="329">
        <v>0</v>
      </c>
      <c r="H36" s="329">
        <v>0</v>
      </c>
      <c r="I36" s="329">
        <v>0</v>
      </c>
      <c r="J36" s="329">
        <v>0</v>
      </c>
      <c r="K36" s="329">
        <v>0</v>
      </c>
      <c r="L36" s="329">
        <v>0</v>
      </c>
      <c r="M36" s="397"/>
      <c r="N36" s="553"/>
      <c r="O36" s="324"/>
      <c r="P36" s="333"/>
      <c r="Q36" s="293"/>
    </row>
    <row r="37" spans="2:17" ht="15.75" customHeight="1">
      <c r="B37" s="303"/>
      <c r="C37" s="321"/>
      <c r="D37" s="507" t="s">
        <v>1</v>
      </c>
      <c r="E37" s="508"/>
      <c r="F37" s="61"/>
      <c r="G37" s="329">
        <v>0</v>
      </c>
      <c r="H37" s="329">
        <v>0</v>
      </c>
      <c r="I37" s="329">
        <v>0</v>
      </c>
      <c r="J37" s="329">
        <v>0</v>
      </c>
      <c r="K37" s="329">
        <v>0</v>
      </c>
      <c r="L37" s="329">
        <v>0</v>
      </c>
      <c r="M37" s="397"/>
      <c r="N37" s="553"/>
      <c r="O37" s="324"/>
      <c r="P37" s="333"/>
      <c r="Q37" s="293"/>
    </row>
    <row r="38" spans="2:17" ht="15.75" customHeight="1">
      <c r="B38" s="303"/>
      <c r="C38" s="321"/>
      <c r="D38" s="507" t="s">
        <v>13</v>
      </c>
      <c r="E38" s="508"/>
      <c r="F38" s="61"/>
      <c r="G38" s="329">
        <v>0</v>
      </c>
      <c r="H38" s="329">
        <v>0</v>
      </c>
      <c r="I38" s="329">
        <v>0</v>
      </c>
      <c r="J38" s="329">
        <v>0</v>
      </c>
      <c r="K38" s="329">
        <v>0</v>
      </c>
      <c r="L38" s="329">
        <v>0</v>
      </c>
      <c r="M38" s="397"/>
      <c r="N38" s="553"/>
      <c r="O38" s="324"/>
      <c r="P38" s="333"/>
      <c r="Q38" s="293"/>
    </row>
    <row r="39" spans="2:17" ht="15.75" customHeight="1">
      <c r="B39" s="303"/>
      <c r="C39" s="321"/>
      <c r="D39" s="507" t="s">
        <v>14</v>
      </c>
      <c r="E39" s="508"/>
      <c r="F39" s="61"/>
      <c r="G39" s="329">
        <v>0</v>
      </c>
      <c r="H39" s="329">
        <v>0</v>
      </c>
      <c r="I39" s="329">
        <v>0</v>
      </c>
      <c r="J39" s="329">
        <v>0</v>
      </c>
      <c r="K39" s="329">
        <v>0</v>
      </c>
      <c r="L39" s="329">
        <v>0</v>
      </c>
      <c r="M39" s="397"/>
      <c r="N39" s="553"/>
      <c r="O39" s="324"/>
      <c r="P39" s="333"/>
      <c r="Q39" s="293"/>
    </row>
    <row r="40" spans="2:16" ht="15.75" customHeight="1">
      <c r="B40" s="303"/>
      <c r="C40" s="321"/>
      <c r="D40" s="507" t="s">
        <v>444</v>
      </c>
      <c r="E40" s="508"/>
      <c r="F40" s="405"/>
      <c r="G40" s="329">
        <v>0</v>
      </c>
      <c r="H40" s="329">
        <v>0</v>
      </c>
      <c r="I40" s="329">
        <v>0</v>
      </c>
      <c r="J40" s="329">
        <v>0</v>
      </c>
      <c r="K40" s="329">
        <v>0</v>
      </c>
      <c r="L40" s="329">
        <v>0</v>
      </c>
      <c r="M40" s="397"/>
      <c r="N40" s="553"/>
      <c r="O40" s="324"/>
      <c r="P40" s="333"/>
    </row>
    <row r="41" spans="2:16" ht="15.75" customHeight="1">
      <c r="B41" s="303"/>
      <c r="C41" s="321"/>
      <c r="D41" s="507"/>
      <c r="E41" s="508"/>
      <c r="F41" s="61"/>
      <c r="G41" s="337"/>
      <c r="H41" s="58"/>
      <c r="I41" s="58"/>
      <c r="J41" s="58"/>
      <c r="K41" s="58"/>
      <c r="L41" s="323"/>
      <c r="M41" s="307"/>
      <c r="N41" s="553"/>
      <c r="O41" s="324"/>
      <c r="P41" s="333"/>
    </row>
    <row r="42" spans="2:16" ht="15.75" customHeight="1">
      <c r="B42" s="303"/>
      <c r="C42" s="321"/>
      <c r="D42" s="509" t="s">
        <v>509</v>
      </c>
      <c r="E42" s="510"/>
      <c r="F42" s="60"/>
      <c r="G42" s="334">
        <f aca="true" t="shared" si="1" ref="G42:L42">SUM(G33:G40)</f>
        <v>0</v>
      </c>
      <c r="H42" s="334">
        <f t="shared" si="1"/>
        <v>0</v>
      </c>
      <c r="I42" s="334">
        <f t="shared" si="1"/>
        <v>0</v>
      </c>
      <c r="J42" s="334">
        <f t="shared" si="1"/>
        <v>0</v>
      </c>
      <c r="K42" s="334">
        <f t="shared" si="1"/>
        <v>0</v>
      </c>
      <c r="L42" s="334">
        <f t="shared" si="1"/>
        <v>0</v>
      </c>
      <c r="M42" s="391"/>
      <c r="N42" s="554"/>
      <c r="O42" s="324"/>
      <c r="P42" s="333"/>
    </row>
    <row r="43" spans="2:16" ht="15.75" customHeight="1">
      <c r="B43" s="303"/>
      <c r="C43" s="321"/>
      <c r="D43" s="507"/>
      <c r="E43" s="508"/>
      <c r="F43" s="61"/>
      <c r="G43" s="339"/>
      <c r="H43" s="59"/>
      <c r="I43" s="59"/>
      <c r="J43" s="59"/>
      <c r="K43" s="59"/>
      <c r="L43" s="336"/>
      <c r="M43" s="307"/>
      <c r="N43" s="381"/>
      <c r="O43" s="324"/>
      <c r="P43" s="333"/>
    </row>
    <row r="44" spans="2:16" ht="15.75" customHeight="1">
      <c r="B44" s="303"/>
      <c r="C44" s="321"/>
      <c r="D44" s="521" t="s">
        <v>508</v>
      </c>
      <c r="E44" s="522"/>
      <c r="F44" s="306"/>
      <c r="G44" s="409"/>
      <c r="H44" s="340"/>
      <c r="I44" s="340"/>
      <c r="J44" s="340"/>
      <c r="K44" s="340"/>
      <c r="L44" s="341"/>
      <c r="M44" s="307"/>
      <c r="N44" s="401" t="s">
        <v>525</v>
      </c>
      <c r="O44" s="324"/>
      <c r="P44" s="333"/>
    </row>
    <row r="45" spans="2:16" ht="15.75" customHeight="1">
      <c r="B45" s="303"/>
      <c r="C45" s="321"/>
      <c r="D45" s="507" t="s">
        <v>21</v>
      </c>
      <c r="E45" s="508"/>
      <c r="F45" s="405"/>
      <c r="G45" s="329">
        <v>0</v>
      </c>
      <c r="H45" s="329">
        <v>0</v>
      </c>
      <c r="I45" s="329">
        <v>0</v>
      </c>
      <c r="J45" s="329">
        <v>0</v>
      </c>
      <c r="K45" s="329">
        <v>0</v>
      </c>
      <c r="L45" s="329">
        <v>0</v>
      </c>
      <c r="M45" s="397"/>
      <c r="N45" s="552"/>
      <c r="O45" s="324"/>
      <c r="P45" s="333"/>
    </row>
    <row r="46" spans="2:16" ht="15.75" customHeight="1">
      <c r="B46" s="303"/>
      <c r="C46" s="321"/>
      <c r="D46" s="507" t="s">
        <v>445</v>
      </c>
      <c r="E46" s="508"/>
      <c r="F46" s="61"/>
      <c r="G46" s="329">
        <v>0</v>
      </c>
      <c r="H46" s="329">
        <v>0</v>
      </c>
      <c r="I46" s="329">
        <v>0</v>
      </c>
      <c r="J46" s="329">
        <v>0</v>
      </c>
      <c r="K46" s="329">
        <v>0</v>
      </c>
      <c r="L46" s="329">
        <v>0</v>
      </c>
      <c r="M46" s="397"/>
      <c r="N46" s="553"/>
      <c r="O46" s="324"/>
      <c r="P46" s="333"/>
    </row>
    <row r="47" spans="2:16" ht="15.75" customHeight="1">
      <c r="B47" s="303"/>
      <c r="C47" s="321"/>
      <c r="D47" s="507" t="s">
        <v>22</v>
      </c>
      <c r="E47" s="508"/>
      <c r="F47" s="61"/>
      <c r="G47" s="329">
        <v>0</v>
      </c>
      <c r="H47" s="329">
        <v>0</v>
      </c>
      <c r="I47" s="329">
        <v>0</v>
      </c>
      <c r="J47" s="329">
        <v>0</v>
      </c>
      <c r="K47" s="329">
        <v>0</v>
      </c>
      <c r="L47" s="329">
        <v>0</v>
      </c>
      <c r="M47" s="397"/>
      <c r="N47" s="553"/>
      <c r="O47" s="324"/>
      <c r="P47" s="333"/>
    </row>
    <row r="48" spans="2:16" ht="15.75" customHeight="1">
      <c r="B48" s="303"/>
      <c r="C48" s="321"/>
      <c r="D48" s="507" t="s">
        <v>17</v>
      </c>
      <c r="E48" s="508"/>
      <c r="F48" s="405"/>
      <c r="G48" s="329">
        <v>0</v>
      </c>
      <c r="H48" s="329">
        <v>0</v>
      </c>
      <c r="I48" s="329">
        <v>0</v>
      </c>
      <c r="J48" s="329">
        <v>0</v>
      </c>
      <c r="K48" s="329">
        <v>0</v>
      </c>
      <c r="L48" s="329">
        <v>0</v>
      </c>
      <c r="M48" s="397"/>
      <c r="N48" s="553"/>
      <c r="O48" s="324"/>
      <c r="P48" s="342"/>
    </row>
    <row r="49" spans="2:16" ht="15.75" customHeight="1">
      <c r="B49" s="303"/>
      <c r="C49" s="321"/>
      <c r="D49" s="507" t="s">
        <v>23</v>
      </c>
      <c r="E49" s="508"/>
      <c r="F49" s="405"/>
      <c r="G49" s="329">
        <v>0</v>
      </c>
      <c r="H49" s="329">
        <v>0</v>
      </c>
      <c r="I49" s="329">
        <v>0</v>
      </c>
      <c r="J49" s="329">
        <v>0</v>
      </c>
      <c r="K49" s="329">
        <v>0</v>
      </c>
      <c r="L49" s="329">
        <v>0</v>
      </c>
      <c r="M49" s="397"/>
      <c r="N49" s="553"/>
      <c r="O49" s="324"/>
      <c r="P49" s="342"/>
    </row>
    <row r="50" spans="2:16" ht="15.75" customHeight="1">
      <c r="B50" s="303"/>
      <c r="C50" s="321"/>
      <c r="D50" s="507"/>
      <c r="E50" s="508"/>
      <c r="F50" s="61"/>
      <c r="G50" s="337"/>
      <c r="H50" s="58"/>
      <c r="I50" s="58"/>
      <c r="J50" s="58"/>
      <c r="K50" s="58"/>
      <c r="L50" s="323"/>
      <c r="M50" s="307"/>
      <c r="N50" s="553"/>
      <c r="O50" s="324"/>
      <c r="P50" s="342"/>
    </row>
    <row r="51" spans="2:16" ht="15.75" customHeight="1">
      <c r="B51" s="303"/>
      <c r="C51" s="321"/>
      <c r="D51" s="509" t="s">
        <v>510</v>
      </c>
      <c r="E51" s="510"/>
      <c r="F51" s="60"/>
      <c r="G51" s="334">
        <f aca="true" t="shared" si="2" ref="G51:L51">SUM(G45:G49)</f>
        <v>0</v>
      </c>
      <c r="H51" s="334">
        <f t="shared" si="2"/>
        <v>0</v>
      </c>
      <c r="I51" s="334">
        <f t="shared" si="2"/>
        <v>0</v>
      </c>
      <c r="J51" s="334">
        <f t="shared" si="2"/>
        <v>0</v>
      </c>
      <c r="K51" s="334">
        <f t="shared" si="2"/>
        <v>0</v>
      </c>
      <c r="L51" s="334">
        <f t="shared" si="2"/>
        <v>0</v>
      </c>
      <c r="M51" s="391"/>
      <c r="N51" s="554"/>
      <c r="O51" s="324"/>
      <c r="P51" s="342"/>
    </row>
    <row r="52" spans="2:16" ht="15.75" customHeight="1">
      <c r="B52" s="303"/>
      <c r="C52" s="321"/>
      <c r="D52" s="507"/>
      <c r="E52" s="508"/>
      <c r="F52" s="61"/>
      <c r="G52" s="337"/>
      <c r="H52" s="58"/>
      <c r="I52" s="58"/>
      <c r="J52" s="58"/>
      <c r="K52" s="58"/>
      <c r="L52" s="323"/>
      <c r="M52" s="307"/>
      <c r="N52" s="439"/>
      <c r="O52" s="324"/>
      <c r="P52" s="342"/>
    </row>
    <row r="53" spans="2:16" ht="15.75" customHeight="1">
      <c r="B53" s="303"/>
      <c r="C53" s="321"/>
      <c r="D53" s="523" t="s">
        <v>511</v>
      </c>
      <c r="E53" s="524"/>
      <c r="F53" s="60"/>
      <c r="G53" s="334">
        <f aca="true" t="shared" si="3" ref="G53:L53">G30+G42+G51</f>
        <v>0</v>
      </c>
      <c r="H53" s="334">
        <f t="shared" si="3"/>
        <v>0</v>
      </c>
      <c r="I53" s="334">
        <f t="shared" si="3"/>
        <v>0</v>
      </c>
      <c r="J53" s="334">
        <f t="shared" si="3"/>
        <v>0</v>
      </c>
      <c r="K53" s="334">
        <f t="shared" si="3"/>
        <v>0</v>
      </c>
      <c r="L53" s="334">
        <f t="shared" si="3"/>
        <v>0</v>
      </c>
      <c r="M53" s="391"/>
      <c r="N53" s="433"/>
      <c r="O53" s="324"/>
      <c r="P53" s="342"/>
    </row>
    <row r="54" spans="2:16" ht="15.75" customHeight="1">
      <c r="B54" s="303"/>
      <c r="C54" s="321"/>
      <c r="D54" s="415"/>
      <c r="E54" s="416"/>
      <c r="F54" s="61"/>
      <c r="G54" s="339"/>
      <c r="H54" s="59"/>
      <c r="I54" s="59"/>
      <c r="J54" s="59"/>
      <c r="K54" s="59"/>
      <c r="L54" s="336"/>
      <c r="M54" s="307"/>
      <c r="N54" s="383"/>
      <c r="O54" s="324"/>
      <c r="P54" s="342"/>
    </row>
    <row r="55" spans="2:17" s="322" customFormat="1" ht="15.75" customHeight="1">
      <c r="B55" s="303"/>
      <c r="C55" s="321"/>
      <c r="D55" s="525" t="s">
        <v>24</v>
      </c>
      <c r="E55" s="526"/>
      <c r="F55" s="407"/>
      <c r="G55" s="345"/>
      <c r="H55" s="306"/>
      <c r="I55" s="306"/>
      <c r="J55" s="306"/>
      <c r="K55" s="306"/>
      <c r="L55" s="307"/>
      <c r="M55" s="307"/>
      <c r="N55" s="381"/>
      <c r="O55" s="324"/>
      <c r="P55" s="333"/>
      <c r="Q55" s="343"/>
    </row>
    <row r="56" spans="2:17" s="322" customFormat="1" ht="15.75" customHeight="1">
      <c r="B56" s="303"/>
      <c r="C56" s="321"/>
      <c r="D56" s="527"/>
      <c r="E56" s="528"/>
      <c r="F56" s="61"/>
      <c r="G56" s="330"/>
      <c r="H56" s="61"/>
      <c r="I56" s="61"/>
      <c r="J56" s="61"/>
      <c r="K56" s="61"/>
      <c r="L56" s="307"/>
      <c r="M56" s="307"/>
      <c r="N56" s="381"/>
      <c r="O56" s="324"/>
      <c r="P56" s="333"/>
      <c r="Q56" s="343"/>
    </row>
    <row r="57" spans="2:17" s="322" customFormat="1" ht="15.75" customHeight="1">
      <c r="B57" s="303"/>
      <c r="C57" s="321"/>
      <c r="D57" s="417"/>
      <c r="E57" s="418"/>
      <c r="F57" s="61"/>
      <c r="G57" s="330"/>
      <c r="H57" s="61"/>
      <c r="I57" s="61"/>
      <c r="J57" s="61"/>
      <c r="K57" s="61"/>
      <c r="L57" s="307"/>
      <c r="M57" s="307"/>
      <c r="N57" s="381"/>
      <c r="O57" s="324"/>
      <c r="P57" s="333"/>
      <c r="Q57" s="343"/>
    </row>
    <row r="58" spans="2:16" ht="15.75" customHeight="1">
      <c r="B58" s="303"/>
      <c r="C58" s="321"/>
      <c r="D58" s="521" t="s">
        <v>462</v>
      </c>
      <c r="E58" s="522"/>
      <c r="F58" s="306"/>
      <c r="G58" s="345"/>
      <c r="H58" s="340"/>
      <c r="I58" s="340"/>
      <c r="J58" s="340"/>
      <c r="K58" s="340"/>
      <c r="L58" s="341"/>
      <c r="M58" s="307"/>
      <c r="N58" s="383"/>
      <c r="O58" s="331"/>
      <c r="P58" s="327"/>
    </row>
    <row r="59" spans="2:16" ht="15.75" customHeight="1">
      <c r="B59" s="303"/>
      <c r="C59" s="321"/>
      <c r="D59" s="507" t="s">
        <v>446</v>
      </c>
      <c r="E59" s="508"/>
      <c r="F59" s="61"/>
      <c r="G59" s="329">
        <v>0</v>
      </c>
      <c r="H59" s="329">
        <v>0</v>
      </c>
      <c r="I59" s="329">
        <v>0</v>
      </c>
      <c r="J59" s="329">
        <v>0</v>
      </c>
      <c r="K59" s="329">
        <v>0</v>
      </c>
      <c r="L59" s="329">
        <v>0</v>
      </c>
      <c r="M59" s="397"/>
      <c r="N59" s="399"/>
      <c r="O59" s="324"/>
      <c r="P59" s="342"/>
    </row>
    <row r="60" spans="2:16" ht="15.75" customHeight="1">
      <c r="B60" s="303"/>
      <c r="C60" s="321"/>
      <c r="D60" s="507" t="s">
        <v>447</v>
      </c>
      <c r="E60" s="508"/>
      <c r="F60" s="61"/>
      <c r="G60" s="329">
        <v>0</v>
      </c>
      <c r="H60" s="329">
        <v>0</v>
      </c>
      <c r="I60" s="329">
        <v>0</v>
      </c>
      <c r="J60" s="329">
        <v>0</v>
      </c>
      <c r="K60" s="329">
        <v>0</v>
      </c>
      <c r="L60" s="329">
        <v>0</v>
      </c>
      <c r="M60" s="397"/>
      <c r="N60" s="399"/>
      <c r="O60" s="324"/>
      <c r="P60" s="342"/>
    </row>
    <row r="61" spans="2:16" ht="15.75" customHeight="1">
      <c r="B61" s="303"/>
      <c r="C61" s="321"/>
      <c r="D61" s="507" t="s">
        <v>521</v>
      </c>
      <c r="E61" s="508"/>
      <c r="F61" s="61"/>
      <c r="G61" s="329">
        <v>0</v>
      </c>
      <c r="H61" s="329">
        <v>0</v>
      </c>
      <c r="I61" s="329">
        <v>0</v>
      </c>
      <c r="J61" s="329">
        <v>0</v>
      </c>
      <c r="K61" s="329">
        <v>0</v>
      </c>
      <c r="L61" s="329">
        <v>0</v>
      </c>
      <c r="M61" s="397"/>
      <c r="N61" s="399"/>
      <c r="O61" s="324"/>
      <c r="P61" s="342"/>
    </row>
    <row r="62" spans="2:16" ht="15.75" customHeight="1">
      <c r="B62" s="303"/>
      <c r="C62" s="321"/>
      <c r="D62" s="507" t="s">
        <v>25</v>
      </c>
      <c r="E62" s="508"/>
      <c r="F62" s="61"/>
      <c r="G62" s="329">
        <v>0</v>
      </c>
      <c r="H62" s="329">
        <v>0</v>
      </c>
      <c r="I62" s="329">
        <v>0</v>
      </c>
      <c r="J62" s="329">
        <v>0</v>
      </c>
      <c r="K62" s="329">
        <v>0</v>
      </c>
      <c r="L62" s="329">
        <v>0</v>
      </c>
      <c r="M62" s="397"/>
      <c r="N62" s="399"/>
      <c r="O62" s="324"/>
      <c r="P62" s="333"/>
    </row>
    <row r="63" spans="2:16" ht="15.75" customHeight="1">
      <c r="B63" s="303"/>
      <c r="C63" s="321"/>
      <c r="D63" s="411"/>
      <c r="E63" s="412"/>
      <c r="F63" s="61"/>
      <c r="G63" s="58"/>
      <c r="H63" s="58"/>
      <c r="I63" s="58"/>
      <c r="J63" s="58"/>
      <c r="K63" s="58"/>
      <c r="L63" s="323"/>
      <c r="M63" s="307"/>
      <c r="N63" s="383"/>
      <c r="O63" s="324"/>
      <c r="P63" s="333"/>
    </row>
    <row r="64" spans="2:16" ht="15.75" customHeight="1">
      <c r="B64" s="303"/>
      <c r="C64" s="321"/>
      <c r="D64" s="509" t="s">
        <v>26</v>
      </c>
      <c r="E64" s="510"/>
      <c r="F64" s="62"/>
      <c r="G64" s="334">
        <f aca="true" t="shared" si="4" ref="G64:L64">SUM(G59:G62)</f>
        <v>0</v>
      </c>
      <c r="H64" s="334">
        <f t="shared" si="4"/>
        <v>0</v>
      </c>
      <c r="I64" s="334">
        <f t="shared" si="4"/>
        <v>0</v>
      </c>
      <c r="J64" s="334">
        <f t="shared" si="4"/>
        <v>0</v>
      </c>
      <c r="K64" s="334">
        <f t="shared" si="4"/>
        <v>0</v>
      </c>
      <c r="L64" s="334">
        <f t="shared" si="4"/>
        <v>0</v>
      </c>
      <c r="M64" s="391"/>
      <c r="N64" s="399"/>
      <c r="O64" s="324"/>
      <c r="P64" s="333"/>
    </row>
    <row r="65" spans="2:16" ht="15.75" customHeight="1">
      <c r="B65" s="303"/>
      <c r="C65" s="321"/>
      <c r="D65" s="413"/>
      <c r="E65" s="414"/>
      <c r="F65" s="306"/>
      <c r="G65" s="345"/>
      <c r="H65" s="59"/>
      <c r="I65" s="59"/>
      <c r="J65" s="59"/>
      <c r="K65" s="59"/>
      <c r="L65" s="336"/>
      <c r="M65" s="307"/>
      <c r="N65" s="383"/>
      <c r="O65" s="324"/>
      <c r="P65" s="333"/>
    </row>
    <row r="66" spans="2:17" ht="15.75" customHeight="1">
      <c r="B66" s="303"/>
      <c r="C66" s="321"/>
      <c r="D66" s="521" t="s">
        <v>448</v>
      </c>
      <c r="E66" s="522"/>
      <c r="F66" s="306"/>
      <c r="G66" s="345"/>
      <c r="H66" s="340"/>
      <c r="I66" s="340"/>
      <c r="J66" s="340"/>
      <c r="K66" s="340"/>
      <c r="L66" s="341"/>
      <c r="M66" s="307"/>
      <c r="N66" s="313"/>
      <c r="O66" s="346"/>
      <c r="P66" s="342"/>
      <c r="Q66" s="347"/>
    </row>
    <row r="67" spans="2:16" ht="15.75" customHeight="1">
      <c r="B67" s="303"/>
      <c r="C67" s="321"/>
      <c r="D67" s="507" t="s">
        <v>449</v>
      </c>
      <c r="E67" s="508"/>
      <c r="F67" s="61"/>
      <c r="G67" s="329">
        <v>0</v>
      </c>
      <c r="H67" s="329">
        <v>0</v>
      </c>
      <c r="I67" s="329">
        <v>0</v>
      </c>
      <c r="J67" s="329">
        <v>0</v>
      </c>
      <c r="K67" s="329">
        <v>0</v>
      </c>
      <c r="L67" s="329">
        <v>0</v>
      </c>
      <c r="M67" s="397"/>
      <c r="N67" s="399"/>
      <c r="O67" s="324"/>
      <c r="P67" s="342"/>
    </row>
    <row r="68" spans="2:16" ht="15.75" customHeight="1">
      <c r="B68" s="303"/>
      <c r="C68" s="321"/>
      <c r="D68" s="507" t="s">
        <v>27</v>
      </c>
      <c r="E68" s="508"/>
      <c r="F68" s="61"/>
      <c r="G68" s="329">
        <v>0</v>
      </c>
      <c r="H68" s="329">
        <v>0</v>
      </c>
      <c r="I68" s="329">
        <v>0</v>
      </c>
      <c r="J68" s="329">
        <v>0</v>
      </c>
      <c r="K68" s="329">
        <v>0</v>
      </c>
      <c r="L68" s="329">
        <v>0</v>
      </c>
      <c r="M68" s="397"/>
      <c r="N68" s="399"/>
      <c r="O68" s="324"/>
      <c r="P68" s="333"/>
    </row>
    <row r="69" spans="2:16" ht="15.75" customHeight="1">
      <c r="B69" s="303"/>
      <c r="C69" s="321"/>
      <c r="D69" s="507" t="s">
        <v>28</v>
      </c>
      <c r="E69" s="508"/>
      <c r="F69" s="61"/>
      <c r="G69" s="329">
        <v>0</v>
      </c>
      <c r="H69" s="329">
        <v>0</v>
      </c>
      <c r="I69" s="329">
        <v>0</v>
      </c>
      <c r="J69" s="329">
        <v>0</v>
      </c>
      <c r="K69" s="329">
        <v>0</v>
      </c>
      <c r="L69" s="329">
        <v>0</v>
      </c>
      <c r="M69" s="397"/>
      <c r="N69" s="399"/>
      <c r="O69" s="324"/>
      <c r="P69" s="333"/>
    </row>
    <row r="70" spans="2:16" ht="15.75" customHeight="1">
      <c r="B70" s="303"/>
      <c r="C70" s="321"/>
      <c r="D70" s="507" t="s">
        <v>29</v>
      </c>
      <c r="E70" s="508"/>
      <c r="F70" s="61"/>
      <c r="G70" s="329">
        <v>0</v>
      </c>
      <c r="H70" s="329">
        <v>0</v>
      </c>
      <c r="I70" s="329">
        <v>0</v>
      </c>
      <c r="J70" s="329">
        <v>0</v>
      </c>
      <c r="K70" s="329">
        <v>0</v>
      </c>
      <c r="L70" s="329">
        <v>0</v>
      </c>
      <c r="M70" s="397"/>
      <c r="N70" s="399"/>
      <c r="O70" s="324"/>
      <c r="P70" s="333"/>
    </row>
    <row r="71" spans="2:16" ht="15.75" customHeight="1">
      <c r="B71" s="303"/>
      <c r="C71" s="321"/>
      <c r="D71" s="411"/>
      <c r="E71" s="412"/>
      <c r="F71" s="61"/>
      <c r="G71" s="58"/>
      <c r="H71" s="58"/>
      <c r="I71" s="58"/>
      <c r="J71" s="58"/>
      <c r="K71" s="58"/>
      <c r="L71" s="323"/>
      <c r="M71" s="307"/>
      <c r="N71" s="383"/>
      <c r="O71" s="324"/>
      <c r="P71" s="333"/>
    </row>
    <row r="72" spans="2:16" ht="15.75" customHeight="1">
      <c r="B72" s="303"/>
      <c r="C72" s="321"/>
      <c r="D72" s="509" t="s">
        <v>30</v>
      </c>
      <c r="E72" s="510"/>
      <c r="F72" s="62"/>
      <c r="G72" s="348">
        <f aca="true" t="shared" si="5" ref="G72:L72">SUM(G67:G70)</f>
        <v>0</v>
      </c>
      <c r="H72" s="348">
        <f t="shared" si="5"/>
        <v>0</v>
      </c>
      <c r="I72" s="348">
        <f t="shared" si="5"/>
        <v>0</v>
      </c>
      <c r="J72" s="348">
        <f t="shared" si="5"/>
        <v>0</v>
      </c>
      <c r="K72" s="348">
        <f t="shared" si="5"/>
        <v>0</v>
      </c>
      <c r="L72" s="348">
        <f t="shared" si="5"/>
        <v>0</v>
      </c>
      <c r="M72" s="392"/>
      <c r="N72" s="399"/>
      <c r="O72" s="324"/>
      <c r="P72" s="333"/>
    </row>
    <row r="73" spans="2:17" s="322" customFormat="1" ht="15.75" customHeight="1">
      <c r="B73" s="303"/>
      <c r="C73" s="321"/>
      <c r="D73" s="411"/>
      <c r="E73" s="412"/>
      <c r="F73" s="61"/>
      <c r="G73" s="330"/>
      <c r="H73" s="59"/>
      <c r="I73" s="59"/>
      <c r="J73" s="59"/>
      <c r="K73" s="59"/>
      <c r="L73" s="336"/>
      <c r="M73" s="307"/>
      <c r="N73" s="383"/>
      <c r="O73" s="324"/>
      <c r="P73" s="333"/>
      <c r="Q73" s="343"/>
    </row>
    <row r="74" spans="2:17" s="322" customFormat="1" ht="15.75" customHeight="1">
      <c r="B74" s="303"/>
      <c r="C74" s="321"/>
      <c r="D74" s="521" t="s">
        <v>31</v>
      </c>
      <c r="E74" s="522"/>
      <c r="F74" s="306"/>
      <c r="G74" s="345"/>
      <c r="H74" s="340"/>
      <c r="I74" s="340"/>
      <c r="J74" s="340"/>
      <c r="K74" s="340"/>
      <c r="L74" s="341"/>
      <c r="M74" s="307"/>
      <c r="N74" s="401" t="s">
        <v>512</v>
      </c>
      <c r="O74" s="324"/>
      <c r="P74" s="333"/>
      <c r="Q74" s="343"/>
    </row>
    <row r="75" spans="2:16" ht="15.75" customHeight="1">
      <c r="B75" s="303"/>
      <c r="C75" s="321"/>
      <c r="D75" s="507" t="s">
        <v>450</v>
      </c>
      <c r="E75" s="508"/>
      <c r="F75" s="61"/>
      <c r="G75" s="329">
        <v>0</v>
      </c>
      <c r="H75" s="329">
        <v>0</v>
      </c>
      <c r="I75" s="329">
        <v>0</v>
      </c>
      <c r="J75" s="329">
        <v>0</v>
      </c>
      <c r="K75" s="329">
        <v>0</v>
      </c>
      <c r="L75" s="329">
        <v>0</v>
      </c>
      <c r="M75" s="397"/>
      <c r="N75" s="552"/>
      <c r="O75" s="324"/>
      <c r="P75" s="327"/>
    </row>
    <row r="76" spans="2:16" ht="15.75" customHeight="1">
      <c r="B76" s="303"/>
      <c r="C76" s="321"/>
      <c r="D76" s="507" t="s">
        <v>451</v>
      </c>
      <c r="E76" s="508"/>
      <c r="F76" s="61"/>
      <c r="G76" s="329">
        <v>0</v>
      </c>
      <c r="H76" s="329">
        <v>0</v>
      </c>
      <c r="I76" s="329">
        <v>0</v>
      </c>
      <c r="J76" s="329">
        <v>0</v>
      </c>
      <c r="K76" s="329">
        <v>0</v>
      </c>
      <c r="L76" s="329">
        <v>0</v>
      </c>
      <c r="M76" s="397"/>
      <c r="N76" s="553"/>
      <c r="O76" s="324"/>
      <c r="P76" s="333"/>
    </row>
    <row r="77" spans="2:16" ht="15.75" customHeight="1">
      <c r="B77" s="303"/>
      <c r="C77" s="321"/>
      <c r="D77" s="507" t="s">
        <v>452</v>
      </c>
      <c r="E77" s="508"/>
      <c r="F77" s="61"/>
      <c r="G77" s="329">
        <v>0</v>
      </c>
      <c r="H77" s="329">
        <v>0</v>
      </c>
      <c r="I77" s="329">
        <v>0</v>
      </c>
      <c r="J77" s="329">
        <v>0</v>
      </c>
      <c r="K77" s="329">
        <v>0</v>
      </c>
      <c r="L77" s="329">
        <v>0</v>
      </c>
      <c r="M77" s="397"/>
      <c r="N77" s="553"/>
      <c r="O77" s="349"/>
      <c r="P77" s="333"/>
    </row>
    <row r="78" spans="2:16" ht="15.75" customHeight="1">
      <c r="B78" s="303"/>
      <c r="C78" s="321"/>
      <c r="D78" s="507" t="s">
        <v>453</v>
      </c>
      <c r="E78" s="508"/>
      <c r="F78" s="61"/>
      <c r="G78" s="329">
        <v>0</v>
      </c>
      <c r="H78" s="329">
        <v>0</v>
      </c>
      <c r="I78" s="329">
        <v>0</v>
      </c>
      <c r="J78" s="329">
        <v>0</v>
      </c>
      <c r="K78" s="329">
        <v>0</v>
      </c>
      <c r="L78" s="329">
        <v>0</v>
      </c>
      <c r="M78" s="397"/>
      <c r="N78" s="553"/>
      <c r="O78" s="349"/>
      <c r="P78" s="342"/>
    </row>
    <row r="79" spans="2:16" ht="15.75" customHeight="1">
      <c r="B79" s="303"/>
      <c r="C79" s="321"/>
      <c r="D79" s="507" t="s">
        <v>32</v>
      </c>
      <c r="E79" s="508"/>
      <c r="F79" s="61"/>
      <c r="G79" s="329">
        <v>0</v>
      </c>
      <c r="H79" s="329">
        <v>0</v>
      </c>
      <c r="I79" s="329">
        <v>0</v>
      </c>
      <c r="J79" s="329">
        <v>0</v>
      </c>
      <c r="K79" s="329">
        <v>0</v>
      </c>
      <c r="L79" s="329">
        <v>0</v>
      </c>
      <c r="M79" s="397"/>
      <c r="N79" s="553"/>
      <c r="O79" s="324"/>
      <c r="P79" s="342"/>
    </row>
    <row r="80" spans="2:16" ht="15.75" customHeight="1">
      <c r="B80" s="303"/>
      <c r="C80" s="321"/>
      <c r="D80" s="507" t="s">
        <v>454</v>
      </c>
      <c r="E80" s="508"/>
      <c r="F80" s="61"/>
      <c r="G80" s="329">
        <v>0</v>
      </c>
      <c r="H80" s="329">
        <v>0</v>
      </c>
      <c r="I80" s="329">
        <v>0</v>
      </c>
      <c r="J80" s="329">
        <v>0</v>
      </c>
      <c r="K80" s="329">
        <v>0</v>
      </c>
      <c r="L80" s="329">
        <v>0</v>
      </c>
      <c r="M80" s="397"/>
      <c r="N80" s="553"/>
      <c r="O80" s="324"/>
      <c r="P80" s="333"/>
    </row>
    <row r="81" spans="2:16" ht="15.75" customHeight="1">
      <c r="B81" s="303"/>
      <c r="C81" s="321"/>
      <c r="D81" s="507" t="s">
        <v>455</v>
      </c>
      <c r="E81" s="508"/>
      <c r="F81" s="61"/>
      <c r="G81" s="329">
        <v>0</v>
      </c>
      <c r="H81" s="329">
        <v>0</v>
      </c>
      <c r="I81" s="329">
        <v>0</v>
      </c>
      <c r="J81" s="329">
        <v>0</v>
      </c>
      <c r="K81" s="329">
        <v>0</v>
      </c>
      <c r="L81" s="329">
        <v>0</v>
      </c>
      <c r="M81" s="397"/>
      <c r="N81" s="553"/>
      <c r="O81" s="324"/>
      <c r="P81" s="333"/>
    </row>
    <row r="82" spans="2:16" ht="15.75" customHeight="1">
      <c r="B82" s="303"/>
      <c r="C82" s="321"/>
      <c r="D82" s="507" t="s">
        <v>456</v>
      </c>
      <c r="E82" s="508"/>
      <c r="F82" s="61"/>
      <c r="G82" s="329">
        <v>0</v>
      </c>
      <c r="H82" s="329">
        <v>0</v>
      </c>
      <c r="I82" s="329">
        <v>0</v>
      </c>
      <c r="J82" s="329">
        <v>0</v>
      </c>
      <c r="K82" s="329">
        <v>0</v>
      </c>
      <c r="L82" s="329">
        <v>0</v>
      </c>
      <c r="M82" s="397"/>
      <c r="N82" s="553"/>
      <c r="O82" s="324"/>
      <c r="P82" s="333"/>
    </row>
    <row r="83" spans="2:16" ht="15.75" customHeight="1">
      <c r="B83" s="303"/>
      <c r="C83" s="321"/>
      <c r="D83" s="507" t="s">
        <v>33</v>
      </c>
      <c r="E83" s="508"/>
      <c r="F83" s="61"/>
      <c r="G83" s="329">
        <v>0</v>
      </c>
      <c r="H83" s="329">
        <v>0</v>
      </c>
      <c r="I83" s="329">
        <v>0</v>
      </c>
      <c r="J83" s="329">
        <v>0</v>
      </c>
      <c r="K83" s="329">
        <v>0</v>
      </c>
      <c r="L83" s="329">
        <v>0</v>
      </c>
      <c r="M83" s="397"/>
      <c r="N83" s="553"/>
      <c r="O83" s="324"/>
      <c r="P83" s="333"/>
    </row>
    <row r="84" spans="2:16" ht="15.75" customHeight="1">
      <c r="B84" s="303"/>
      <c r="C84" s="321"/>
      <c r="D84" s="411"/>
      <c r="E84" s="412"/>
      <c r="F84" s="61"/>
      <c r="G84" s="330"/>
      <c r="H84" s="58"/>
      <c r="I84" s="58"/>
      <c r="J84" s="58"/>
      <c r="K84" s="58"/>
      <c r="L84" s="323"/>
      <c r="M84" s="307"/>
      <c r="N84" s="553"/>
      <c r="O84" s="324"/>
      <c r="P84" s="333"/>
    </row>
    <row r="85" spans="2:17" s="322" customFormat="1" ht="15.75" customHeight="1">
      <c r="B85" s="303"/>
      <c r="C85" s="321"/>
      <c r="D85" s="509" t="s">
        <v>34</v>
      </c>
      <c r="E85" s="510"/>
      <c r="F85" s="62"/>
      <c r="G85" s="348">
        <f aca="true" t="shared" si="6" ref="G85:L85">SUM(G75:G83)</f>
        <v>0</v>
      </c>
      <c r="H85" s="348">
        <f t="shared" si="6"/>
        <v>0</v>
      </c>
      <c r="I85" s="348">
        <f t="shared" si="6"/>
        <v>0</v>
      </c>
      <c r="J85" s="348">
        <f t="shared" si="6"/>
        <v>0</v>
      </c>
      <c r="K85" s="348">
        <f t="shared" si="6"/>
        <v>0</v>
      </c>
      <c r="L85" s="348">
        <f t="shared" si="6"/>
        <v>0</v>
      </c>
      <c r="M85" s="392"/>
      <c r="N85" s="554"/>
      <c r="O85" s="324"/>
      <c r="P85" s="333"/>
      <c r="Q85" s="343"/>
    </row>
    <row r="86" spans="2:17" s="322" customFormat="1" ht="15.75" customHeight="1">
      <c r="B86" s="303"/>
      <c r="C86" s="321"/>
      <c r="D86" s="411"/>
      <c r="E86" s="412"/>
      <c r="F86" s="61"/>
      <c r="G86" s="58"/>
      <c r="H86" s="58"/>
      <c r="I86" s="58"/>
      <c r="J86" s="58"/>
      <c r="K86" s="58"/>
      <c r="L86" s="58"/>
      <c r="M86" s="61"/>
      <c r="N86" s="383"/>
      <c r="O86" s="324"/>
      <c r="P86" s="333"/>
      <c r="Q86" s="343"/>
    </row>
    <row r="87" spans="2:16" ht="15.75" customHeight="1">
      <c r="B87" s="303"/>
      <c r="C87" s="321"/>
      <c r="D87" s="509" t="s">
        <v>35</v>
      </c>
      <c r="E87" s="510"/>
      <c r="F87" s="62"/>
      <c r="G87" s="334">
        <f aca="true" t="shared" si="7" ref="G87:L87">G64+G72+G85</f>
        <v>0</v>
      </c>
      <c r="H87" s="334">
        <f t="shared" si="7"/>
        <v>0</v>
      </c>
      <c r="I87" s="334">
        <f t="shared" si="7"/>
        <v>0</v>
      </c>
      <c r="J87" s="334">
        <f t="shared" si="7"/>
        <v>0</v>
      </c>
      <c r="K87" s="334">
        <f t="shared" si="7"/>
        <v>0</v>
      </c>
      <c r="L87" s="334">
        <f t="shared" si="7"/>
        <v>0</v>
      </c>
      <c r="M87" s="391"/>
      <c r="N87" s="399" t="s">
        <v>2</v>
      </c>
      <c r="O87" s="324"/>
      <c r="P87" s="327"/>
    </row>
    <row r="88" spans="2:16" ht="15.75" customHeight="1">
      <c r="B88" s="303"/>
      <c r="C88" s="321"/>
      <c r="D88" s="411"/>
      <c r="E88" s="412"/>
      <c r="F88" s="61"/>
      <c r="G88" s="351">
        <f>IF((ROUND(G87,2)=ROUND('3. Staffing Plan'!H64,2)),"","ERROR")</f>
      </c>
      <c r="H88" s="351">
        <f>IF((ROUND(H87,2)=ROUND('3. Staffing Plan'!L64,2)),"","ERROR")</f>
      </c>
      <c r="I88" s="351">
        <f>IF((ROUND(I87,2)=ROUND('3. Staffing Plan'!P64,2)),"","ERROR")</f>
      </c>
      <c r="J88" s="351">
        <f>IF((ROUND(J87,2)=ROUND('3. Staffing Plan'!T64,2)),"","ERROR")</f>
      </c>
      <c r="K88" s="351">
        <f>IF((ROUND(K87,2)=ROUND('3. Staffing Plan'!X64,2)),"","ERROR")</f>
      </c>
      <c r="L88" s="351">
        <f>IF((ROUND(L87,2)=ROUND('3. Staffing Plan'!AB64,2)),"","ERROR")</f>
      </c>
      <c r="M88" s="350"/>
      <c r="N88" s="383">
        <f>IF(COUNTIF(G88:L88,"ERROR"),"Tab 3 and Tab 4 Values do not match.","")</f>
      </c>
      <c r="O88" s="324"/>
      <c r="P88" s="352"/>
    </row>
    <row r="89" spans="2:16" ht="15.75" customHeight="1">
      <c r="B89" s="303"/>
      <c r="C89" s="321"/>
      <c r="D89" s="521" t="s">
        <v>411</v>
      </c>
      <c r="E89" s="522"/>
      <c r="F89" s="306"/>
      <c r="G89" s="345"/>
      <c r="H89" s="340"/>
      <c r="I89" s="340"/>
      <c r="J89" s="340"/>
      <c r="K89" s="340"/>
      <c r="L89" s="341"/>
      <c r="M89" s="307"/>
      <c r="N89" s="398" t="s">
        <v>514</v>
      </c>
      <c r="O89" s="324"/>
      <c r="P89" s="342"/>
    </row>
    <row r="90" spans="2:16" ht="15.75" customHeight="1">
      <c r="B90" s="303"/>
      <c r="C90" s="321"/>
      <c r="D90" s="507" t="s">
        <v>409</v>
      </c>
      <c r="E90" s="508"/>
      <c r="F90" s="61"/>
      <c r="G90" s="326">
        <f>'3. Staffing Plan'!H54+'3. Staffing Plan'!H55+'3. Staffing Plan'!H56</f>
        <v>0</v>
      </c>
      <c r="H90" s="326">
        <f>'3. Staffing Plan'!L54+'3. Staffing Plan'!L55+'3. Staffing Plan'!L56</f>
        <v>0</v>
      </c>
      <c r="I90" s="326">
        <f>'3. Staffing Plan'!P54+'3. Staffing Plan'!P55+'3. Staffing Plan'!P56</f>
        <v>0</v>
      </c>
      <c r="J90" s="326">
        <f>'3. Staffing Plan'!T54+'3. Staffing Plan'!T55+'3. Staffing Plan'!T56</f>
        <v>0</v>
      </c>
      <c r="K90" s="326">
        <f>'3. Staffing Plan'!X54+'3. Staffing Plan'!X55+'3. Staffing Plan'!X56</f>
        <v>0</v>
      </c>
      <c r="L90" s="326">
        <f>'3. Staffing Plan'!AB54+'3. Staffing Plan'!AB55+'3. Staffing Plan'!AB56</f>
        <v>0</v>
      </c>
      <c r="M90" s="390"/>
      <c r="N90" s="552"/>
      <c r="O90" s="324"/>
      <c r="P90" s="342"/>
    </row>
    <row r="91" spans="2:16" ht="15.75" customHeight="1">
      <c r="B91" s="303"/>
      <c r="C91" s="321"/>
      <c r="D91" s="507" t="s">
        <v>408</v>
      </c>
      <c r="E91" s="508"/>
      <c r="F91" s="61"/>
      <c r="G91" s="326">
        <f>'3. Staffing Plan'!H52</f>
        <v>0</v>
      </c>
      <c r="H91" s="326">
        <f>'3. Staffing Plan'!L52</f>
        <v>0</v>
      </c>
      <c r="I91" s="326">
        <f>'3. Staffing Plan'!P52</f>
        <v>0</v>
      </c>
      <c r="J91" s="326">
        <f>'3. Staffing Plan'!T52</f>
        <v>0</v>
      </c>
      <c r="K91" s="326">
        <f>'3. Staffing Plan'!X52</f>
        <v>0</v>
      </c>
      <c r="L91" s="326">
        <f>'3. Staffing Plan'!AB52</f>
        <v>0</v>
      </c>
      <c r="M91" s="390"/>
      <c r="N91" s="553"/>
      <c r="O91" s="324"/>
      <c r="P91" s="333"/>
    </row>
    <row r="92" spans="2:16" ht="15.75" customHeight="1">
      <c r="B92" s="303"/>
      <c r="C92" s="321"/>
      <c r="D92" s="507" t="s">
        <v>406</v>
      </c>
      <c r="E92" s="508"/>
      <c r="F92" s="61"/>
      <c r="G92" s="326">
        <f>'3. Staffing Plan'!H53</f>
        <v>0</v>
      </c>
      <c r="H92" s="326">
        <f>'3. Staffing Plan'!L53</f>
        <v>0</v>
      </c>
      <c r="I92" s="326">
        <f>'3. Staffing Plan'!P53</f>
        <v>0</v>
      </c>
      <c r="J92" s="326">
        <f>'3. Staffing Plan'!T53</f>
        <v>0</v>
      </c>
      <c r="K92" s="326">
        <f>'3. Staffing Plan'!X53</f>
        <v>0</v>
      </c>
      <c r="L92" s="326">
        <f>'3. Staffing Plan'!AB53</f>
        <v>0</v>
      </c>
      <c r="M92" s="390"/>
      <c r="N92" s="553"/>
      <c r="O92" s="324"/>
      <c r="P92" s="333"/>
    </row>
    <row r="93" spans="2:16" ht="15.75" customHeight="1">
      <c r="B93" s="303"/>
      <c r="C93" s="321"/>
      <c r="D93" s="507" t="s">
        <v>513</v>
      </c>
      <c r="E93" s="508"/>
      <c r="F93" s="61"/>
      <c r="G93" s="326">
        <f>'3. Staffing Plan'!H58</f>
        <v>0</v>
      </c>
      <c r="H93" s="326">
        <f>'3. Staffing Plan'!L58</f>
        <v>0</v>
      </c>
      <c r="I93" s="326">
        <f>'3. Staffing Plan'!P58</f>
        <v>0</v>
      </c>
      <c r="J93" s="326">
        <f>'3. Staffing Plan'!T58</f>
        <v>0</v>
      </c>
      <c r="K93" s="326">
        <f>'3. Staffing Plan'!X58</f>
        <v>0</v>
      </c>
      <c r="L93" s="326">
        <f>'3. Staffing Plan'!AB58</f>
        <v>0</v>
      </c>
      <c r="M93" s="390"/>
      <c r="N93" s="553"/>
      <c r="O93" s="324"/>
      <c r="P93" s="333"/>
    </row>
    <row r="94" spans="2:16" ht="15.75" customHeight="1">
      <c r="B94" s="303"/>
      <c r="C94" s="321"/>
      <c r="D94" s="411"/>
      <c r="E94" s="412"/>
      <c r="F94" s="61"/>
      <c r="G94" s="353"/>
      <c r="H94" s="58"/>
      <c r="I94" s="58"/>
      <c r="J94" s="58"/>
      <c r="K94" s="58"/>
      <c r="L94" s="323"/>
      <c r="M94" s="307"/>
      <c r="N94" s="553"/>
      <c r="O94" s="324"/>
      <c r="P94" s="333"/>
    </row>
    <row r="95" spans="2:16" ht="15.75" customHeight="1">
      <c r="B95" s="303"/>
      <c r="C95" s="321"/>
      <c r="D95" s="509" t="s">
        <v>36</v>
      </c>
      <c r="E95" s="510"/>
      <c r="F95" s="60"/>
      <c r="G95" s="348">
        <f aca="true" t="shared" si="8" ref="G95:L95">SUM(G90:G93)</f>
        <v>0</v>
      </c>
      <c r="H95" s="348">
        <f t="shared" si="8"/>
        <v>0</v>
      </c>
      <c r="I95" s="348">
        <f t="shared" si="8"/>
        <v>0</v>
      </c>
      <c r="J95" s="348">
        <f t="shared" si="8"/>
        <v>0</v>
      </c>
      <c r="K95" s="348">
        <f t="shared" si="8"/>
        <v>0</v>
      </c>
      <c r="L95" s="348">
        <f t="shared" si="8"/>
        <v>0</v>
      </c>
      <c r="M95" s="392"/>
      <c r="N95" s="554"/>
      <c r="O95" s="324"/>
      <c r="P95" s="333"/>
    </row>
    <row r="96" spans="2:17" s="322" customFormat="1" ht="15.75" customHeight="1">
      <c r="B96" s="303"/>
      <c r="C96" s="321"/>
      <c r="D96" s="411"/>
      <c r="E96" s="412"/>
      <c r="F96" s="61"/>
      <c r="G96" s="337"/>
      <c r="H96" s="58"/>
      <c r="I96" s="58"/>
      <c r="J96" s="58"/>
      <c r="K96" s="58"/>
      <c r="L96" s="323"/>
      <c r="M96" s="307"/>
      <c r="N96" s="440"/>
      <c r="O96" s="324"/>
      <c r="P96" s="333"/>
      <c r="Q96" s="343"/>
    </row>
    <row r="97" spans="2:17" s="322" customFormat="1" ht="15.75" customHeight="1">
      <c r="B97" s="303"/>
      <c r="C97" s="321"/>
      <c r="D97" s="509" t="s">
        <v>37</v>
      </c>
      <c r="E97" s="510"/>
      <c r="F97" s="60"/>
      <c r="G97" s="348">
        <f aca="true" t="shared" si="9" ref="G97:L97">G87+G95</f>
        <v>0</v>
      </c>
      <c r="H97" s="348">
        <f t="shared" si="9"/>
        <v>0</v>
      </c>
      <c r="I97" s="348">
        <f t="shared" si="9"/>
        <v>0</v>
      </c>
      <c r="J97" s="348">
        <f t="shared" si="9"/>
        <v>0</v>
      </c>
      <c r="K97" s="348">
        <f t="shared" si="9"/>
        <v>0</v>
      </c>
      <c r="L97" s="348">
        <f t="shared" si="9"/>
        <v>0</v>
      </c>
      <c r="M97" s="392"/>
      <c r="N97" s="441"/>
      <c r="O97" s="324"/>
      <c r="P97" s="333"/>
      <c r="Q97" s="343"/>
    </row>
    <row r="98" spans="2:16" ht="15.75" customHeight="1">
      <c r="B98" s="303"/>
      <c r="C98" s="321"/>
      <c r="D98" s="411"/>
      <c r="E98" s="412"/>
      <c r="F98" s="61"/>
      <c r="G98" s="351">
        <f>IF((ROUND(G97,2)=ROUND('3. Staffing Plan'!H66,2)),"","ERROR")</f>
      </c>
      <c r="H98" s="351">
        <f>IF((ROUND(H97,2)=ROUND('3. Staffing Plan'!L66,2)),"","ERROR")</f>
      </c>
      <c r="I98" s="351">
        <f>IF((ROUND(I97,2)=ROUND('3. Staffing Plan'!P66,2)),"","ERROR")</f>
      </c>
      <c r="J98" s="351">
        <f>IF((ROUND(J97,2)=ROUND('3. Staffing Plan'!T66,2)),"","ERROR")</f>
      </c>
      <c r="K98" s="351">
        <f>IF((ROUND(K97,2)=ROUND('3. Staffing Plan'!X66,2)),"","ERROR")</f>
      </c>
      <c r="L98" s="351">
        <f>IF((ROUND(L97,2)=ROUND('3. Staffing Plan'!AB66,2)),"","ERROR")</f>
      </c>
      <c r="M98" s="350"/>
      <c r="N98" s="384">
        <f>IF(COUNTIF(G98:L98,"ERROR"),"Tab 3 and Tab 4 Values do not match.","")</f>
      </c>
      <c r="O98" s="324"/>
      <c r="P98" s="327"/>
    </row>
    <row r="99" spans="2:16" ht="15.75" customHeight="1">
      <c r="B99" s="303"/>
      <c r="C99" s="321"/>
      <c r="D99" s="521" t="s">
        <v>95</v>
      </c>
      <c r="E99" s="522"/>
      <c r="F99" s="306"/>
      <c r="G99" s="409"/>
      <c r="H99" s="511"/>
      <c r="I99" s="512"/>
      <c r="J99" s="512"/>
      <c r="K99" s="512"/>
      <c r="L99" s="512"/>
      <c r="M99" s="312"/>
      <c r="N99" s="1" t="s">
        <v>540</v>
      </c>
      <c r="O99" s="332"/>
      <c r="P99" s="342"/>
    </row>
    <row r="100" spans="2:16" ht="15.75" customHeight="1">
      <c r="B100" s="303"/>
      <c r="C100" s="321"/>
      <c r="D100" s="507" t="s">
        <v>3</v>
      </c>
      <c r="E100" s="508"/>
      <c r="F100" s="405"/>
      <c r="G100" s="329">
        <v>0</v>
      </c>
      <c r="H100" s="329">
        <v>0</v>
      </c>
      <c r="I100" s="329">
        <v>0</v>
      </c>
      <c r="J100" s="329">
        <v>0</v>
      </c>
      <c r="K100" s="329">
        <v>0</v>
      </c>
      <c r="L100" s="329">
        <v>0</v>
      </c>
      <c r="M100" s="397"/>
      <c r="N100" s="552" t="s">
        <v>2</v>
      </c>
      <c r="O100" s="324"/>
      <c r="P100" s="342"/>
    </row>
    <row r="101" spans="2:16" ht="15.75" customHeight="1">
      <c r="B101" s="303"/>
      <c r="C101" s="321"/>
      <c r="D101" s="507" t="s">
        <v>38</v>
      </c>
      <c r="E101" s="508"/>
      <c r="F101" s="405"/>
      <c r="G101" s="329">
        <v>0</v>
      </c>
      <c r="H101" s="329">
        <v>0</v>
      </c>
      <c r="I101" s="329">
        <v>0</v>
      </c>
      <c r="J101" s="329">
        <v>0</v>
      </c>
      <c r="K101" s="329">
        <v>0</v>
      </c>
      <c r="L101" s="329">
        <v>0</v>
      </c>
      <c r="M101" s="397"/>
      <c r="N101" s="557"/>
      <c r="O101" s="324"/>
      <c r="P101" s="342"/>
    </row>
    <row r="102" spans="2:16" ht="15.75" customHeight="1">
      <c r="B102" s="303"/>
      <c r="C102" s="321"/>
      <c r="D102" s="507" t="s">
        <v>463</v>
      </c>
      <c r="E102" s="508"/>
      <c r="F102" s="405"/>
      <c r="G102" s="329">
        <v>0</v>
      </c>
      <c r="H102" s="329">
        <v>0</v>
      </c>
      <c r="I102" s="329">
        <v>0</v>
      </c>
      <c r="J102" s="329">
        <v>0</v>
      </c>
      <c r="K102" s="329">
        <v>0</v>
      </c>
      <c r="L102" s="329">
        <v>0</v>
      </c>
      <c r="M102" s="397"/>
      <c r="N102" s="557"/>
      <c r="O102" s="324"/>
      <c r="P102" s="342"/>
    </row>
    <row r="103" spans="2:16" ht="15.75" customHeight="1">
      <c r="B103" s="303"/>
      <c r="C103" s="321"/>
      <c r="D103" s="507" t="s">
        <v>39</v>
      </c>
      <c r="E103" s="508"/>
      <c r="F103" s="405"/>
      <c r="G103" s="329">
        <v>0</v>
      </c>
      <c r="H103" s="329">
        <v>0</v>
      </c>
      <c r="I103" s="329">
        <v>0</v>
      </c>
      <c r="J103" s="329">
        <v>0</v>
      </c>
      <c r="K103" s="329">
        <v>0</v>
      </c>
      <c r="L103" s="329">
        <v>0</v>
      </c>
      <c r="M103" s="397"/>
      <c r="N103" s="557"/>
      <c r="O103" s="324"/>
      <c r="P103" s="342"/>
    </row>
    <row r="104" spans="2:16" ht="15.75" customHeight="1">
      <c r="B104" s="303"/>
      <c r="C104" s="321"/>
      <c r="D104" s="507" t="s">
        <v>40</v>
      </c>
      <c r="E104" s="508"/>
      <c r="F104" s="405"/>
      <c r="G104" s="329">
        <v>0</v>
      </c>
      <c r="H104" s="329">
        <v>0</v>
      </c>
      <c r="I104" s="329">
        <v>0</v>
      </c>
      <c r="J104" s="329">
        <v>0</v>
      </c>
      <c r="K104" s="329">
        <v>0</v>
      </c>
      <c r="L104" s="329">
        <v>0</v>
      </c>
      <c r="M104" s="397"/>
      <c r="N104" s="557"/>
      <c r="O104" s="324"/>
      <c r="P104" s="333"/>
    </row>
    <row r="105" spans="2:16" ht="15.75" customHeight="1">
      <c r="B105" s="303"/>
      <c r="C105" s="321"/>
      <c r="D105" s="507" t="s">
        <v>12</v>
      </c>
      <c r="E105" s="508"/>
      <c r="F105" s="405"/>
      <c r="G105" s="329">
        <v>0</v>
      </c>
      <c r="H105" s="329">
        <v>0</v>
      </c>
      <c r="I105" s="329">
        <v>0</v>
      </c>
      <c r="J105" s="329">
        <v>0</v>
      </c>
      <c r="K105" s="329">
        <v>0</v>
      </c>
      <c r="L105" s="329">
        <v>0</v>
      </c>
      <c r="M105" s="397"/>
      <c r="N105" s="557"/>
      <c r="O105" s="324"/>
      <c r="P105" s="342"/>
    </row>
    <row r="106" spans="2:16" ht="15.75" customHeight="1">
      <c r="B106" s="303"/>
      <c r="C106" s="321"/>
      <c r="D106" s="507" t="s">
        <v>464</v>
      </c>
      <c r="E106" s="508"/>
      <c r="F106" s="405"/>
      <c r="G106" s="329">
        <v>0</v>
      </c>
      <c r="H106" s="329">
        <v>0</v>
      </c>
      <c r="I106" s="329">
        <v>0</v>
      </c>
      <c r="J106" s="329">
        <v>0</v>
      </c>
      <c r="K106" s="329">
        <v>0</v>
      </c>
      <c r="L106" s="329">
        <v>0</v>
      </c>
      <c r="M106" s="397"/>
      <c r="N106" s="557"/>
      <c r="O106" s="324"/>
      <c r="P106" s="342"/>
    </row>
    <row r="107" spans="2:16" ht="15.75" customHeight="1">
      <c r="B107" s="303"/>
      <c r="C107" s="321"/>
      <c r="D107" s="507" t="s">
        <v>541</v>
      </c>
      <c r="E107" s="508"/>
      <c r="F107" s="405"/>
      <c r="G107" s="329">
        <v>0</v>
      </c>
      <c r="H107" s="329">
        <v>0</v>
      </c>
      <c r="I107" s="329">
        <v>0</v>
      </c>
      <c r="J107" s="329">
        <v>0</v>
      </c>
      <c r="K107" s="329">
        <v>0</v>
      </c>
      <c r="L107" s="329">
        <v>0</v>
      </c>
      <c r="M107" s="397"/>
      <c r="N107" s="557"/>
      <c r="O107" s="324"/>
      <c r="P107" s="342"/>
    </row>
    <row r="108" spans="2:16" ht="15.75" customHeight="1">
      <c r="B108" s="303"/>
      <c r="C108" s="321"/>
      <c r="D108" s="411"/>
      <c r="E108" s="412"/>
      <c r="F108" s="61"/>
      <c r="G108" s="337"/>
      <c r="H108" s="58"/>
      <c r="I108" s="58"/>
      <c r="J108" s="58"/>
      <c r="K108" s="58"/>
      <c r="L108" s="323"/>
      <c r="M108" s="307"/>
      <c r="N108" s="557"/>
      <c r="O108" s="324"/>
      <c r="P108" s="333"/>
    </row>
    <row r="109" spans="2:16" ht="15.75" customHeight="1">
      <c r="B109" s="303"/>
      <c r="C109" s="321"/>
      <c r="D109" s="509" t="s">
        <v>41</v>
      </c>
      <c r="E109" s="510"/>
      <c r="F109" s="60"/>
      <c r="G109" s="348">
        <f aca="true" t="shared" si="10" ref="G109:L109">SUM(G100:G107)</f>
        <v>0</v>
      </c>
      <c r="H109" s="348">
        <f t="shared" si="10"/>
        <v>0</v>
      </c>
      <c r="I109" s="348">
        <f t="shared" si="10"/>
        <v>0</v>
      </c>
      <c r="J109" s="348">
        <f t="shared" si="10"/>
        <v>0</v>
      </c>
      <c r="K109" s="348">
        <f t="shared" si="10"/>
        <v>0</v>
      </c>
      <c r="L109" s="348">
        <f t="shared" si="10"/>
        <v>0</v>
      </c>
      <c r="M109" s="392"/>
      <c r="N109" s="558"/>
      <c r="O109" s="324"/>
      <c r="P109" s="333"/>
    </row>
    <row r="110" spans="2:17" ht="15.75" customHeight="1">
      <c r="B110" s="303"/>
      <c r="C110" s="321"/>
      <c r="D110" s="411"/>
      <c r="E110" s="412"/>
      <c r="F110" s="61"/>
      <c r="G110" s="339"/>
      <c r="H110" s="59"/>
      <c r="I110" s="59"/>
      <c r="J110" s="59"/>
      <c r="K110" s="59"/>
      <c r="L110" s="336"/>
      <c r="M110" s="307"/>
      <c r="N110" s="381"/>
      <c r="O110" s="324"/>
      <c r="P110" s="333"/>
      <c r="Q110" s="354"/>
    </row>
    <row r="111" spans="2:17" ht="15.75" customHeight="1">
      <c r="B111" s="303"/>
      <c r="C111" s="321"/>
      <c r="D111" s="521" t="s">
        <v>465</v>
      </c>
      <c r="E111" s="522"/>
      <c r="F111" s="306"/>
      <c r="G111" s="409"/>
      <c r="H111" s="366"/>
      <c r="I111" s="63"/>
      <c r="J111" s="63"/>
      <c r="K111" s="63"/>
      <c r="L111" s="63"/>
      <c r="M111" s="61"/>
      <c r="N111" s="402" t="s">
        <v>515</v>
      </c>
      <c r="O111" s="332"/>
      <c r="P111" s="333"/>
      <c r="Q111" s="354"/>
    </row>
    <row r="112" spans="2:16" ht="15.75" customHeight="1">
      <c r="B112" s="303"/>
      <c r="C112" s="321"/>
      <c r="D112" s="507" t="s">
        <v>466</v>
      </c>
      <c r="E112" s="508"/>
      <c r="F112" s="405"/>
      <c r="G112" s="329">
        <v>0</v>
      </c>
      <c r="H112" s="329">
        <v>0</v>
      </c>
      <c r="I112" s="329">
        <v>0</v>
      </c>
      <c r="J112" s="329">
        <v>0</v>
      </c>
      <c r="K112" s="329">
        <v>0</v>
      </c>
      <c r="L112" s="329">
        <v>0</v>
      </c>
      <c r="M112" s="397"/>
      <c r="N112" s="552"/>
      <c r="O112" s="324"/>
      <c r="P112" s="333"/>
    </row>
    <row r="113" spans="2:16" ht="15.75" customHeight="1">
      <c r="B113" s="303"/>
      <c r="C113" s="321"/>
      <c r="D113" s="507" t="s">
        <v>467</v>
      </c>
      <c r="E113" s="508"/>
      <c r="F113" s="405"/>
      <c r="G113" s="329">
        <v>0</v>
      </c>
      <c r="H113" s="329">
        <v>0</v>
      </c>
      <c r="I113" s="329">
        <v>0</v>
      </c>
      <c r="J113" s="329">
        <v>0</v>
      </c>
      <c r="K113" s="329">
        <v>0</v>
      </c>
      <c r="L113" s="329">
        <v>0</v>
      </c>
      <c r="M113" s="397"/>
      <c r="N113" s="553"/>
      <c r="O113" s="355"/>
      <c r="P113" s="333"/>
    </row>
    <row r="114" spans="2:16" ht="15.75" customHeight="1">
      <c r="B114" s="303"/>
      <c r="C114" s="321"/>
      <c r="D114" s="411"/>
      <c r="E114" s="412"/>
      <c r="F114" s="61"/>
      <c r="G114" s="337"/>
      <c r="H114" s="58"/>
      <c r="I114" s="58"/>
      <c r="J114" s="58"/>
      <c r="K114" s="58"/>
      <c r="L114" s="323"/>
      <c r="M114" s="307"/>
      <c r="N114" s="553"/>
      <c r="O114" s="324"/>
      <c r="P114" s="333"/>
    </row>
    <row r="115" spans="2:17" s="322" customFormat="1" ht="15.75" customHeight="1">
      <c r="B115" s="303"/>
      <c r="C115" s="321"/>
      <c r="D115" s="509" t="s">
        <v>468</v>
      </c>
      <c r="E115" s="510"/>
      <c r="F115" s="60"/>
      <c r="G115" s="348">
        <f aca="true" t="shared" si="11" ref="G115:L115">SUM(G112:G113)</f>
        <v>0</v>
      </c>
      <c r="H115" s="348">
        <f t="shared" si="11"/>
        <v>0</v>
      </c>
      <c r="I115" s="348">
        <f t="shared" si="11"/>
        <v>0</v>
      </c>
      <c r="J115" s="348">
        <f t="shared" si="11"/>
        <v>0</v>
      </c>
      <c r="K115" s="348">
        <f t="shared" si="11"/>
        <v>0</v>
      </c>
      <c r="L115" s="348">
        <f t="shared" si="11"/>
        <v>0</v>
      </c>
      <c r="M115" s="392"/>
      <c r="N115" s="554"/>
      <c r="O115" s="324"/>
      <c r="P115" s="333"/>
      <c r="Q115" s="343"/>
    </row>
    <row r="116" spans="2:16" ht="15.75" customHeight="1">
      <c r="B116" s="303"/>
      <c r="C116" s="321"/>
      <c r="D116" s="411"/>
      <c r="E116" s="412"/>
      <c r="F116" s="61"/>
      <c r="G116" s="339"/>
      <c r="H116" s="59"/>
      <c r="I116" s="59"/>
      <c r="J116" s="59"/>
      <c r="K116" s="59"/>
      <c r="L116" s="336"/>
      <c r="M116" s="307"/>
      <c r="N116" s="381"/>
      <c r="O116" s="324"/>
      <c r="P116" s="333"/>
    </row>
    <row r="117" spans="2:16" ht="15.75" customHeight="1">
      <c r="B117" s="303"/>
      <c r="C117" s="321"/>
      <c r="D117" s="521" t="s">
        <v>42</v>
      </c>
      <c r="E117" s="522"/>
      <c r="F117" s="306"/>
      <c r="G117" s="409"/>
      <c r="H117" s="340"/>
      <c r="I117" s="340"/>
      <c r="J117" s="340"/>
      <c r="K117" s="340"/>
      <c r="L117" s="341"/>
      <c r="M117" s="307"/>
      <c r="N117" s="401" t="s">
        <v>516</v>
      </c>
      <c r="O117" s="324"/>
      <c r="P117" s="333"/>
    </row>
    <row r="118" spans="2:16" ht="15.75" customHeight="1">
      <c r="B118" s="303"/>
      <c r="C118" s="321"/>
      <c r="D118" s="507" t="s">
        <v>4</v>
      </c>
      <c r="E118" s="508"/>
      <c r="F118" s="405"/>
      <c r="G118" s="329">
        <v>0</v>
      </c>
      <c r="H118" s="329">
        <v>0</v>
      </c>
      <c r="I118" s="329">
        <v>0</v>
      </c>
      <c r="J118" s="329">
        <v>0</v>
      </c>
      <c r="K118" s="329">
        <v>0</v>
      </c>
      <c r="L118" s="329">
        <v>0</v>
      </c>
      <c r="M118" s="397"/>
      <c r="N118" s="552" t="s">
        <v>2</v>
      </c>
      <c r="O118" s="324"/>
      <c r="P118" s="333"/>
    </row>
    <row r="119" spans="2:16" ht="15.75" customHeight="1">
      <c r="B119" s="303"/>
      <c r="C119" s="321"/>
      <c r="D119" s="507" t="s">
        <v>469</v>
      </c>
      <c r="E119" s="508"/>
      <c r="F119" s="405"/>
      <c r="G119" s="329">
        <v>0</v>
      </c>
      <c r="H119" s="329">
        <v>0</v>
      </c>
      <c r="I119" s="329">
        <v>0</v>
      </c>
      <c r="J119" s="329">
        <v>0</v>
      </c>
      <c r="K119" s="329">
        <v>0</v>
      </c>
      <c r="L119" s="329">
        <v>0</v>
      </c>
      <c r="M119" s="397"/>
      <c r="N119" s="553"/>
      <c r="O119" s="324"/>
      <c r="P119" s="342"/>
    </row>
    <row r="120" spans="2:16" ht="15.75" customHeight="1">
      <c r="B120" s="303"/>
      <c r="C120" s="321"/>
      <c r="D120" s="411"/>
      <c r="E120" s="412"/>
      <c r="F120" s="61"/>
      <c r="G120" s="337"/>
      <c r="H120" s="58"/>
      <c r="I120" s="58"/>
      <c r="J120" s="58"/>
      <c r="K120" s="58"/>
      <c r="L120" s="323"/>
      <c r="M120" s="307"/>
      <c r="N120" s="553"/>
      <c r="O120" s="324"/>
      <c r="P120" s="342"/>
    </row>
    <row r="121" spans="2:16" ht="15.75" customHeight="1">
      <c r="B121" s="303"/>
      <c r="C121" s="321"/>
      <c r="D121" s="509" t="s">
        <v>520</v>
      </c>
      <c r="E121" s="510"/>
      <c r="F121" s="60"/>
      <c r="G121" s="338">
        <f aca="true" t="shared" si="12" ref="G121:L121">SUM(G118:G119)</f>
        <v>0</v>
      </c>
      <c r="H121" s="348">
        <f t="shared" si="12"/>
        <v>0</v>
      </c>
      <c r="I121" s="348">
        <f t="shared" si="12"/>
        <v>0</v>
      </c>
      <c r="J121" s="348">
        <f t="shared" si="12"/>
        <v>0</v>
      </c>
      <c r="K121" s="348">
        <f t="shared" si="12"/>
        <v>0</v>
      </c>
      <c r="L121" s="348">
        <f t="shared" si="12"/>
        <v>0</v>
      </c>
      <c r="M121" s="392"/>
      <c r="N121" s="554"/>
      <c r="O121" s="324"/>
      <c r="P121" s="333"/>
    </row>
    <row r="122" spans="2:16" ht="15.75" customHeight="1">
      <c r="B122" s="303"/>
      <c r="C122" s="321"/>
      <c r="D122" s="411"/>
      <c r="E122" s="412"/>
      <c r="F122" s="61"/>
      <c r="G122" s="339"/>
      <c r="H122" s="59"/>
      <c r="I122" s="59"/>
      <c r="J122" s="59"/>
      <c r="K122" s="59"/>
      <c r="L122" s="336"/>
      <c r="M122" s="307"/>
      <c r="N122" s="381"/>
      <c r="O122" s="324"/>
      <c r="P122" s="333"/>
    </row>
    <row r="123" spans="2:16" ht="15.75" customHeight="1">
      <c r="B123" s="303"/>
      <c r="C123" s="321"/>
      <c r="D123" s="521" t="s">
        <v>489</v>
      </c>
      <c r="E123" s="522"/>
      <c r="F123" s="306"/>
      <c r="G123" s="409"/>
      <c r="H123" s="340"/>
      <c r="I123" s="63"/>
      <c r="J123" s="63"/>
      <c r="K123" s="63"/>
      <c r="L123" s="63"/>
      <c r="M123" s="61"/>
      <c r="N123" s="403" t="s">
        <v>517</v>
      </c>
      <c r="O123" s="356"/>
      <c r="P123" s="333"/>
    </row>
    <row r="124" spans="2:16" ht="15.75" customHeight="1">
      <c r="B124" s="303"/>
      <c r="C124" s="321"/>
      <c r="D124" s="507" t="s">
        <v>43</v>
      </c>
      <c r="E124" s="508"/>
      <c r="F124" s="405"/>
      <c r="G124" s="329">
        <v>0</v>
      </c>
      <c r="H124" s="329">
        <v>0</v>
      </c>
      <c r="I124" s="329">
        <v>0</v>
      </c>
      <c r="J124" s="329">
        <v>0</v>
      </c>
      <c r="K124" s="329">
        <v>0</v>
      </c>
      <c r="L124" s="329">
        <v>0</v>
      </c>
      <c r="M124" s="397"/>
      <c r="N124" s="552"/>
      <c r="O124" s="324"/>
      <c r="P124" s="333"/>
    </row>
    <row r="125" spans="2:16" ht="15.75" customHeight="1">
      <c r="B125" s="303"/>
      <c r="C125" s="321"/>
      <c r="D125" s="507" t="s">
        <v>5</v>
      </c>
      <c r="E125" s="508"/>
      <c r="F125" s="405"/>
      <c r="G125" s="329">
        <v>0</v>
      </c>
      <c r="H125" s="329">
        <v>0</v>
      </c>
      <c r="I125" s="329">
        <v>0</v>
      </c>
      <c r="J125" s="329">
        <v>0</v>
      </c>
      <c r="K125" s="329">
        <v>0</v>
      </c>
      <c r="L125" s="329">
        <v>0</v>
      </c>
      <c r="M125" s="397"/>
      <c r="N125" s="553"/>
      <c r="O125" s="324"/>
      <c r="P125" s="333"/>
    </row>
    <row r="126" spans="2:16" ht="15.75" customHeight="1">
      <c r="B126" s="303"/>
      <c r="C126" s="321"/>
      <c r="D126" s="507" t="s">
        <v>44</v>
      </c>
      <c r="E126" s="508"/>
      <c r="F126" s="405"/>
      <c r="G126" s="329">
        <v>0</v>
      </c>
      <c r="H126" s="329">
        <v>0</v>
      </c>
      <c r="I126" s="329">
        <v>0</v>
      </c>
      <c r="J126" s="329">
        <v>0</v>
      </c>
      <c r="K126" s="329">
        <v>0</v>
      </c>
      <c r="L126" s="329">
        <v>0</v>
      </c>
      <c r="M126" s="397"/>
      <c r="N126" s="553"/>
      <c r="O126" s="324"/>
      <c r="P126" s="333"/>
    </row>
    <row r="127" spans="2:16" ht="15.75" customHeight="1">
      <c r="B127" s="303"/>
      <c r="C127" s="321"/>
      <c r="D127" s="507" t="s">
        <v>45</v>
      </c>
      <c r="E127" s="508"/>
      <c r="F127" s="405"/>
      <c r="G127" s="329">
        <v>0</v>
      </c>
      <c r="H127" s="329">
        <v>0</v>
      </c>
      <c r="I127" s="329">
        <v>0</v>
      </c>
      <c r="J127" s="329">
        <v>0</v>
      </c>
      <c r="K127" s="329">
        <v>0</v>
      </c>
      <c r="L127" s="329">
        <v>0</v>
      </c>
      <c r="M127" s="397"/>
      <c r="N127" s="553"/>
      <c r="O127" s="324"/>
      <c r="P127" s="333"/>
    </row>
    <row r="128" spans="2:16" ht="15.75" customHeight="1">
      <c r="B128" s="303"/>
      <c r="C128" s="321"/>
      <c r="D128" s="507" t="s">
        <v>470</v>
      </c>
      <c r="E128" s="508"/>
      <c r="F128" s="405"/>
      <c r="G128" s="329">
        <v>0</v>
      </c>
      <c r="H128" s="329">
        <v>0</v>
      </c>
      <c r="I128" s="329">
        <v>0</v>
      </c>
      <c r="J128" s="329">
        <v>0</v>
      </c>
      <c r="K128" s="329">
        <v>0</v>
      </c>
      <c r="L128" s="329">
        <v>0</v>
      </c>
      <c r="M128" s="397"/>
      <c r="N128" s="553"/>
      <c r="O128" s="324"/>
      <c r="P128" s="333"/>
    </row>
    <row r="129" spans="2:16" ht="15.75" customHeight="1">
      <c r="B129" s="303"/>
      <c r="C129" s="321"/>
      <c r="D129" s="507" t="s">
        <v>471</v>
      </c>
      <c r="E129" s="508"/>
      <c r="F129" s="405"/>
      <c r="G129" s="329">
        <v>0</v>
      </c>
      <c r="H129" s="329">
        <v>0</v>
      </c>
      <c r="I129" s="329">
        <v>0</v>
      </c>
      <c r="J129" s="329">
        <v>0</v>
      </c>
      <c r="K129" s="329">
        <v>0</v>
      </c>
      <c r="L129" s="329">
        <v>0</v>
      </c>
      <c r="M129" s="397"/>
      <c r="N129" s="553"/>
      <c r="O129" s="324"/>
      <c r="P129" s="333"/>
    </row>
    <row r="130" spans="2:16" ht="15.75" customHeight="1">
      <c r="B130" s="303"/>
      <c r="C130" s="321"/>
      <c r="D130" s="507" t="s">
        <v>6</v>
      </c>
      <c r="E130" s="508"/>
      <c r="F130" s="405"/>
      <c r="G130" s="329">
        <v>0</v>
      </c>
      <c r="H130" s="329">
        <v>0</v>
      </c>
      <c r="I130" s="329">
        <v>0</v>
      </c>
      <c r="J130" s="329">
        <v>0</v>
      </c>
      <c r="K130" s="329">
        <v>0</v>
      </c>
      <c r="L130" s="329">
        <v>0</v>
      </c>
      <c r="M130" s="397"/>
      <c r="N130" s="553"/>
      <c r="O130" s="324"/>
      <c r="P130" s="333"/>
    </row>
    <row r="131" spans="2:16" ht="15.75" customHeight="1">
      <c r="B131" s="303"/>
      <c r="C131" s="321"/>
      <c r="D131" s="507" t="s">
        <v>472</v>
      </c>
      <c r="E131" s="508"/>
      <c r="F131" s="405"/>
      <c r="G131" s="329">
        <v>0</v>
      </c>
      <c r="H131" s="329">
        <v>0</v>
      </c>
      <c r="I131" s="329">
        <v>0</v>
      </c>
      <c r="J131" s="329">
        <v>0</v>
      </c>
      <c r="K131" s="329">
        <v>0</v>
      </c>
      <c r="L131" s="329">
        <v>0</v>
      </c>
      <c r="M131" s="397"/>
      <c r="N131" s="553"/>
      <c r="O131" s="324"/>
      <c r="P131" s="333"/>
    </row>
    <row r="132" spans="2:16" ht="15.75" customHeight="1">
      <c r="B132" s="303"/>
      <c r="C132" s="321"/>
      <c r="D132" s="507" t="s">
        <v>46</v>
      </c>
      <c r="E132" s="508"/>
      <c r="F132" s="405"/>
      <c r="G132" s="329">
        <v>0</v>
      </c>
      <c r="H132" s="329">
        <v>0</v>
      </c>
      <c r="I132" s="329">
        <v>0</v>
      </c>
      <c r="J132" s="329">
        <v>0</v>
      </c>
      <c r="K132" s="329">
        <v>0</v>
      </c>
      <c r="L132" s="329">
        <v>0</v>
      </c>
      <c r="M132" s="397"/>
      <c r="N132" s="553"/>
      <c r="O132" s="324"/>
      <c r="P132" s="333"/>
    </row>
    <row r="133" spans="2:16" ht="15.75" customHeight="1">
      <c r="B133" s="303"/>
      <c r="C133" s="321"/>
      <c r="D133" s="507" t="s">
        <v>473</v>
      </c>
      <c r="E133" s="508"/>
      <c r="F133" s="405"/>
      <c r="G133" s="329">
        <v>0</v>
      </c>
      <c r="H133" s="329">
        <v>0</v>
      </c>
      <c r="I133" s="329">
        <v>0</v>
      </c>
      <c r="J133" s="329">
        <v>0</v>
      </c>
      <c r="K133" s="329">
        <v>0</v>
      </c>
      <c r="L133" s="329">
        <v>0</v>
      </c>
      <c r="M133" s="397"/>
      <c r="N133" s="553"/>
      <c r="O133" s="324"/>
      <c r="P133" s="333"/>
    </row>
    <row r="134" spans="2:16" ht="15.75" customHeight="1">
      <c r="B134" s="303"/>
      <c r="C134" s="321"/>
      <c r="D134" s="507" t="s">
        <v>47</v>
      </c>
      <c r="E134" s="508"/>
      <c r="F134" s="405"/>
      <c r="G134" s="329">
        <v>0</v>
      </c>
      <c r="H134" s="329">
        <v>0</v>
      </c>
      <c r="I134" s="329">
        <v>0</v>
      </c>
      <c r="J134" s="329">
        <v>0</v>
      </c>
      <c r="K134" s="329">
        <v>0</v>
      </c>
      <c r="L134" s="329">
        <v>0</v>
      </c>
      <c r="M134" s="397"/>
      <c r="N134" s="553"/>
      <c r="O134" s="324"/>
      <c r="P134" s="333"/>
    </row>
    <row r="135" spans="2:16" ht="15.75" customHeight="1">
      <c r="B135" s="303"/>
      <c r="C135" s="321"/>
      <c r="D135" s="507" t="s">
        <v>474</v>
      </c>
      <c r="E135" s="508"/>
      <c r="F135" s="405"/>
      <c r="G135" s="329">
        <v>0</v>
      </c>
      <c r="H135" s="329">
        <v>0</v>
      </c>
      <c r="I135" s="329">
        <v>0</v>
      </c>
      <c r="J135" s="329">
        <v>0</v>
      </c>
      <c r="K135" s="329">
        <v>0</v>
      </c>
      <c r="L135" s="329">
        <v>0</v>
      </c>
      <c r="M135" s="397"/>
      <c r="N135" s="553"/>
      <c r="O135" s="324"/>
      <c r="P135" s="333"/>
    </row>
    <row r="136" spans="2:16" ht="15.75" customHeight="1">
      <c r="B136" s="303"/>
      <c r="C136" s="321"/>
      <c r="D136" s="507" t="s">
        <v>475</v>
      </c>
      <c r="E136" s="508"/>
      <c r="F136" s="405"/>
      <c r="G136" s="329">
        <v>0</v>
      </c>
      <c r="H136" s="329">
        <v>0</v>
      </c>
      <c r="I136" s="329">
        <v>0</v>
      </c>
      <c r="J136" s="329">
        <v>0</v>
      </c>
      <c r="K136" s="329">
        <v>0</v>
      </c>
      <c r="L136" s="329">
        <v>0</v>
      </c>
      <c r="M136" s="397"/>
      <c r="N136" s="553"/>
      <c r="O136" s="324"/>
      <c r="P136" s="333"/>
    </row>
    <row r="137" spans="2:16" ht="15.75" customHeight="1">
      <c r="B137" s="303"/>
      <c r="C137" s="321"/>
      <c r="D137" s="507" t="s">
        <v>476</v>
      </c>
      <c r="E137" s="508"/>
      <c r="F137" s="405"/>
      <c r="G137" s="329">
        <v>0</v>
      </c>
      <c r="H137" s="329">
        <v>0</v>
      </c>
      <c r="I137" s="329">
        <v>0</v>
      </c>
      <c r="J137" s="329">
        <v>0</v>
      </c>
      <c r="K137" s="329">
        <v>0</v>
      </c>
      <c r="L137" s="329">
        <v>0</v>
      </c>
      <c r="M137" s="397"/>
      <c r="N137" s="553"/>
      <c r="O137" s="324"/>
      <c r="P137" s="333"/>
    </row>
    <row r="138" spans="2:16" ht="15.75" customHeight="1">
      <c r="B138" s="303"/>
      <c r="C138" s="321"/>
      <c r="D138" s="411"/>
      <c r="E138" s="412"/>
      <c r="F138" s="61"/>
      <c r="G138" s="337"/>
      <c r="H138" s="58"/>
      <c r="I138" s="58"/>
      <c r="J138" s="58"/>
      <c r="K138" s="58"/>
      <c r="L138" s="323"/>
      <c r="M138" s="307"/>
      <c r="N138" s="553"/>
      <c r="O138" s="324"/>
      <c r="P138" s="333"/>
    </row>
    <row r="139" spans="2:16" ht="15.75" customHeight="1">
      <c r="B139" s="303"/>
      <c r="C139" s="321"/>
      <c r="D139" s="509" t="s">
        <v>477</v>
      </c>
      <c r="E139" s="510"/>
      <c r="F139" s="60"/>
      <c r="G139" s="338">
        <f aca="true" t="shared" si="13" ref="G139:L139">SUM(G124:G137)</f>
        <v>0</v>
      </c>
      <c r="H139" s="348">
        <f t="shared" si="13"/>
        <v>0</v>
      </c>
      <c r="I139" s="348">
        <f t="shared" si="13"/>
        <v>0</v>
      </c>
      <c r="J139" s="348">
        <f t="shared" si="13"/>
        <v>0</v>
      </c>
      <c r="K139" s="348">
        <f t="shared" si="13"/>
        <v>0</v>
      </c>
      <c r="L139" s="348">
        <f t="shared" si="13"/>
        <v>0</v>
      </c>
      <c r="M139" s="392"/>
      <c r="N139" s="554"/>
      <c r="O139" s="331"/>
      <c r="P139" s="333"/>
    </row>
    <row r="140" spans="2:16" ht="15.75" customHeight="1">
      <c r="B140" s="303"/>
      <c r="C140" s="321"/>
      <c r="D140" s="411"/>
      <c r="E140" s="412"/>
      <c r="F140" s="61"/>
      <c r="G140" s="357"/>
      <c r="H140" s="358"/>
      <c r="I140" s="358"/>
      <c r="J140" s="358"/>
      <c r="K140" s="358"/>
      <c r="L140" s="359"/>
      <c r="M140" s="385"/>
      <c r="N140" s="383"/>
      <c r="O140" s="331"/>
      <c r="P140" s="309"/>
    </row>
    <row r="141" spans="2:16" ht="15.75" customHeight="1">
      <c r="B141" s="303"/>
      <c r="C141" s="321"/>
      <c r="D141" s="521" t="s">
        <v>490</v>
      </c>
      <c r="E141" s="522"/>
      <c r="F141" s="306"/>
      <c r="G141" s="409"/>
      <c r="H141" s="360"/>
      <c r="I141" s="361"/>
      <c r="J141" s="361"/>
      <c r="K141" s="361"/>
      <c r="L141" s="361"/>
      <c r="M141" s="312"/>
      <c r="N141" s="404" t="s">
        <v>522</v>
      </c>
      <c r="O141" s="356"/>
      <c r="P141" s="309"/>
    </row>
    <row r="142" spans="2:16" ht="15.75" customHeight="1">
      <c r="B142" s="303"/>
      <c r="C142" s="321"/>
      <c r="D142" s="507" t="s">
        <v>479</v>
      </c>
      <c r="E142" s="508"/>
      <c r="F142" s="405"/>
      <c r="G142" s="329">
        <v>0</v>
      </c>
      <c r="H142" s="329">
        <v>0</v>
      </c>
      <c r="I142" s="329">
        <v>0</v>
      </c>
      <c r="J142" s="329">
        <v>0</v>
      </c>
      <c r="K142" s="329">
        <v>0</v>
      </c>
      <c r="L142" s="329">
        <v>0</v>
      </c>
      <c r="M142" s="397"/>
      <c r="N142" s="552"/>
      <c r="O142" s="324"/>
      <c r="P142" s="309"/>
    </row>
    <row r="143" spans="2:16" ht="15.75" customHeight="1">
      <c r="B143" s="303"/>
      <c r="C143" s="321"/>
      <c r="D143" s="507" t="s">
        <v>478</v>
      </c>
      <c r="E143" s="508"/>
      <c r="F143" s="405"/>
      <c r="G143" s="329">
        <v>0</v>
      </c>
      <c r="H143" s="329">
        <v>0</v>
      </c>
      <c r="I143" s="329">
        <v>0</v>
      </c>
      <c r="J143" s="329">
        <v>0</v>
      </c>
      <c r="K143" s="329">
        <v>0</v>
      </c>
      <c r="L143" s="329">
        <v>0</v>
      </c>
      <c r="M143" s="397"/>
      <c r="N143" s="553"/>
      <c r="O143" s="331"/>
      <c r="P143" s="309"/>
    </row>
    <row r="144" spans="2:16" ht="15.75" customHeight="1">
      <c r="B144" s="303"/>
      <c r="C144" s="321"/>
      <c r="D144" s="411" t="s">
        <v>481</v>
      </c>
      <c r="E144" s="412"/>
      <c r="F144" s="405"/>
      <c r="G144" s="329">
        <v>0</v>
      </c>
      <c r="H144" s="329">
        <v>0</v>
      </c>
      <c r="I144" s="329">
        <v>0</v>
      </c>
      <c r="J144" s="329">
        <v>0</v>
      </c>
      <c r="K144" s="329">
        <v>0</v>
      </c>
      <c r="L144" s="329">
        <v>0</v>
      </c>
      <c r="M144" s="397"/>
      <c r="N144" s="553"/>
      <c r="O144" s="331"/>
      <c r="P144" s="309"/>
    </row>
    <row r="145" spans="2:16" ht="15.75" customHeight="1">
      <c r="B145" s="303"/>
      <c r="C145" s="321"/>
      <c r="D145" s="411" t="s">
        <v>480</v>
      </c>
      <c r="E145" s="412"/>
      <c r="F145" s="405"/>
      <c r="G145" s="329">
        <v>0</v>
      </c>
      <c r="H145" s="329">
        <v>0</v>
      </c>
      <c r="I145" s="329">
        <v>0</v>
      </c>
      <c r="J145" s="329">
        <v>0</v>
      </c>
      <c r="K145" s="329">
        <v>0</v>
      </c>
      <c r="L145" s="329">
        <v>0</v>
      </c>
      <c r="M145" s="397"/>
      <c r="N145" s="553"/>
      <c r="O145" s="331"/>
      <c r="P145" s="309"/>
    </row>
    <row r="146" spans="2:16" ht="15.75" customHeight="1">
      <c r="B146" s="303"/>
      <c r="C146" s="321"/>
      <c r="D146" s="411" t="s">
        <v>482</v>
      </c>
      <c r="E146" s="412"/>
      <c r="F146" s="405"/>
      <c r="G146" s="329">
        <v>0</v>
      </c>
      <c r="H146" s="329">
        <v>0</v>
      </c>
      <c r="I146" s="329">
        <v>0</v>
      </c>
      <c r="J146" s="329">
        <v>0</v>
      </c>
      <c r="K146" s="329">
        <v>0</v>
      </c>
      <c r="L146" s="329">
        <v>0</v>
      </c>
      <c r="M146" s="397"/>
      <c r="N146" s="553"/>
      <c r="O146" s="331"/>
      <c r="P146" s="309"/>
    </row>
    <row r="147" spans="2:16" ht="15.75" customHeight="1">
      <c r="B147" s="303"/>
      <c r="C147" s="321"/>
      <c r="D147" s="411" t="s">
        <v>483</v>
      </c>
      <c r="E147" s="412"/>
      <c r="F147" s="405"/>
      <c r="G147" s="329">
        <v>0</v>
      </c>
      <c r="H147" s="329">
        <v>0</v>
      </c>
      <c r="I147" s="329">
        <v>0</v>
      </c>
      <c r="J147" s="329">
        <v>0</v>
      </c>
      <c r="K147" s="329">
        <v>0</v>
      </c>
      <c r="L147" s="329">
        <v>0</v>
      </c>
      <c r="M147" s="397"/>
      <c r="N147" s="553"/>
      <c r="O147" s="331"/>
      <c r="P147" s="309"/>
    </row>
    <row r="148" spans="2:16" ht="15.75" customHeight="1">
      <c r="B148" s="303"/>
      <c r="C148" s="321"/>
      <c r="D148" s="411" t="s">
        <v>52</v>
      </c>
      <c r="E148" s="412"/>
      <c r="F148" s="405"/>
      <c r="G148" s="329">
        <v>0</v>
      </c>
      <c r="H148" s="329">
        <v>0</v>
      </c>
      <c r="I148" s="329">
        <v>0</v>
      </c>
      <c r="J148" s="329">
        <v>0</v>
      </c>
      <c r="K148" s="329">
        <v>0</v>
      </c>
      <c r="L148" s="329">
        <v>0</v>
      </c>
      <c r="M148" s="397"/>
      <c r="N148" s="553"/>
      <c r="O148" s="331"/>
      <c r="P148" s="309"/>
    </row>
    <row r="149" spans="2:16" ht="15.75" customHeight="1">
      <c r="B149" s="303"/>
      <c r="C149" s="321"/>
      <c r="D149" s="411" t="s">
        <v>484</v>
      </c>
      <c r="E149" s="412"/>
      <c r="F149" s="405"/>
      <c r="G149" s="329">
        <v>0</v>
      </c>
      <c r="H149" s="329">
        <v>0</v>
      </c>
      <c r="I149" s="329">
        <v>0</v>
      </c>
      <c r="J149" s="329">
        <v>0</v>
      </c>
      <c r="K149" s="329">
        <v>0</v>
      </c>
      <c r="L149" s="329">
        <v>0</v>
      </c>
      <c r="M149" s="397"/>
      <c r="N149" s="553"/>
      <c r="O149" s="331"/>
      <c r="P149" s="309"/>
    </row>
    <row r="150" spans="2:16" ht="15.75" customHeight="1">
      <c r="B150" s="303"/>
      <c r="C150" s="321"/>
      <c r="D150" s="411" t="s">
        <v>485</v>
      </c>
      <c r="E150" s="412"/>
      <c r="F150" s="405"/>
      <c r="G150" s="329">
        <v>0</v>
      </c>
      <c r="H150" s="329">
        <v>0</v>
      </c>
      <c r="I150" s="329">
        <v>0</v>
      </c>
      <c r="J150" s="329">
        <v>0</v>
      </c>
      <c r="K150" s="329">
        <v>0</v>
      </c>
      <c r="L150" s="329">
        <v>0</v>
      </c>
      <c r="M150" s="397"/>
      <c r="N150" s="553"/>
      <c r="O150" s="331"/>
      <c r="P150" s="309"/>
    </row>
    <row r="151" spans="2:16" ht="15.75" customHeight="1">
      <c r="B151" s="303"/>
      <c r="C151" s="321"/>
      <c r="D151" s="507" t="s">
        <v>486</v>
      </c>
      <c r="E151" s="508"/>
      <c r="F151" s="405"/>
      <c r="G151" s="329">
        <v>0</v>
      </c>
      <c r="H151" s="329">
        <v>0</v>
      </c>
      <c r="I151" s="329">
        <v>0</v>
      </c>
      <c r="J151" s="329">
        <v>0</v>
      </c>
      <c r="K151" s="329">
        <v>0</v>
      </c>
      <c r="L151" s="329">
        <v>0</v>
      </c>
      <c r="M151" s="397"/>
      <c r="N151" s="553"/>
      <c r="O151" s="331"/>
      <c r="P151" s="309"/>
    </row>
    <row r="152" spans="2:16" ht="15.75" customHeight="1">
      <c r="B152" s="303"/>
      <c r="C152" s="321"/>
      <c r="D152" s="507" t="s">
        <v>48</v>
      </c>
      <c r="E152" s="508"/>
      <c r="F152" s="405"/>
      <c r="G152" s="329">
        <v>0</v>
      </c>
      <c r="H152" s="329">
        <v>0</v>
      </c>
      <c r="I152" s="329">
        <v>0</v>
      </c>
      <c r="J152" s="329">
        <v>0</v>
      </c>
      <c r="K152" s="329">
        <v>0</v>
      </c>
      <c r="L152" s="329">
        <v>0</v>
      </c>
      <c r="M152" s="397"/>
      <c r="N152" s="553"/>
      <c r="O152" s="331"/>
      <c r="P152" s="309"/>
    </row>
    <row r="153" spans="2:16" ht="15.75" customHeight="1">
      <c r="B153" s="303"/>
      <c r="C153" s="321"/>
      <c r="D153" s="507" t="s">
        <v>487</v>
      </c>
      <c r="E153" s="508"/>
      <c r="F153" s="405"/>
      <c r="G153" s="329">
        <v>0</v>
      </c>
      <c r="H153" s="329">
        <v>0</v>
      </c>
      <c r="I153" s="329">
        <v>0</v>
      </c>
      <c r="J153" s="329">
        <v>0</v>
      </c>
      <c r="K153" s="329">
        <v>0</v>
      </c>
      <c r="L153" s="329">
        <v>0</v>
      </c>
      <c r="M153" s="397"/>
      <c r="N153" s="553"/>
      <c r="O153" s="331"/>
      <c r="P153" s="309"/>
    </row>
    <row r="154" spans="2:16" ht="15.75" customHeight="1">
      <c r="B154" s="303"/>
      <c r="C154" s="321"/>
      <c r="D154" s="507" t="s">
        <v>488</v>
      </c>
      <c r="E154" s="508"/>
      <c r="F154" s="405"/>
      <c r="G154" s="329">
        <v>0</v>
      </c>
      <c r="H154" s="329">
        <v>0</v>
      </c>
      <c r="I154" s="329">
        <v>0</v>
      </c>
      <c r="J154" s="329">
        <v>0</v>
      </c>
      <c r="K154" s="329">
        <v>0</v>
      </c>
      <c r="L154" s="329">
        <v>0</v>
      </c>
      <c r="M154" s="397"/>
      <c r="N154" s="553"/>
      <c r="O154" s="331"/>
      <c r="P154" s="309"/>
    </row>
    <row r="155" spans="2:16" ht="15.75" customHeight="1">
      <c r="B155" s="303"/>
      <c r="C155" s="321"/>
      <c r="D155" s="507" t="s">
        <v>49</v>
      </c>
      <c r="E155" s="508"/>
      <c r="F155" s="405"/>
      <c r="G155" s="329">
        <v>0</v>
      </c>
      <c r="H155" s="329">
        <v>0</v>
      </c>
      <c r="I155" s="329">
        <v>0</v>
      </c>
      <c r="J155" s="329">
        <v>0</v>
      </c>
      <c r="K155" s="329">
        <v>0</v>
      </c>
      <c r="L155" s="329">
        <v>0</v>
      </c>
      <c r="M155" s="397"/>
      <c r="N155" s="553"/>
      <c r="O155" s="331"/>
      <c r="P155" s="309"/>
    </row>
    <row r="156" spans="2:16" ht="15.75" customHeight="1">
      <c r="B156" s="303"/>
      <c r="C156" s="321"/>
      <c r="D156" s="507" t="s">
        <v>491</v>
      </c>
      <c r="E156" s="508"/>
      <c r="F156" s="405"/>
      <c r="G156" s="329">
        <v>0</v>
      </c>
      <c r="H156" s="329">
        <v>0</v>
      </c>
      <c r="I156" s="329">
        <v>0</v>
      </c>
      <c r="J156" s="329">
        <v>0</v>
      </c>
      <c r="K156" s="329">
        <v>0</v>
      </c>
      <c r="L156" s="329">
        <v>0</v>
      </c>
      <c r="M156" s="397"/>
      <c r="N156" s="553"/>
      <c r="O156" s="331"/>
      <c r="P156" s="309"/>
    </row>
    <row r="157" spans="2:16" ht="15.75" customHeight="1">
      <c r="B157" s="303"/>
      <c r="C157" s="321"/>
      <c r="D157" s="507" t="s">
        <v>492</v>
      </c>
      <c r="E157" s="508"/>
      <c r="F157" s="405"/>
      <c r="G157" s="329">
        <v>0</v>
      </c>
      <c r="H157" s="329">
        <v>0</v>
      </c>
      <c r="I157" s="329">
        <v>0</v>
      </c>
      <c r="J157" s="329">
        <v>0</v>
      </c>
      <c r="K157" s="329">
        <v>0</v>
      </c>
      <c r="L157" s="329">
        <v>0</v>
      </c>
      <c r="M157" s="397"/>
      <c r="N157" s="553"/>
      <c r="O157" s="324"/>
      <c r="P157" s="309"/>
    </row>
    <row r="158" spans="2:16" ht="15.75" customHeight="1">
      <c r="B158" s="303"/>
      <c r="C158" s="321"/>
      <c r="D158" s="411"/>
      <c r="E158" s="412"/>
      <c r="F158" s="61"/>
      <c r="G158" s="337"/>
      <c r="H158" s="58"/>
      <c r="I158" s="58"/>
      <c r="J158" s="58"/>
      <c r="K158" s="58"/>
      <c r="L158" s="323"/>
      <c r="M158" s="307"/>
      <c r="N158" s="553"/>
      <c r="O158" s="331"/>
      <c r="P158" s="309"/>
    </row>
    <row r="159" spans="2:16" ht="15.75" customHeight="1">
      <c r="B159" s="303"/>
      <c r="C159" s="321"/>
      <c r="D159" s="509" t="s">
        <v>50</v>
      </c>
      <c r="E159" s="510"/>
      <c r="F159" s="60"/>
      <c r="G159" s="338">
        <f aca="true" t="shared" si="14" ref="G159:L159">SUM(G142:G157)</f>
        <v>0</v>
      </c>
      <c r="H159" s="348">
        <f t="shared" si="14"/>
        <v>0</v>
      </c>
      <c r="I159" s="348">
        <f t="shared" si="14"/>
        <v>0</v>
      </c>
      <c r="J159" s="348">
        <f t="shared" si="14"/>
        <v>0</v>
      </c>
      <c r="K159" s="348">
        <f t="shared" si="14"/>
        <v>0</v>
      </c>
      <c r="L159" s="348">
        <f t="shared" si="14"/>
        <v>0</v>
      </c>
      <c r="M159" s="392"/>
      <c r="N159" s="554"/>
      <c r="O159" s="331"/>
      <c r="P159" s="309"/>
    </row>
    <row r="160" spans="2:16" ht="15.75" customHeight="1">
      <c r="B160" s="303"/>
      <c r="C160" s="321"/>
      <c r="D160" s="411"/>
      <c r="E160" s="412"/>
      <c r="F160" s="61"/>
      <c r="G160" s="339"/>
      <c r="H160" s="59"/>
      <c r="I160" s="59"/>
      <c r="J160" s="59"/>
      <c r="K160" s="59"/>
      <c r="L160" s="336"/>
      <c r="M160" s="307"/>
      <c r="N160" s="383"/>
      <c r="O160" s="331"/>
      <c r="P160" s="309"/>
    </row>
    <row r="161" spans="2:16" ht="15.75" customHeight="1">
      <c r="B161" s="303"/>
      <c r="C161" s="321"/>
      <c r="D161" s="521" t="s">
        <v>94</v>
      </c>
      <c r="E161" s="522"/>
      <c r="F161" s="306"/>
      <c r="G161" s="345"/>
      <c r="H161" s="340"/>
      <c r="I161" s="340"/>
      <c r="J161" s="340"/>
      <c r="K161" s="340"/>
      <c r="L161" s="341"/>
      <c r="M161" s="307"/>
      <c r="N161" s="1" t="s">
        <v>518</v>
      </c>
      <c r="O161" s="331"/>
      <c r="P161" s="309"/>
    </row>
    <row r="162" spans="2:16" ht="15.75" customHeight="1">
      <c r="B162" s="303"/>
      <c r="C162" s="321"/>
      <c r="D162" s="536" t="s">
        <v>494</v>
      </c>
      <c r="E162" s="508"/>
      <c r="F162" s="61"/>
      <c r="G162" s="326">
        <f aca="true" t="shared" si="15" ref="G162:L162">F17*0.0075</f>
        <v>0</v>
      </c>
      <c r="H162" s="326">
        <f t="shared" si="15"/>
        <v>0</v>
      </c>
      <c r="I162" s="326">
        <f t="shared" si="15"/>
        <v>0</v>
      </c>
      <c r="J162" s="326">
        <f t="shared" si="15"/>
        <v>0</v>
      </c>
      <c r="K162" s="326">
        <f t="shared" si="15"/>
        <v>0</v>
      </c>
      <c r="L162" s="326">
        <f t="shared" si="15"/>
        <v>0</v>
      </c>
      <c r="M162" s="390"/>
      <c r="N162" s="556"/>
      <c r="O162" s="324"/>
      <c r="P162" s="309"/>
    </row>
    <row r="163" spans="2:16" ht="15.75" customHeight="1">
      <c r="B163" s="303"/>
      <c r="C163" s="321"/>
      <c r="D163" s="536" t="s">
        <v>495</v>
      </c>
      <c r="E163" s="537"/>
      <c r="F163" s="356"/>
      <c r="G163" s="329">
        <v>0</v>
      </c>
      <c r="H163" s="329">
        <v>0</v>
      </c>
      <c r="I163" s="329">
        <v>0</v>
      </c>
      <c r="J163" s="329">
        <v>0</v>
      </c>
      <c r="K163" s="329">
        <v>0</v>
      </c>
      <c r="L163" s="329">
        <v>0</v>
      </c>
      <c r="M163" s="397"/>
      <c r="N163" s="557"/>
      <c r="O163" s="324"/>
      <c r="P163" s="309"/>
    </row>
    <row r="164" spans="2:16" ht="15.75" customHeight="1">
      <c r="B164" s="303"/>
      <c r="C164" s="321"/>
      <c r="D164" s="507" t="s">
        <v>51</v>
      </c>
      <c r="E164" s="508"/>
      <c r="F164" s="405"/>
      <c r="G164" s="329">
        <v>0</v>
      </c>
      <c r="H164" s="329">
        <v>0</v>
      </c>
      <c r="I164" s="329">
        <v>0</v>
      </c>
      <c r="J164" s="329">
        <v>0</v>
      </c>
      <c r="K164" s="329">
        <v>0</v>
      </c>
      <c r="L164" s="329">
        <v>0</v>
      </c>
      <c r="M164" s="397"/>
      <c r="N164" s="557"/>
      <c r="O164" s="324"/>
      <c r="P164" s="309"/>
    </row>
    <row r="165" spans="2:16" ht="15.75" customHeight="1">
      <c r="B165" s="303"/>
      <c r="C165" s="321"/>
      <c r="D165" s="507" t="s">
        <v>551</v>
      </c>
      <c r="E165" s="508"/>
      <c r="F165" s="61"/>
      <c r="G165" s="329">
        <v>0</v>
      </c>
      <c r="H165" s="329">
        <v>0</v>
      </c>
      <c r="I165" s="329">
        <v>0</v>
      </c>
      <c r="J165" s="329">
        <v>0</v>
      </c>
      <c r="K165" s="329">
        <v>0</v>
      </c>
      <c r="L165" s="329">
        <v>0</v>
      </c>
      <c r="M165" s="397"/>
      <c r="N165" s="557"/>
      <c r="O165" s="331"/>
      <c r="P165" s="309"/>
    </row>
    <row r="166" spans="2:16" ht="15.75" customHeight="1">
      <c r="B166" s="303"/>
      <c r="C166" s="321"/>
      <c r="D166" s="536" t="s">
        <v>493</v>
      </c>
      <c r="E166" s="537"/>
      <c r="F166" s="356"/>
      <c r="G166" s="329">
        <v>0</v>
      </c>
      <c r="H166" s="329">
        <v>0</v>
      </c>
      <c r="I166" s="329">
        <v>0</v>
      </c>
      <c r="J166" s="329">
        <v>0</v>
      </c>
      <c r="K166" s="329">
        <v>0</v>
      </c>
      <c r="L166" s="329">
        <v>0</v>
      </c>
      <c r="M166" s="397"/>
      <c r="N166" s="557"/>
      <c r="O166" s="324"/>
      <c r="P166" s="309"/>
    </row>
    <row r="167" spans="2:16" ht="15.75" customHeight="1">
      <c r="B167" s="303"/>
      <c r="C167" s="321"/>
      <c r="D167" s="411"/>
      <c r="E167" s="412"/>
      <c r="F167" s="61"/>
      <c r="G167" s="337"/>
      <c r="H167" s="58"/>
      <c r="I167" s="58"/>
      <c r="J167" s="58"/>
      <c r="K167" s="58"/>
      <c r="L167" s="323"/>
      <c r="M167" s="307"/>
      <c r="N167" s="553"/>
      <c r="O167" s="331"/>
      <c r="P167" s="309"/>
    </row>
    <row r="168" spans="2:17" ht="15.75" customHeight="1">
      <c r="B168" s="303"/>
      <c r="C168" s="321"/>
      <c r="D168" s="509" t="s">
        <v>53</v>
      </c>
      <c r="E168" s="510"/>
      <c r="F168" s="60"/>
      <c r="G168" s="348">
        <f aca="true" t="shared" si="16" ref="G168:L168">SUM(G162:G166)</f>
        <v>0</v>
      </c>
      <c r="H168" s="348">
        <f t="shared" si="16"/>
        <v>0</v>
      </c>
      <c r="I168" s="348">
        <f t="shared" si="16"/>
        <v>0</v>
      </c>
      <c r="J168" s="348">
        <f t="shared" si="16"/>
        <v>0</v>
      </c>
      <c r="K168" s="348">
        <f t="shared" si="16"/>
        <v>0</v>
      </c>
      <c r="L168" s="348">
        <f t="shared" si="16"/>
        <v>0</v>
      </c>
      <c r="M168" s="393"/>
      <c r="N168" s="554"/>
      <c r="O168" s="331"/>
      <c r="P168" s="309"/>
      <c r="Q168" s="362"/>
    </row>
    <row r="169" spans="2:16" ht="15.75" customHeight="1">
      <c r="B169" s="303"/>
      <c r="C169" s="321"/>
      <c r="D169" s="507"/>
      <c r="E169" s="508"/>
      <c r="F169" s="61"/>
      <c r="G169" s="337"/>
      <c r="H169" s="58"/>
      <c r="I169" s="58"/>
      <c r="J169" s="58"/>
      <c r="K169" s="58"/>
      <c r="L169" s="323"/>
      <c r="M169" s="307"/>
      <c r="N169" s="383"/>
      <c r="O169" s="331"/>
      <c r="P169" s="309"/>
    </row>
    <row r="170" spans="2:16" ht="15.75" customHeight="1">
      <c r="B170" s="303"/>
      <c r="C170" s="321"/>
      <c r="D170" s="523" t="s">
        <v>54</v>
      </c>
      <c r="E170" s="524"/>
      <c r="F170" s="60"/>
      <c r="G170" s="334">
        <f aca="true" t="shared" si="17" ref="G170:L170">G97+G109+G115+G121+G139+G159+G168</f>
        <v>0</v>
      </c>
      <c r="H170" s="334">
        <f t="shared" si="17"/>
        <v>0</v>
      </c>
      <c r="I170" s="334">
        <f t="shared" si="17"/>
        <v>0</v>
      </c>
      <c r="J170" s="334">
        <f t="shared" si="17"/>
        <v>0</v>
      </c>
      <c r="K170" s="334">
        <f t="shared" si="17"/>
        <v>0</v>
      </c>
      <c r="L170" s="334">
        <f t="shared" si="17"/>
        <v>0</v>
      </c>
      <c r="M170" s="394"/>
      <c r="N170" s="383"/>
      <c r="O170" s="331"/>
      <c r="P170" s="309"/>
    </row>
    <row r="171" spans="2:16" ht="15.75" customHeight="1">
      <c r="B171" s="303"/>
      <c r="C171" s="321"/>
      <c r="D171" s="541"/>
      <c r="E171" s="542"/>
      <c r="F171" s="61"/>
      <c r="G171" s="337"/>
      <c r="H171" s="58"/>
      <c r="I171" s="58"/>
      <c r="J171" s="58"/>
      <c r="K171" s="58"/>
      <c r="L171" s="323"/>
      <c r="M171" s="307"/>
      <c r="N171" s="383"/>
      <c r="O171" s="331"/>
      <c r="P171" s="309"/>
    </row>
    <row r="172" spans="2:16" ht="15.75" customHeight="1" thickBot="1">
      <c r="B172" s="303"/>
      <c r="C172" s="321"/>
      <c r="D172" s="534" t="s">
        <v>519</v>
      </c>
      <c r="E172" s="535"/>
      <c r="F172" s="60"/>
      <c r="G172" s="348">
        <f aca="true" t="shared" si="18" ref="G172:L172">G53-G170</f>
        <v>0</v>
      </c>
      <c r="H172" s="348">
        <f t="shared" si="18"/>
        <v>0</v>
      </c>
      <c r="I172" s="348">
        <f t="shared" si="18"/>
        <v>0</v>
      </c>
      <c r="J172" s="348">
        <f t="shared" si="18"/>
        <v>0</v>
      </c>
      <c r="K172" s="348">
        <f t="shared" si="18"/>
        <v>0</v>
      </c>
      <c r="L172" s="348">
        <f t="shared" si="18"/>
        <v>0</v>
      </c>
      <c r="M172" s="393"/>
      <c r="N172" s="383"/>
      <c r="O172" s="331"/>
      <c r="P172" s="309"/>
    </row>
    <row r="173" spans="2:16" ht="15" customHeight="1">
      <c r="B173" s="303"/>
      <c r="C173" s="364"/>
      <c r="D173" s="365"/>
      <c r="E173" s="2"/>
      <c r="F173" s="2"/>
      <c r="G173" s="363"/>
      <c r="H173" s="363"/>
      <c r="I173" s="363"/>
      <c r="J173" s="363"/>
      <c r="K173" s="363"/>
      <c r="L173" s="363"/>
      <c r="M173" s="363"/>
      <c r="N173" s="366"/>
      <c r="O173" s="344"/>
      <c r="P173" s="309"/>
    </row>
    <row r="174" spans="2:36" s="367" customFormat="1" ht="15" customHeight="1">
      <c r="B174" s="368"/>
      <c r="C174" s="304"/>
      <c r="D174" s="305"/>
      <c r="E174" s="61"/>
      <c r="F174" s="61"/>
      <c r="G174" s="369"/>
      <c r="H174" s="369"/>
      <c r="I174" s="369"/>
      <c r="J174" s="369"/>
      <c r="K174" s="369"/>
      <c r="L174" s="369"/>
      <c r="M174" s="369"/>
      <c r="N174" s="369"/>
      <c r="O174" s="369"/>
      <c r="P174" s="370"/>
      <c r="Q174" s="371"/>
      <c r="R174" s="372"/>
      <c r="S174" s="372"/>
      <c r="T174" s="372"/>
      <c r="U174" s="372"/>
      <c r="V174" s="372"/>
      <c r="W174" s="372"/>
      <c r="X174" s="372"/>
      <c r="Y174" s="372"/>
      <c r="Z174" s="372"/>
      <c r="AA174" s="372"/>
      <c r="AB174" s="372"/>
      <c r="AC174" s="372"/>
      <c r="AD174" s="372"/>
      <c r="AE174" s="372"/>
      <c r="AF174" s="372"/>
      <c r="AG174" s="372"/>
      <c r="AH174" s="372"/>
      <c r="AI174" s="372"/>
      <c r="AJ174" s="372"/>
    </row>
    <row r="175" spans="2:36" s="367" customFormat="1" ht="18" customHeight="1">
      <c r="B175" s="368"/>
      <c r="C175" s="304"/>
      <c r="D175" s="421" t="s">
        <v>55</v>
      </c>
      <c r="E175" s="61"/>
      <c r="F175" s="61"/>
      <c r="G175" s="369"/>
      <c r="H175" s="369"/>
      <c r="I175" s="369"/>
      <c r="J175" s="369"/>
      <c r="K175" s="369"/>
      <c r="L175" s="369"/>
      <c r="M175" s="369"/>
      <c r="N175" s="369"/>
      <c r="O175" s="369"/>
      <c r="P175" s="370"/>
      <c r="Q175" s="322"/>
      <c r="T175" s="540"/>
      <c r="U175" s="540"/>
      <c r="V175" s="372"/>
      <c r="W175" s="372"/>
      <c r="X175" s="372"/>
      <c r="Y175" s="372"/>
      <c r="Z175" s="372"/>
      <c r="AA175" s="372"/>
      <c r="AB175" s="372"/>
      <c r="AC175" s="372"/>
      <c r="AD175" s="372"/>
      <c r="AE175" s="372"/>
      <c r="AF175" s="372"/>
      <c r="AG175" s="372"/>
      <c r="AH175" s="372"/>
      <c r="AI175" s="372"/>
      <c r="AJ175" s="372"/>
    </row>
    <row r="176" spans="2:21" ht="30" customHeight="1">
      <c r="B176" s="303"/>
      <c r="C176" s="304"/>
      <c r="D176" s="532" t="s">
        <v>496</v>
      </c>
      <c r="E176" s="555"/>
      <c r="F176" s="555"/>
      <c r="G176" s="555"/>
      <c r="H176" s="555"/>
      <c r="I176" s="555"/>
      <c r="J176" s="555"/>
      <c r="K176" s="555"/>
      <c r="L176" s="555"/>
      <c r="M176" s="555"/>
      <c r="N176" s="555"/>
      <c r="O176" s="386"/>
      <c r="P176" s="387"/>
      <c r="Q176" s="422"/>
      <c r="T176" s="373"/>
      <c r="U176" s="322"/>
    </row>
    <row r="177" spans="2:21" ht="15.75" customHeight="1">
      <c r="B177" s="303"/>
      <c r="C177" s="304"/>
      <c r="D177" s="532" t="s">
        <v>407</v>
      </c>
      <c r="E177" s="555"/>
      <c r="F177" s="555"/>
      <c r="G177" s="555"/>
      <c r="H177" s="555"/>
      <c r="I177" s="555"/>
      <c r="J177" s="555"/>
      <c r="K177" s="555"/>
      <c r="L177" s="555"/>
      <c r="M177" s="555"/>
      <c r="N177" s="555"/>
      <c r="O177" s="386"/>
      <c r="P177" s="387"/>
      <c r="Q177" s="422"/>
      <c r="T177" s="373"/>
      <c r="U177" s="322"/>
    </row>
    <row r="178" spans="2:21" ht="30" customHeight="1">
      <c r="B178" s="303"/>
      <c r="C178" s="304"/>
      <c r="D178" s="532" t="s">
        <v>497</v>
      </c>
      <c r="E178" s="555"/>
      <c r="F178" s="555"/>
      <c r="G178" s="555"/>
      <c r="H178" s="555"/>
      <c r="I178" s="555"/>
      <c r="J178" s="555"/>
      <c r="K178" s="555"/>
      <c r="L178" s="555"/>
      <c r="M178" s="555"/>
      <c r="N178" s="555"/>
      <c r="O178" s="386"/>
      <c r="P178" s="387"/>
      <c r="Q178" s="422"/>
      <c r="T178" s="373"/>
      <c r="U178" s="322"/>
    </row>
    <row r="179" spans="2:17" ht="15.75" customHeight="1">
      <c r="B179" s="303"/>
      <c r="C179" s="304"/>
      <c r="D179" s="532" t="s">
        <v>498</v>
      </c>
      <c r="E179" s="555"/>
      <c r="F179" s="555"/>
      <c r="G179" s="555"/>
      <c r="H179" s="555"/>
      <c r="I179" s="555"/>
      <c r="J179" s="555"/>
      <c r="K179" s="555"/>
      <c r="L179" s="555"/>
      <c r="M179" s="555"/>
      <c r="N179" s="555"/>
      <c r="O179" s="386"/>
      <c r="P179" s="387"/>
      <c r="Q179" s="422"/>
    </row>
    <row r="180" spans="2:17" ht="15.75" customHeight="1">
      <c r="B180" s="303"/>
      <c r="C180" s="304"/>
      <c r="D180" s="532" t="s">
        <v>499</v>
      </c>
      <c r="E180" s="555"/>
      <c r="F180" s="555"/>
      <c r="G180" s="555"/>
      <c r="H180" s="555"/>
      <c r="I180" s="555"/>
      <c r="J180" s="555"/>
      <c r="K180" s="555"/>
      <c r="L180" s="555"/>
      <c r="M180" s="555"/>
      <c r="N180" s="555"/>
      <c r="O180" s="386"/>
      <c r="P180" s="387"/>
      <c r="Q180" s="422"/>
    </row>
    <row r="181" spans="2:17" ht="15.75" customHeight="1">
      <c r="B181" s="303"/>
      <c r="C181" s="350"/>
      <c r="D181" s="532" t="s">
        <v>552</v>
      </c>
      <c r="E181" s="533"/>
      <c r="F181" s="533"/>
      <c r="G181" s="533"/>
      <c r="H181" s="533"/>
      <c r="I181" s="533"/>
      <c r="J181" s="533"/>
      <c r="K181" s="533"/>
      <c r="L181" s="533"/>
      <c r="M181" s="533"/>
      <c r="N181" s="533"/>
      <c r="O181" s="386"/>
      <c r="P181" s="387"/>
      <c r="Q181" s="422"/>
    </row>
    <row r="182" spans="2:17" ht="42.75" customHeight="1">
      <c r="B182" s="303"/>
      <c r="C182" s="304"/>
      <c r="D182" s="532" t="s">
        <v>553</v>
      </c>
      <c r="E182" s="533"/>
      <c r="F182" s="533"/>
      <c r="G182" s="533"/>
      <c r="H182" s="533"/>
      <c r="I182" s="533"/>
      <c r="J182" s="533"/>
      <c r="K182" s="533"/>
      <c r="L182" s="533"/>
      <c r="M182" s="533"/>
      <c r="N182" s="533"/>
      <c r="O182" s="386"/>
      <c r="P182" s="387"/>
      <c r="Q182" s="422"/>
    </row>
    <row r="183" spans="2:16" ht="15" customHeight="1" thickBot="1">
      <c r="B183" s="374"/>
      <c r="C183" s="375"/>
      <c r="D183" s="376"/>
      <c r="E183" s="377"/>
      <c r="F183" s="377"/>
      <c r="G183" s="377"/>
      <c r="H183" s="377"/>
      <c r="I183" s="377"/>
      <c r="J183" s="377"/>
      <c r="K183" s="377"/>
      <c r="L183" s="378"/>
      <c r="M183" s="378"/>
      <c r="N183" s="379"/>
      <c r="O183" s="379"/>
      <c r="P183" s="380"/>
    </row>
  </sheetData>
  <sheetProtection password="BDDB" sheet="1" objects="1" scenarios="1" selectLockedCells="1"/>
  <mergeCells count="158">
    <mergeCell ref="N17:N30"/>
    <mergeCell ref="N33:N42"/>
    <mergeCell ref="N75:N85"/>
    <mergeCell ref="N45:N51"/>
    <mergeCell ref="N90:N95"/>
    <mergeCell ref="D181:N181"/>
    <mergeCell ref="D176:N176"/>
    <mergeCell ref="N124:N139"/>
    <mergeCell ref="N142:N159"/>
    <mergeCell ref="N162:N168"/>
    <mergeCell ref="N100:N109"/>
    <mergeCell ref="N112:N115"/>
    <mergeCell ref="N118:N121"/>
    <mergeCell ref="D177:N177"/>
    <mergeCell ref="D178:N178"/>
    <mergeCell ref="D179:N179"/>
    <mergeCell ref="D180:N180"/>
    <mergeCell ref="D2:N2"/>
    <mergeCell ref="D13:E14"/>
    <mergeCell ref="G13:G14"/>
    <mergeCell ref="H13:H14"/>
    <mergeCell ref="I13:I14"/>
    <mergeCell ref="J13:J14"/>
    <mergeCell ref="K13:K14"/>
    <mergeCell ref="L13:L14"/>
    <mergeCell ref="D10:N10"/>
    <mergeCell ref="N13:N14"/>
    <mergeCell ref="T175:U175"/>
    <mergeCell ref="D161:E161"/>
    <mergeCell ref="D162:E162"/>
    <mergeCell ref="D156:E156"/>
    <mergeCell ref="D157:E157"/>
    <mergeCell ref="D159:E159"/>
    <mergeCell ref="D169:E169"/>
    <mergeCell ref="D170:E170"/>
    <mergeCell ref="D171:E171"/>
    <mergeCell ref="D172:E172"/>
    <mergeCell ref="D165:E165"/>
    <mergeCell ref="D166:E166"/>
    <mergeCell ref="D168:E168"/>
    <mergeCell ref="D153:E153"/>
    <mergeCell ref="D154:E154"/>
    <mergeCell ref="D155:E155"/>
    <mergeCell ref="D163:E163"/>
    <mergeCell ref="D164:E164"/>
    <mergeCell ref="D141:E141"/>
    <mergeCell ref="D142:E142"/>
    <mergeCell ref="D143:E143"/>
    <mergeCell ref="D132:E132"/>
    <mergeCell ref="D133:E133"/>
    <mergeCell ref="D134:E134"/>
    <mergeCell ref="D135:E135"/>
    <mergeCell ref="D136:E136"/>
    <mergeCell ref="D182:N182"/>
    <mergeCell ref="D151:E151"/>
    <mergeCell ref="D152:E152"/>
    <mergeCell ref="D127:E127"/>
    <mergeCell ref="D128:E128"/>
    <mergeCell ref="D129:E129"/>
    <mergeCell ref="D130:E130"/>
    <mergeCell ref="D131:E131"/>
    <mergeCell ref="D137:E137"/>
    <mergeCell ref="D139:E139"/>
    <mergeCell ref="D123:E123"/>
    <mergeCell ref="D124:E124"/>
    <mergeCell ref="D125:E125"/>
    <mergeCell ref="D126:E126"/>
    <mergeCell ref="D8:N8"/>
    <mergeCell ref="D118:E118"/>
    <mergeCell ref="D119:E119"/>
    <mergeCell ref="D121:E121"/>
    <mergeCell ref="D113:E113"/>
    <mergeCell ref="D115:E115"/>
    <mergeCell ref="D117:E117"/>
    <mergeCell ref="D111:E111"/>
    <mergeCell ref="D112:E112"/>
    <mergeCell ref="D105:E105"/>
    <mergeCell ref="D106:E106"/>
    <mergeCell ref="D107:E107"/>
    <mergeCell ref="D109:E109"/>
    <mergeCell ref="D99:E99"/>
    <mergeCell ref="D100:E100"/>
    <mergeCell ref="D101:E101"/>
    <mergeCell ref="D102:E102"/>
    <mergeCell ref="D103:E103"/>
    <mergeCell ref="D104:E104"/>
    <mergeCell ref="D93:E93"/>
    <mergeCell ref="D95:E95"/>
    <mergeCell ref="D97:E97"/>
    <mergeCell ref="D87:E87"/>
    <mergeCell ref="D89:E89"/>
    <mergeCell ref="D90:E90"/>
    <mergeCell ref="D91:E91"/>
    <mergeCell ref="D92:E92"/>
    <mergeCell ref="D81:E81"/>
    <mergeCell ref="D82:E82"/>
    <mergeCell ref="D83:E83"/>
    <mergeCell ref="D85:E85"/>
    <mergeCell ref="D75:E75"/>
    <mergeCell ref="D76:E76"/>
    <mergeCell ref="D77:E77"/>
    <mergeCell ref="D78:E78"/>
    <mergeCell ref="D79:E79"/>
    <mergeCell ref="D80:E80"/>
    <mergeCell ref="D69:E69"/>
    <mergeCell ref="D70:E70"/>
    <mergeCell ref="D72:E72"/>
    <mergeCell ref="D74:E74"/>
    <mergeCell ref="D64:E64"/>
    <mergeCell ref="D66:E66"/>
    <mergeCell ref="D67:E67"/>
    <mergeCell ref="D68:E68"/>
    <mergeCell ref="D60:E60"/>
    <mergeCell ref="D61:E61"/>
    <mergeCell ref="D62:E62"/>
    <mergeCell ref="D50:E50"/>
    <mergeCell ref="D51:E51"/>
    <mergeCell ref="D52:E52"/>
    <mergeCell ref="D53:E53"/>
    <mergeCell ref="D55:E56"/>
    <mergeCell ref="D46:E46"/>
    <mergeCell ref="D47:E47"/>
    <mergeCell ref="D48:E48"/>
    <mergeCell ref="D49:E49"/>
    <mergeCell ref="D58:E58"/>
    <mergeCell ref="D59:E59"/>
    <mergeCell ref="D40:E40"/>
    <mergeCell ref="D41:E41"/>
    <mergeCell ref="D42:E42"/>
    <mergeCell ref="D43:E43"/>
    <mergeCell ref="D44:E44"/>
    <mergeCell ref="D45:E45"/>
    <mergeCell ref="D35:E35"/>
    <mergeCell ref="D36:E36"/>
    <mergeCell ref="D37:E37"/>
    <mergeCell ref="D38:E38"/>
    <mergeCell ref="D32:E32"/>
    <mergeCell ref="D39:E39"/>
    <mergeCell ref="D19:E19"/>
    <mergeCell ref="D28:E28"/>
    <mergeCell ref="D33:E33"/>
    <mergeCell ref="D34:E34"/>
    <mergeCell ref="D24:E24"/>
    <mergeCell ref="D25:E25"/>
    <mergeCell ref="D20:E20"/>
    <mergeCell ref="D21:E21"/>
    <mergeCell ref="D22:E22"/>
    <mergeCell ref="D23:E23"/>
    <mergeCell ref="D18:E18"/>
    <mergeCell ref="D29:E29"/>
    <mergeCell ref="D30:E30"/>
    <mergeCell ref="D31:E31"/>
    <mergeCell ref="H99:L99"/>
    <mergeCell ref="D16:E16"/>
    <mergeCell ref="D17:E17"/>
    <mergeCell ref="D26:E26"/>
    <mergeCell ref="D27:E27"/>
    <mergeCell ref="H32:L32"/>
  </mergeCells>
  <conditionalFormatting sqref="G88:M88">
    <cfRule type="cellIs" priority="2" dxfId="48" operator="equal" stopIfTrue="1">
      <formula>"ERROR"</formula>
    </cfRule>
    <cfRule type="cellIs" priority="4" dxfId="44" operator="equal" stopIfTrue="1">
      <formula>"ERROR"</formula>
    </cfRule>
  </conditionalFormatting>
  <conditionalFormatting sqref="G98:M98">
    <cfRule type="cellIs" priority="3" dxfId="48" operator="equal" stopIfTrue="1">
      <formula>"ERROR"</formula>
    </cfRule>
  </conditionalFormatting>
  <conditionalFormatting sqref="G172:M172">
    <cfRule type="cellIs" priority="1" dxfId="49" operator="lessThan" stopIfTrue="1">
      <formula>0</formula>
    </cfRule>
  </conditionalFormatting>
  <printOptions/>
  <pageMargins left="0.7" right="0.7" top="0.75" bottom="0.75" header="0.3" footer="0.3"/>
  <pageSetup horizontalDpi="1200" verticalDpi="1200" orientation="portrait" scale="91" r:id="rId1"/>
</worksheet>
</file>

<file path=xl/worksheets/sheet5.xml><?xml version="1.0" encoding="utf-8"?>
<worksheet xmlns="http://schemas.openxmlformats.org/spreadsheetml/2006/main" xmlns:r="http://schemas.openxmlformats.org/officeDocument/2006/relationships">
  <sheetPr codeName="Sheet6">
    <tabColor rgb="FFFF0000"/>
  </sheetPr>
  <dimension ref="B2:N306"/>
  <sheetViews>
    <sheetView zoomScalePageLayoutView="0" workbookViewId="0" topLeftCell="A1">
      <selection activeCell="S9" sqref="S9"/>
    </sheetView>
  </sheetViews>
  <sheetFormatPr defaultColWidth="9.140625" defaultRowHeight="15"/>
  <cols>
    <col min="1" max="2" width="9.140625" style="5" customWidth="1"/>
    <col min="3" max="3" width="33.00390625" style="5" customWidth="1"/>
    <col min="4" max="4" width="15.8515625" style="5" customWidth="1"/>
    <col min="5" max="5" width="16.28125" style="5" customWidth="1"/>
    <col min="6" max="6" width="16.00390625" style="5" customWidth="1"/>
    <col min="7" max="7" width="17.140625" style="5" customWidth="1"/>
    <col min="8" max="8" width="4.57421875" style="5" customWidth="1"/>
    <col min="9" max="9" width="20.00390625" style="5" customWidth="1"/>
    <col min="10" max="10" width="24.421875" style="5" customWidth="1"/>
    <col min="11" max="11" width="10.140625" style="5" customWidth="1"/>
    <col min="12" max="13" width="9.140625" style="5" customWidth="1"/>
    <col min="14" max="14" width="12.00390625" style="5" bestFit="1" customWidth="1"/>
    <col min="15" max="16384" width="9.140625" style="5" customWidth="1"/>
  </cols>
  <sheetData>
    <row r="1" ht="12.75"/>
    <row r="2" spans="2:10" ht="12.75">
      <c r="B2" s="8" t="s">
        <v>103</v>
      </c>
      <c r="C2" s="9" t="s">
        <v>104</v>
      </c>
      <c r="D2" s="10"/>
      <c r="E2" s="10"/>
      <c r="F2" s="10"/>
      <c r="G2" s="11"/>
      <c r="H2" s="11"/>
      <c r="I2" s="11"/>
      <c r="J2" s="12"/>
    </row>
    <row r="3" spans="2:10" ht="12.75">
      <c r="B3" s="13"/>
      <c r="C3" s="14" t="s">
        <v>105</v>
      </c>
      <c r="D3" s="15"/>
      <c r="E3" s="15"/>
      <c r="F3" s="15"/>
      <c r="G3" s="16"/>
      <c r="H3" s="16"/>
      <c r="I3" s="16"/>
      <c r="J3" s="17"/>
    </row>
    <row r="4" spans="2:10" ht="12.75">
      <c r="B4" s="13"/>
      <c r="C4" s="14" t="s">
        <v>106</v>
      </c>
      <c r="D4" s="15"/>
      <c r="E4" s="15"/>
      <c r="F4" s="15"/>
      <c r="G4" s="16"/>
      <c r="H4" s="16"/>
      <c r="I4" s="16"/>
      <c r="J4" s="17"/>
    </row>
    <row r="5" spans="2:10" ht="12.75">
      <c r="B5" s="13"/>
      <c r="C5" s="14" t="s">
        <v>107</v>
      </c>
      <c r="D5" s="15"/>
      <c r="E5" s="15"/>
      <c r="F5" s="15"/>
      <c r="G5" s="16"/>
      <c r="H5" s="16"/>
      <c r="I5" s="16"/>
      <c r="J5" s="17"/>
    </row>
    <row r="6" spans="2:10" ht="12.75">
      <c r="B6" s="13"/>
      <c r="C6" s="14" t="s">
        <v>108</v>
      </c>
      <c r="D6" s="15"/>
      <c r="E6" s="15"/>
      <c r="F6" s="15"/>
      <c r="G6" s="16"/>
      <c r="H6" s="16"/>
      <c r="I6" s="16"/>
      <c r="J6" s="17"/>
    </row>
    <row r="7" spans="2:10" ht="12.75">
      <c r="B7" s="13"/>
      <c r="C7" s="14" t="s">
        <v>109</v>
      </c>
      <c r="D7" s="15"/>
      <c r="E7" s="15"/>
      <c r="F7" s="15"/>
      <c r="G7" s="16"/>
      <c r="H7" s="16"/>
      <c r="I7" s="16"/>
      <c r="J7" s="17"/>
    </row>
    <row r="8" spans="2:10" ht="12.75">
      <c r="B8" s="13"/>
      <c r="C8" s="14" t="s">
        <v>110</v>
      </c>
      <c r="D8" s="15"/>
      <c r="E8" s="15"/>
      <c r="F8" s="15"/>
      <c r="G8" s="16"/>
      <c r="H8" s="16"/>
      <c r="I8" s="16"/>
      <c r="J8" s="17"/>
    </row>
    <row r="9" spans="2:10" ht="12.75">
      <c r="B9" s="18"/>
      <c r="C9" s="19" t="s">
        <v>111</v>
      </c>
      <c r="D9" s="20"/>
      <c r="E9" s="20"/>
      <c r="F9" s="20"/>
      <c r="G9" s="21"/>
      <c r="H9" s="21"/>
      <c r="I9" s="21"/>
      <c r="J9" s="22"/>
    </row>
    <row r="10" ht="13.5" thickBot="1"/>
    <row r="11" spans="2:10" ht="53.25" customHeight="1">
      <c r="B11" s="562" t="s">
        <v>542</v>
      </c>
      <c r="C11" s="563"/>
      <c r="D11" s="563"/>
      <c r="E11" s="563"/>
      <c r="F11" s="563"/>
      <c r="G11" s="563"/>
      <c r="H11" s="563"/>
      <c r="I11" s="563"/>
      <c r="J11" s="564"/>
    </row>
    <row r="12" spans="2:10" ht="16.5" customHeight="1" thickBot="1">
      <c r="B12" s="565" t="s">
        <v>549</v>
      </c>
      <c r="C12" s="566"/>
      <c r="D12" s="566"/>
      <c r="E12" s="566"/>
      <c r="F12" s="566"/>
      <c r="G12" s="566"/>
      <c r="H12" s="566"/>
      <c r="I12" s="566"/>
      <c r="J12" s="567"/>
    </row>
    <row r="13" spans="2:10" ht="14.25" customHeight="1">
      <c r="B13" s="27"/>
      <c r="C13" s="28"/>
      <c r="D13" s="28"/>
      <c r="E13" s="28"/>
      <c r="F13" s="28"/>
      <c r="G13" s="28"/>
      <c r="H13" s="28"/>
      <c r="I13" s="28"/>
      <c r="J13" s="28"/>
    </row>
    <row r="14" spans="3:10" ht="12.75">
      <c r="C14" s="560" t="s">
        <v>102</v>
      </c>
      <c r="D14" s="561"/>
      <c r="E14" s="29"/>
      <c r="F14" s="29"/>
      <c r="H14" s="560"/>
      <c r="I14" s="560"/>
      <c r="J14" s="560"/>
    </row>
    <row r="15" spans="4:10" ht="12.75">
      <c r="D15" s="3"/>
      <c r="E15" s="29"/>
      <c r="F15" s="29"/>
      <c r="H15" s="41"/>
      <c r="I15" s="41"/>
      <c r="J15" s="41"/>
    </row>
    <row r="16" spans="2:10" s="36" customFormat="1" ht="12.75">
      <c r="B16" s="45"/>
      <c r="C16" s="46" t="s">
        <v>101</v>
      </c>
      <c r="D16" s="23" t="s">
        <v>543</v>
      </c>
      <c r="E16" s="31" t="s">
        <v>544</v>
      </c>
      <c r="F16" s="31" t="s">
        <v>545</v>
      </c>
      <c r="G16" s="36" t="s">
        <v>546</v>
      </c>
      <c r="H16" s="47"/>
      <c r="I16" s="48"/>
      <c r="J16" s="42"/>
    </row>
    <row r="17" spans="2:11" ht="12.75">
      <c r="B17" s="6"/>
      <c r="C17" s="7" t="s">
        <v>112</v>
      </c>
      <c r="D17" s="4"/>
      <c r="E17" s="33"/>
      <c r="F17" s="35"/>
      <c r="G17" s="34"/>
      <c r="H17" s="41"/>
      <c r="I17" s="53" t="s">
        <v>418</v>
      </c>
      <c r="J17" s="24" t="s">
        <v>547</v>
      </c>
      <c r="K17" s="25" t="s">
        <v>548</v>
      </c>
    </row>
    <row r="18" spans="3:11" ht="12.75">
      <c r="C18" s="37" t="s">
        <v>113</v>
      </c>
      <c r="D18" s="40">
        <v>0.0661</v>
      </c>
      <c r="E18" s="32">
        <f aca="true" t="shared" si="0" ref="E18:E49">(D18*$J$19)+$J$18</f>
        <v>6244.5275</v>
      </c>
      <c r="F18" s="40">
        <v>0.0661</v>
      </c>
      <c r="G18" s="32">
        <f>(F18*$K$19)+$K$18</f>
        <v>6484.5275</v>
      </c>
      <c r="I18" s="54" t="s">
        <v>415</v>
      </c>
      <c r="J18" s="49">
        <v>5995</v>
      </c>
      <c r="K18" s="51">
        <v>6235</v>
      </c>
    </row>
    <row r="19" spans="3:11" ht="12.75">
      <c r="C19" s="37" t="s">
        <v>114</v>
      </c>
      <c r="D19" s="40">
        <v>0.2018</v>
      </c>
      <c r="E19" s="32">
        <f t="shared" si="0"/>
        <v>6756.795</v>
      </c>
      <c r="F19" s="40">
        <v>0.1969</v>
      </c>
      <c r="G19" s="32">
        <f aca="true" t="shared" si="1" ref="G19:G82">(F19*$K$19)+$K$18</f>
        <v>6978.2975</v>
      </c>
      <c r="I19" s="55" t="s">
        <v>414</v>
      </c>
      <c r="J19" s="43">
        <v>3775</v>
      </c>
      <c r="K19" s="44">
        <v>3775</v>
      </c>
    </row>
    <row r="20" spans="3:12" ht="12.75">
      <c r="C20" s="37" t="s">
        <v>115</v>
      </c>
      <c r="D20" s="40">
        <v>0.419</v>
      </c>
      <c r="E20" s="32">
        <f t="shared" si="0"/>
        <v>7576.725</v>
      </c>
      <c r="F20" s="40">
        <v>0.394</v>
      </c>
      <c r="G20" s="32">
        <f t="shared" si="1"/>
        <v>7722.35</v>
      </c>
      <c r="I20" s="55" t="s">
        <v>416</v>
      </c>
      <c r="J20" s="43"/>
      <c r="K20" s="44"/>
      <c r="L20" s="5" t="s">
        <v>420</v>
      </c>
    </row>
    <row r="21" spans="3:12" ht="12.75">
      <c r="C21" s="37" t="s">
        <v>116</v>
      </c>
      <c r="D21" s="40">
        <v>0.1184</v>
      </c>
      <c r="E21" s="32">
        <f t="shared" si="0"/>
        <v>6441.96</v>
      </c>
      <c r="F21" s="40">
        <v>0.1184</v>
      </c>
      <c r="G21" s="32">
        <f t="shared" si="1"/>
        <v>6681.96</v>
      </c>
      <c r="I21" s="55" t="s">
        <v>417</v>
      </c>
      <c r="J21" s="43">
        <v>2657</v>
      </c>
      <c r="K21" s="44">
        <v>2657</v>
      </c>
      <c r="L21" s="5" t="s">
        <v>421</v>
      </c>
    </row>
    <row r="22" spans="3:11" ht="12.75">
      <c r="C22" s="37" t="s">
        <v>117</v>
      </c>
      <c r="D22" s="40">
        <v>0.1792</v>
      </c>
      <c r="E22" s="32">
        <f t="shared" si="0"/>
        <v>6671.48</v>
      </c>
      <c r="F22" s="40">
        <v>0.1792</v>
      </c>
      <c r="G22" s="32">
        <f t="shared" si="1"/>
        <v>6911.48</v>
      </c>
      <c r="I22" s="56" t="s">
        <v>98</v>
      </c>
      <c r="J22" s="50">
        <v>6750</v>
      </c>
      <c r="K22" s="52">
        <v>6750</v>
      </c>
    </row>
    <row r="23" spans="3:8" ht="12.75">
      <c r="C23" s="37" t="s">
        <v>118</v>
      </c>
      <c r="D23" s="40">
        <v>0.0637</v>
      </c>
      <c r="E23" s="32">
        <f t="shared" si="0"/>
        <v>6235.4675</v>
      </c>
      <c r="F23" s="40">
        <v>0.0637</v>
      </c>
      <c r="G23" s="32">
        <f t="shared" si="1"/>
        <v>6475.4675</v>
      </c>
      <c r="H23" s="26"/>
    </row>
    <row r="24" spans="3:14" ht="12.75">
      <c r="C24" s="37" t="s">
        <v>119</v>
      </c>
      <c r="D24" s="40">
        <v>0.0578</v>
      </c>
      <c r="E24" s="32">
        <f t="shared" si="0"/>
        <v>6213.195</v>
      </c>
      <c r="F24" s="40">
        <v>0.0578</v>
      </c>
      <c r="G24" s="32">
        <f t="shared" si="1"/>
        <v>6453.195</v>
      </c>
      <c r="I24" s="5" t="s">
        <v>419</v>
      </c>
      <c r="N24" s="30"/>
    </row>
    <row r="25" spans="3:14" ht="12.75">
      <c r="C25" s="37" t="s">
        <v>120</v>
      </c>
      <c r="D25" s="40">
        <v>0.1339</v>
      </c>
      <c r="E25" s="32">
        <f t="shared" si="0"/>
        <v>6500.4725</v>
      </c>
      <c r="F25" s="40">
        <v>0.1339</v>
      </c>
      <c r="G25" s="32">
        <f t="shared" si="1"/>
        <v>6740.4725</v>
      </c>
      <c r="N25" s="30"/>
    </row>
    <row r="26" spans="3:10" ht="15">
      <c r="C26" s="37" t="s">
        <v>121</v>
      </c>
      <c r="D26" s="40">
        <v>0.0782</v>
      </c>
      <c r="E26" s="32">
        <f t="shared" si="0"/>
        <v>6290.205</v>
      </c>
      <c r="F26" s="40">
        <v>0.0782</v>
      </c>
      <c r="G26" s="32">
        <f t="shared" si="1"/>
        <v>6530.205</v>
      </c>
      <c r="J26" s="283"/>
    </row>
    <row r="27" spans="3:10" ht="12.75">
      <c r="C27" s="37" t="s">
        <v>122</v>
      </c>
      <c r="D27" s="40">
        <v>0.0974</v>
      </c>
      <c r="E27" s="32">
        <f t="shared" si="0"/>
        <v>6362.685</v>
      </c>
      <c r="F27" s="40">
        <v>0.0974</v>
      </c>
      <c r="G27" s="32">
        <f t="shared" si="1"/>
        <v>6602.685</v>
      </c>
      <c r="J27" s="5" t="s">
        <v>433</v>
      </c>
    </row>
    <row r="28" spans="3:10" ht="12.75">
      <c r="C28" s="37" t="s">
        <v>123</v>
      </c>
      <c r="D28" s="40">
        <v>0.291</v>
      </c>
      <c r="E28" s="32">
        <f t="shared" si="0"/>
        <v>7093.525</v>
      </c>
      <c r="F28" s="40">
        <v>0.291</v>
      </c>
      <c r="G28" s="32">
        <f t="shared" si="1"/>
        <v>7333.525</v>
      </c>
      <c r="J28" s="5" t="s">
        <v>403</v>
      </c>
    </row>
    <row r="29" spans="3:10" ht="12.75">
      <c r="C29" s="37" t="s">
        <v>124</v>
      </c>
      <c r="D29" s="40">
        <v>0.176</v>
      </c>
      <c r="E29" s="32">
        <f t="shared" si="0"/>
        <v>6659.4</v>
      </c>
      <c r="F29" s="40">
        <v>0.151</v>
      </c>
      <c r="G29" s="32">
        <f t="shared" si="1"/>
        <v>6805.025</v>
      </c>
      <c r="J29" s="5" t="s">
        <v>431</v>
      </c>
    </row>
    <row r="30" spans="3:10" ht="12.75">
      <c r="C30" s="37" t="s">
        <v>125</v>
      </c>
      <c r="D30" s="40">
        <v>0.2549</v>
      </c>
      <c r="E30" s="32">
        <f t="shared" si="0"/>
        <v>6957.2475</v>
      </c>
      <c r="F30" s="40">
        <v>0.2388</v>
      </c>
      <c r="G30" s="32">
        <f t="shared" si="1"/>
        <v>7136.47</v>
      </c>
      <c r="J30" s="5" t="s">
        <v>432</v>
      </c>
    </row>
    <row r="31" spans="3:7" ht="12.75">
      <c r="C31" s="37" t="s">
        <v>126</v>
      </c>
      <c r="D31" s="40">
        <v>0.1593</v>
      </c>
      <c r="E31" s="32">
        <f t="shared" si="0"/>
        <v>6596.3575</v>
      </c>
      <c r="F31" s="40">
        <v>0.1593</v>
      </c>
      <c r="G31" s="32">
        <f t="shared" si="1"/>
        <v>6836.3575</v>
      </c>
    </row>
    <row r="32" spans="3:7" ht="12.75">
      <c r="C32" s="37" t="s">
        <v>127</v>
      </c>
      <c r="D32" s="40">
        <v>0.1775</v>
      </c>
      <c r="E32" s="32">
        <f t="shared" si="0"/>
        <v>6665.0625</v>
      </c>
      <c r="F32" s="40">
        <v>0.1775</v>
      </c>
      <c r="G32" s="32">
        <f t="shared" si="1"/>
        <v>6905.0625</v>
      </c>
    </row>
    <row r="33" spans="3:7" ht="12.75">
      <c r="C33" s="37" t="s">
        <v>128</v>
      </c>
      <c r="D33" s="40">
        <v>0.0825</v>
      </c>
      <c r="E33" s="32">
        <f t="shared" si="0"/>
        <v>6306.4375</v>
      </c>
      <c r="F33" s="40">
        <v>0.0745</v>
      </c>
      <c r="G33" s="32">
        <f t="shared" si="1"/>
        <v>6516.2375</v>
      </c>
    </row>
    <row r="34" spans="3:7" ht="12.75">
      <c r="C34" s="37" t="s">
        <v>129</v>
      </c>
      <c r="D34" s="40">
        <v>0.1626</v>
      </c>
      <c r="E34" s="32">
        <f t="shared" si="0"/>
        <v>6608.815</v>
      </c>
      <c r="F34" s="40">
        <v>0.1452</v>
      </c>
      <c r="G34" s="32">
        <f t="shared" si="1"/>
        <v>6783.13</v>
      </c>
    </row>
    <row r="35" spans="3:7" ht="12.75">
      <c r="C35" s="37" t="s">
        <v>130</v>
      </c>
      <c r="D35" s="40">
        <v>0.0537</v>
      </c>
      <c r="E35" s="32">
        <f t="shared" si="0"/>
        <v>6197.7175</v>
      </c>
      <c r="F35" s="40">
        <v>0.0537</v>
      </c>
      <c r="G35" s="32">
        <f t="shared" si="1"/>
        <v>6437.7175</v>
      </c>
    </row>
    <row r="36" spans="3:7" ht="12.75">
      <c r="C36" s="37" t="s">
        <v>131</v>
      </c>
      <c r="D36" s="40">
        <v>0.1286</v>
      </c>
      <c r="E36" s="32">
        <f t="shared" si="0"/>
        <v>6480.465</v>
      </c>
      <c r="F36" s="40">
        <v>0.1286</v>
      </c>
      <c r="G36" s="32">
        <f t="shared" si="1"/>
        <v>6720.465</v>
      </c>
    </row>
    <row r="37" spans="3:7" ht="12.75">
      <c r="C37" s="37" t="s">
        <v>132</v>
      </c>
      <c r="D37" s="40">
        <v>0.1752</v>
      </c>
      <c r="E37" s="32">
        <f t="shared" si="0"/>
        <v>6656.38</v>
      </c>
      <c r="F37" s="40">
        <v>0.1552</v>
      </c>
      <c r="G37" s="32">
        <f t="shared" si="1"/>
        <v>6820.88</v>
      </c>
    </row>
    <row r="38" spans="3:7" ht="12.75">
      <c r="C38" s="38" t="s">
        <v>133</v>
      </c>
      <c r="D38" s="40">
        <v>0.3813</v>
      </c>
      <c r="E38" s="32">
        <f t="shared" si="0"/>
        <v>7434.407499999999</v>
      </c>
      <c r="F38" s="40">
        <v>0.3813</v>
      </c>
      <c r="G38" s="32">
        <f t="shared" si="1"/>
        <v>7674.407499999999</v>
      </c>
    </row>
    <row r="39" spans="3:7" ht="12.75">
      <c r="C39" s="37" t="s">
        <v>134</v>
      </c>
      <c r="D39" s="40">
        <v>0.0236</v>
      </c>
      <c r="E39" s="32">
        <f t="shared" si="0"/>
        <v>6084.09</v>
      </c>
      <c r="F39" s="40">
        <v>0.0236</v>
      </c>
      <c r="G39" s="32">
        <f t="shared" si="1"/>
        <v>6324.09</v>
      </c>
    </row>
    <row r="40" spans="3:7" ht="12.75">
      <c r="C40" s="37" t="s">
        <v>135</v>
      </c>
      <c r="D40" s="40">
        <v>0.1</v>
      </c>
      <c r="E40" s="32">
        <f t="shared" si="0"/>
        <v>6372.5</v>
      </c>
      <c r="F40" s="40">
        <v>0.0973</v>
      </c>
      <c r="G40" s="32">
        <f t="shared" si="1"/>
        <v>6602.3075</v>
      </c>
    </row>
    <row r="41" spans="3:7" ht="12.75">
      <c r="C41" s="37" t="s">
        <v>136</v>
      </c>
      <c r="D41" s="40">
        <v>0.1404</v>
      </c>
      <c r="E41" s="32">
        <f t="shared" si="0"/>
        <v>6525.01</v>
      </c>
      <c r="F41" s="40">
        <v>0.1404</v>
      </c>
      <c r="G41" s="32">
        <f t="shared" si="1"/>
        <v>6765.01</v>
      </c>
    </row>
    <row r="42" spans="3:7" ht="12.75">
      <c r="C42" s="37" t="s">
        <v>137</v>
      </c>
      <c r="D42" s="40">
        <v>0.0564</v>
      </c>
      <c r="E42" s="32">
        <f t="shared" si="0"/>
        <v>6207.91</v>
      </c>
      <c r="F42" s="40">
        <v>0.0564</v>
      </c>
      <c r="G42" s="32">
        <f t="shared" si="1"/>
        <v>6447.91</v>
      </c>
    </row>
    <row r="43" spans="3:7" ht="12.75">
      <c r="C43" s="37" t="s">
        <v>138</v>
      </c>
      <c r="D43" s="40">
        <v>0.135</v>
      </c>
      <c r="E43" s="32">
        <f t="shared" si="0"/>
        <v>6504.625</v>
      </c>
      <c r="F43" s="40">
        <v>0.1337</v>
      </c>
      <c r="G43" s="32">
        <f t="shared" si="1"/>
        <v>6739.7175</v>
      </c>
    </row>
    <row r="44" spans="3:7" ht="12.75">
      <c r="C44" s="37" t="s">
        <v>139</v>
      </c>
      <c r="D44" s="40">
        <v>0.1091</v>
      </c>
      <c r="E44" s="32">
        <f t="shared" si="0"/>
        <v>6406.8525</v>
      </c>
      <c r="F44" s="40">
        <v>0.1091</v>
      </c>
      <c r="G44" s="32">
        <f t="shared" si="1"/>
        <v>6646.8525</v>
      </c>
    </row>
    <row r="45" spans="3:7" ht="12.75">
      <c r="C45" s="37" t="s">
        <v>140</v>
      </c>
      <c r="D45" s="40">
        <v>0.111</v>
      </c>
      <c r="E45" s="32">
        <f t="shared" si="0"/>
        <v>6414.025</v>
      </c>
      <c r="F45" s="40">
        <v>0.1086</v>
      </c>
      <c r="G45" s="32">
        <f t="shared" si="1"/>
        <v>6644.965</v>
      </c>
    </row>
    <row r="46" spans="3:7" ht="12.75">
      <c r="C46" s="37" t="s">
        <v>141</v>
      </c>
      <c r="D46" s="40">
        <v>0.2061</v>
      </c>
      <c r="E46" s="32">
        <f t="shared" si="0"/>
        <v>6773.0275</v>
      </c>
      <c r="F46" s="40">
        <v>0.1967</v>
      </c>
      <c r="G46" s="32">
        <f t="shared" si="1"/>
        <v>6977.5425</v>
      </c>
    </row>
    <row r="47" spans="3:7" ht="12.75">
      <c r="C47" s="37" t="s">
        <v>142</v>
      </c>
      <c r="D47" s="40">
        <v>0.2124</v>
      </c>
      <c r="E47" s="32">
        <f t="shared" si="0"/>
        <v>6796.81</v>
      </c>
      <c r="F47" s="40">
        <v>0.204</v>
      </c>
      <c r="G47" s="32">
        <f t="shared" si="1"/>
        <v>7005.1</v>
      </c>
    </row>
    <row r="48" spans="3:7" ht="12.75">
      <c r="C48" s="37" t="s">
        <v>143</v>
      </c>
      <c r="D48" s="40">
        <v>0.1489</v>
      </c>
      <c r="E48" s="32">
        <f t="shared" si="0"/>
        <v>6557.0975</v>
      </c>
      <c r="F48" s="40">
        <v>0.1239</v>
      </c>
      <c r="G48" s="32">
        <f t="shared" si="1"/>
        <v>6702.7225</v>
      </c>
    </row>
    <row r="49" spans="3:7" ht="12.75">
      <c r="C49" s="37" t="s">
        <v>144</v>
      </c>
      <c r="D49" s="40">
        <v>0.1502</v>
      </c>
      <c r="E49" s="32">
        <f t="shared" si="0"/>
        <v>6562.005</v>
      </c>
      <c r="F49" s="40">
        <v>0.1502</v>
      </c>
      <c r="G49" s="32">
        <f t="shared" si="1"/>
        <v>6802.005</v>
      </c>
    </row>
    <row r="50" spans="3:7" ht="12.75">
      <c r="C50" s="37" t="s">
        <v>145</v>
      </c>
      <c r="D50" s="40">
        <v>0.2184</v>
      </c>
      <c r="E50" s="32">
        <f aca="true" t="shared" si="2" ref="E50:E80">(D50*$J$19)+$J$18</f>
        <v>6819.46</v>
      </c>
      <c r="F50" s="40">
        <v>0.2104</v>
      </c>
      <c r="G50" s="32">
        <f t="shared" si="1"/>
        <v>7029.26</v>
      </c>
    </row>
    <row r="51" spans="3:7" ht="12.75">
      <c r="C51" s="37" t="s">
        <v>146</v>
      </c>
      <c r="D51" s="40">
        <v>0.2331</v>
      </c>
      <c r="E51" s="32">
        <f t="shared" si="2"/>
        <v>6874.9525</v>
      </c>
      <c r="F51" s="40">
        <v>0.2081</v>
      </c>
      <c r="G51" s="32">
        <f t="shared" si="1"/>
        <v>7020.5775</v>
      </c>
    </row>
    <row r="52" spans="3:7" ht="12.75">
      <c r="C52" s="37" t="s">
        <v>147</v>
      </c>
      <c r="D52" s="40">
        <v>0.146</v>
      </c>
      <c r="E52" s="32">
        <f t="shared" si="2"/>
        <v>6546.15</v>
      </c>
      <c r="F52" s="40">
        <v>0.1237</v>
      </c>
      <c r="G52" s="32">
        <f t="shared" si="1"/>
        <v>6701.9675</v>
      </c>
    </row>
    <row r="53" spans="3:7" ht="12.75">
      <c r="C53" s="37" t="s">
        <v>148</v>
      </c>
      <c r="D53" s="40">
        <v>0.1015</v>
      </c>
      <c r="E53" s="32">
        <f t="shared" si="2"/>
        <v>6378.1625</v>
      </c>
      <c r="F53" s="40">
        <v>0.0988</v>
      </c>
      <c r="G53" s="32">
        <f t="shared" si="1"/>
        <v>6607.97</v>
      </c>
    </row>
    <row r="54" spans="3:7" ht="12.75">
      <c r="C54" s="37" t="s">
        <v>149</v>
      </c>
      <c r="D54" s="40">
        <v>0.1788</v>
      </c>
      <c r="E54" s="32">
        <f t="shared" si="2"/>
        <v>6669.97</v>
      </c>
      <c r="F54" s="40">
        <v>0.1788</v>
      </c>
      <c r="G54" s="32">
        <f t="shared" si="1"/>
        <v>6909.97</v>
      </c>
    </row>
    <row r="55" spans="3:7" ht="12.75">
      <c r="C55" s="37" t="s">
        <v>150</v>
      </c>
      <c r="D55" s="40">
        <v>0.2101</v>
      </c>
      <c r="E55" s="32">
        <f t="shared" si="2"/>
        <v>6788.1275000000005</v>
      </c>
      <c r="F55" s="40">
        <v>0.2101</v>
      </c>
      <c r="G55" s="32">
        <f t="shared" si="1"/>
        <v>7028.1275000000005</v>
      </c>
    </row>
    <row r="56" spans="3:7" ht="12.75">
      <c r="C56" s="37" t="s">
        <v>151</v>
      </c>
      <c r="D56" s="40">
        <v>0.2245</v>
      </c>
      <c r="E56" s="32">
        <f t="shared" si="2"/>
        <v>6842.4875</v>
      </c>
      <c r="F56" s="40">
        <v>0.21</v>
      </c>
      <c r="G56" s="32">
        <f t="shared" si="1"/>
        <v>7027.75</v>
      </c>
    </row>
    <row r="57" spans="3:7" ht="12.75">
      <c r="C57" s="37" t="s">
        <v>152</v>
      </c>
      <c r="D57" s="40">
        <v>0.1898</v>
      </c>
      <c r="E57" s="32">
        <f t="shared" si="2"/>
        <v>6711.495</v>
      </c>
      <c r="F57" s="40">
        <v>0.1884</v>
      </c>
      <c r="G57" s="32">
        <f t="shared" si="1"/>
        <v>6946.21</v>
      </c>
    </row>
    <row r="58" spans="3:7" ht="12.75">
      <c r="C58" s="37" t="s">
        <v>153</v>
      </c>
      <c r="D58" s="40">
        <v>0.066</v>
      </c>
      <c r="E58" s="32">
        <f t="shared" si="2"/>
        <v>6244.15</v>
      </c>
      <c r="F58" s="40">
        <v>0.066</v>
      </c>
      <c r="G58" s="32">
        <f t="shared" si="1"/>
        <v>6484.15</v>
      </c>
    </row>
    <row r="59" spans="3:7" ht="12.75">
      <c r="C59" s="38" t="s">
        <v>154</v>
      </c>
      <c r="D59" s="40">
        <v>0.2073</v>
      </c>
      <c r="E59" s="32">
        <f t="shared" si="2"/>
        <v>6777.5575</v>
      </c>
      <c r="F59" s="40">
        <v>0.19</v>
      </c>
      <c r="G59" s="32">
        <f t="shared" si="1"/>
        <v>6952.25</v>
      </c>
    </row>
    <row r="60" spans="3:7" ht="12.75">
      <c r="C60" s="37" t="s">
        <v>155</v>
      </c>
      <c r="D60" s="40">
        <v>0.154</v>
      </c>
      <c r="E60" s="32">
        <f t="shared" si="2"/>
        <v>6576.35</v>
      </c>
      <c r="F60" s="40">
        <v>0.154</v>
      </c>
      <c r="G60" s="32">
        <f t="shared" si="1"/>
        <v>6816.35</v>
      </c>
    </row>
    <row r="61" spans="3:7" ht="12.75">
      <c r="C61" s="37" t="s">
        <v>156</v>
      </c>
      <c r="D61" s="40">
        <v>0.0738</v>
      </c>
      <c r="E61" s="32">
        <f t="shared" si="2"/>
        <v>6273.595</v>
      </c>
      <c r="F61" s="40">
        <v>0.0738</v>
      </c>
      <c r="G61" s="32">
        <f t="shared" si="1"/>
        <v>6513.595</v>
      </c>
    </row>
    <row r="62" spans="3:7" ht="12.75">
      <c r="C62" s="37" t="s">
        <v>157</v>
      </c>
      <c r="D62" s="40">
        <v>0.1443</v>
      </c>
      <c r="E62" s="32">
        <f t="shared" si="2"/>
        <v>6539.7325</v>
      </c>
      <c r="F62" s="40">
        <v>0.1337</v>
      </c>
      <c r="G62" s="32">
        <f t="shared" si="1"/>
        <v>6739.7175</v>
      </c>
    </row>
    <row r="63" spans="3:7" ht="12.75">
      <c r="C63" s="37" t="s">
        <v>158</v>
      </c>
      <c r="D63" s="40">
        <v>0.1176</v>
      </c>
      <c r="E63" s="32">
        <f t="shared" si="2"/>
        <v>6438.94</v>
      </c>
      <c r="F63" s="40">
        <v>0.1052</v>
      </c>
      <c r="G63" s="32">
        <f t="shared" si="1"/>
        <v>6632.13</v>
      </c>
    </row>
    <row r="64" spans="3:7" ht="12.75">
      <c r="C64" s="37" t="s">
        <v>159</v>
      </c>
      <c r="D64" s="40">
        <v>0.1345</v>
      </c>
      <c r="E64" s="32">
        <f t="shared" si="2"/>
        <v>6502.7375</v>
      </c>
      <c r="F64" s="40">
        <v>0.128</v>
      </c>
      <c r="G64" s="32">
        <f t="shared" si="1"/>
        <v>6718.2</v>
      </c>
    </row>
    <row r="65" spans="3:7" ht="12.75">
      <c r="C65" s="37" t="s">
        <v>160</v>
      </c>
      <c r="D65" s="40">
        <v>0.1553</v>
      </c>
      <c r="E65" s="32">
        <f t="shared" si="2"/>
        <v>6581.2575</v>
      </c>
      <c r="F65" s="40">
        <v>0.1553</v>
      </c>
      <c r="G65" s="32">
        <f t="shared" si="1"/>
        <v>6821.2575</v>
      </c>
    </row>
    <row r="66" spans="3:7" ht="12.75">
      <c r="C66" s="37" t="s">
        <v>161</v>
      </c>
      <c r="D66" s="40">
        <v>0.1329</v>
      </c>
      <c r="E66" s="32">
        <f t="shared" si="2"/>
        <v>6496.6975</v>
      </c>
      <c r="F66" s="40">
        <v>0.1329</v>
      </c>
      <c r="G66" s="32">
        <f t="shared" si="1"/>
        <v>6736.6975</v>
      </c>
    </row>
    <row r="67" spans="3:7" ht="12.75">
      <c r="C67" s="37" t="s">
        <v>162</v>
      </c>
      <c r="D67" s="40">
        <v>0.0839</v>
      </c>
      <c r="E67" s="32">
        <f t="shared" si="2"/>
        <v>6311.7225</v>
      </c>
      <c r="F67" s="40">
        <v>0.082</v>
      </c>
      <c r="G67" s="32">
        <f t="shared" si="1"/>
        <v>6544.55</v>
      </c>
    </row>
    <row r="68" spans="3:7" ht="12.75">
      <c r="C68" s="37" t="s">
        <v>163</v>
      </c>
      <c r="D68" s="40">
        <v>0.2184</v>
      </c>
      <c r="E68" s="32">
        <f t="shared" si="2"/>
        <v>6819.46</v>
      </c>
      <c r="F68" s="40">
        <v>0.2184</v>
      </c>
      <c r="G68" s="32">
        <f t="shared" si="1"/>
        <v>7059.46</v>
      </c>
    </row>
    <row r="69" spans="3:7" ht="12.75">
      <c r="C69" s="37" t="s">
        <v>164</v>
      </c>
      <c r="D69" s="40">
        <v>0.1722</v>
      </c>
      <c r="E69" s="32">
        <f t="shared" si="2"/>
        <v>6645.055</v>
      </c>
      <c r="F69" s="40">
        <v>0.1722</v>
      </c>
      <c r="G69" s="32">
        <f t="shared" si="1"/>
        <v>6885.055</v>
      </c>
    </row>
    <row r="70" spans="3:7" ht="12.75">
      <c r="C70" s="37" t="s">
        <v>165</v>
      </c>
      <c r="D70" s="40">
        <v>0.1508</v>
      </c>
      <c r="E70" s="32">
        <f t="shared" si="2"/>
        <v>6564.27</v>
      </c>
      <c r="F70" s="40">
        <v>0.1334</v>
      </c>
      <c r="G70" s="32">
        <f t="shared" si="1"/>
        <v>6738.585</v>
      </c>
    </row>
    <row r="71" spans="3:7" ht="12.75">
      <c r="C71" s="37" t="s">
        <v>166</v>
      </c>
      <c r="D71" s="40">
        <v>0.0502</v>
      </c>
      <c r="E71" s="32">
        <f t="shared" si="2"/>
        <v>6184.505</v>
      </c>
      <c r="F71" s="40">
        <v>0.0502</v>
      </c>
      <c r="G71" s="32">
        <f t="shared" si="1"/>
        <v>6424.505</v>
      </c>
    </row>
    <row r="72" spans="3:7" ht="12.75">
      <c r="C72" s="37" t="s">
        <v>167</v>
      </c>
      <c r="D72" s="40">
        <v>0.1711</v>
      </c>
      <c r="E72" s="32">
        <f t="shared" si="2"/>
        <v>6640.9025</v>
      </c>
      <c r="F72" s="40">
        <v>0.1559</v>
      </c>
      <c r="G72" s="32">
        <f t="shared" si="1"/>
        <v>6823.5225</v>
      </c>
    </row>
    <row r="73" spans="3:7" ht="12.75">
      <c r="C73" s="37" t="s">
        <v>168</v>
      </c>
      <c r="D73" s="40">
        <v>0.1507</v>
      </c>
      <c r="E73" s="32">
        <f t="shared" si="2"/>
        <v>6563.8925</v>
      </c>
      <c r="F73" s="40">
        <v>0.1507</v>
      </c>
      <c r="G73" s="32">
        <f t="shared" si="1"/>
        <v>6803.8925</v>
      </c>
    </row>
    <row r="74" spans="3:7" ht="12.75">
      <c r="C74" s="37" t="s">
        <v>169</v>
      </c>
      <c r="D74" s="40">
        <v>0.1602</v>
      </c>
      <c r="E74" s="32">
        <f t="shared" si="2"/>
        <v>6599.755</v>
      </c>
      <c r="F74" s="40">
        <v>0.1513</v>
      </c>
      <c r="G74" s="32">
        <f t="shared" si="1"/>
        <v>6806.1575</v>
      </c>
    </row>
    <row r="75" spans="3:7" ht="12.75">
      <c r="C75" s="37" t="s">
        <v>170</v>
      </c>
      <c r="D75" s="40">
        <v>0.0997</v>
      </c>
      <c r="E75" s="32">
        <f t="shared" si="2"/>
        <v>6371.3675</v>
      </c>
      <c r="F75" s="40">
        <v>0.0896</v>
      </c>
      <c r="G75" s="32">
        <f t="shared" si="1"/>
        <v>6573.24</v>
      </c>
    </row>
    <row r="76" spans="3:7" ht="12.75">
      <c r="C76" s="37" t="s">
        <v>171</v>
      </c>
      <c r="D76" s="40">
        <v>0.119</v>
      </c>
      <c r="E76" s="32">
        <f t="shared" si="2"/>
        <v>6444.225</v>
      </c>
      <c r="F76" s="40">
        <v>0.119</v>
      </c>
      <c r="G76" s="32">
        <f t="shared" si="1"/>
        <v>6684.225</v>
      </c>
    </row>
    <row r="77" spans="3:7" ht="12.75">
      <c r="C77" s="37" t="s">
        <v>172</v>
      </c>
      <c r="D77" s="40">
        <v>0.161</v>
      </c>
      <c r="E77" s="32">
        <f t="shared" si="2"/>
        <v>6602.775</v>
      </c>
      <c r="F77" s="40">
        <v>0.136</v>
      </c>
      <c r="G77" s="32">
        <f t="shared" si="1"/>
        <v>6748.4</v>
      </c>
    </row>
    <row r="78" spans="3:7" ht="12.75">
      <c r="C78" s="37" t="s">
        <v>173</v>
      </c>
      <c r="D78" s="40">
        <v>0.2157</v>
      </c>
      <c r="E78" s="32">
        <f t="shared" si="2"/>
        <v>6809.2675</v>
      </c>
      <c r="F78" s="40">
        <v>0.1907</v>
      </c>
      <c r="G78" s="32">
        <f t="shared" si="1"/>
        <v>6954.8925</v>
      </c>
    </row>
    <row r="79" spans="3:7" ht="12.75">
      <c r="C79" s="37" t="s">
        <v>174</v>
      </c>
      <c r="D79" s="40">
        <v>0.244</v>
      </c>
      <c r="E79" s="32">
        <f t="shared" si="2"/>
        <v>6916.1</v>
      </c>
      <c r="F79" s="40">
        <v>0.2221</v>
      </c>
      <c r="G79" s="32">
        <f t="shared" si="1"/>
        <v>7073.4275</v>
      </c>
    </row>
    <row r="80" spans="3:7" ht="12.75">
      <c r="C80" s="37" t="s">
        <v>175</v>
      </c>
      <c r="D80" s="40">
        <v>0.2835</v>
      </c>
      <c r="E80" s="32">
        <f t="shared" si="2"/>
        <v>7065.2125</v>
      </c>
      <c r="F80" s="40">
        <v>0.2656</v>
      </c>
      <c r="G80" s="32">
        <f t="shared" si="1"/>
        <v>7237.64</v>
      </c>
    </row>
    <row r="81" spans="3:7" ht="12.75">
      <c r="C81" s="37" t="s">
        <v>176</v>
      </c>
      <c r="D81" s="40">
        <v>0.1778</v>
      </c>
      <c r="E81" s="32">
        <f aca="true" t="shared" si="3" ref="E81:E144">(D81*$J$19)+$J$18</f>
        <v>6666.195</v>
      </c>
      <c r="F81" s="40">
        <v>0.1528</v>
      </c>
      <c r="G81" s="32">
        <f t="shared" si="1"/>
        <v>6811.82</v>
      </c>
    </row>
    <row r="82" spans="3:7" ht="12.75">
      <c r="C82" s="37" t="s">
        <v>177</v>
      </c>
      <c r="D82" s="40">
        <v>0.2575</v>
      </c>
      <c r="E82" s="32">
        <f t="shared" si="3"/>
        <v>6967.0625</v>
      </c>
      <c r="F82" s="40">
        <v>0.2434</v>
      </c>
      <c r="G82" s="32">
        <f t="shared" si="1"/>
        <v>7153.835</v>
      </c>
    </row>
    <row r="83" spans="3:7" ht="12.75">
      <c r="C83" s="37" t="s">
        <v>178</v>
      </c>
      <c r="D83" s="40">
        <v>0.0361</v>
      </c>
      <c r="E83" s="32">
        <f t="shared" si="3"/>
        <v>6131.2775</v>
      </c>
      <c r="F83" s="40">
        <v>0.0361</v>
      </c>
      <c r="G83" s="32">
        <f aca="true" t="shared" si="4" ref="G83:G146">(F83*$K$19)+$K$18</f>
        <v>6371.2775</v>
      </c>
    </row>
    <row r="84" spans="3:7" ht="12.75">
      <c r="C84" s="37" t="s">
        <v>179</v>
      </c>
      <c r="D84" s="40">
        <v>0.2637</v>
      </c>
      <c r="E84" s="32">
        <f t="shared" si="3"/>
        <v>6990.4675</v>
      </c>
      <c r="F84" s="40">
        <v>0.2387</v>
      </c>
      <c r="G84" s="32">
        <f t="shared" si="4"/>
        <v>7136.0925</v>
      </c>
    </row>
    <row r="85" spans="3:7" ht="12.75">
      <c r="C85" s="37" t="s">
        <v>180</v>
      </c>
      <c r="D85" s="40">
        <v>0.1419</v>
      </c>
      <c r="E85" s="32">
        <f t="shared" si="3"/>
        <v>6530.6725</v>
      </c>
      <c r="F85" s="40">
        <v>0.1169</v>
      </c>
      <c r="G85" s="32">
        <f t="shared" si="4"/>
        <v>6676.2975</v>
      </c>
    </row>
    <row r="86" spans="3:7" ht="12.75">
      <c r="C86" s="37" t="s">
        <v>181</v>
      </c>
      <c r="D86" s="40">
        <v>0.3155</v>
      </c>
      <c r="E86" s="32">
        <f t="shared" si="3"/>
        <v>7186.0125</v>
      </c>
      <c r="F86" s="40">
        <v>0.2905</v>
      </c>
      <c r="G86" s="32">
        <f t="shared" si="4"/>
        <v>7331.6375</v>
      </c>
    </row>
    <row r="87" spans="3:7" ht="12.75">
      <c r="C87" s="37" t="s">
        <v>182</v>
      </c>
      <c r="D87" s="40">
        <v>0.1379</v>
      </c>
      <c r="E87" s="32">
        <f t="shared" si="3"/>
        <v>6515.5725</v>
      </c>
      <c r="F87" s="40">
        <v>0.1379</v>
      </c>
      <c r="G87" s="32">
        <f t="shared" si="4"/>
        <v>6755.5725</v>
      </c>
    </row>
    <row r="88" spans="3:7" ht="12.75">
      <c r="C88" s="37" t="s">
        <v>183</v>
      </c>
      <c r="D88" s="40">
        <v>0.1472</v>
      </c>
      <c r="E88" s="32">
        <f t="shared" si="3"/>
        <v>6550.68</v>
      </c>
      <c r="F88" s="40">
        <v>0.1472</v>
      </c>
      <c r="G88" s="32">
        <f t="shared" si="4"/>
        <v>6790.68</v>
      </c>
    </row>
    <row r="89" spans="3:7" ht="12.75">
      <c r="C89" s="37" t="s">
        <v>184</v>
      </c>
      <c r="D89" s="40">
        <v>0.1012</v>
      </c>
      <c r="E89" s="32">
        <f t="shared" si="3"/>
        <v>6377.03</v>
      </c>
      <c r="F89" s="40">
        <v>0.1012</v>
      </c>
      <c r="G89" s="32">
        <f t="shared" si="4"/>
        <v>6617.03</v>
      </c>
    </row>
    <row r="90" spans="3:7" ht="12.75">
      <c r="C90" s="37" t="s">
        <v>185</v>
      </c>
      <c r="D90" s="40">
        <v>0.1101</v>
      </c>
      <c r="E90" s="32">
        <f t="shared" si="3"/>
        <v>6410.6275</v>
      </c>
      <c r="F90" s="40">
        <v>0.1101</v>
      </c>
      <c r="G90" s="32">
        <f t="shared" si="4"/>
        <v>6650.6275</v>
      </c>
    </row>
    <row r="91" spans="3:7" ht="12.75">
      <c r="C91" s="37" t="s">
        <v>186</v>
      </c>
      <c r="D91" s="40">
        <v>0.1226</v>
      </c>
      <c r="E91" s="32">
        <f t="shared" si="3"/>
        <v>6457.815</v>
      </c>
      <c r="F91" s="40">
        <v>0.1116</v>
      </c>
      <c r="G91" s="32">
        <f t="shared" si="4"/>
        <v>6656.29</v>
      </c>
    </row>
    <row r="92" spans="3:7" ht="12.75">
      <c r="C92" s="37" t="s">
        <v>187</v>
      </c>
      <c r="D92" s="40">
        <v>0.0879</v>
      </c>
      <c r="E92" s="32">
        <f t="shared" si="3"/>
        <v>6326.8225</v>
      </c>
      <c r="F92" s="40">
        <v>0.0879</v>
      </c>
      <c r="G92" s="32">
        <f t="shared" si="4"/>
        <v>6566.8225</v>
      </c>
    </row>
    <row r="93" spans="3:7" ht="12.75">
      <c r="C93" s="37" t="s">
        <v>188</v>
      </c>
      <c r="D93" s="40">
        <v>0.1427</v>
      </c>
      <c r="E93" s="32">
        <f t="shared" si="3"/>
        <v>6533.6925</v>
      </c>
      <c r="F93" s="40">
        <v>0.1277</v>
      </c>
      <c r="G93" s="32">
        <f t="shared" si="4"/>
        <v>6717.0675</v>
      </c>
    </row>
    <row r="94" spans="3:7" ht="12.75">
      <c r="C94" s="37" t="s">
        <v>189</v>
      </c>
      <c r="D94" s="40">
        <v>0.5846</v>
      </c>
      <c r="E94" s="32">
        <f t="shared" si="3"/>
        <v>8201.865</v>
      </c>
      <c r="F94" s="40">
        <v>0.5846</v>
      </c>
      <c r="G94" s="32">
        <f t="shared" si="4"/>
        <v>8441.865</v>
      </c>
    </row>
    <row r="95" spans="3:7" ht="12.75">
      <c r="C95" s="37" t="s">
        <v>190</v>
      </c>
      <c r="D95" s="40">
        <v>0.1216</v>
      </c>
      <c r="E95" s="32">
        <f t="shared" si="3"/>
        <v>6454.04</v>
      </c>
      <c r="F95" s="40">
        <v>0.0966</v>
      </c>
      <c r="G95" s="32">
        <f t="shared" si="4"/>
        <v>6599.665</v>
      </c>
    </row>
    <row r="96" spans="3:7" ht="12.75">
      <c r="C96" s="37" t="s">
        <v>191</v>
      </c>
      <c r="D96" s="40">
        <v>0.1715</v>
      </c>
      <c r="E96" s="32">
        <f t="shared" si="3"/>
        <v>6642.4125</v>
      </c>
      <c r="F96" s="40">
        <v>0.1709</v>
      </c>
      <c r="G96" s="32">
        <f t="shared" si="4"/>
        <v>6880.1475</v>
      </c>
    </row>
    <row r="97" spans="3:7" ht="12.75">
      <c r="C97" s="37" t="s">
        <v>192</v>
      </c>
      <c r="D97" s="40">
        <v>0.064</v>
      </c>
      <c r="E97" s="32">
        <f t="shared" si="3"/>
        <v>6236.6</v>
      </c>
      <c r="F97" s="40">
        <v>0.064</v>
      </c>
      <c r="G97" s="32">
        <f t="shared" si="4"/>
        <v>6476.6</v>
      </c>
    </row>
    <row r="98" spans="3:7" ht="12.75">
      <c r="C98" s="37" t="s">
        <v>193</v>
      </c>
      <c r="D98" s="40">
        <v>0.1745</v>
      </c>
      <c r="E98" s="32">
        <f t="shared" si="3"/>
        <v>6653.7375</v>
      </c>
      <c r="F98" s="40">
        <v>0.1745</v>
      </c>
      <c r="G98" s="32">
        <f t="shared" si="4"/>
        <v>6893.7375</v>
      </c>
    </row>
    <row r="99" spans="3:7" ht="12.75">
      <c r="C99" s="37" t="s">
        <v>194</v>
      </c>
      <c r="D99" s="40">
        <v>0.1191</v>
      </c>
      <c r="E99" s="32">
        <f t="shared" si="3"/>
        <v>6444.6025</v>
      </c>
      <c r="F99" s="40">
        <v>0.118</v>
      </c>
      <c r="G99" s="32">
        <f t="shared" si="4"/>
        <v>6680.45</v>
      </c>
    </row>
    <row r="100" spans="3:7" ht="12.75">
      <c r="C100" s="37" t="s">
        <v>195</v>
      </c>
      <c r="D100" s="40">
        <v>0.1672</v>
      </c>
      <c r="E100" s="32">
        <f t="shared" si="3"/>
        <v>6626.18</v>
      </c>
      <c r="F100" s="40">
        <v>0.1669</v>
      </c>
      <c r="G100" s="32">
        <f t="shared" si="4"/>
        <v>6865.0475</v>
      </c>
    </row>
    <row r="101" spans="3:7" ht="12.75">
      <c r="C101" s="37" t="s">
        <v>196</v>
      </c>
      <c r="D101" s="40">
        <v>0.1538</v>
      </c>
      <c r="E101" s="32">
        <f t="shared" si="3"/>
        <v>6575.595</v>
      </c>
      <c r="F101" s="40">
        <v>0.1538</v>
      </c>
      <c r="G101" s="32">
        <f t="shared" si="4"/>
        <v>6815.595</v>
      </c>
    </row>
    <row r="102" spans="3:7" ht="12.75">
      <c r="C102" s="37" t="s">
        <v>197</v>
      </c>
      <c r="D102" s="40">
        <v>0.1943</v>
      </c>
      <c r="E102" s="32">
        <f t="shared" si="3"/>
        <v>6728.4825</v>
      </c>
      <c r="F102" s="40">
        <v>0.1793</v>
      </c>
      <c r="G102" s="32">
        <f t="shared" si="4"/>
        <v>6911.8575</v>
      </c>
    </row>
    <row r="103" spans="3:7" ht="12.75">
      <c r="C103" s="38" t="s">
        <v>198</v>
      </c>
      <c r="D103" s="40">
        <v>0.0928</v>
      </c>
      <c r="E103" s="32">
        <f t="shared" si="3"/>
        <v>6345.32</v>
      </c>
      <c r="F103" s="40">
        <v>0.0928</v>
      </c>
      <c r="G103" s="32">
        <f t="shared" si="4"/>
        <v>6585.32</v>
      </c>
    </row>
    <row r="104" spans="3:7" ht="12.75">
      <c r="C104" s="37" t="s">
        <v>199</v>
      </c>
      <c r="D104" s="40">
        <v>0.0973</v>
      </c>
      <c r="E104" s="32">
        <f t="shared" si="3"/>
        <v>6362.3075</v>
      </c>
      <c r="F104" s="40">
        <v>0.0973</v>
      </c>
      <c r="G104" s="32">
        <f t="shared" si="4"/>
        <v>6602.3075</v>
      </c>
    </row>
    <row r="105" spans="3:7" ht="12.75">
      <c r="C105" s="37" t="s">
        <v>200</v>
      </c>
      <c r="D105" s="40">
        <v>0.0316</v>
      </c>
      <c r="E105" s="32">
        <f t="shared" si="3"/>
        <v>6114.29</v>
      </c>
      <c r="F105" s="40">
        <v>0.0316</v>
      </c>
      <c r="G105" s="32">
        <f t="shared" si="4"/>
        <v>6354.29</v>
      </c>
    </row>
    <row r="106" spans="3:7" ht="12.75">
      <c r="C106" s="39" t="s">
        <v>201</v>
      </c>
      <c r="D106" s="40">
        <v>0.0725</v>
      </c>
      <c r="E106" s="32">
        <f t="shared" si="3"/>
        <v>6268.6875</v>
      </c>
      <c r="F106" s="40">
        <v>0.0725</v>
      </c>
      <c r="G106" s="32">
        <f t="shared" si="4"/>
        <v>6508.6875</v>
      </c>
    </row>
    <row r="107" spans="3:7" ht="12.75">
      <c r="C107" s="37" t="s">
        <v>202</v>
      </c>
      <c r="D107" s="40">
        <v>0.1541</v>
      </c>
      <c r="E107" s="32">
        <f t="shared" si="3"/>
        <v>6576.7275</v>
      </c>
      <c r="F107" s="40">
        <v>0.1541</v>
      </c>
      <c r="G107" s="32">
        <f t="shared" si="4"/>
        <v>6816.7275</v>
      </c>
    </row>
    <row r="108" spans="3:7" ht="12.75">
      <c r="C108" s="37" t="s">
        <v>203</v>
      </c>
      <c r="D108" s="40">
        <v>0.3882</v>
      </c>
      <c r="E108" s="32">
        <f t="shared" si="3"/>
        <v>7460.455</v>
      </c>
      <c r="F108" s="40">
        <v>0.3882</v>
      </c>
      <c r="G108" s="32">
        <f t="shared" si="4"/>
        <v>7700.455</v>
      </c>
    </row>
    <row r="109" spans="3:7" ht="12.75">
      <c r="C109" s="38" t="s">
        <v>204</v>
      </c>
      <c r="D109" s="40">
        <v>0.1453</v>
      </c>
      <c r="E109" s="32">
        <f t="shared" si="3"/>
        <v>6543.5075</v>
      </c>
      <c r="F109" s="40">
        <v>0.1354</v>
      </c>
      <c r="G109" s="32">
        <f t="shared" si="4"/>
        <v>6746.135</v>
      </c>
    </row>
    <row r="110" spans="3:7" ht="12.75">
      <c r="C110" s="37" t="s">
        <v>205</v>
      </c>
      <c r="D110" s="40">
        <v>0.1608</v>
      </c>
      <c r="E110" s="32">
        <f t="shared" si="3"/>
        <v>6602.02</v>
      </c>
      <c r="F110" s="40">
        <v>0.1381</v>
      </c>
      <c r="G110" s="32">
        <f t="shared" si="4"/>
        <v>6756.3275</v>
      </c>
    </row>
    <row r="111" spans="3:7" ht="12.75">
      <c r="C111" s="37" t="s">
        <v>206</v>
      </c>
      <c r="D111" s="40">
        <v>0.2101</v>
      </c>
      <c r="E111" s="32">
        <f t="shared" si="3"/>
        <v>6788.1275000000005</v>
      </c>
      <c r="F111" s="40">
        <v>0.1851</v>
      </c>
      <c r="G111" s="32">
        <f t="shared" si="4"/>
        <v>6933.7525</v>
      </c>
    </row>
    <row r="112" spans="3:7" ht="12.75">
      <c r="C112" s="37" t="s">
        <v>207</v>
      </c>
      <c r="D112" s="40">
        <v>0.104</v>
      </c>
      <c r="E112" s="32">
        <f t="shared" si="3"/>
        <v>6387.6</v>
      </c>
      <c r="F112" s="40">
        <v>0.104</v>
      </c>
      <c r="G112" s="32">
        <f t="shared" si="4"/>
        <v>6627.6</v>
      </c>
    </row>
    <row r="113" spans="3:7" ht="12.75">
      <c r="C113" s="37" t="s">
        <v>208</v>
      </c>
      <c r="D113" s="40">
        <v>0.1327</v>
      </c>
      <c r="E113" s="32">
        <f t="shared" si="3"/>
        <v>6495.9425</v>
      </c>
      <c r="F113" s="40">
        <v>0.1327</v>
      </c>
      <c r="G113" s="32">
        <f t="shared" si="4"/>
        <v>6735.9425</v>
      </c>
    </row>
    <row r="114" spans="3:7" ht="12.75">
      <c r="C114" s="37" t="s">
        <v>209</v>
      </c>
      <c r="D114" s="40">
        <v>0.2441</v>
      </c>
      <c r="E114" s="32">
        <f t="shared" si="3"/>
        <v>6916.4775</v>
      </c>
      <c r="F114" s="40">
        <v>0.2192</v>
      </c>
      <c r="G114" s="32">
        <f t="shared" si="4"/>
        <v>7062.48</v>
      </c>
    </row>
    <row r="115" spans="3:7" ht="12.75">
      <c r="C115" s="37" t="s">
        <v>210</v>
      </c>
      <c r="D115" s="40">
        <v>0.3544</v>
      </c>
      <c r="E115" s="32">
        <f t="shared" si="3"/>
        <v>7332.86</v>
      </c>
      <c r="F115" s="40">
        <v>0.3304</v>
      </c>
      <c r="G115" s="32">
        <f t="shared" si="4"/>
        <v>7482.26</v>
      </c>
    </row>
    <row r="116" spans="3:7" ht="12.75">
      <c r="C116" s="37" t="s">
        <v>211</v>
      </c>
      <c r="D116" s="40">
        <v>0.2868</v>
      </c>
      <c r="E116" s="32">
        <f t="shared" si="3"/>
        <v>7077.67</v>
      </c>
      <c r="F116" s="40">
        <v>0.2733</v>
      </c>
      <c r="G116" s="32">
        <f t="shared" si="4"/>
        <v>7266.7075</v>
      </c>
    </row>
    <row r="117" spans="3:7" ht="12.75">
      <c r="C117" s="39" t="s">
        <v>212</v>
      </c>
      <c r="D117" s="40">
        <v>0.0605</v>
      </c>
      <c r="E117" s="32">
        <f t="shared" si="3"/>
        <v>6223.3875</v>
      </c>
      <c r="F117" s="40">
        <v>0.0605</v>
      </c>
      <c r="G117" s="32">
        <f t="shared" si="4"/>
        <v>6463.3875</v>
      </c>
    </row>
    <row r="118" spans="3:7" ht="12.75">
      <c r="C118" s="39" t="s">
        <v>213</v>
      </c>
      <c r="D118" s="40">
        <v>0.4819</v>
      </c>
      <c r="E118" s="32">
        <f t="shared" si="3"/>
        <v>7814.1725</v>
      </c>
      <c r="F118" s="40">
        <v>0.4569</v>
      </c>
      <c r="G118" s="32">
        <f t="shared" si="4"/>
        <v>7959.7975</v>
      </c>
    </row>
    <row r="119" spans="3:7" ht="12.75">
      <c r="C119" s="39" t="s">
        <v>214</v>
      </c>
      <c r="D119" s="40">
        <v>0.3575</v>
      </c>
      <c r="E119" s="32">
        <f t="shared" si="3"/>
        <v>7344.5625</v>
      </c>
      <c r="F119" s="40">
        <v>0.3325</v>
      </c>
      <c r="G119" s="32">
        <f t="shared" si="4"/>
        <v>7490.1875</v>
      </c>
    </row>
    <row r="120" spans="3:7" ht="12.75">
      <c r="C120" s="39" t="s">
        <v>215</v>
      </c>
      <c r="D120" s="40">
        <v>0.1256</v>
      </c>
      <c r="E120" s="32">
        <f t="shared" si="3"/>
        <v>6469.14</v>
      </c>
      <c r="F120" s="40">
        <v>0.1256</v>
      </c>
      <c r="G120" s="32">
        <f t="shared" si="4"/>
        <v>6709.14</v>
      </c>
    </row>
    <row r="121" spans="3:7" ht="12.75">
      <c r="C121" s="37" t="s">
        <v>216</v>
      </c>
      <c r="D121" s="40">
        <v>0.0561</v>
      </c>
      <c r="E121" s="32">
        <f t="shared" si="3"/>
        <v>6206.7775</v>
      </c>
      <c r="F121" s="40">
        <v>0.0561</v>
      </c>
      <c r="G121" s="32">
        <f t="shared" si="4"/>
        <v>6446.7775</v>
      </c>
    </row>
    <row r="122" spans="3:7" ht="12.75">
      <c r="C122" s="37" t="s">
        <v>217</v>
      </c>
      <c r="D122" s="40">
        <v>0.2158</v>
      </c>
      <c r="E122" s="32">
        <f t="shared" si="3"/>
        <v>6809.645</v>
      </c>
      <c r="F122" s="40">
        <v>0.1951</v>
      </c>
      <c r="G122" s="32">
        <f t="shared" si="4"/>
        <v>6971.5025</v>
      </c>
    </row>
    <row r="123" spans="3:7" ht="12.75">
      <c r="C123" s="37" t="s">
        <v>218</v>
      </c>
      <c r="D123" s="40">
        <v>0.1786</v>
      </c>
      <c r="E123" s="32">
        <f t="shared" si="3"/>
        <v>6669.215</v>
      </c>
      <c r="F123" s="40">
        <v>0.1625</v>
      </c>
      <c r="G123" s="32">
        <f t="shared" si="4"/>
        <v>6848.4375</v>
      </c>
    </row>
    <row r="124" spans="3:7" ht="12.75">
      <c r="C124" s="37" t="s">
        <v>219</v>
      </c>
      <c r="D124" s="40">
        <v>0.1363</v>
      </c>
      <c r="E124" s="32">
        <f t="shared" si="3"/>
        <v>6509.5325</v>
      </c>
      <c r="F124" s="40">
        <v>0.121</v>
      </c>
      <c r="G124" s="32">
        <f t="shared" si="4"/>
        <v>6691.775</v>
      </c>
    </row>
    <row r="125" spans="3:7" ht="12.75">
      <c r="C125" s="37" t="s">
        <v>401</v>
      </c>
      <c r="D125" s="40">
        <v>0.1386</v>
      </c>
      <c r="E125" s="32">
        <f t="shared" si="3"/>
        <v>6518.215</v>
      </c>
      <c r="F125" s="40">
        <v>0.1221</v>
      </c>
      <c r="G125" s="32">
        <f t="shared" si="4"/>
        <v>6695.9275</v>
      </c>
    </row>
    <row r="126" spans="3:7" ht="12.75">
      <c r="C126" s="37" t="s">
        <v>220</v>
      </c>
      <c r="D126" s="40">
        <v>0.2288</v>
      </c>
      <c r="E126" s="32">
        <f t="shared" si="3"/>
        <v>6858.72</v>
      </c>
      <c r="F126" s="40">
        <v>0.2288</v>
      </c>
      <c r="G126" s="32">
        <f t="shared" si="4"/>
        <v>7098.72</v>
      </c>
    </row>
    <row r="127" spans="3:7" ht="12.75">
      <c r="C127" s="37" t="s">
        <v>221</v>
      </c>
      <c r="D127" s="40">
        <v>0.1728</v>
      </c>
      <c r="E127" s="32">
        <f t="shared" si="3"/>
        <v>6647.32</v>
      </c>
      <c r="F127" s="40">
        <v>0.1728</v>
      </c>
      <c r="G127" s="32">
        <f t="shared" si="4"/>
        <v>6887.32</v>
      </c>
    </row>
    <row r="128" spans="3:7" ht="12.75">
      <c r="C128" s="37" t="s">
        <v>222</v>
      </c>
      <c r="D128" s="40">
        <v>0.2154</v>
      </c>
      <c r="E128" s="32">
        <f t="shared" si="3"/>
        <v>6808.135</v>
      </c>
      <c r="F128" s="40">
        <v>0.1904</v>
      </c>
      <c r="G128" s="32">
        <f t="shared" si="4"/>
        <v>6953.76</v>
      </c>
    </row>
    <row r="129" spans="3:7" ht="12.75">
      <c r="C129" s="38" t="s">
        <v>223</v>
      </c>
      <c r="D129" s="40">
        <v>0.1205</v>
      </c>
      <c r="E129" s="32">
        <f t="shared" si="3"/>
        <v>6449.8875</v>
      </c>
      <c r="F129" s="40">
        <v>0.109</v>
      </c>
      <c r="G129" s="32">
        <f t="shared" si="4"/>
        <v>6646.475</v>
      </c>
    </row>
    <row r="130" spans="3:7" ht="12.75">
      <c r="C130" s="37" t="s">
        <v>224</v>
      </c>
      <c r="D130" s="40">
        <v>0.1384</v>
      </c>
      <c r="E130" s="32">
        <f t="shared" si="3"/>
        <v>6517.46</v>
      </c>
      <c r="F130" s="40">
        <v>0.1275</v>
      </c>
      <c r="G130" s="32">
        <f t="shared" si="4"/>
        <v>6716.3125</v>
      </c>
    </row>
    <row r="131" spans="3:7" ht="12.75">
      <c r="C131" s="37" t="s">
        <v>225</v>
      </c>
      <c r="D131" s="40">
        <v>0.1066</v>
      </c>
      <c r="E131" s="32">
        <f t="shared" si="3"/>
        <v>6397.415</v>
      </c>
      <c r="F131" s="40">
        <v>0.1066</v>
      </c>
      <c r="G131" s="32">
        <f t="shared" si="4"/>
        <v>6637.415</v>
      </c>
    </row>
    <row r="132" spans="3:7" ht="12.75">
      <c r="C132" s="37" t="s">
        <v>226</v>
      </c>
      <c r="D132" s="40">
        <v>0.2471</v>
      </c>
      <c r="E132" s="32">
        <f t="shared" si="3"/>
        <v>6927.8025</v>
      </c>
      <c r="F132" s="40">
        <v>0.2471</v>
      </c>
      <c r="G132" s="32">
        <f t="shared" si="4"/>
        <v>7167.8025</v>
      </c>
    </row>
    <row r="133" spans="3:7" ht="12.75">
      <c r="C133" s="37" t="s">
        <v>227</v>
      </c>
      <c r="D133" s="40">
        <v>0.2379</v>
      </c>
      <c r="E133" s="32">
        <f t="shared" si="3"/>
        <v>6893.0725</v>
      </c>
      <c r="F133" s="40">
        <v>0.2332</v>
      </c>
      <c r="G133" s="32">
        <f t="shared" si="4"/>
        <v>7115.33</v>
      </c>
    </row>
    <row r="134" spans="3:7" ht="12.75">
      <c r="C134" s="37" t="s">
        <v>228</v>
      </c>
      <c r="D134" s="40">
        <v>0.1872</v>
      </c>
      <c r="E134" s="32">
        <f t="shared" si="3"/>
        <v>6701.68</v>
      </c>
      <c r="F134" s="40">
        <v>0.1872</v>
      </c>
      <c r="G134" s="32">
        <f t="shared" si="4"/>
        <v>6941.68</v>
      </c>
    </row>
    <row r="135" spans="3:7" ht="12.75">
      <c r="C135" s="37" t="s">
        <v>229</v>
      </c>
      <c r="D135" s="40">
        <v>0.199</v>
      </c>
      <c r="E135" s="32">
        <f t="shared" si="3"/>
        <v>6746.225</v>
      </c>
      <c r="F135" s="40">
        <v>0.1988</v>
      </c>
      <c r="G135" s="32">
        <f t="shared" si="4"/>
        <v>6985.47</v>
      </c>
    </row>
    <row r="136" spans="3:7" ht="12.75">
      <c r="C136" s="37" t="s">
        <v>230</v>
      </c>
      <c r="D136" s="40">
        <v>0.1121</v>
      </c>
      <c r="E136" s="32">
        <f t="shared" si="3"/>
        <v>6418.1775</v>
      </c>
      <c r="F136" s="40">
        <v>0.1121</v>
      </c>
      <c r="G136" s="32">
        <f t="shared" si="4"/>
        <v>6658.1775</v>
      </c>
    </row>
    <row r="137" spans="3:7" ht="12.75">
      <c r="C137" s="37" t="s">
        <v>231</v>
      </c>
      <c r="D137" s="40">
        <v>0.1531</v>
      </c>
      <c r="E137" s="32">
        <f t="shared" si="3"/>
        <v>6572.9525</v>
      </c>
      <c r="F137" s="40">
        <v>0.1493</v>
      </c>
      <c r="G137" s="32">
        <f t="shared" si="4"/>
        <v>6798.6075</v>
      </c>
    </row>
    <row r="138" spans="3:7" ht="12.75">
      <c r="C138" s="37" t="s">
        <v>232</v>
      </c>
      <c r="D138" s="40">
        <v>0.2441</v>
      </c>
      <c r="E138" s="32">
        <f t="shared" si="3"/>
        <v>6916.4775</v>
      </c>
      <c r="F138" s="40">
        <v>0.2315</v>
      </c>
      <c r="G138" s="32">
        <f t="shared" si="4"/>
        <v>7108.9125</v>
      </c>
    </row>
    <row r="139" spans="3:7" ht="12.75">
      <c r="C139" s="37" t="s">
        <v>233</v>
      </c>
      <c r="D139" s="40">
        <v>0.2364</v>
      </c>
      <c r="E139" s="32">
        <f t="shared" si="3"/>
        <v>6887.41</v>
      </c>
      <c r="F139" s="40">
        <v>0.2264</v>
      </c>
      <c r="G139" s="32">
        <f t="shared" si="4"/>
        <v>7089.66</v>
      </c>
    </row>
    <row r="140" spans="3:7" ht="12.75">
      <c r="C140" s="37" t="s">
        <v>234</v>
      </c>
      <c r="D140" s="40">
        <v>0.2416</v>
      </c>
      <c r="E140" s="32">
        <f t="shared" si="3"/>
        <v>6907.04</v>
      </c>
      <c r="F140" s="40">
        <v>0.2416</v>
      </c>
      <c r="G140" s="32">
        <f t="shared" si="4"/>
        <v>7147.04</v>
      </c>
    </row>
    <row r="141" spans="3:7" ht="12.75">
      <c r="C141" s="37" t="s">
        <v>235</v>
      </c>
      <c r="D141" s="40">
        <v>0.0487</v>
      </c>
      <c r="E141" s="32">
        <f t="shared" si="3"/>
        <v>6178.8425</v>
      </c>
      <c r="F141" s="40">
        <v>0.0487</v>
      </c>
      <c r="G141" s="32">
        <f t="shared" si="4"/>
        <v>6418.8425</v>
      </c>
    </row>
    <row r="142" spans="3:7" ht="12.75">
      <c r="C142" s="37" t="s">
        <v>236</v>
      </c>
      <c r="D142" s="40">
        <v>0.1412</v>
      </c>
      <c r="E142" s="32">
        <f t="shared" si="3"/>
        <v>6528.03</v>
      </c>
      <c r="F142" s="40">
        <v>0.1412</v>
      </c>
      <c r="G142" s="32">
        <f t="shared" si="4"/>
        <v>6768.03</v>
      </c>
    </row>
    <row r="143" spans="3:7" ht="12.75">
      <c r="C143" s="37" t="s">
        <v>237</v>
      </c>
      <c r="D143" s="40">
        <v>0.161</v>
      </c>
      <c r="E143" s="32">
        <f t="shared" si="3"/>
        <v>6602.775</v>
      </c>
      <c r="F143" s="40">
        <v>0.1517</v>
      </c>
      <c r="G143" s="32">
        <f t="shared" si="4"/>
        <v>6807.6675</v>
      </c>
    </row>
    <row r="144" spans="3:7" ht="12.75">
      <c r="C144" s="37" t="s">
        <v>238</v>
      </c>
      <c r="D144" s="40">
        <v>0.1423</v>
      </c>
      <c r="E144" s="32">
        <f t="shared" si="3"/>
        <v>6532.1825</v>
      </c>
      <c r="F144" s="40">
        <v>0.1173</v>
      </c>
      <c r="G144" s="32">
        <f t="shared" si="4"/>
        <v>6677.8075</v>
      </c>
    </row>
    <row r="145" spans="3:7" ht="12.75">
      <c r="C145" s="37" t="s">
        <v>239</v>
      </c>
      <c r="D145" s="40">
        <v>0.3236</v>
      </c>
      <c r="E145" s="32">
        <f aca="true" t="shared" si="5" ref="E145:E208">(D145*$J$19)+$J$18</f>
        <v>7216.59</v>
      </c>
      <c r="F145" s="40">
        <v>0.3008</v>
      </c>
      <c r="G145" s="32">
        <f t="shared" si="4"/>
        <v>7370.52</v>
      </c>
    </row>
    <row r="146" spans="3:7" ht="12.75">
      <c r="C146" s="37" t="s">
        <v>240</v>
      </c>
      <c r="D146" s="40">
        <v>0.2162</v>
      </c>
      <c r="E146" s="32">
        <f t="shared" si="5"/>
        <v>6811.155</v>
      </c>
      <c r="F146" s="40">
        <v>0.2021</v>
      </c>
      <c r="G146" s="32">
        <f t="shared" si="4"/>
        <v>6997.9275</v>
      </c>
    </row>
    <row r="147" spans="3:7" ht="12.75">
      <c r="C147" s="37" t="s">
        <v>241</v>
      </c>
      <c r="D147" s="40">
        <v>0.2997</v>
      </c>
      <c r="E147" s="32">
        <f t="shared" si="5"/>
        <v>7126.3675</v>
      </c>
      <c r="F147" s="40">
        <v>0.2747</v>
      </c>
      <c r="G147" s="32">
        <f aca="true" t="shared" si="6" ref="G147:G210">(F147*$K$19)+$K$18</f>
        <v>7271.9925</v>
      </c>
    </row>
    <row r="148" spans="3:7" ht="12.75">
      <c r="C148" s="37" t="s">
        <v>242</v>
      </c>
      <c r="D148" s="40">
        <v>0.2119</v>
      </c>
      <c r="E148" s="32">
        <f t="shared" si="5"/>
        <v>6794.9225</v>
      </c>
      <c r="F148" s="40">
        <v>0.2074</v>
      </c>
      <c r="G148" s="32">
        <f t="shared" si="6"/>
        <v>7017.935</v>
      </c>
    </row>
    <row r="149" spans="3:7" ht="12.75">
      <c r="C149" s="37" t="s">
        <v>243</v>
      </c>
      <c r="D149" s="40">
        <v>0.1922</v>
      </c>
      <c r="E149" s="32">
        <f t="shared" si="5"/>
        <v>6720.555</v>
      </c>
      <c r="F149" s="40">
        <v>0.1712</v>
      </c>
      <c r="G149" s="32">
        <f t="shared" si="6"/>
        <v>6881.28</v>
      </c>
    </row>
    <row r="150" spans="3:7" ht="12.75">
      <c r="C150" s="37" t="s">
        <v>244</v>
      </c>
      <c r="D150" s="40">
        <v>0.1942</v>
      </c>
      <c r="E150" s="32">
        <f t="shared" si="5"/>
        <v>6728.105</v>
      </c>
      <c r="F150" s="40">
        <v>0.1942</v>
      </c>
      <c r="G150" s="32">
        <f t="shared" si="6"/>
        <v>6968.105</v>
      </c>
    </row>
    <row r="151" spans="3:7" ht="12.75">
      <c r="C151" s="37" t="s">
        <v>245</v>
      </c>
      <c r="D151" s="40">
        <v>0.1367</v>
      </c>
      <c r="E151" s="32">
        <f t="shared" si="5"/>
        <v>6511.0425</v>
      </c>
      <c r="F151" s="40">
        <v>0.1367</v>
      </c>
      <c r="G151" s="32">
        <f t="shared" si="6"/>
        <v>6751.0425</v>
      </c>
    </row>
    <row r="152" spans="3:7" ht="12.75">
      <c r="C152" s="37" t="s">
        <v>246</v>
      </c>
      <c r="D152" s="40">
        <v>0.4423</v>
      </c>
      <c r="E152" s="32">
        <f t="shared" si="5"/>
        <v>7664.6825</v>
      </c>
      <c r="F152" s="40">
        <v>0.4299</v>
      </c>
      <c r="G152" s="32">
        <f t="shared" si="6"/>
        <v>7857.8724999999995</v>
      </c>
    </row>
    <row r="153" spans="3:7" ht="12.75">
      <c r="C153" s="37" t="s">
        <v>247</v>
      </c>
      <c r="D153" s="40">
        <v>0.3513</v>
      </c>
      <c r="E153" s="32">
        <f t="shared" si="5"/>
        <v>7321.1575</v>
      </c>
      <c r="F153" s="40">
        <v>0.3263</v>
      </c>
      <c r="G153" s="32">
        <f t="shared" si="6"/>
        <v>7466.7825</v>
      </c>
    </row>
    <row r="154" spans="3:7" ht="12.75">
      <c r="C154" s="39" t="s">
        <v>248</v>
      </c>
      <c r="D154" s="40">
        <v>0.2454</v>
      </c>
      <c r="E154" s="32">
        <f t="shared" si="5"/>
        <v>6921.385</v>
      </c>
      <c r="F154" s="40">
        <v>0.2454</v>
      </c>
      <c r="G154" s="32">
        <f t="shared" si="6"/>
        <v>7161.385</v>
      </c>
    </row>
    <row r="155" spans="3:7" ht="12.75">
      <c r="C155" s="37" t="s">
        <v>249</v>
      </c>
      <c r="D155" s="40">
        <v>0.4175</v>
      </c>
      <c r="E155" s="32">
        <f t="shared" si="5"/>
        <v>7571.0625</v>
      </c>
      <c r="F155" s="40">
        <v>0.3953</v>
      </c>
      <c r="G155" s="32">
        <f t="shared" si="6"/>
        <v>7727.2575</v>
      </c>
    </row>
    <row r="156" spans="3:7" ht="12.75">
      <c r="C156" s="37" t="s">
        <v>250</v>
      </c>
      <c r="D156" s="40">
        <v>0.0401</v>
      </c>
      <c r="E156" s="32">
        <f t="shared" si="5"/>
        <v>6146.3775</v>
      </c>
      <c r="F156" s="40">
        <v>0.039</v>
      </c>
      <c r="G156" s="32">
        <f t="shared" si="6"/>
        <v>6382.225</v>
      </c>
    </row>
    <row r="157" spans="3:7" ht="12.75">
      <c r="C157" s="37" t="s">
        <v>251</v>
      </c>
      <c r="D157" s="40">
        <v>0.1505</v>
      </c>
      <c r="E157" s="32">
        <f t="shared" si="5"/>
        <v>6563.1375</v>
      </c>
      <c r="F157" s="40">
        <v>0.1505</v>
      </c>
      <c r="G157" s="32">
        <f t="shared" si="6"/>
        <v>6803.1375</v>
      </c>
    </row>
    <row r="158" spans="3:7" ht="12.75">
      <c r="C158" s="37" t="s">
        <v>252</v>
      </c>
      <c r="D158" s="40">
        <v>0.066</v>
      </c>
      <c r="E158" s="32">
        <f t="shared" si="5"/>
        <v>6244.15</v>
      </c>
      <c r="F158" s="40">
        <v>0.066</v>
      </c>
      <c r="G158" s="32">
        <f t="shared" si="6"/>
        <v>6484.15</v>
      </c>
    </row>
    <row r="159" spans="3:7" ht="12.75">
      <c r="C159" s="37" t="s">
        <v>253</v>
      </c>
      <c r="D159" s="40">
        <v>0.2691</v>
      </c>
      <c r="E159" s="32">
        <f t="shared" si="5"/>
        <v>7010.8525</v>
      </c>
      <c r="F159" s="40">
        <v>0.2614</v>
      </c>
      <c r="G159" s="32">
        <f t="shared" si="6"/>
        <v>7221.785</v>
      </c>
    </row>
    <row r="160" spans="3:7" ht="12.75">
      <c r="C160" s="37" t="s">
        <v>254</v>
      </c>
      <c r="D160" s="40">
        <v>0.2112</v>
      </c>
      <c r="E160" s="32">
        <f t="shared" si="5"/>
        <v>6792.28</v>
      </c>
      <c r="F160" s="40">
        <v>0.2112</v>
      </c>
      <c r="G160" s="32">
        <f t="shared" si="6"/>
        <v>7032.28</v>
      </c>
    </row>
    <row r="161" spans="3:7" ht="12.75">
      <c r="C161" s="37" t="s">
        <v>255</v>
      </c>
      <c r="D161" s="40">
        <v>0.1876</v>
      </c>
      <c r="E161" s="32">
        <f t="shared" si="5"/>
        <v>6703.19</v>
      </c>
      <c r="F161" s="40">
        <v>0.1626</v>
      </c>
      <c r="G161" s="32">
        <f t="shared" si="6"/>
        <v>6848.815</v>
      </c>
    </row>
    <row r="162" spans="3:7" ht="12.75">
      <c r="C162" s="37" t="s">
        <v>256</v>
      </c>
      <c r="D162" s="40">
        <v>0.1516</v>
      </c>
      <c r="E162" s="32">
        <f t="shared" si="5"/>
        <v>6567.29</v>
      </c>
      <c r="F162" s="40">
        <v>0.1516</v>
      </c>
      <c r="G162" s="32">
        <f t="shared" si="6"/>
        <v>6807.29</v>
      </c>
    </row>
    <row r="163" spans="3:7" ht="12.75">
      <c r="C163" s="37" t="s">
        <v>257</v>
      </c>
      <c r="D163" s="40">
        <v>0.1156</v>
      </c>
      <c r="E163" s="32">
        <f t="shared" si="5"/>
        <v>6431.39</v>
      </c>
      <c r="F163" s="40">
        <v>0.1156</v>
      </c>
      <c r="G163" s="32">
        <f t="shared" si="6"/>
        <v>6671.39</v>
      </c>
    </row>
    <row r="164" spans="3:7" ht="12.75">
      <c r="C164" s="37" t="s">
        <v>258</v>
      </c>
      <c r="D164" s="40">
        <v>0.1382</v>
      </c>
      <c r="E164" s="32">
        <f t="shared" si="5"/>
        <v>6516.705</v>
      </c>
      <c r="F164" s="40">
        <v>0.1382</v>
      </c>
      <c r="G164" s="32">
        <f t="shared" si="6"/>
        <v>6756.705</v>
      </c>
    </row>
    <row r="165" spans="3:7" ht="12.75">
      <c r="C165" s="37" t="s">
        <v>259</v>
      </c>
      <c r="D165" s="40">
        <v>0.0741</v>
      </c>
      <c r="E165" s="32">
        <f t="shared" si="5"/>
        <v>6274.7275</v>
      </c>
      <c r="F165" s="40">
        <v>0.0741</v>
      </c>
      <c r="G165" s="32">
        <f t="shared" si="6"/>
        <v>6514.7275</v>
      </c>
    </row>
    <row r="166" spans="3:7" ht="12.75">
      <c r="C166" s="37" t="s">
        <v>260</v>
      </c>
      <c r="D166" s="40">
        <v>0.456</v>
      </c>
      <c r="E166" s="32">
        <f t="shared" si="5"/>
        <v>7716.4</v>
      </c>
      <c r="F166" s="40">
        <v>0.4375</v>
      </c>
      <c r="G166" s="32">
        <f t="shared" si="6"/>
        <v>7886.5625</v>
      </c>
    </row>
    <row r="167" spans="3:7" ht="12.75">
      <c r="C167" s="37" t="s">
        <v>261</v>
      </c>
      <c r="D167" s="40">
        <v>0.1227</v>
      </c>
      <c r="E167" s="32">
        <f t="shared" si="5"/>
        <v>6458.1925</v>
      </c>
      <c r="F167" s="40">
        <v>0.1193</v>
      </c>
      <c r="G167" s="32">
        <f t="shared" si="6"/>
        <v>6685.3575</v>
      </c>
    </row>
    <row r="168" spans="3:7" ht="12.75">
      <c r="C168" s="37" t="s">
        <v>262</v>
      </c>
      <c r="D168" s="40">
        <v>0.1659</v>
      </c>
      <c r="E168" s="32">
        <f t="shared" si="5"/>
        <v>6621.2725</v>
      </c>
      <c r="F168" s="40">
        <v>0.1648</v>
      </c>
      <c r="G168" s="32">
        <f t="shared" si="6"/>
        <v>6857.12</v>
      </c>
    </row>
    <row r="169" spans="3:7" ht="12.75">
      <c r="C169" s="37" t="s">
        <v>263</v>
      </c>
      <c r="D169" s="40">
        <v>0.268</v>
      </c>
      <c r="E169" s="32">
        <f t="shared" si="5"/>
        <v>7006.7</v>
      </c>
      <c r="F169" s="40">
        <v>0.2545</v>
      </c>
      <c r="G169" s="32">
        <f t="shared" si="6"/>
        <v>7195.7375</v>
      </c>
    </row>
    <row r="170" spans="3:7" ht="12.75">
      <c r="C170" s="37" t="s">
        <v>264</v>
      </c>
      <c r="D170" s="40">
        <v>0.1058</v>
      </c>
      <c r="E170" s="32">
        <f t="shared" si="5"/>
        <v>6394.395</v>
      </c>
      <c r="F170" s="40">
        <v>0.0898</v>
      </c>
      <c r="G170" s="32">
        <f t="shared" si="6"/>
        <v>6573.995</v>
      </c>
    </row>
    <row r="171" spans="3:7" ht="12.75">
      <c r="C171" s="37" t="s">
        <v>265</v>
      </c>
      <c r="D171" s="40">
        <v>0.0932</v>
      </c>
      <c r="E171" s="32">
        <f t="shared" si="5"/>
        <v>6346.83</v>
      </c>
      <c r="F171" s="40">
        <v>0.0932</v>
      </c>
      <c r="G171" s="32">
        <f t="shared" si="6"/>
        <v>6586.83</v>
      </c>
    </row>
    <row r="172" spans="3:7" ht="12.75">
      <c r="C172" s="37" t="s">
        <v>266</v>
      </c>
      <c r="D172" s="40">
        <v>0.0664</v>
      </c>
      <c r="E172" s="32">
        <f t="shared" si="5"/>
        <v>6245.66</v>
      </c>
      <c r="F172" s="40">
        <v>0.0664</v>
      </c>
      <c r="G172" s="32">
        <f t="shared" si="6"/>
        <v>6485.66</v>
      </c>
    </row>
    <row r="173" spans="3:7" ht="12.75">
      <c r="C173" s="37" t="s">
        <v>267</v>
      </c>
      <c r="D173" s="40">
        <v>0.185</v>
      </c>
      <c r="E173" s="32">
        <f t="shared" si="5"/>
        <v>6693.375</v>
      </c>
      <c r="F173" s="40">
        <v>0.185</v>
      </c>
      <c r="G173" s="32">
        <f t="shared" si="6"/>
        <v>6933.375</v>
      </c>
    </row>
    <row r="174" spans="3:7" ht="12.75">
      <c r="C174" s="37" t="s">
        <v>268</v>
      </c>
      <c r="D174" s="40">
        <v>0.235</v>
      </c>
      <c r="E174" s="32">
        <f t="shared" si="5"/>
        <v>6882.125</v>
      </c>
      <c r="F174" s="40">
        <v>0.2258</v>
      </c>
      <c r="G174" s="32">
        <f t="shared" si="6"/>
        <v>7087.395</v>
      </c>
    </row>
    <row r="175" spans="3:7" ht="12.75">
      <c r="C175" s="37" t="s">
        <v>269</v>
      </c>
      <c r="D175" s="40">
        <v>0.1253</v>
      </c>
      <c r="E175" s="32">
        <f t="shared" si="5"/>
        <v>6468.0075</v>
      </c>
      <c r="F175" s="40">
        <v>0.1253</v>
      </c>
      <c r="G175" s="32">
        <f t="shared" si="6"/>
        <v>6708.0075</v>
      </c>
    </row>
    <row r="176" spans="3:7" ht="12.75">
      <c r="C176" s="37" t="s">
        <v>270</v>
      </c>
      <c r="D176" s="40">
        <v>0.2272</v>
      </c>
      <c r="E176" s="32">
        <f t="shared" si="5"/>
        <v>6852.68</v>
      </c>
      <c r="F176" s="40">
        <v>0.2098</v>
      </c>
      <c r="G176" s="32">
        <f t="shared" si="6"/>
        <v>7026.995</v>
      </c>
    </row>
    <row r="177" spans="3:7" ht="12.75">
      <c r="C177" s="37" t="s">
        <v>271</v>
      </c>
      <c r="D177" s="40">
        <v>0.1461</v>
      </c>
      <c r="E177" s="32">
        <f t="shared" si="5"/>
        <v>6546.5275</v>
      </c>
      <c r="F177" s="40">
        <v>0.1282</v>
      </c>
      <c r="G177" s="32">
        <f t="shared" si="6"/>
        <v>6718.955</v>
      </c>
    </row>
    <row r="178" spans="3:7" ht="12.75">
      <c r="C178" s="37" t="s">
        <v>272</v>
      </c>
      <c r="D178" s="40">
        <v>0.2719</v>
      </c>
      <c r="E178" s="32">
        <f t="shared" si="5"/>
        <v>7021.4225</v>
      </c>
      <c r="F178" s="40">
        <v>0.2719</v>
      </c>
      <c r="G178" s="32">
        <f t="shared" si="6"/>
        <v>7261.4225</v>
      </c>
    </row>
    <row r="179" spans="3:7" ht="12.75">
      <c r="C179" s="37" t="s">
        <v>273</v>
      </c>
      <c r="D179" s="40">
        <v>0.2439</v>
      </c>
      <c r="E179" s="32">
        <f t="shared" si="5"/>
        <v>6915.7225</v>
      </c>
      <c r="F179" s="40">
        <v>0.2189</v>
      </c>
      <c r="G179" s="32">
        <f t="shared" si="6"/>
        <v>7061.3475</v>
      </c>
    </row>
    <row r="180" spans="3:7" ht="12.75">
      <c r="C180" s="37" t="s">
        <v>274</v>
      </c>
      <c r="D180" s="40">
        <v>0.1642</v>
      </c>
      <c r="E180" s="32">
        <f t="shared" si="5"/>
        <v>6614.855</v>
      </c>
      <c r="F180" s="40">
        <v>0.1632</v>
      </c>
      <c r="G180" s="32">
        <f t="shared" si="6"/>
        <v>6851.08</v>
      </c>
    </row>
    <row r="181" spans="3:7" ht="12.75">
      <c r="C181" s="38" t="s">
        <v>275</v>
      </c>
      <c r="D181" s="40">
        <v>0.1072</v>
      </c>
      <c r="E181" s="32">
        <f t="shared" si="5"/>
        <v>6399.68</v>
      </c>
      <c r="F181" s="40">
        <v>0.1037</v>
      </c>
      <c r="G181" s="32">
        <f t="shared" si="6"/>
        <v>6626.4675</v>
      </c>
    </row>
    <row r="182" spans="3:7" ht="12.75">
      <c r="C182" s="37" t="s">
        <v>276</v>
      </c>
      <c r="D182" s="40">
        <v>0.1111</v>
      </c>
      <c r="E182" s="32">
        <f t="shared" si="5"/>
        <v>6414.4025</v>
      </c>
      <c r="F182" s="40">
        <v>0.1111</v>
      </c>
      <c r="G182" s="32">
        <f t="shared" si="6"/>
        <v>6654.4025</v>
      </c>
    </row>
    <row r="183" spans="3:7" ht="12.75">
      <c r="C183" s="37" t="s">
        <v>277</v>
      </c>
      <c r="D183" s="40">
        <v>0.1702</v>
      </c>
      <c r="E183" s="32">
        <f t="shared" si="5"/>
        <v>6637.505</v>
      </c>
      <c r="F183" s="40">
        <v>0.1595</v>
      </c>
      <c r="G183" s="32">
        <f t="shared" si="6"/>
        <v>6837.1125</v>
      </c>
    </row>
    <row r="184" spans="3:7" ht="12.75">
      <c r="C184" s="37" t="s">
        <v>278</v>
      </c>
      <c r="D184" s="40">
        <v>0.1433</v>
      </c>
      <c r="E184" s="32">
        <f t="shared" si="5"/>
        <v>6535.9575</v>
      </c>
      <c r="F184" s="40">
        <v>0.1338</v>
      </c>
      <c r="G184" s="32">
        <f t="shared" si="6"/>
        <v>6740.095</v>
      </c>
    </row>
    <row r="185" spans="3:7" ht="12.75">
      <c r="C185" s="37" t="s">
        <v>279</v>
      </c>
      <c r="D185" s="40">
        <v>0.086</v>
      </c>
      <c r="E185" s="32">
        <f t="shared" si="5"/>
        <v>6319.65</v>
      </c>
      <c r="F185" s="40">
        <v>0.086</v>
      </c>
      <c r="G185" s="32">
        <f t="shared" si="6"/>
        <v>6559.65</v>
      </c>
    </row>
    <row r="186" spans="3:7" ht="12.75">
      <c r="C186" s="37" t="s">
        <v>280</v>
      </c>
      <c r="D186" s="40">
        <v>0.2032</v>
      </c>
      <c r="E186" s="32">
        <f t="shared" si="5"/>
        <v>6762.08</v>
      </c>
      <c r="F186" s="40">
        <v>0.1782</v>
      </c>
      <c r="G186" s="32">
        <f t="shared" si="6"/>
        <v>6907.705</v>
      </c>
    </row>
    <row r="187" spans="3:7" ht="12.75">
      <c r="C187" s="37" t="s">
        <v>281</v>
      </c>
      <c r="D187" s="40">
        <v>0.0419</v>
      </c>
      <c r="E187" s="32">
        <f t="shared" si="5"/>
        <v>6153.1725</v>
      </c>
      <c r="F187" s="40">
        <v>0.0419</v>
      </c>
      <c r="G187" s="32">
        <f t="shared" si="6"/>
        <v>6393.1725</v>
      </c>
    </row>
    <row r="188" spans="3:7" ht="12.75">
      <c r="C188" s="37" t="s">
        <v>282</v>
      </c>
      <c r="D188" s="40">
        <v>0.1555</v>
      </c>
      <c r="E188" s="32">
        <f t="shared" si="5"/>
        <v>6582.0125</v>
      </c>
      <c r="F188" s="40">
        <v>0.1528</v>
      </c>
      <c r="G188" s="32">
        <f t="shared" si="6"/>
        <v>6811.82</v>
      </c>
    </row>
    <row r="189" spans="3:7" ht="12.75">
      <c r="C189" s="37" t="s">
        <v>283</v>
      </c>
      <c r="D189" s="40">
        <v>0.0391</v>
      </c>
      <c r="E189" s="32">
        <f t="shared" si="5"/>
        <v>6142.6025</v>
      </c>
      <c r="F189" s="40">
        <v>0.0391</v>
      </c>
      <c r="G189" s="32">
        <f t="shared" si="6"/>
        <v>6382.6025</v>
      </c>
    </row>
    <row r="190" spans="3:7" ht="12.75">
      <c r="C190" s="38" t="s">
        <v>284</v>
      </c>
      <c r="D190" s="40">
        <v>0.2201</v>
      </c>
      <c r="E190" s="32">
        <f t="shared" si="5"/>
        <v>6825.8775</v>
      </c>
      <c r="F190" s="40">
        <v>0.2201</v>
      </c>
      <c r="G190" s="32">
        <f t="shared" si="6"/>
        <v>7065.8775</v>
      </c>
    </row>
    <row r="191" spans="3:7" ht="12.75">
      <c r="C191" s="37" t="s">
        <v>285</v>
      </c>
      <c r="D191" s="40">
        <v>0.1242</v>
      </c>
      <c r="E191" s="32">
        <f t="shared" si="5"/>
        <v>6463.855</v>
      </c>
      <c r="F191" s="40">
        <v>0.1242</v>
      </c>
      <c r="G191" s="32">
        <f t="shared" si="6"/>
        <v>6703.855</v>
      </c>
    </row>
    <row r="192" spans="3:7" ht="12.75">
      <c r="C192" s="37" t="s">
        <v>286</v>
      </c>
      <c r="D192" s="40">
        <v>0.072</v>
      </c>
      <c r="E192" s="32">
        <f t="shared" si="5"/>
        <v>6266.8</v>
      </c>
      <c r="F192" s="40">
        <v>0.0703</v>
      </c>
      <c r="G192" s="32">
        <f t="shared" si="6"/>
        <v>6500.3825</v>
      </c>
    </row>
    <row r="193" spans="3:7" ht="12.75">
      <c r="C193" s="37" t="s">
        <v>287</v>
      </c>
      <c r="D193" s="40">
        <v>0.0354</v>
      </c>
      <c r="E193" s="32">
        <f t="shared" si="5"/>
        <v>6128.635</v>
      </c>
      <c r="F193" s="40">
        <v>0.0354</v>
      </c>
      <c r="G193" s="32">
        <f t="shared" si="6"/>
        <v>6368.635</v>
      </c>
    </row>
    <row r="194" spans="3:7" ht="12.75">
      <c r="C194" s="37" t="s">
        <v>288</v>
      </c>
      <c r="D194" s="40">
        <v>0.105</v>
      </c>
      <c r="E194" s="32">
        <f t="shared" si="5"/>
        <v>6391.375</v>
      </c>
      <c r="F194" s="40">
        <v>0.105</v>
      </c>
      <c r="G194" s="32">
        <f t="shared" si="6"/>
        <v>6631.375</v>
      </c>
    </row>
    <row r="195" spans="3:7" ht="12.75">
      <c r="C195" s="37" t="s">
        <v>289</v>
      </c>
      <c r="D195" s="40">
        <v>0.0754</v>
      </c>
      <c r="E195" s="32">
        <f t="shared" si="5"/>
        <v>6279.635</v>
      </c>
      <c r="F195" s="40">
        <v>0.0754</v>
      </c>
      <c r="G195" s="32">
        <f t="shared" si="6"/>
        <v>6519.635</v>
      </c>
    </row>
    <row r="196" spans="3:7" ht="12.75">
      <c r="C196" s="37" t="s">
        <v>290</v>
      </c>
      <c r="D196" s="40">
        <v>0.1385</v>
      </c>
      <c r="E196" s="32">
        <f t="shared" si="5"/>
        <v>6517.8375</v>
      </c>
      <c r="F196" s="40">
        <v>0.124</v>
      </c>
      <c r="G196" s="32">
        <f t="shared" si="6"/>
        <v>6703.1</v>
      </c>
    </row>
    <row r="197" spans="3:7" ht="12.75">
      <c r="C197" s="38" t="s">
        <v>291</v>
      </c>
      <c r="D197" s="40">
        <v>0.2259</v>
      </c>
      <c r="E197" s="32">
        <f t="shared" si="5"/>
        <v>6847.7725</v>
      </c>
      <c r="F197" s="40">
        <v>0.2189</v>
      </c>
      <c r="G197" s="32">
        <f t="shared" si="6"/>
        <v>7061.3475</v>
      </c>
    </row>
    <row r="198" spans="3:7" ht="12.75">
      <c r="C198" s="38" t="s">
        <v>292</v>
      </c>
      <c r="D198" s="40">
        <v>0.1895</v>
      </c>
      <c r="E198" s="32">
        <f t="shared" si="5"/>
        <v>6710.3625</v>
      </c>
      <c r="F198" s="40">
        <v>0.1895</v>
      </c>
      <c r="G198" s="32">
        <f t="shared" si="6"/>
        <v>6950.3625</v>
      </c>
    </row>
    <row r="199" spans="3:7" ht="12.75">
      <c r="C199" s="37" t="s">
        <v>293</v>
      </c>
      <c r="D199" s="40">
        <v>0.2131</v>
      </c>
      <c r="E199" s="32">
        <f t="shared" si="5"/>
        <v>6799.4525</v>
      </c>
      <c r="F199" s="40">
        <v>0.2063</v>
      </c>
      <c r="G199" s="32">
        <f t="shared" si="6"/>
        <v>7013.7825</v>
      </c>
    </row>
    <row r="200" spans="3:7" ht="12.75">
      <c r="C200" s="37" t="s">
        <v>294</v>
      </c>
      <c r="D200" s="40">
        <v>0.0702</v>
      </c>
      <c r="E200" s="32">
        <f t="shared" si="5"/>
        <v>6260.005</v>
      </c>
      <c r="F200" s="40">
        <v>0.0702</v>
      </c>
      <c r="G200" s="32">
        <f t="shared" si="6"/>
        <v>6500.005</v>
      </c>
    </row>
    <row r="201" spans="3:7" ht="12.75">
      <c r="C201" s="37" t="s">
        <v>295</v>
      </c>
      <c r="D201" s="40">
        <v>0.1355</v>
      </c>
      <c r="E201" s="32">
        <f t="shared" si="5"/>
        <v>6506.5125</v>
      </c>
      <c r="F201" s="40">
        <v>0.1355</v>
      </c>
      <c r="G201" s="32">
        <f t="shared" si="6"/>
        <v>6746.5125</v>
      </c>
    </row>
    <row r="202" spans="3:7" ht="12.75">
      <c r="C202" s="37" t="s">
        <v>296</v>
      </c>
      <c r="D202" s="40">
        <v>0.257</v>
      </c>
      <c r="E202" s="32">
        <f t="shared" si="5"/>
        <v>6965.175</v>
      </c>
      <c r="F202" s="40">
        <v>0.238</v>
      </c>
      <c r="G202" s="32">
        <f t="shared" si="6"/>
        <v>7133.45</v>
      </c>
    </row>
    <row r="203" spans="3:7" ht="12.75">
      <c r="C203" s="37" t="s">
        <v>297</v>
      </c>
      <c r="D203" s="40">
        <v>0.1488</v>
      </c>
      <c r="E203" s="32">
        <f t="shared" si="5"/>
        <v>6556.72</v>
      </c>
      <c r="F203" s="40">
        <v>0.1488</v>
      </c>
      <c r="G203" s="32">
        <f t="shared" si="6"/>
        <v>6796.72</v>
      </c>
    </row>
    <row r="204" spans="3:7" ht="12.75">
      <c r="C204" s="37" t="s">
        <v>298</v>
      </c>
      <c r="D204" s="40">
        <v>0.1157</v>
      </c>
      <c r="E204" s="32">
        <f t="shared" si="5"/>
        <v>6431.7675</v>
      </c>
      <c r="F204" s="40">
        <v>0.1157</v>
      </c>
      <c r="G204" s="32">
        <f t="shared" si="6"/>
        <v>6671.7675</v>
      </c>
    </row>
    <row r="205" spans="3:7" ht="12.75">
      <c r="C205" s="37" t="s">
        <v>299</v>
      </c>
      <c r="D205" s="40">
        <v>0.0718</v>
      </c>
      <c r="E205" s="32">
        <f t="shared" si="5"/>
        <v>6266.045</v>
      </c>
      <c r="F205" s="40">
        <v>0.0714</v>
      </c>
      <c r="G205" s="32">
        <f t="shared" si="6"/>
        <v>6504.535</v>
      </c>
    </row>
    <row r="206" spans="3:7" ht="12.75">
      <c r="C206" s="37" t="s">
        <v>300</v>
      </c>
      <c r="D206" s="40">
        <v>0.1268</v>
      </c>
      <c r="E206" s="32">
        <f t="shared" si="5"/>
        <v>6473.67</v>
      </c>
      <c r="F206" s="40">
        <v>0.1242</v>
      </c>
      <c r="G206" s="32">
        <f t="shared" si="6"/>
        <v>6703.855</v>
      </c>
    </row>
    <row r="207" spans="3:7" ht="12.75">
      <c r="C207" s="37" t="s">
        <v>301</v>
      </c>
      <c r="D207" s="40">
        <v>0.1987</v>
      </c>
      <c r="E207" s="32">
        <f t="shared" si="5"/>
        <v>6745.0925</v>
      </c>
      <c r="F207" s="40">
        <v>0.1896</v>
      </c>
      <c r="G207" s="32">
        <f t="shared" si="6"/>
        <v>6950.74</v>
      </c>
    </row>
    <row r="208" spans="3:7" ht="12.75">
      <c r="C208" s="37" t="s">
        <v>302</v>
      </c>
      <c r="D208" s="40">
        <v>0.0537</v>
      </c>
      <c r="E208" s="32">
        <f t="shared" si="5"/>
        <v>6197.7175</v>
      </c>
      <c r="F208" s="40">
        <v>0.0537</v>
      </c>
      <c r="G208" s="32">
        <f t="shared" si="6"/>
        <v>6437.7175</v>
      </c>
    </row>
    <row r="209" spans="3:7" ht="12.75">
      <c r="C209" s="39" t="s">
        <v>303</v>
      </c>
      <c r="D209" s="40">
        <v>0.1275</v>
      </c>
      <c r="E209" s="32">
        <f aca="true" t="shared" si="7" ref="E209:E272">(D209*$J$19)+$J$18</f>
        <v>6476.3125</v>
      </c>
      <c r="F209" s="40">
        <v>0.1275</v>
      </c>
      <c r="G209" s="32">
        <f t="shared" si="6"/>
        <v>6716.3125</v>
      </c>
    </row>
    <row r="210" spans="3:7" ht="12.75">
      <c r="C210" s="37" t="s">
        <v>304</v>
      </c>
      <c r="D210" s="40">
        <v>0.203</v>
      </c>
      <c r="E210" s="32">
        <f t="shared" si="7"/>
        <v>6761.325</v>
      </c>
      <c r="F210" s="40">
        <v>0.1999</v>
      </c>
      <c r="G210" s="32">
        <f t="shared" si="6"/>
        <v>6989.6224999999995</v>
      </c>
    </row>
    <row r="211" spans="3:7" ht="12.75">
      <c r="C211" s="37" t="s">
        <v>305</v>
      </c>
      <c r="D211" s="40">
        <v>0.2454</v>
      </c>
      <c r="E211" s="32">
        <f t="shared" si="7"/>
        <v>6921.385</v>
      </c>
      <c r="F211" s="40">
        <v>0.2244</v>
      </c>
      <c r="G211" s="32">
        <f aca="true" t="shared" si="8" ref="G211:G274">(F211*$K$19)+$K$18</f>
        <v>7082.11</v>
      </c>
    </row>
    <row r="212" spans="3:7" ht="12.75">
      <c r="C212" s="38" t="s">
        <v>306</v>
      </c>
      <c r="D212" s="40">
        <v>0.2036</v>
      </c>
      <c r="E212" s="32">
        <f t="shared" si="7"/>
        <v>6763.59</v>
      </c>
      <c r="F212" s="40">
        <v>0.1804</v>
      </c>
      <c r="G212" s="32">
        <f t="shared" si="8"/>
        <v>6916.01</v>
      </c>
    </row>
    <row r="213" spans="3:7" ht="12.75">
      <c r="C213" s="37" t="s">
        <v>307</v>
      </c>
      <c r="D213" s="40">
        <v>0.1844</v>
      </c>
      <c r="E213" s="32">
        <f t="shared" si="7"/>
        <v>6691.11</v>
      </c>
      <c r="F213" s="40">
        <v>0.1802</v>
      </c>
      <c r="G213" s="32">
        <f t="shared" si="8"/>
        <v>6915.255</v>
      </c>
    </row>
    <row r="214" spans="3:7" ht="12.75">
      <c r="C214" s="37" t="s">
        <v>308</v>
      </c>
      <c r="D214" s="40">
        <v>0.1182</v>
      </c>
      <c r="E214" s="32">
        <f t="shared" si="7"/>
        <v>6441.205</v>
      </c>
      <c r="F214" s="40">
        <v>0.1023</v>
      </c>
      <c r="G214" s="32">
        <f t="shared" si="8"/>
        <v>6621.1825</v>
      </c>
    </row>
    <row r="215" spans="3:7" ht="12.75">
      <c r="C215" s="37" t="s">
        <v>309</v>
      </c>
      <c r="D215" s="40">
        <v>0.3742</v>
      </c>
      <c r="E215" s="32">
        <f t="shared" si="7"/>
        <v>7407.605</v>
      </c>
      <c r="F215" s="40">
        <v>0.3492</v>
      </c>
      <c r="G215" s="32">
        <f t="shared" si="8"/>
        <v>7553.23</v>
      </c>
    </row>
    <row r="216" spans="3:7" ht="12.75">
      <c r="C216" s="37" t="s">
        <v>310</v>
      </c>
      <c r="D216" s="40">
        <v>0.128</v>
      </c>
      <c r="E216" s="32">
        <f t="shared" si="7"/>
        <v>6478.2</v>
      </c>
      <c r="F216" s="40">
        <v>0.128</v>
      </c>
      <c r="G216" s="32">
        <f t="shared" si="8"/>
        <v>6718.2</v>
      </c>
    </row>
    <row r="217" spans="3:7" ht="12.75">
      <c r="C217" s="39" t="s">
        <v>311</v>
      </c>
      <c r="D217" s="40">
        <v>0.3915</v>
      </c>
      <c r="E217" s="32">
        <f t="shared" si="7"/>
        <v>7472.9125</v>
      </c>
      <c r="F217" s="40">
        <v>0.3915</v>
      </c>
      <c r="G217" s="32">
        <f t="shared" si="8"/>
        <v>7712.9125</v>
      </c>
    </row>
    <row r="218" spans="3:7" ht="12.75">
      <c r="C218" s="37" t="s">
        <v>312</v>
      </c>
      <c r="D218" s="40">
        <v>0.1874</v>
      </c>
      <c r="E218" s="32">
        <f t="shared" si="7"/>
        <v>6702.435</v>
      </c>
      <c r="F218" s="40">
        <v>0.1624</v>
      </c>
      <c r="G218" s="32">
        <f t="shared" si="8"/>
        <v>6848.0599999999995</v>
      </c>
    </row>
    <row r="219" spans="3:7" ht="12.75">
      <c r="C219" s="37" t="s">
        <v>313</v>
      </c>
      <c r="D219" s="40">
        <v>0.0868</v>
      </c>
      <c r="E219" s="32">
        <f t="shared" si="7"/>
        <v>6322.67</v>
      </c>
      <c r="F219" s="40">
        <v>0.0794</v>
      </c>
      <c r="G219" s="32">
        <f t="shared" si="8"/>
        <v>6534.735</v>
      </c>
    </row>
    <row r="220" spans="3:7" ht="12.75">
      <c r="C220" s="37" t="s">
        <v>314</v>
      </c>
      <c r="D220" s="40">
        <v>0.1597</v>
      </c>
      <c r="E220" s="32">
        <f t="shared" si="7"/>
        <v>6597.8675</v>
      </c>
      <c r="F220" s="40">
        <v>0.1597</v>
      </c>
      <c r="G220" s="32">
        <f t="shared" si="8"/>
        <v>6837.8675</v>
      </c>
    </row>
    <row r="221" spans="3:7" ht="12.75">
      <c r="C221" s="37" t="s">
        <v>315</v>
      </c>
      <c r="D221" s="40">
        <v>0.2038</v>
      </c>
      <c r="E221" s="32">
        <f t="shared" si="7"/>
        <v>6764.345</v>
      </c>
      <c r="F221" s="40">
        <v>0.1788</v>
      </c>
      <c r="G221" s="32">
        <f t="shared" si="8"/>
        <v>6909.97</v>
      </c>
    </row>
    <row r="222" spans="3:7" ht="12.75">
      <c r="C222" s="39" t="s">
        <v>316</v>
      </c>
      <c r="D222" s="40">
        <v>0.5459</v>
      </c>
      <c r="E222" s="32">
        <f t="shared" si="7"/>
        <v>8055.7725</v>
      </c>
      <c r="F222" s="40">
        <v>0.5209</v>
      </c>
      <c r="G222" s="32">
        <f t="shared" si="8"/>
        <v>8201.3975</v>
      </c>
    </row>
    <row r="223" spans="3:7" ht="12.75">
      <c r="C223" s="39" t="s">
        <v>317</v>
      </c>
      <c r="D223" s="40">
        <v>0.368</v>
      </c>
      <c r="E223" s="32">
        <f t="shared" si="7"/>
        <v>7384.2</v>
      </c>
      <c r="F223" s="40">
        <v>0.343</v>
      </c>
      <c r="G223" s="32">
        <f t="shared" si="8"/>
        <v>7529.825</v>
      </c>
    </row>
    <row r="224" spans="3:7" ht="12.75">
      <c r="C224" s="37" t="s">
        <v>318</v>
      </c>
      <c r="D224" s="40">
        <v>0.1729</v>
      </c>
      <c r="E224" s="32">
        <f t="shared" si="7"/>
        <v>6647.6975</v>
      </c>
      <c r="F224" s="40">
        <v>0.1729</v>
      </c>
      <c r="G224" s="32">
        <f t="shared" si="8"/>
        <v>6887.6975</v>
      </c>
    </row>
    <row r="225" spans="3:7" ht="12.75">
      <c r="C225" s="37" t="s">
        <v>319</v>
      </c>
      <c r="D225" s="40">
        <v>0.2675</v>
      </c>
      <c r="E225" s="32">
        <f t="shared" si="7"/>
        <v>7004.8125</v>
      </c>
      <c r="F225" s="40">
        <v>0.2606</v>
      </c>
      <c r="G225" s="32">
        <f t="shared" si="8"/>
        <v>7218.765</v>
      </c>
    </row>
    <row r="226" spans="3:7" ht="12.75">
      <c r="C226" s="37" t="s">
        <v>320</v>
      </c>
      <c r="D226" s="40">
        <v>0.1302</v>
      </c>
      <c r="E226" s="32">
        <f t="shared" si="7"/>
        <v>6486.505</v>
      </c>
      <c r="F226" s="40">
        <v>0.1302</v>
      </c>
      <c r="G226" s="32">
        <f t="shared" si="8"/>
        <v>6726.505</v>
      </c>
    </row>
    <row r="227" spans="3:7" ht="12.75">
      <c r="C227" s="37" t="s">
        <v>321</v>
      </c>
      <c r="D227" s="40">
        <v>0.049</v>
      </c>
      <c r="E227" s="32">
        <f t="shared" si="7"/>
        <v>6179.975</v>
      </c>
      <c r="F227" s="40">
        <v>0.049</v>
      </c>
      <c r="G227" s="32">
        <f t="shared" si="8"/>
        <v>6419.975</v>
      </c>
    </row>
    <row r="228" spans="3:7" ht="12.75">
      <c r="C228" s="37" t="s">
        <v>322</v>
      </c>
      <c r="D228" s="40">
        <v>0.232</v>
      </c>
      <c r="E228" s="32">
        <f t="shared" si="7"/>
        <v>6870.8</v>
      </c>
      <c r="F228" s="40">
        <v>0.207</v>
      </c>
      <c r="G228" s="32">
        <f t="shared" si="8"/>
        <v>7016.425</v>
      </c>
    </row>
    <row r="229" spans="3:7" ht="12.75">
      <c r="C229" s="37" t="s">
        <v>323</v>
      </c>
      <c r="D229" s="40">
        <v>0.2573</v>
      </c>
      <c r="E229" s="32">
        <f t="shared" si="7"/>
        <v>6966.3075</v>
      </c>
      <c r="F229" s="40">
        <v>0.2455</v>
      </c>
      <c r="G229" s="32">
        <f t="shared" si="8"/>
        <v>7161.7625</v>
      </c>
    </row>
    <row r="230" spans="3:7" ht="12.75">
      <c r="C230" s="37" t="s">
        <v>324</v>
      </c>
      <c r="D230" s="40">
        <v>0.2113</v>
      </c>
      <c r="E230" s="32">
        <f t="shared" si="7"/>
        <v>6792.6575</v>
      </c>
      <c r="F230" s="40">
        <v>0.1875</v>
      </c>
      <c r="G230" s="32">
        <f t="shared" si="8"/>
        <v>6942.8125</v>
      </c>
    </row>
    <row r="231" spans="3:7" ht="12.75">
      <c r="C231" s="37" t="s">
        <v>325</v>
      </c>
      <c r="D231" s="40">
        <v>0.1604</v>
      </c>
      <c r="E231" s="32">
        <f t="shared" si="7"/>
        <v>6600.51</v>
      </c>
      <c r="F231" s="40">
        <v>0.1354</v>
      </c>
      <c r="G231" s="32">
        <f t="shared" si="8"/>
        <v>6746.135</v>
      </c>
    </row>
    <row r="232" spans="3:7" ht="12.75">
      <c r="C232" s="37" t="s">
        <v>326</v>
      </c>
      <c r="D232" s="40">
        <v>0.113</v>
      </c>
      <c r="E232" s="32">
        <f t="shared" si="7"/>
        <v>6421.575</v>
      </c>
      <c r="F232" s="40">
        <v>0.113</v>
      </c>
      <c r="G232" s="32">
        <f t="shared" si="8"/>
        <v>6661.575</v>
      </c>
    </row>
    <row r="233" spans="3:7" ht="12.75">
      <c r="C233" s="37" t="s">
        <v>327</v>
      </c>
      <c r="D233" s="40">
        <v>0.1854</v>
      </c>
      <c r="E233" s="32">
        <f t="shared" si="7"/>
        <v>6694.885</v>
      </c>
      <c r="F233" s="40">
        <v>0.1746</v>
      </c>
      <c r="G233" s="32">
        <f t="shared" si="8"/>
        <v>6894.115</v>
      </c>
    </row>
    <row r="234" spans="3:7" ht="12.75">
      <c r="C234" s="37" t="s">
        <v>328</v>
      </c>
      <c r="D234" s="40">
        <v>0.1333</v>
      </c>
      <c r="E234" s="32">
        <f t="shared" si="7"/>
        <v>6498.2075</v>
      </c>
      <c r="F234" s="40">
        <v>0.1333</v>
      </c>
      <c r="G234" s="32">
        <f t="shared" si="8"/>
        <v>6738.2075</v>
      </c>
    </row>
    <row r="235" spans="3:7" ht="12.75">
      <c r="C235" s="37" t="s">
        <v>329</v>
      </c>
      <c r="D235" s="40">
        <v>0.1126</v>
      </c>
      <c r="E235" s="32">
        <f t="shared" si="7"/>
        <v>6420.065</v>
      </c>
      <c r="F235" s="40">
        <v>0.1126</v>
      </c>
      <c r="G235" s="32">
        <f t="shared" si="8"/>
        <v>6660.065</v>
      </c>
    </row>
    <row r="236" spans="3:7" ht="12.75">
      <c r="C236" s="37" t="s">
        <v>330</v>
      </c>
      <c r="D236" s="40">
        <v>0.1934</v>
      </c>
      <c r="E236" s="32">
        <f t="shared" si="7"/>
        <v>6725.085</v>
      </c>
      <c r="F236" s="40">
        <v>0.1863</v>
      </c>
      <c r="G236" s="32">
        <f t="shared" si="8"/>
        <v>6938.2825</v>
      </c>
    </row>
    <row r="237" spans="3:7" ht="12.75">
      <c r="C237" s="37" t="s">
        <v>331</v>
      </c>
      <c r="D237" s="40">
        <v>0.0632</v>
      </c>
      <c r="E237" s="32">
        <f t="shared" si="7"/>
        <v>6233.58</v>
      </c>
      <c r="F237" s="40">
        <v>0.0632</v>
      </c>
      <c r="G237" s="32">
        <f t="shared" si="8"/>
        <v>6473.58</v>
      </c>
    </row>
    <row r="238" spans="3:7" ht="12.75">
      <c r="C238" s="37" t="s">
        <v>332</v>
      </c>
      <c r="D238" s="40">
        <v>0.1363</v>
      </c>
      <c r="E238" s="32">
        <f t="shared" si="7"/>
        <v>6509.5325</v>
      </c>
      <c r="F238" s="40">
        <v>0.1361</v>
      </c>
      <c r="G238" s="32">
        <f t="shared" si="8"/>
        <v>6748.7775</v>
      </c>
    </row>
    <row r="239" spans="3:7" ht="12.75">
      <c r="C239" s="37" t="s">
        <v>333</v>
      </c>
      <c r="D239" s="40">
        <v>0.3611</v>
      </c>
      <c r="E239" s="32">
        <f t="shared" si="7"/>
        <v>7358.1525</v>
      </c>
      <c r="F239" s="40">
        <v>0.3425</v>
      </c>
      <c r="G239" s="32">
        <f t="shared" si="8"/>
        <v>7527.9375</v>
      </c>
    </row>
    <row r="240" spans="3:7" ht="12.75">
      <c r="C240" s="38" t="s">
        <v>334</v>
      </c>
      <c r="D240" s="40">
        <v>0.088</v>
      </c>
      <c r="E240" s="32">
        <f t="shared" si="7"/>
        <v>6327.2</v>
      </c>
      <c r="F240" s="40">
        <v>0.088</v>
      </c>
      <c r="G240" s="32">
        <f t="shared" si="8"/>
        <v>6567.2</v>
      </c>
    </row>
    <row r="241" spans="3:7" ht="12.75">
      <c r="C241" s="37" t="s">
        <v>335</v>
      </c>
      <c r="D241" s="40">
        <v>0.1904</v>
      </c>
      <c r="E241" s="32">
        <f t="shared" si="7"/>
        <v>6713.76</v>
      </c>
      <c r="F241" s="40">
        <v>0.1904</v>
      </c>
      <c r="G241" s="32">
        <f t="shared" si="8"/>
        <v>6953.76</v>
      </c>
    </row>
    <row r="242" spans="3:7" ht="12.75">
      <c r="C242" s="37" t="s">
        <v>336</v>
      </c>
      <c r="D242" s="40">
        <v>0.0826</v>
      </c>
      <c r="E242" s="32">
        <f t="shared" si="7"/>
        <v>6306.815</v>
      </c>
      <c r="F242" s="40">
        <v>0.0826</v>
      </c>
      <c r="G242" s="32">
        <f t="shared" si="8"/>
        <v>6546.815</v>
      </c>
    </row>
    <row r="243" spans="3:7" ht="12.75">
      <c r="C243" s="37" t="s">
        <v>337</v>
      </c>
      <c r="D243" s="40">
        <v>0.1563</v>
      </c>
      <c r="E243" s="32">
        <f t="shared" si="7"/>
        <v>6585.0325</v>
      </c>
      <c r="F243" s="40">
        <v>0.1521</v>
      </c>
      <c r="G243" s="32">
        <f t="shared" si="8"/>
        <v>6809.1775</v>
      </c>
    </row>
    <row r="244" spans="3:7" ht="12.75">
      <c r="C244" s="37" t="s">
        <v>338</v>
      </c>
      <c r="D244" s="40">
        <v>0.148</v>
      </c>
      <c r="E244" s="32">
        <f t="shared" si="7"/>
        <v>6553.7</v>
      </c>
      <c r="F244" s="40">
        <v>0.148</v>
      </c>
      <c r="G244" s="32">
        <f t="shared" si="8"/>
        <v>6793.7</v>
      </c>
    </row>
    <row r="245" spans="3:7" ht="12.75">
      <c r="C245" s="37" t="s">
        <v>339</v>
      </c>
      <c r="D245" s="40">
        <v>0.0985</v>
      </c>
      <c r="E245" s="32">
        <f t="shared" si="7"/>
        <v>6366.8375</v>
      </c>
      <c r="F245" s="40">
        <v>0.0985</v>
      </c>
      <c r="G245" s="32">
        <f t="shared" si="8"/>
        <v>6606.8375</v>
      </c>
    </row>
    <row r="246" spans="3:7" ht="12.75">
      <c r="C246" s="37" t="s">
        <v>340</v>
      </c>
      <c r="D246" s="40">
        <v>0.0912</v>
      </c>
      <c r="E246" s="32">
        <f t="shared" si="7"/>
        <v>6339.28</v>
      </c>
      <c r="F246" s="40">
        <v>0.0912</v>
      </c>
      <c r="G246" s="32">
        <f t="shared" si="8"/>
        <v>6579.28</v>
      </c>
    </row>
    <row r="247" spans="3:7" ht="12.75">
      <c r="C247" s="37" t="s">
        <v>341</v>
      </c>
      <c r="D247" s="40">
        <v>0.122</v>
      </c>
      <c r="E247" s="32">
        <f t="shared" si="7"/>
        <v>6455.55</v>
      </c>
      <c r="F247" s="40">
        <v>0.1057</v>
      </c>
      <c r="G247" s="32">
        <f t="shared" si="8"/>
        <v>6634.0175</v>
      </c>
    </row>
    <row r="248" spans="3:7" ht="12.75">
      <c r="C248" s="37" t="s">
        <v>342</v>
      </c>
      <c r="D248" s="40">
        <v>0.2184</v>
      </c>
      <c r="E248" s="32">
        <f t="shared" si="7"/>
        <v>6819.46</v>
      </c>
      <c r="F248" s="40">
        <v>0.2184</v>
      </c>
      <c r="G248" s="32">
        <f t="shared" si="8"/>
        <v>7059.46</v>
      </c>
    </row>
    <row r="249" spans="3:7" ht="12.75">
      <c r="C249" s="37" t="s">
        <v>343</v>
      </c>
      <c r="D249" s="40">
        <v>0.1209</v>
      </c>
      <c r="E249" s="32">
        <f t="shared" si="7"/>
        <v>6451.3975</v>
      </c>
      <c r="F249" s="40">
        <v>0.109</v>
      </c>
      <c r="G249" s="32">
        <f t="shared" si="8"/>
        <v>6646.475</v>
      </c>
    </row>
    <row r="250" spans="3:7" ht="12.75">
      <c r="C250" s="37" t="s">
        <v>344</v>
      </c>
      <c r="D250" s="40">
        <v>0.2195</v>
      </c>
      <c r="E250" s="32">
        <f t="shared" si="7"/>
        <v>6823.6125</v>
      </c>
      <c r="F250" s="40">
        <v>0.2152</v>
      </c>
      <c r="G250" s="32">
        <f t="shared" si="8"/>
        <v>7047.38</v>
      </c>
    </row>
    <row r="251" spans="3:7" ht="12.75">
      <c r="C251" s="37" t="s">
        <v>345</v>
      </c>
      <c r="D251" s="40">
        <v>0.1631</v>
      </c>
      <c r="E251" s="32">
        <f t="shared" si="7"/>
        <v>6610.7025</v>
      </c>
      <c r="F251" s="40">
        <v>0.1576</v>
      </c>
      <c r="G251" s="32">
        <f t="shared" si="8"/>
        <v>6829.94</v>
      </c>
    </row>
    <row r="252" spans="3:7" ht="12.75">
      <c r="C252" s="37" t="s">
        <v>346</v>
      </c>
      <c r="D252" s="40">
        <v>0.2248</v>
      </c>
      <c r="E252" s="32">
        <f t="shared" si="7"/>
        <v>6843.62</v>
      </c>
      <c r="F252" s="40">
        <v>0.2248</v>
      </c>
      <c r="G252" s="32">
        <f t="shared" si="8"/>
        <v>7083.62</v>
      </c>
    </row>
    <row r="253" spans="3:7" ht="12.75">
      <c r="C253" s="37" t="s">
        <v>347</v>
      </c>
      <c r="D253" s="40">
        <v>0.0352</v>
      </c>
      <c r="E253" s="32">
        <f t="shared" si="7"/>
        <v>6127.88</v>
      </c>
      <c r="F253" s="40">
        <v>0.0352</v>
      </c>
      <c r="G253" s="32">
        <f t="shared" si="8"/>
        <v>6367.88</v>
      </c>
    </row>
    <row r="254" spans="3:7" ht="12.75">
      <c r="C254" s="37" t="s">
        <v>348</v>
      </c>
      <c r="D254" s="40">
        <v>0.2092</v>
      </c>
      <c r="E254" s="32">
        <f t="shared" si="7"/>
        <v>6784.73</v>
      </c>
      <c r="F254" s="40">
        <v>0.1842</v>
      </c>
      <c r="G254" s="32">
        <f t="shared" si="8"/>
        <v>6930.355</v>
      </c>
    </row>
    <row r="255" spans="3:7" ht="12.75">
      <c r="C255" s="37" t="s">
        <v>349</v>
      </c>
      <c r="D255" s="40">
        <v>0.0638</v>
      </c>
      <c r="E255" s="32">
        <f t="shared" si="7"/>
        <v>6235.845</v>
      </c>
      <c r="F255" s="40">
        <v>0.0638</v>
      </c>
      <c r="G255" s="32">
        <f t="shared" si="8"/>
        <v>6475.845</v>
      </c>
    </row>
    <row r="256" spans="3:7" ht="12.75">
      <c r="C256" s="37" t="s">
        <v>350</v>
      </c>
      <c r="D256" s="40">
        <v>0.1049</v>
      </c>
      <c r="E256" s="32">
        <f t="shared" si="7"/>
        <v>6390.9975</v>
      </c>
      <c r="F256" s="40">
        <v>0.0799</v>
      </c>
      <c r="G256" s="32">
        <f t="shared" si="8"/>
        <v>6536.6225</v>
      </c>
    </row>
    <row r="257" spans="3:7" ht="12.75">
      <c r="C257" s="37" t="s">
        <v>351</v>
      </c>
      <c r="D257" s="40">
        <v>0.0904</v>
      </c>
      <c r="E257" s="32">
        <f t="shared" si="7"/>
        <v>6336.26</v>
      </c>
      <c r="F257" s="40">
        <v>0.0818</v>
      </c>
      <c r="G257" s="32">
        <f t="shared" si="8"/>
        <v>6543.795</v>
      </c>
    </row>
    <row r="258" spans="3:7" ht="12.75">
      <c r="C258" s="37" t="s">
        <v>352</v>
      </c>
      <c r="D258" s="40">
        <v>0.2513</v>
      </c>
      <c r="E258" s="32">
        <f t="shared" si="7"/>
        <v>6943.6575</v>
      </c>
      <c r="F258" s="40">
        <v>0.2333</v>
      </c>
      <c r="G258" s="32">
        <f t="shared" si="8"/>
        <v>7115.7075</v>
      </c>
    </row>
    <row r="259" spans="3:7" ht="12.75">
      <c r="C259" s="37" t="s">
        <v>353</v>
      </c>
      <c r="D259" s="40">
        <v>0.1797</v>
      </c>
      <c r="E259" s="32">
        <f t="shared" si="7"/>
        <v>6673.3675</v>
      </c>
      <c r="F259" s="40">
        <v>0.1797</v>
      </c>
      <c r="G259" s="32">
        <f t="shared" si="8"/>
        <v>6913.3675</v>
      </c>
    </row>
    <row r="260" spans="3:7" ht="12.75">
      <c r="C260" s="38" t="s">
        <v>354</v>
      </c>
      <c r="D260" s="40">
        <v>0.1093</v>
      </c>
      <c r="E260" s="32">
        <f t="shared" si="7"/>
        <v>6407.6075</v>
      </c>
      <c r="F260" s="40">
        <v>0.1043</v>
      </c>
      <c r="G260" s="32">
        <f t="shared" si="8"/>
        <v>6628.7325</v>
      </c>
    </row>
    <row r="261" spans="3:7" ht="12.75">
      <c r="C261" s="37" t="s">
        <v>355</v>
      </c>
      <c r="D261" s="40">
        <v>0.2254</v>
      </c>
      <c r="E261" s="32">
        <f t="shared" si="7"/>
        <v>6845.885</v>
      </c>
      <c r="F261" s="40">
        <v>0.2004</v>
      </c>
      <c r="G261" s="32">
        <f t="shared" si="8"/>
        <v>6991.51</v>
      </c>
    </row>
    <row r="262" spans="3:7" ht="12.75">
      <c r="C262" s="37" t="s">
        <v>356</v>
      </c>
      <c r="D262" s="40">
        <v>0.2029</v>
      </c>
      <c r="E262" s="32">
        <f t="shared" si="7"/>
        <v>6760.9475</v>
      </c>
      <c r="F262" s="40">
        <v>0.1779</v>
      </c>
      <c r="G262" s="32">
        <f t="shared" si="8"/>
        <v>6906.5725</v>
      </c>
    </row>
    <row r="263" spans="3:7" ht="12.75">
      <c r="C263" s="38" t="s">
        <v>357</v>
      </c>
      <c r="D263" s="40">
        <v>0.1877</v>
      </c>
      <c r="E263" s="32">
        <f t="shared" si="7"/>
        <v>6703.5675</v>
      </c>
      <c r="F263" s="40">
        <v>0.1627</v>
      </c>
      <c r="G263" s="32">
        <f t="shared" si="8"/>
        <v>6849.1925</v>
      </c>
    </row>
    <row r="264" spans="3:7" ht="12.75">
      <c r="C264" s="37" t="s">
        <v>358</v>
      </c>
      <c r="D264" s="40">
        <v>0.0532</v>
      </c>
      <c r="E264" s="32">
        <f t="shared" si="7"/>
        <v>6195.83</v>
      </c>
      <c r="F264" s="40">
        <v>0.0532</v>
      </c>
      <c r="G264" s="32">
        <f t="shared" si="8"/>
        <v>6435.83</v>
      </c>
    </row>
    <row r="265" spans="3:7" ht="12.75">
      <c r="C265" s="37" t="s">
        <v>359</v>
      </c>
      <c r="D265" s="40">
        <v>0.2069</v>
      </c>
      <c r="E265" s="32">
        <f t="shared" si="7"/>
        <v>6776.0475</v>
      </c>
      <c r="F265" s="40">
        <v>0.2044</v>
      </c>
      <c r="G265" s="32">
        <f t="shared" si="8"/>
        <v>7006.61</v>
      </c>
    </row>
    <row r="266" spans="3:7" ht="12.75">
      <c r="C266" s="37" t="s">
        <v>360</v>
      </c>
      <c r="D266" s="40">
        <v>0.278</v>
      </c>
      <c r="E266" s="32">
        <f t="shared" si="7"/>
        <v>7044.45</v>
      </c>
      <c r="F266" s="40">
        <v>0.278</v>
      </c>
      <c r="G266" s="32">
        <f t="shared" si="8"/>
        <v>7284.45</v>
      </c>
    </row>
    <row r="267" spans="3:7" ht="12.75">
      <c r="C267" s="37" t="s">
        <v>361</v>
      </c>
      <c r="D267" s="40">
        <v>0.1723</v>
      </c>
      <c r="E267" s="32">
        <f t="shared" si="7"/>
        <v>6645.4325</v>
      </c>
      <c r="F267" s="40">
        <v>0.1723</v>
      </c>
      <c r="G267" s="32">
        <f t="shared" si="8"/>
        <v>6885.4325</v>
      </c>
    </row>
    <row r="268" spans="3:7" ht="12.75">
      <c r="C268" s="37" t="s">
        <v>362</v>
      </c>
      <c r="D268" s="40">
        <v>0.1004</v>
      </c>
      <c r="E268" s="32">
        <f t="shared" si="7"/>
        <v>6374.01</v>
      </c>
      <c r="F268" s="40">
        <v>0.1004</v>
      </c>
      <c r="G268" s="32">
        <f t="shared" si="8"/>
        <v>6614.01</v>
      </c>
    </row>
    <row r="269" spans="3:7" ht="12.75">
      <c r="C269" s="37" t="s">
        <v>363</v>
      </c>
      <c r="D269" s="40">
        <v>0.1352</v>
      </c>
      <c r="E269" s="32">
        <f t="shared" si="7"/>
        <v>6505.38</v>
      </c>
      <c r="F269" s="40">
        <v>0.1352</v>
      </c>
      <c r="G269" s="32">
        <f t="shared" si="8"/>
        <v>6745.38</v>
      </c>
    </row>
    <row r="270" spans="3:7" ht="12.75">
      <c r="C270" s="37" t="s">
        <v>364</v>
      </c>
      <c r="D270" s="40">
        <v>0.1113</v>
      </c>
      <c r="E270" s="32">
        <f t="shared" si="7"/>
        <v>6415.1575</v>
      </c>
      <c r="F270" s="40">
        <v>0.0942</v>
      </c>
      <c r="G270" s="32">
        <f t="shared" si="8"/>
        <v>6590.605</v>
      </c>
    </row>
    <row r="271" spans="3:7" ht="12.75">
      <c r="C271" s="37" t="s">
        <v>365</v>
      </c>
      <c r="D271" s="40">
        <v>0.1128</v>
      </c>
      <c r="E271" s="32">
        <f t="shared" si="7"/>
        <v>6420.82</v>
      </c>
      <c r="F271" s="40">
        <v>0.1128</v>
      </c>
      <c r="G271" s="32">
        <f t="shared" si="8"/>
        <v>6660.82</v>
      </c>
    </row>
    <row r="272" spans="3:7" ht="12.75">
      <c r="C272" s="37" t="s">
        <v>366</v>
      </c>
      <c r="D272" s="40">
        <v>0.1349</v>
      </c>
      <c r="E272" s="32">
        <f t="shared" si="7"/>
        <v>6504.2474999999995</v>
      </c>
      <c r="F272" s="40">
        <v>0.1099</v>
      </c>
      <c r="G272" s="32">
        <f t="shared" si="8"/>
        <v>6649.8725</v>
      </c>
    </row>
    <row r="273" spans="3:7" ht="12.75">
      <c r="C273" s="39" t="s">
        <v>367</v>
      </c>
      <c r="D273" s="40">
        <v>0.0933</v>
      </c>
      <c r="E273" s="32">
        <f aca="true" t="shared" si="9" ref="E273:E306">(D273*$J$19)+$J$18</f>
        <v>6347.2075</v>
      </c>
      <c r="F273" s="40">
        <v>0.0933</v>
      </c>
      <c r="G273" s="32">
        <f t="shared" si="8"/>
        <v>6587.2075</v>
      </c>
    </row>
    <row r="274" spans="3:7" ht="12.75">
      <c r="C274" s="38" t="s">
        <v>368</v>
      </c>
      <c r="D274" s="40">
        <v>0.1264</v>
      </c>
      <c r="E274" s="32">
        <f t="shared" si="9"/>
        <v>6472.16</v>
      </c>
      <c r="F274" s="40">
        <v>0.1166</v>
      </c>
      <c r="G274" s="32">
        <f t="shared" si="8"/>
        <v>6675.165</v>
      </c>
    </row>
    <row r="275" spans="3:7" ht="12.75">
      <c r="C275" s="38" t="s">
        <v>369</v>
      </c>
      <c r="D275" s="40">
        <v>0.1452</v>
      </c>
      <c r="E275" s="32">
        <f t="shared" si="9"/>
        <v>6543.13</v>
      </c>
      <c r="F275" s="40">
        <v>0.1452</v>
      </c>
      <c r="G275" s="32">
        <f aca="true" t="shared" si="10" ref="G275:G306">(F275*$K$19)+$K$18</f>
        <v>6783.13</v>
      </c>
    </row>
    <row r="276" spans="3:7" ht="12.75">
      <c r="C276" s="37" t="s">
        <v>370</v>
      </c>
      <c r="D276" s="40">
        <v>0.1346</v>
      </c>
      <c r="E276" s="32">
        <f t="shared" si="9"/>
        <v>6503.115</v>
      </c>
      <c r="F276" s="40">
        <v>0.1346</v>
      </c>
      <c r="G276" s="32">
        <f t="shared" si="10"/>
        <v>6743.115</v>
      </c>
    </row>
    <row r="277" spans="3:7" ht="12.75">
      <c r="C277" s="37" t="s">
        <v>371</v>
      </c>
      <c r="D277" s="40">
        <v>0.1264</v>
      </c>
      <c r="E277" s="32">
        <f t="shared" si="9"/>
        <v>6472.16</v>
      </c>
      <c r="F277" s="40">
        <v>0.1198</v>
      </c>
      <c r="G277" s="32">
        <f t="shared" si="10"/>
        <v>6687.245</v>
      </c>
    </row>
    <row r="278" spans="3:7" ht="12.75">
      <c r="C278" s="37" t="s">
        <v>372</v>
      </c>
      <c r="D278" s="40">
        <v>0.3426</v>
      </c>
      <c r="E278" s="32">
        <f t="shared" si="9"/>
        <v>7288.3150000000005</v>
      </c>
      <c r="F278" s="40">
        <v>0.3426</v>
      </c>
      <c r="G278" s="32">
        <f t="shared" si="10"/>
        <v>7528.3150000000005</v>
      </c>
    </row>
    <row r="279" spans="3:7" ht="12.75">
      <c r="C279" s="37" t="s">
        <v>373</v>
      </c>
      <c r="D279" s="40">
        <v>0.0767</v>
      </c>
      <c r="E279" s="32">
        <f t="shared" si="9"/>
        <v>6284.5425</v>
      </c>
      <c r="F279" s="40">
        <v>0.0744</v>
      </c>
      <c r="G279" s="32">
        <f t="shared" si="10"/>
        <v>6515.86</v>
      </c>
    </row>
    <row r="280" spans="3:7" ht="12.75">
      <c r="C280" s="37" t="s">
        <v>374</v>
      </c>
      <c r="D280" s="40">
        <v>0.1547</v>
      </c>
      <c r="E280" s="32">
        <f t="shared" si="9"/>
        <v>6578.9925</v>
      </c>
      <c r="F280" s="40">
        <v>0.1349</v>
      </c>
      <c r="G280" s="32">
        <f t="shared" si="10"/>
        <v>6744.2474999999995</v>
      </c>
    </row>
    <row r="281" spans="3:7" ht="12.75">
      <c r="C281" s="37" t="s">
        <v>375</v>
      </c>
      <c r="D281" s="40">
        <v>0.0843</v>
      </c>
      <c r="E281" s="32">
        <f t="shared" si="9"/>
        <v>6313.2325</v>
      </c>
      <c r="F281" s="40">
        <v>0.0843</v>
      </c>
      <c r="G281" s="32">
        <f t="shared" si="10"/>
        <v>6553.2325</v>
      </c>
    </row>
    <row r="282" spans="3:7" ht="12.75">
      <c r="C282" s="37" t="s">
        <v>376</v>
      </c>
      <c r="D282" s="40">
        <v>0.2636</v>
      </c>
      <c r="E282" s="32">
        <f t="shared" si="9"/>
        <v>6990.09</v>
      </c>
      <c r="F282" s="40">
        <v>0.2636</v>
      </c>
      <c r="G282" s="32">
        <f t="shared" si="10"/>
        <v>7230.09</v>
      </c>
    </row>
    <row r="283" spans="3:7" ht="12.75">
      <c r="C283" s="37" t="s">
        <v>377</v>
      </c>
      <c r="D283" s="40">
        <v>0.2862</v>
      </c>
      <c r="E283" s="32">
        <f t="shared" si="9"/>
        <v>7075.405</v>
      </c>
      <c r="F283" s="40">
        <v>0.2663</v>
      </c>
      <c r="G283" s="32">
        <f t="shared" si="10"/>
        <v>7240.2825</v>
      </c>
    </row>
    <row r="284" spans="3:7" ht="12.75">
      <c r="C284" s="37" t="s">
        <v>378</v>
      </c>
      <c r="D284" s="40">
        <v>0.2231</v>
      </c>
      <c r="E284" s="32">
        <f t="shared" si="9"/>
        <v>6837.2025</v>
      </c>
      <c r="F284" s="40">
        <v>0.2206</v>
      </c>
      <c r="G284" s="32">
        <f t="shared" si="10"/>
        <v>7067.765</v>
      </c>
    </row>
    <row r="285" spans="3:7" ht="12.75">
      <c r="C285" s="37" t="s">
        <v>379</v>
      </c>
      <c r="D285" s="40">
        <v>0.0654</v>
      </c>
      <c r="E285" s="32">
        <f t="shared" si="9"/>
        <v>6241.885</v>
      </c>
      <c r="F285" s="40">
        <v>0.0654</v>
      </c>
      <c r="G285" s="32">
        <f t="shared" si="10"/>
        <v>6481.885</v>
      </c>
    </row>
    <row r="286" spans="3:7" ht="12.75">
      <c r="C286" s="37" t="s">
        <v>380</v>
      </c>
      <c r="D286" s="40">
        <v>0.0879</v>
      </c>
      <c r="E286" s="32">
        <f t="shared" si="9"/>
        <v>6326.8225</v>
      </c>
      <c r="F286" s="40">
        <v>0.0879</v>
      </c>
      <c r="G286" s="32">
        <f t="shared" si="10"/>
        <v>6566.8225</v>
      </c>
    </row>
    <row r="287" spans="3:7" ht="12.75">
      <c r="C287" s="37" t="s">
        <v>381</v>
      </c>
      <c r="D287" s="40">
        <v>0.1282</v>
      </c>
      <c r="E287" s="32">
        <f t="shared" si="9"/>
        <v>6478.955</v>
      </c>
      <c r="F287" s="40">
        <v>0.1145</v>
      </c>
      <c r="G287" s="32">
        <f t="shared" si="10"/>
        <v>6667.2375</v>
      </c>
    </row>
    <row r="288" spans="3:7" ht="12.75">
      <c r="C288" s="37" t="s">
        <v>382</v>
      </c>
      <c r="D288" s="40">
        <v>0.2432</v>
      </c>
      <c r="E288" s="32">
        <f t="shared" si="9"/>
        <v>6913.08</v>
      </c>
      <c r="F288" s="40">
        <v>0.232</v>
      </c>
      <c r="G288" s="32">
        <f t="shared" si="10"/>
        <v>7110.8</v>
      </c>
    </row>
    <row r="289" spans="3:7" ht="12.75">
      <c r="C289" s="37" t="s">
        <v>383</v>
      </c>
      <c r="D289" s="40">
        <v>0.1241</v>
      </c>
      <c r="E289" s="32">
        <f t="shared" si="9"/>
        <v>6463.4775</v>
      </c>
      <c r="F289" s="40">
        <v>0.1034</v>
      </c>
      <c r="G289" s="32">
        <f t="shared" si="10"/>
        <v>6625.335</v>
      </c>
    </row>
    <row r="290" spans="3:7" ht="12.75">
      <c r="C290" s="37" t="s">
        <v>384</v>
      </c>
      <c r="D290" s="40">
        <v>0.1921</v>
      </c>
      <c r="E290" s="32">
        <f t="shared" si="9"/>
        <v>6720.1775</v>
      </c>
      <c r="F290" s="40">
        <v>0.1921</v>
      </c>
      <c r="G290" s="32">
        <f t="shared" si="10"/>
        <v>6960.1775</v>
      </c>
    </row>
    <row r="291" spans="3:7" ht="12.75">
      <c r="C291" s="38" t="s">
        <v>385</v>
      </c>
      <c r="D291" s="40">
        <v>0.1706</v>
      </c>
      <c r="E291" s="32">
        <f t="shared" si="9"/>
        <v>6639.015</v>
      </c>
      <c r="F291" s="40">
        <v>0.1491</v>
      </c>
      <c r="G291" s="32">
        <f t="shared" si="10"/>
        <v>6797.8525</v>
      </c>
    </row>
    <row r="292" spans="3:7" ht="12.75">
      <c r="C292" s="37" t="s">
        <v>386</v>
      </c>
      <c r="D292" s="40">
        <v>0.0747</v>
      </c>
      <c r="E292" s="32">
        <f t="shared" si="9"/>
        <v>6276.9925</v>
      </c>
      <c r="F292" s="40">
        <v>0.0747</v>
      </c>
      <c r="G292" s="32">
        <f t="shared" si="10"/>
        <v>6516.9925</v>
      </c>
    </row>
    <row r="293" spans="3:7" ht="12.75">
      <c r="C293" s="37" t="s">
        <v>387</v>
      </c>
      <c r="D293" s="40">
        <v>0.0586</v>
      </c>
      <c r="E293" s="32">
        <f t="shared" si="9"/>
        <v>6216.215</v>
      </c>
      <c r="F293" s="40">
        <v>0.0586</v>
      </c>
      <c r="G293" s="32">
        <f t="shared" si="10"/>
        <v>6456.215</v>
      </c>
    </row>
    <row r="294" spans="3:7" ht="12.75">
      <c r="C294" s="37" t="s">
        <v>388</v>
      </c>
      <c r="D294" s="40">
        <v>0.1201</v>
      </c>
      <c r="E294" s="32">
        <f t="shared" si="9"/>
        <v>6448.3775</v>
      </c>
      <c r="F294" s="40">
        <v>0.0951</v>
      </c>
      <c r="G294" s="32">
        <f t="shared" si="10"/>
        <v>6594.0025</v>
      </c>
    </row>
    <row r="295" spans="3:7" ht="12.75">
      <c r="C295" s="37" t="s">
        <v>389</v>
      </c>
      <c r="D295" s="40">
        <v>0.2005</v>
      </c>
      <c r="E295" s="32">
        <f t="shared" si="9"/>
        <v>6751.8875</v>
      </c>
      <c r="F295" s="40">
        <v>0.1934</v>
      </c>
      <c r="G295" s="32">
        <f t="shared" si="10"/>
        <v>6965.085</v>
      </c>
    </row>
    <row r="296" spans="3:7" ht="12.75">
      <c r="C296" s="37" t="s">
        <v>390</v>
      </c>
      <c r="D296" s="40">
        <v>0.0919</v>
      </c>
      <c r="E296" s="32">
        <f t="shared" si="9"/>
        <v>6341.9225</v>
      </c>
      <c r="F296" s="40">
        <v>0.0875</v>
      </c>
      <c r="G296" s="32">
        <f t="shared" si="10"/>
        <v>6565.3125</v>
      </c>
    </row>
    <row r="297" spans="3:7" ht="12.75">
      <c r="C297" s="37" t="s">
        <v>391</v>
      </c>
      <c r="D297" s="40">
        <v>0.1244</v>
      </c>
      <c r="E297" s="32">
        <f t="shared" si="9"/>
        <v>6464.61</v>
      </c>
      <c r="F297" s="40">
        <v>0.1244</v>
      </c>
      <c r="G297" s="32">
        <f t="shared" si="10"/>
        <v>6704.61</v>
      </c>
    </row>
    <row r="298" spans="3:7" ht="12.75">
      <c r="C298" s="37" t="s">
        <v>392</v>
      </c>
      <c r="D298" s="40">
        <v>0.1675</v>
      </c>
      <c r="E298" s="32">
        <f t="shared" si="9"/>
        <v>6627.3125</v>
      </c>
      <c r="F298" s="40">
        <v>0.1555</v>
      </c>
      <c r="G298" s="32">
        <f t="shared" si="10"/>
        <v>6822.0125</v>
      </c>
    </row>
    <row r="299" spans="3:7" ht="12.75">
      <c r="C299" s="37" t="s">
        <v>393</v>
      </c>
      <c r="D299" s="40">
        <v>0.0435</v>
      </c>
      <c r="E299" s="32">
        <f t="shared" si="9"/>
        <v>6159.2125</v>
      </c>
      <c r="F299" s="40">
        <v>0.0435</v>
      </c>
      <c r="G299" s="32">
        <f t="shared" si="10"/>
        <v>6399.2125</v>
      </c>
    </row>
    <row r="300" spans="3:7" ht="12.75">
      <c r="C300" s="39" t="s">
        <v>394</v>
      </c>
      <c r="D300" s="40">
        <v>0.0449</v>
      </c>
      <c r="E300" s="32">
        <f t="shared" si="9"/>
        <v>6164.4975</v>
      </c>
      <c r="F300" s="40">
        <v>0.0449</v>
      </c>
      <c r="G300" s="32">
        <f t="shared" si="10"/>
        <v>6404.4975</v>
      </c>
    </row>
    <row r="301" spans="3:7" ht="12.75">
      <c r="C301" s="37" t="s">
        <v>395</v>
      </c>
      <c r="D301" s="40">
        <v>0.2175</v>
      </c>
      <c r="E301" s="32">
        <f t="shared" si="9"/>
        <v>6816.0625</v>
      </c>
      <c r="F301" s="40">
        <v>0.1925</v>
      </c>
      <c r="G301" s="32">
        <f t="shared" si="10"/>
        <v>6961.6875</v>
      </c>
    </row>
    <row r="302" spans="3:7" ht="12.75">
      <c r="C302" s="37" t="s">
        <v>396</v>
      </c>
      <c r="D302" s="40">
        <v>0.2309</v>
      </c>
      <c r="E302" s="32">
        <f t="shared" si="9"/>
        <v>6866.6475</v>
      </c>
      <c r="F302" s="40">
        <v>0.2059</v>
      </c>
      <c r="G302" s="32">
        <f t="shared" si="10"/>
        <v>7012.2725</v>
      </c>
    </row>
    <row r="303" spans="3:7" ht="12.75">
      <c r="C303" s="39" t="s">
        <v>397</v>
      </c>
      <c r="D303" s="40">
        <v>0.1292</v>
      </c>
      <c r="E303" s="32">
        <f t="shared" si="9"/>
        <v>6482.73</v>
      </c>
      <c r="F303" s="40">
        <v>0.1292</v>
      </c>
      <c r="G303" s="32">
        <f t="shared" si="10"/>
        <v>6722.73</v>
      </c>
    </row>
    <row r="304" spans="3:7" ht="12.75">
      <c r="C304" s="37" t="s">
        <v>398</v>
      </c>
      <c r="D304" s="40">
        <v>0.0807</v>
      </c>
      <c r="E304" s="32">
        <f t="shared" si="9"/>
        <v>6299.6425</v>
      </c>
      <c r="F304" s="40">
        <v>0.0807</v>
      </c>
      <c r="G304" s="32">
        <f t="shared" si="10"/>
        <v>6539.6425</v>
      </c>
    </row>
    <row r="305" spans="3:7" ht="12.75">
      <c r="C305" s="37" t="s">
        <v>402</v>
      </c>
      <c r="D305" s="40">
        <v>0.1426</v>
      </c>
      <c r="E305" s="32">
        <f t="shared" si="9"/>
        <v>6533.3150000000005</v>
      </c>
      <c r="F305" s="40">
        <v>0.1426</v>
      </c>
      <c r="G305" s="32">
        <f t="shared" si="10"/>
        <v>6773.3150000000005</v>
      </c>
    </row>
    <row r="306" spans="3:7" ht="12.75">
      <c r="C306" s="37" t="s">
        <v>399</v>
      </c>
      <c r="D306" s="40">
        <v>0.0119</v>
      </c>
      <c r="E306" s="32">
        <f t="shared" si="9"/>
        <v>6039.9225</v>
      </c>
      <c r="F306" s="40">
        <v>0.0119</v>
      </c>
      <c r="G306" s="32">
        <f t="shared" si="10"/>
        <v>6279.9225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37" dxfId="0">
      <formula>$T17="Closed"</formula>
    </cfRule>
  </conditionalFormatting>
  <conditionalFormatting sqref="C17">
    <cfRule type="expression" priority="36" dxfId="0">
      <formula>$T17="Closed"</formula>
    </cfRule>
  </conditionalFormatting>
  <conditionalFormatting sqref="C17:F17 D18:F18">
    <cfRule type="expression" priority="35" dxfId="0">
      <formula>$T17="Transferred"</formula>
    </cfRule>
  </conditionalFormatting>
  <conditionalFormatting sqref="C17">
    <cfRule type="expression" priority="34" dxfId="0">
      <formula>$T17="Closed"</formula>
    </cfRule>
  </conditionalFormatting>
  <conditionalFormatting sqref="D17:F17">
    <cfRule type="expression" priority="33" dxfId="0">
      <formula>$T17="Closed"</formula>
    </cfRule>
  </conditionalFormatting>
  <conditionalFormatting sqref="D44:F45 D29:F42">
    <cfRule type="expression" priority="32" dxfId="0">
      <formula>S24="Closed"</formula>
    </cfRule>
  </conditionalFormatting>
  <conditionalFormatting sqref="D44:F45 D25:F42">
    <cfRule type="expression" priority="31" dxfId="0">
      <formula>$T20="Closed"</formula>
    </cfRule>
  </conditionalFormatting>
  <conditionalFormatting sqref="D44:F45 D25:F42">
    <cfRule type="expression" priority="30" dxfId="0">
      <formula>$T20="Transferred"</formula>
    </cfRule>
  </conditionalFormatting>
  <conditionalFormatting sqref="D26:F26">
    <cfRule type="expression" priority="29" dxfId="0">
      <formula>$T21="Closed"</formula>
    </cfRule>
  </conditionalFormatting>
  <conditionalFormatting sqref="D46:F46">
    <cfRule type="expression" priority="22" dxfId="0">
      <formula>S41="Closed"</formula>
    </cfRule>
  </conditionalFormatting>
  <conditionalFormatting sqref="D46:F46">
    <cfRule type="expression" priority="21" dxfId="0">
      <formula>$T41="Closed"</formula>
    </cfRule>
  </conditionalFormatting>
  <conditionalFormatting sqref="D46:F46">
    <cfRule type="expression" priority="20" dxfId="0">
      <formula>$T41="Transferred"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$T41="Closed"</formula>
    </cfRule>
  </conditionalFormatting>
  <conditionalFormatting sqref="D43:F43">
    <cfRule type="expression" priority="39" dxfId="0">
      <formula>S37="Closed"</formula>
    </cfRule>
  </conditionalFormatting>
  <conditionalFormatting sqref="D43:F43">
    <cfRule type="expression" priority="40" dxfId="0">
      <formula>$T37="Closed"</formula>
    </cfRule>
  </conditionalFormatting>
  <conditionalFormatting sqref="D43:F43">
    <cfRule type="expression" priority="41" dxfId="0">
      <formula>$T37="Transferred"</formula>
    </cfRule>
  </conditionalFormatting>
  <conditionalFormatting sqref="D20:F21">
    <cfRule type="expression" priority="46" dxfId="0">
      <formula>$T19="Closed"</formula>
    </cfRule>
  </conditionalFormatting>
  <conditionalFormatting sqref="D20:F21">
    <cfRule type="expression" priority="47" dxfId="0">
      <formula>$T19="Transferred"</formula>
    </cfRule>
  </conditionalFormatting>
  <conditionalFormatting sqref="D24:F24">
    <cfRule type="expression" priority="49" dxfId="0">
      <formula>$T20="Closed"</formula>
    </cfRule>
  </conditionalFormatting>
  <conditionalFormatting sqref="D24:F24">
    <cfRule type="expression" priority="50" dxfId="0">
      <formula>$T20="Transferred"</formula>
    </cfRule>
  </conditionalFormatting>
  <conditionalFormatting sqref="D23:F23">
    <cfRule type="expression" priority="52" dxfId="0">
      <formula>$T20="Closed"</formula>
    </cfRule>
  </conditionalFormatting>
  <conditionalFormatting sqref="D23:F23">
    <cfRule type="expression" priority="53" dxfId="0">
      <formula>$T20="Transferred"</formula>
    </cfRule>
  </conditionalFormatting>
  <conditionalFormatting sqref="D22:F22">
    <cfRule type="expression" priority="55" dxfId="0">
      <formula>$T20="Closed"</formula>
    </cfRule>
  </conditionalFormatting>
  <conditionalFormatting sqref="D22:F22">
    <cfRule type="expression" priority="56" dxfId="0">
      <formula>$T20="Transferred"</formula>
    </cfRule>
  </conditionalFormatting>
  <conditionalFormatting sqref="C17:F17 D18:F18 G19:G26">
    <cfRule type="expression" priority="57" dxfId="0">
      <formula>K3="Closed"</formula>
    </cfRule>
  </conditionalFormatting>
  <conditionalFormatting sqref="D25:F28">
    <cfRule type="expression" priority="60" dxfId="0">
      <formula>L6="Closed"</formula>
    </cfRule>
  </conditionalFormatting>
  <conditionalFormatting sqref="D20:F21">
    <cfRule type="expression" priority="61" dxfId="0">
      <formula>L5="Closed"</formula>
    </cfRule>
  </conditionalFormatting>
  <conditionalFormatting sqref="D24:F24">
    <cfRule type="expression" priority="62" dxfId="0">
      <formula>L6="Closed"</formula>
    </cfRule>
  </conditionalFormatting>
  <conditionalFormatting sqref="D23:F23">
    <cfRule type="expression" priority="63" dxfId="0">
      <formula>L6="Closed"</formula>
    </cfRule>
  </conditionalFormatting>
  <conditionalFormatting sqref="D22:F22">
    <cfRule type="expression" priority="64" dxfId="0">
      <formula>L6="Closed"</formula>
    </cfRule>
  </conditionalFormatting>
  <conditionalFormatting sqref="G18">
    <cfRule type="expression" priority="5" dxfId="0">
      <formula>$T18="Closed"</formula>
    </cfRule>
  </conditionalFormatting>
  <conditionalFormatting sqref="G18">
    <cfRule type="expression" priority="4" dxfId="0">
      <formula>$T18="Transferred"</formula>
    </cfRule>
  </conditionalFormatting>
  <conditionalFormatting sqref="F19">
    <cfRule type="expression" priority="8" dxfId="0">
      <formula>$T19="Closed"</formula>
    </cfRule>
  </conditionalFormatting>
  <conditionalFormatting sqref="F19">
    <cfRule type="expression" priority="7" dxfId="0">
      <formula>$T19="Transferred"</formula>
    </cfRule>
  </conditionalFormatting>
  <conditionalFormatting sqref="F19">
    <cfRule type="expression" priority="9" dxfId="0">
      <formula>N5="Closed"</formula>
    </cfRule>
  </conditionalFormatting>
  <conditionalFormatting sqref="G18">
    <cfRule type="expression" priority="6" dxfId="0">
      <formula>O4="Closed"</formula>
    </cfRule>
  </conditionalFormatting>
  <conditionalFormatting sqref="G19:G306">
    <cfRule type="expression" priority="2" dxfId="0">
      <formula>$T19="Closed"</formula>
    </cfRule>
  </conditionalFormatting>
  <conditionalFormatting sqref="G19:G306">
    <cfRule type="expression" priority="1" dxfId="0">
      <formula>$T19="Transferred"</formula>
    </cfRule>
  </conditionalFormatting>
  <conditionalFormatting sqref="G27:G306">
    <cfRule type="expression" priority="3" dxfId="0">
      <formula>O14="Closed"</formula>
    </cfRule>
  </conditionalFormatting>
  <printOptions/>
  <pageMargins left="0.7" right="0.7" top="0.75" bottom="0.75" header="0.3" footer="0.3"/>
  <pageSetup horizontalDpi="600" verticalDpi="600" orientation="portrait" r:id="rId5"/>
  <ignoredErrors>
    <ignoredError sqref="F18"/>
  </ignoredErrors>
  <legacyDrawing r:id="rId2"/>
  <tableParts>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Betley, James R (ICSB)</cp:lastModifiedBy>
  <cp:lastPrinted>2015-05-15T15:00:03Z</cp:lastPrinted>
  <dcterms:created xsi:type="dcterms:W3CDTF">2009-06-30T21:24:16Z</dcterms:created>
  <dcterms:modified xsi:type="dcterms:W3CDTF">2021-10-12T20:31:14Z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