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HORT 10\"/>
    </mc:Choice>
  </mc:AlternateContent>
  <bookViews>
    <workbookView xWindow="0" yWindow="0" windowWidth="19200" windowHeight="10890" firstSheet="1" activeTab="2"/>
  </bookViews>
  <sheets>
    <sheet name="CORP LIST" sheetId="5" state="hidden" r:id="rId1"/>
    <sheet name="Summary" sheetId="1" r:id="rId2"/>
    <sheet name="Details" sheetId="4" r:id="rId3"/>
  </sheets>
  <definedNames>
    <definedName name="BudgetCategory">Details!$E$5:$E$53</definedName>
    <definedName name="CORP">'CORP LIST'!$A$1:$A$409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4" l="1"/>
  <c r="F45" i="4" l="1"/>
  <c r="J16" i="1" s="1"/>
  <c r="F53" i="4"/>
  <c r="F52" i="4"/>
  <c r="F51" i="4"/>
  <c r="F50" i="4"/>
  <c r="F49" i="4"/>
  <c r="F48" i="4"/>
  <c r="F47" i="4"/>
  <c r="F40" i="4"/>
  <c r="F46" i="4"/>
  <c r="F44" i="4"/>
  <c r="F43" i="4"/>
  <c r="F42" i="4"/>
  <c r="F41"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C17" i="1" l="1"/>
  <c r="K17" i="1" l="1"/>
  <c r="G17" i="1"/>
  <c r="E17" i="1"/>
  <c r="K16" i="1"/>
  <c r="H13" i="1"/>
  <c r="E13" i="1"/>
  <c r="C13" i="1"/>
  <c r="K12" i="1"/>
  <c r="J12" i="1"/>
  <c r="I12" i="1"/>
  <c r="H12" i="1"/>
  <c r="K11" i="1"/>
  <c r="J11" i="1"/>
  <c r="H11" i="1"/>
  <c r="G11" i="1"/>
  <c r="E11" i="1" l="1"/>
  <c r="I11" i="1"/>
  <c r="C12" i="1"/>
  <c r="E12" i="1"/>
  <c r="G12" i="1"/>
  <c r="G13" i="1"/>
  <c r="I13" i="1"/>
  <c r="J13" i="1"/>
  <c r="K13" i="1"/>
  <c r="C14" i="1"/>
  <c r="E14" i="1"/>
  <c r="G14" i="1"/>
  <c r="H14" i="1"/>
  <c r="I14" i="1"/>
  <c r="J14" i="1"/>
  <c r="K14" i="1"/>
  <c r="C15" i="1"/>
  <c r="E15" i="1"/>
  <c r="G15" i="1"/>
  <c r="H15" i="1"/>
  <c r="I15" i="1"/>
  <c r="J15" i="1"/>
  <c r="K15" i="1"/>
  <c r="C16" i="1"/>
  <c r="E16" i="1"/>
  <c r="G16" i="1"/>
  <c r="H16" i="1"/>
  <c r="H17" i="1"/>
  <c r="I17" i="1"/>
  <c r="J17" i="1"/>
  <c r="I16" i="1" l="1"/>
  <c r="I19" i="1" s="1"/>
  <c r="J19" i="1"/>
  <c r="M12" i="1"/>
  <c r="M14" i="1"/>
  <c r="M15" i="1"/>
  <c r="H19" i="1"/>
  <c r="K19" i="1"/>
  <c r="M22" i="1" s="1"/>
  <c r="G19" i="1"/>
  <c r="E19" i="1"/>
  <c r="M13" i="1"/>
  <c r="M17" i="1"/>
  <c r="F54" i="4"/>
  <c r="C11" i="1"/>
  <c r="M16" i="1" l="1"/>
  <c r="M11" i="1"/>
  <c r="C19" i="1"/>
  <c r="M19" i="1" l="1"/>
  <c r="M23" i="1" l="1"/>
  <c r="M24" i="1" s="1"/>
  <c r="M25" i="1" s="1"/>
</calcChain>
</file>

<file path=xl/comments1.xml><?xml version="1.0" encoding="utf-8"?>
<comments xmlns="http://schemas.openxmlformats.org/spreadsheetml/2006/main">
  <authors>
    <author>Audrey Carnahan</author>
    <author>Busk, Erin</author>
    <author>Maggie Rowlands</author>
    <author>Marshall, Dwayne A</author>
  </authors>
  <commentList>
    <comment ref="G9" authorId="0" shapeId="0">
      <text>
        <r>
          <rPr>
            <sz val="9"/>
            <color indexed="81"/>
            <rFont val="Tahoma"/>
            <family val="2"/>
          </rPr>
          <t xml:space="preserve">This column is for partner contracts as well as staff training and conference registration fees </t>
        </r>
      </text>
    </comment>
    <comment ref="H9" authorId="0" shapeId="0">
      <text>
        <r>
          <rPr>
            <sz val="9"/>
            <color indexed="81"/>
            <rFont val="Tahoma"/>
            <family val="2"/>
          </rPr>
          <t>This column is for rental expenses only.</t>
        </r>
      </text>
    </comment>
    <comment ref="I9" authorId="0" shapeId="0">
      <text>
        <r>
          <rPr>
            <sz val="9"/>
            <color indexed="81"/>
            <rFont val="Tahoma"/>
            <family val="2"/>
          </rPr>
          <t>This column is for transportation contracts, staff insurance expenses outside of tradtional benefits, mail expenses (postage, envelopes, etc.), and staff travel (mileage, airfare)</t>
        </r>
      </text>
    </comment>
    <comment ref="J9" authorId="0" shapeId="0">
      <text>
        <r>
          <rPr>
            <sz val="9"/>
            <color indexed="81"/>
            <rFont val="Tahoma"/>
            <family val="2"/>
          </rPr>
          <t>This column should include all supply expenses, including nominal supplies (books, paper, pencils, etc.) as well as any expenses of individual items costing less than $5,000 (iPads, computers, etc.)
For example: If you are purchasing 100 iPads, but each iPad is $700 each, you would put that expense in this category. However, if you are purchasing one SmartBoard for $7,000, that expense would be charged to the 'Property' category.</t>
        </r>
      </text>
    </comment>
    <comment ref="K9" authorId="0" shapeId="0">
      <text>
        <r>
          <rPr>
            <sz val="9"/>
            <color indexed="81"/>
            <rFont val="Tahoma"/>
            <family val="2"/>
          </rPr>
          <t xml:space="preserve">This column should include all property expenses, including individual items costing more than $5,000.
For example: If you are purchasing 100 iPads, but each iPad is $700 each, you would put that expense in the 'General Supplies' category. However, if you are purchasing one SmartBoard for $7,000, that expense would be charged here.
</t>
        </r>
        <r>
          <rPr>
            <b/>
            <sz val="9"/>
            <color indexed="81"/>
            <rFont val="Tahoma"/>
            <family val="2"/>
          </rPr>
          <t xml:space="preserve">
Most grantees will not have any expenses in this row</t>
        </r>
      </text>
    </comment>
    <comment ref="C10" authorId="0" shapeId="0">
      <text>
        <r>
          <rPr>
            <sz val="9"/>
            <color indexed="81"/>
            <rFont val="Tahoma"/>
            <family val="2"/>
          </rPr>
          <t xml:space="preserve">This column is for salary expenses. The term 'certified' relates to licensed Educators; the term 'non-certified' relates to all other types of staff </t>
        </r>
      </text>
    </comment>
    <comment ref="E10" authorId="1" shapeId="0">
      <text>
        <r>
          <rPr>
            <sz val="9"/>
            <color indexed="81"/>
            <rFont val="Tahoma"/>
            <family val="2"/>
          </rPr>
          <t>This column is for staff benefits (FICA, etc.)</t>
        </r>
      </text>
    </comment>
    <comment ref="A11" authorId="1" shapeId="0">
      <text>
        <r>
          <rPr>
            <sz val="9"/>
            <color indexed="81"/>
            <rFont val="Tahoma"/>
            <family val="2"/>
          </rPr>
          <t>Do not edit</t>
        </r>
      </text>
    </comment>
    <comment ref="B11" authorId="0" shapeId="0">
      <text>
        <r>
          <rPr>
            <sz val="9"/>
            <color indexed="81"/>
            <rFont val="Tahoma"/>
            <family val="2"/>
          </rPr>
          <t xml:space="preserve">This row should include expenses related to direct instruction of youth, including staff that work directly with youth, both certified and non-certified, contracted services that directly impact programming, programming supplies, etc.
Staff expenses associated with indirect grant mangement (Executive Director, CFO, front desk staff, etc.) should be included in the 'Other Support Services--Admin' row
Staff expenses associated with student transportation should be included in the 'Transportation' row
</t>
        </r>
      </text>
    </comment>
    <comment ref="A12" authorId="1" shapeId="0">
      <text>
        <r>
          <rPr>
            <sz val="9"/>
            <color indexed="81"/>
            <rFont val="Tahoma"/>
            <family val="2"/>
          </rPr>
          <t>Do not edit</t>
        </r>
      </text>
    </comment>
    <comment ref="B12" authorId="1" shapeId="0">
      <text>
        <r>
          <rPr>
            <sz val="9"/>
            <color indexed="81"/>
            <rFont val="Tahoma"/>
            <family val="2"/>
          </rPr>
          <t xml:space="preserve">This row should include staffing and contractual costs associated with specific staffing roles; including guidance counselors, social workers, nurses, etc. 
</t>
        </r>
        <r>
          <rPr>
            <b/>
            <sz val="9"/>
            <color indexed="81"/>
            <rFont val="Tahoma"/>
            <family val="2"/>
          </rPr>
          <t>Most grantees will not have any expenses in this row</t>
        </r>
      </text>
    </comment>
    <comment ref="A13" authorId="1" shapeId="0">
      <text>
        <r>
          <rPr>
            <sz val="9"/>
            <color indexed="81"/>
            <rFont val="Tahoma"/>
            <family val="2"/>
          </rPr>
          <t>Do not edit</t>
        </r>
      </text>
    </comment>
    <comment ref="B13" authorId="0" shapeId="0">
      <text>
        <r>
          <rPr>
            <sz val="9"/>
            <color indexed="81"/>
            <rFont val="Tahoma"/>
            <family val="2"/>
          </rPr>
          <t xml:space="preserve">This row should include all expenses related to professional development and local evaluation
</t>
        </r>
      </text>
    </comment>
    <comment ref="A14" authorId="1" shapeId="0">
      <text>
        <r>
          <rPr>
            <sz val="9"/>
            <color indexed="81"/>
            <rFont val="Tahoma"/>
            <family val="2"/>
          </rPr>
          <t>Do not edit</t>
        </r>
      </text>
    </comment>
    <comment ref="B14" authorId="0" shapeId="0">
      <text>
        <r>
          <rPr>
            <sz val="9"/>
            <color indexed="81"/>
            <rFont val="Tahoma"/>
            <family val="2"/>
          </rPr>
          <t xml:space="preserve">This row shoud include all administrative expenses and any staffing costs associated with staff that indirectly impact programming (Executive Director, CFO, etc.) 
</t>
        </r>
      </text>
    </comment>
    <comment ref="A15" authorId="1" shapeId="0">
      <text>
        <r>
          <rPr>
            <sz val="9"/>
            <color indexed="81"/>
            <rFont val="Tahoma"/>
            <family val="2"/>
          </rPr>
          <t>Do not edit</t>
        </r>
      </text>
    </comment>
    <comment ref="B15" authorId="0" shapeId="0">
      <text>
        <r>
          <rPr>
            <sz val="9"/>
            <color indexed="81"/>
            <rFont val="Tahoma"/>
            <family val="2"/>
          </rPr>
          <t>Janitor/Maintence staff (not provided through a contracted service)</t>
        </r>
      </text>
    </comment>
    <comment ref="A16" authorId="1" shapeId="0">
      <text>
        <r>
          <rPr>
            <sz val="9"/>
            <color indexed="81"/>
            <rFont val="Tahoma"/>
            <family val="2"/>
          </rPr>
          <t>Do not edit</t>
        </r>
      </text>
    </comment>
    <comment ref="B16" authorId="2" shapeId="0">
      <text>
        <r>
          <rPr>
            <sz val="9"/>
            <color indexed="81"/>
            <rFont val="Tahoma"/>
            <family val="2"/>
          </rPr>
          <t>This row should include expenses associated with student transportation, including transportation staff, transportation contracts, etc.</t>
        </r>
      </text>
    </comment>
    <comment ref="A17" authorId="1" shapeId="0">
      <text>
        <r>
          <rPr>
            <sz val="9"/>
            <color indexed="81"/>
            <rFont val="Tahoma"/>
            <family val="2"/>
          </rPr>
          <t>Do not edit</t>
        </r>
      </text>
    </comment>
    <comment ref="B17" authorId="1" shapeId="0">
      <text>
        <r>
          <rPr>
            <sz val="9"/>
            <color indexed="81"/>
            <rFont val="Tahoma"/>
            <family val="2"/>
          </rPr>
          <t>This row is for expenses direclty tied to parent engagement including any specific parent engagement staff members, supplies for a parent engagment event, etc.)</t>
        </r>
      </text>
    </comment>
    <comment ref="B21" authorId="3" shapeId="0">
      <text>
        <r>
          <rPr>
            <sz val="9"/>
            <color indexed="81"/>
            <rFont val="Tahoma"/>
            <family val="2"/>
          </rPr>
          <t>Enter your Indirect Cost Rate here. 
1. If you aren't claiming any Indirect Costs, please leave this as zero. 
2. If you are an LEA, you can use the link to the left to view your most recent Indirect Cost Rate. 
3. If you are a CBO, use the de minimus rate of 10%.</t>
        </r>
      </text>
    </comment>
    <comment ref="M21" authorId="3" shapeId="0">
      <text>
        <r>
          <rPr>
            <sz val="9"/>
            <color indexed="81"/>
            <rFont val="Tahoma"/>
            <family val="2"/>
          </rPr>
          <t xml:space="preserve">1. If you aren't claiming Indirect Costs, leave this box blank. 
2. If you are claiming Indirect Costs: subtract the amount above $25,000 for each contract listed above (professional services) and add those amounts together.
For example: if you have two contracts listed above, one for $40,000, one for $30,000--you willl enter $20,000 here. You reached this total number by taking $15,000 from the $40,000 contract and $5,000 from the $30,000 contract. </t>
        </r>
      </text>
    </comment>
    <comment ref="M22" authorId="1" shapeId="0">
      <text>
        <r>
          <rPr>
            <sz val="9"/>
            <color indexed="81"/>
            <rFont val="Tahoma"/>
            <family val="2"/>
          </rPr>
          <t>Similar to contract amounts above $25,000, Indirect Cost Rates can't be applied to any property costs. This cell should be the total from cell K19
For example, if cell K19 shows a total of $10,000, you should enter $10,000
Most grantees won't have any property expenses and both K19 and this cell will remain at zero.</t>
        </r>
      </text>
    </comment>
    <comment ref="M23" authorId="1" shapeId="0">
      <text>
        <r>
          <rPr>
            <sz val="9"/>
            <color indexed="81"/>
            <rFont val="Tahoma"/>
            <family val="2"/>
          </rPr>
          <t>Total budgeted amount (cell M19) minus cell M21 and M22</t>
        </r>
      </text>
    </comment>
    <comment ref="M24" authorId="3" shapeId="0">
      <text>
        <r>
          <rPr>
            <sz val="9"/>
            <color indexed="81"/>
            <rFont val="Tahoma"/>
            <family val="2"/>
          </rPr>
          <t xml:space="preserve">This cell is the total budgeted amount after deductions. First, subtract cells M21 and M22 from the total in cell M19. Then, multiply the new total by the indirect cost rate in cell B21. </t>
        </r>
      </text>
    </comment>
    <comment ref="M25" authorId="1" shapeId="0">
      <text>
        <r>
          <rPr>
            <sz val="9"/>
            <color indexed="81"/>
            <rFont val="Tahoma"/>
            <family val="2"/>
          </rPr>
          <t xml:space="preserve">This cell must equal your annual allocation amount. </t>
        </r>
        <r>
          <rPr>
            <b/>
            <sz val="9"/>
            <color indexed="81"/>
            <rFont val="Tahoma"/>
            <family val="2"/>
          </rPr>
          <t xml:space="preserve"> </t>
        </r>
      </text>
    </comment>
  </commentList>
</comments>
</file>

<file path=xl/sharedStrings.xml><?xml version="1.0" encoding="utf-8"?>
<sst xmlns="http://schemas.openxmlformats.org/spreadsheetml/2006/main" count="638" uniqueCount="562">
  <si>
    <t>211-290</t>
  </si>
  <si>
    <t>311-319</t>
  </si>
  <si>
    <t>510-593</t>
  </si>
  <si>
    <t>611-689</t>
  </si>
  <si>
    <t>710-748</t>
  </si>
  <si>
    <t>Account Number</t>
  </si>
  <si>
    <t>Expenditure Account</t>
  </si>
  <si>
    <t>Salary</t>
  </si>
  <si>
    <t>Benefits</t>
  </si>
  <si>
    <t>Professional Services</t>
  </si>
  <si>
    <t>Rentals</t>
  </si>
  <si>
    <t>General Supplies</t>
  </si>
  <si>
    <t>Property</t>
  </si>
  <si>
    <t>Line Totals</t>
  </si>
  <si>
    <t>Instruction</t>
  </si>
  <si>
    <t>Support Services - Student</t>
  </si>
  <si>
    <t>Operation &amp; Maintenance</t>
  </si>
  <si>
    <t>Transportation</t>
  </si>
  <si>
    <t>Subtract the amount above $25,000 (per individual contracted service) from your total budget:</t>
  </si>
  <si>
    <t xml:space="preserve">Total after deducting Property: </t>
  </si>
  <si>
    <t xml:space="preserve">Total Available for Indirect Costs: </t>
  </si>
  <si>
    <t>Amount of Indirect Cost to be used:</t>
  </si>
  <si>
    <t>Supplies</t>
  </si>
  <si>
    <t>Additional Funding Source</t>
  </si>
  <si>
    <t>Other Support Services-Admin</t>
  </si>
  <si>
    <t>Budget Category</t>
  </si>
  <si>
    <t>Instruction: Professional Services</t>
  </si>
  <si>
    <t>Instruction: General Supplies</t>
  </si>
  <si>
    <t>Support Services (Student): Professional Services</t>
  </si>
  <si>
    <t>Improvement of Instruction: Professional Services</t>
  </si>
  <si>
    <t>Improvement of Instruction: Other Purchased Services</t>
  </si>
  <si>
    <t>Improvement of Instruction: General Supplies</t>
  </si>
  <si>
    <t>Improvement of Instruction: Property</t>
  </si>
  <si>
    <t>Other Support Services: Professional Services</t>
  </si>
  <si>
    <t>Other Support Services: Rentals</t>
  </si>
  <si>
    <t>Other Support Services: Other Purchased Services</t>
  </si>
  <si>
    <t>Other Support Services: General Supplies</t>
  </si>
  <si>
    <t>Other Support Services: Property</t>
  </si>
  <si>
    <t>Operations and Maintenance: Professional Services</t>
  </si>
  <si>
    <t>Operations and Maintenance: Rentals</t>
  </si>
  <si>
    <t>Operations and Maintenance: Other Purchased Services</t>
  </si>
  <si>
    <t>Operations and Maintenance: General Supplies</t>
  </si>
  <si>
    <t>Operations and Maintenance: Property</t>
  </si>
  <si>
    <t>Transportation: Professional Services</t>
  </si>
  <si>
    <t>Transportation: Rentals</t>
  </si>
  <si>
    <t>Transportation: Other Purchased Services</t>
  </si>
  <si>
    <t>Transportation: General Supplies</t>
  </si>
  <si>
    <t>Transportation: Property</t>
  </si>
  <si>
    <t>Budget Category Reference</t>
  </si>
  <si>
    <t>Category Total</t>
  </si>
  <si>
    <t>Activity Total Cost</t>
  </si>
  <si>
    <t>Grand Total After Indirect Cost:</t>
  </si>
  <si>
    <t>Ex: iPads (x10)</t>
  </si>
  <si>
    <t xml:space="preserve"> $2,000.75 </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</si>
  <si>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</si>
  <si>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</si>
  <si>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</si>
  <si>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</si>
  <si>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</si>
  <si>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</si>
  <si>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</si>
  <si>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</si>
  <si>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</si>
  <si>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</si>
  <si>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</si>
  <si>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</si>
  <si>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</si>
  <si>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</si>
  <si>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</si>
  <si>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</si>
  <si>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</si>
  <si>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</si>
  <si>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</si>
  <si>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</si>
  <si>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</si>
  <si>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</si>
  <si>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</si>
  <si>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</si>
  <si>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</si>
  <si>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</si>
  <si>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</si>
  <si>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</si>
  <si>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</si>
  <si>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</si>
  <si>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</si>
  <si>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</si>
  <si>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</si>
  <si>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</si>
  <si>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</si>
  <si>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</si>
  <si>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</si>
  <si>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</si>
  <si>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</si>
  <si>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</si>
  <si>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</si>
  <si>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</si>
  <si>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</si>
  <si>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</si>
  <si>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</si>
  <si>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</si>
  <si>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</si>
  <si>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</si>
  <si>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</si>
  <si>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</si>
  <si>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</si>
  <si>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</si>
  <si>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</si>
  <si>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</si>
  <si>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</si>
  <si>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</si>
  <si>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</si>
  <si>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</si>
  <si>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</si>
  <si>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</si>
  <si>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</si>
  <si>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</si>
  <si>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</si>
  <si>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</si>
  <si>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</si>
  <si>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</si>
  <si>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</si>
  <si>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</si>
  <si>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</si>
  <si>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</si>
  <si>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</si>
  <si>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</si>
  <si>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</si>
  <si>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</si>
  <si>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</si>
  <si>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</si>
  <si>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</si>
  <si>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</si>
  <si>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</si>
  <si>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</si>
  <si>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</si>
  <si>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</si>
  <si>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</si>
  <si>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</si>
  <si>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</si>
  <si>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</si>
  <si>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</si>
  <si>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</si>
  <si>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</si>
  <si>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</si>
  <si>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</si>
  <si>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</si>
  <si>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</si>
  <si>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</si>
  <si>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</si>
  <si>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</si>
  <si>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</si>
  <si>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</si>
  <si>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</si>
  <si>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</si>
  <si>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</si>
  <si>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</si>
  <si>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</si>
  <si>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</si>
  <si>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</si>
  <si>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</si>
  <si>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</si>
  <si>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</si>
  <si>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</si>
  <si>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</si>
  <si>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</si>
  <si>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</si>
  <si>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</si>
  <si>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</si>
  <si>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</si>
  <si>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</si>
  <si>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</si>
  <si>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</si>
  <si>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</si>
  <si>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</si>
  <si>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</si>
  <si>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</si>
  <si>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</si>
  <si>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</si>
  <si>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</si>
  <si>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</si>
  <si>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</si>
  <si>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</si>
  <si>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</si>
  <si>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</si>
  <si>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</si>
  <si>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</si>
  <si>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</si>
  <si>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</si>
  <si>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</si>
  <si>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</si>
  <si>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</si>
  <si>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</si>
  <si>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</si>
  <si>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</si>
  <si>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</si>
  <si>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</si>
  <si>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</si>
  <si>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</si>
  <si>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</si>
  <si>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</si>
  <si>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</si>
  <si>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</si>
  <si>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</si>
  <si>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</si>
  <si>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</si>
  <si>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</si>
  <si>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</si>
  <si>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</si>
  <si>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</si>
  <si>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</si>
  <si>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</si>
  <si>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</si>
  <si>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</si>
  <si>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</si>
  <si>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</si>
  <si>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</si>
  <si>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</si>
  <si>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</si>
  <si>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</si>
  <si>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</si>
  <si>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</si>
  <si>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</si>
  <si>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</si>
  <si>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</si>
  <si>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</si>
  <si>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</si>
  <si>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</si>
  <si>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</si>
  <si>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</si>
  <si>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</si>
  <si>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</si>
  <si>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</si>
  <si>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</si>
  <si>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</si>
  <si>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</si>
  <si>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</si>
  <si>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</si>
  <si>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</si>
  <si>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</si>
  <si>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</si>
  <si>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</si>
  <si>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</si>
  <si>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</si>
  <si>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</si>
  <si>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</si>
  <si>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</si>
  <si>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</si>
  <si>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</si>
  <si>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</si>
  <si>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</si>
  <si>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</si>
  <si>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</si>
  <si>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</si>
  <si>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</si>
  <si>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</si>
  <si>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</si>
  <si>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</si>
  <si>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</si>
  <si>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</si>
  <si>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</si>
  <si>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</si>
  <si>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</si>
  <si>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</si>
  <si>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</si>
  <si>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</si>
  <si>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</si>
  <si>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</si>
  <si>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</si>
  <si>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</si>
  <si>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</si>
  <si>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</si>
  <si>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</si>
  <si>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</si>
  <si>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</si>
  <si>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</si>
  <si>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</si>
  <si>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</si>
  <si>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</si>
  <si>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</si>
  <si>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</si>
  <si>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</si>
  <si>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</si>
  <si>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</si>
  <si>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</si>
  <si>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</si>
  <si>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</si>
  <si>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</si>
  <si>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</si>
  <si>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</si>
  <si>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</si>
  <si>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</si>
  <si>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</si>
  <si>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</si>
  <si>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</si>
  <si>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</si>
  <si>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</si>
  <si>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</si>
  <si>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</si>
  <si>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</si>
  <si>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</si>
  <si>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</si>
  <si>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</si>
  <si>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</si>
  <si>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</si>
  <si>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</si>
  <si>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</si>
  <si>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</si>
  <si>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</si>
  <si>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</si>
  <si>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</si>
  <si>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</si>
  <si>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</si>
  <si>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</si>
  <si>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</si>
  <si>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</si>
  <si>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</si>
  <si>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</si>
  <si>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</si>
  <si>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</si>
  <si>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</si>
  <si>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</si>
  <si>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</si>
  <si>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</si>
  <si>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</si>
  <si>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</si>
  <si>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</si>
  <si>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</si>
  <si>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</si>
  <si>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</si>
  <si>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</si>
  <si>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</si>
  <si>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</si>
  <si>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</si>
  <si>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</si>
  <si>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</si>
  <si>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</si>
  <si>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</si>
  <si>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</si>
  <si>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</si>
  <si>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</si>
  <si>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</si>
  <si>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</si>
  <si>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</si>
  <si>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</si>
  <si>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</si>
  <si>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</si>
  <si>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</si>
  <si>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</si>
  <si>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</si>
  <si>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</si>
  <si>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</si>
  <si>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</si>
  <si>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</si>
  <si>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</si>
  <si>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</si>
  <si>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</si>
  <si>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</si>
  <si>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</si>
  <si>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</si>
  <si>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</si>
  <si>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</si>
  <si>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</si>
  <si>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</si>
  <si>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</si>
  <si>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</si>
  <si>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</si>
  <si>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</si>
  <si>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</si>
  <si>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</si>
  <si>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</si>
  <si>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</si>
  <si>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</si>
  <si>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</si>
  <si>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</si>
  <si>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</si>
  <si>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</si>
  <si>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</si>
  <si>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</si>
  <si>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</si>
  <si>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</si>
  <si>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</si>
  <si>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</si>
  <si>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</si>
  <si>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</si>
  <si>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</si>
  <si>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</si>
  <si>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</si>
  <si>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</si>
  <si>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</si>
  <si>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</si>
  <si>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</si>
  <si>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</si>
  <si>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</si>
  <si>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</si>
  <si>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</si>
  <si>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</si>
  <si>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</si>
  <si>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</si>
  <si>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</si>
  <si>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</si>
  <si>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</si>
  <si>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</si>
  <si>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</si>
  <si>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</si>
  <si>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</si>
  <si>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</si>
  <si>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</si>
  <si>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</si>
  <si>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</si>
  <si>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</si>
  <si>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</si>
  <si>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</si>
  <si>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</si>
  <si>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</si>
  <si>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</si>
  <si>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</si>
  <si>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</si>
  <si>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</si>
  <si>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</si>
  <si>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</si>
  <si>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</si>
  <si>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</si>
  <si>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</si>
  <si>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</si>
  <si>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</si>
  <si>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</si>
  <si>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</si>
  <si>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</si>
  <si>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</si>
  <si>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</si>
  <si>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</si>
  <si>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</si>
  <si>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</si>
  <si>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</si>
  <si>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</si>
  <si>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</si>
  <si>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</si>
  <si>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</si>
  <si>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</si>
  <si>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</si>
  <si>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</si>
  <si>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</si>
  <si>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</si>
  <si>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</si>
  <si>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</si>
  <si>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</si>
  <si>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</si>
  <si>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</si>
  <si>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</si>
  <si>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</si>
  <si>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</si>
  <si>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</si>
  <si>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</si>
  <si>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</si>
  <si>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</si>
  <si>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</si>
  <si>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</si>
  <si>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</si>
  <si>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</si>
  <si>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</si>
  <si>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</si>
  <si>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</si>
  <si>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Instruction: Salary (Cert./Non Cert.)</t>
  </si>
  <si>
    <t>Instruction: Benefits (Cert./Non Cert.)</t>
  </si>
  <si>
    <t>Support Services (Student): Salary (Cert./Non Cert.)</t>
  </si>
  <si>
    <t>Support Services (Student):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</si>
  <si>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</si>
  <si>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</si>
  <si>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</si>
  <si>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</si>
  <si>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</si>
  <si>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</si>
  <si>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 xml:space="preserve">21st CCLC Budget Summary </t>
  </si>
  <si>
    <t>Other Purchased Services</t>
  </si>
  <si>
    <t xml:space="preserve">Professional Services </t>
  </si>
  <si>
    <t xml:space="preserve">Budget Descriptions: Staffing </t>
  </si>
  <si>
    <t xml:space="preserve">Budget Descriptions: Non-Staffing </t>
  </si>
  <si>
    <t xml:space="preserve">Staff position </t>
  </si>
  <si>
    <t>LEA Indirect Cost Rate list</t>
  </si>
  <si>
    <t>Certified &amp; Non Certified</t>
  </si>
  <si>
    <t xml:space="preserve">Certified &amp; Non Certified </t>
  </si>
  <si>
    <t>Applicant Name</t>
  </si>
  <si>
    <t>Applicant Federal ID Number</t>
  </si>
  <si>
    <r>
      <t xml:space="preserve"> Federal Agency:   </t>
    </r>
    <r>
      <rPr>
        <sz val="13"/>
        <rFont val="Century Gothic"/>
        <family val="2"/>
      </rPr>
      <t xml:space="preserve">U.S. Department of Education </t>
    </r>
    <r>
      <rPr>
        <b/>
        <sz val="13"/>
        <rFont val="Century Gothic"/>
        <family val="2"/>
      </rPr>
      <t xml:space="preserve">       Pass-Through Entity: </t>
    </r>
    <r>
      <rPr>
        <sz val="13"/>
        <rFont val="Century Gothic"/>
        <family val="2"/>
      </rPr>
      <t>Indiana Department of Education</t>
    </r>
  </si>
  <si>
    <t>Applicant DUNS#</t>
  </si>
  <si>
    <t>21st CCLC Budget Details</t>
  </si>
  <si>
    <t>Total Budget</t>
  </si>
  <si>
    <t>Total</t>
  </si>
  <si>
    <t>Certified or Non-Certified</t>
  </si>
  <si>
    <t>Split Funded: Y/N?</t>
  </si>
  <si>
    <t>Column Totals</t>
  </si>
  <si>
    <t>Stipend: Y/N?</t>
  </si>
  <si>
    <t>Instruction: Rentals</t>
  </si>
  <si>
    <t>Instruction: Other Purchased Services</t>
  </si>
  <si>
    <t>Instruction: Property</t>
  </si>
  <si>
    <t>Support Services (Student): Rentals</t>
  </si>
  <si>
    <t>Support Services (Student):Other Purchased Services</t>
  </si>
  <si>
    <t>Support Services (Student):General Supplies</t>
  </si>
  <si>
    <t>Support Services (Student):Property</t>
  </si>
  <si>
    <t>Improvement of Instruction: Salary (Cert./Non Cert.)</t>
  </si>
  <si>
    <t>Improvement of Instruction: Benefits (Cert./Non Cert.)</t>
  </si>
  <si>
    <t xml:space="preserve">Improvement of Instruction: Rentals </t>
  </si>
  <si>
    <t>Community Service Operations: Salary (Cert./Non Cert.)</t>
  </si>
  <si>
    <t>Community Service Operations: Benefits (Cert./Non Cert.)</t>
  </si>
  <si>
    <t>Community Service Operations: General Supplies</t>
  </si>
  <si>
    <t>Community Service Operations: Other Purchased Services</t>
  </si>
  <si>
    <t>Community Service Operations: Rentals</t>
  </si>
  <si>
    <t>Community Service Operations: Professional Services</t>
  </si>
  <si>
    <t>Community Service Operations: Property</t>
  </si>
  <si>
    <r>
      <t xml:space="preserve">Improvement of Instruction </t>
    </r>
    <r>
      <rPr>
        <b/>
        <sz val="11"/>
        <rFont val="Calibri"/>
        <family val="2"/>
        <scheme val="minor"/>
      </rPr>
      <t>(professional development)</t>
    </r>
    <r>
      <rPr>
        <sz val="11"/>
        <rFont val="Calibri"/>
        <family val="2"/>
        <scheme val="minor"/>
      </rPr>
      <t xml:space="preserve"> </t>
    </r>
  </si>
  <si>
    <r>
      <t xml:space="preserve">Community Service Operations </t>
    </r>
    <r>
      <rPr>
        <b/>
        <sz val="11"/>
        <rFont val="Calibri"/>
        <family val="2"/>
        <scheme val="minor"/>
      </rPr>
      <t>(parent engagement)</t>
    </r>
  </si>
  <si>
    <t>Part-Time or Full-Time</t>
  </si>
  <si>
    <t>Do not edit the table below</t>
  </si>
  <si>
    <t>Cheat Sheet</t>
  </si>
  <si>
    <t>Code Descriptions</t>
  </si>
  <si>
    <r>
      <t xml:space="preserve">Expense                                                                      </t>
    </r>
    <r>
      <rPr>
        <sz val="11"/>
        <color theme="0"/>
        <rFont val="Calibri"/>
        <family val="2"/>
        <scheme val="minor"/>
      </rPr>
      <t>(description of expenses should be entered on the charts below)</t>
    </r>
  </si>
  <si>
    <t>Example: Afterschool Tutor</t>
  </si>
  <si>
    <t>Non-Certified</t>
  </si>
  <si>
    <t>Part-Time</t>
  </si>
  <si>
    <t xml:space="preserve">N </t>
  </si>
  <si>
    <t>N/A</t>
  </si>
  <si>
    <t>N</t>
  </si>
  <si>
    <t>Example: Site Coordinator</t>
  </si>
  <si>
    <t>Certified</t>
  </si>
  <si>
    <t>Full-Time</t>
  </si>
  <si>
    <t>Y</t>
  </si>
  <si>
    <t>Title IV &amp; Afterschool Grant</t>
  </si>
  <si>
    <r>
      <rPr>
        <b/>
        <u/>
        <sz val="11"/>
        <color theme="1"/>
        <rFont val="Calibri"/>
        <family val="2"/>
        <scheme val="minor"/>
      </rPr>
      <t>DIRECTIONS:</t>
    </r>
    <r>
      <rPr>
        <b/>
        <sz val="11"/>
        <color theme="1"/>
        <rFont val="Calibri"/>
        <family val="2"/>
        <scheme val="minor"/>
      </rPr>
      <t xml:space="preserve"> </t>
    </r>
    <r>
      <rPr>
        <sz val="11"/>
        <color theme="1"/>
        <rFont val="Calibri"/>
        <family val="2"/>
        <scheme val="minor"/>
      </rPr>
      <t xml:space="preserve"> Provide a narrative below on how funding is allocated.  Include the line number on which the funds are budgeted and the itemized amounts/items.                                                                              </t>
    </r>
    <r>
      <rPr>
        <b/>
        <sz val="11"/>
        <color rgb="FFFF0000"/>
        <rFont val="Calibri"/>
        <family val="2"/>
        <scheme val="minor"/>
      </rPr>
      <t xml:space="preserve">Example: Improvement of Instruction: Other Purchase Services: $1,500 Afterschool Conference registration and travel July 1-5, 2020 Chicago, IL </t>
    </r>
  </si>
  <si>
    <r>
      <rPr>
        <b/>
        <u/>
        <sz val="12"/>
        <rFont val="Century Gothic"/>
        <family val="2"/>
      </rPr>
      <t>Directions:</t>
    </r>
    <r>
      <rPr>
        <b/>
        <sz val="12"/>
        <rFont val="Century Gothic"/>
        <family val="2"/>
      </rPr>
      <t xml:space="preserve"> </t>
    </r>
    <r>
      <rPr>
        <b/>
        <sz val="10"/>
        <rFont val="Century Gothic"/>
        <family val="2"/>
      </rPr>
      <t xml:space="preserve">                                                                                                                                                                       1. Enter the expense (staffing, supplies, PD, contracts, etc.) in the first column                                                                       2. Choose the corresponding budget category in the second column                                                                                        3. Enter the cost in the third column</t>
    </r>
  </si>
  <si>
    <r>
      <t xml:space="preserve">CFDA: </t>
    </r>
    <r>
      <rPr>
        <sz val="13"/>
        <rFont val="Century Gothic"/>
        <family val="2"/>
      </rPr>
      <t xml:space="preserve">84.287    </t>
    </r>
    <r>
      <rPr>
        <b/>
        <sz val="13"/>
        <rFont val="Century Gothic"/>
        <family val="2"/>
      </rPr>
      <t xml:space="preserve">Federal Award I.D.#:    </t>
    </r>
    <r>
      <rPr>
        <sz val="13"/>
        <rFont val="Century Gothic"/>
        <family val="2"/>
      </rPr>
      <t xml:space="preserve">S287C200014    </t>
    </r>
    <r>
      <rPr>
        <b/>
        <sz val="13"/>
        <rFont val="Century Gothic"/>
        <family val="2"/>
      </rPr>
      <t>Fiscal Year of Award: 2020</t>
    </r>
    <r>
      <rPr>
        <sz val="13"/>
        <rFont val="Century Gothic"/>
        <family val="2"/>
      </rPr>
      <t xml:space="preserve">    </t>
    </r>
    <r>
      <rPr>
        <b/>
        <sz val="13"/>
        <rFont val="Century Gothic"/>
        <family val="2"/>
      </rPr>
      <t>Cohort #:</t>
    </r>
    <r>
      <rPr>
        <sz val="13"/>
        <rFont val="Century Gothic"/>
        <family val="2"/>
      </rPr>
      <t xml:space="preserve"> </t>
    </r>
    <r>
      <rPr>
        <b/>
        <sz val="13"/>
        <rFont val="Century Gothic"/>
        <family val="2"/>
      </rPr>
      <t>10</t>
    </r>
    <r>
      <rPr>
        <sz val="13"/>
        <color rgb="FFFF0000"/>
        <rFont val="Century Gothic"/>
        <family val="2"/>
      </rPr>
      <t xml:space="preserve"> </t>
    </r>
    <r>
      <rPr>
        <sz val="13"/>
        <rFont val="Century Gothic"/>
        <family val="2"/>
      </rPr>
      <t xml:space="preserve">   </t>
    </r>
    <r>
      <rPr>
        <b/>
        <sz val="13"/>
        <rFont val="Century Gothic"/>
        <family val="2"/>
      </rPr>
      <t>Cohort Year: 1</t>
    </r>
  </si>
  <si>
    <t>Program Director (Director of Academic Success)</t>
  </si>
  <si>
    <t>Education Coordinators (2 positiions)</t>
  </si>
  <si>
    <t>Teacher/Tutors (4 positions)</t>
  </si>
  <si>
    <t>Education Assistants (2 positions)</t>
  </si>
  <si>
    <t>Support Staff (2 positions)</t>
  </si>
  <si>
    <t>Multistate Conference</t>
  </si>
  <si>
    <t>BGCA National Conference</t>
  </si>
  <si>
    <t>BGCA Midwest Leadership Conference</t>
  </si>
  <si>
    <t>All Staff Trainings</t>
  </si>
  <si>
    <t>Leadership University Youth Development courses</t>
  </si>
  <si>
    <t>Youth Worker Cafes</t>
  </si>
  <si>
    <t>Leadership University CORE</t>
  </si>
  <si>
    <t>Local Program Evaluation</t>
  </si>
  <si>
    <t>STEM Scouts</t>
  </si>
  <si>
    <t>Kids Count Conference</t>
  </si>
  <si>
    <t>Benefits Full Time Staff (3 positions)</t>
  </si>
  <si>
    <t>Benefits Part-Time Staff (8 positions)</t>
  </si>
  <si>
    <t>Educational Field Trips</t>
  </si>
  <si>
    <t>Program Supplies</t>
  </si>
  <si>
    <t>Office Supplies</t>
  </si>
  <si>
    <t>Art Supplies</t>
  </si>
  <si>
    <t>Member Management System</t>
  </si>
  <si>
    <t>Art Coordinator</t>
  </si>
  <si>
    <t>Bus Drivers (2 positions)</t>
  </si>
  <si>
    <t>Tablets for Students</t>
  </si>
  <si>
    <t>Travel Conference Per Diem and Mileage</t>
  </si>
  <si>
    <r>
      <rPr>
        <b/>
        <sz val="11"/>
        <color theme="1"/>
        <rFont val="Calibri"/>
        <family val="2"/>
        <scheme val="minor"/>
      </rPr>
      <t xml:space="preserve">Improvement of Instruction    </t>
    </r>
    <r>
      <rPr>
        <sz val="11"/>
        <color theme="1"/>
        <rFont val="Calibri"/>
        <family val="2"/>
        <scheme val="minor"/>
      </rPr>
      <t xml:space="preserve">                                                                                                                                                                                                                                                             -Line 12 Multistate Conference October 2021 1@ $300 Registration. Mileage, Per Diem Total $300                                                                                                                                    -Line 13 BGCA National Conference May 2021 2 @ $2812.50 Regisstration, Hotel, Airfare Total $5625                                                                                                                                       -Line 14 BGCA Midwest Leadership Conference October 2021-2 @ $1950 Registration, Hotel, Airfaire Total $3900                                                                                                            -Line 15 All Staff Trainings Monthly 12 @ $250 Speaker Fees Total $3000                                                                                                                                                                          -Line 16  Leadership University: Youth Development Courses Annually 10 @ $100 per staff TOTAL $1000                                                                                                         -Line 17 Youth Worker Cafes Quarterly Speakers 4 @ $200 each TOTAL $800                                                                                                                                                                  -Line 18 STEM Scouts Training online 4 @ $50 each TOTAL $200                                                                                                                                                                                              -Line 19 Leaadership University CORE Annualy 50 @ $25 each Total $240                      </t>
    </r>
    <r>
      <rPr>
        <b/>
        <sz val="11"/>
        <color theme="1"/>
        <rFont val="Calibri"/>
        <family val="2"/>
        <scheme val="minor"/>
      </rPr>
      <t xml:space="preserve">                                                                                                                                                                                                              </t>
    </r>
    <r>
      <rPr>
        <sz val="11"/>
        <color theme="1"/>
        <rFont val="Calibri"/>
        <family val="2"/>
        <scheme val="minor"/>
      </rPr>
      <t xml:space="preserve"> -Line 20 Kids CountConference December 2021 2 @ $200 each Total $400                                                                                                                                                                       -Line 21 Evaluation Services-6% of grant ($300,000) = $18,000</t>
    </r>
  </si>
  <si>
    <t xml:space="preserve"> -Line 23 Program Supplies 12 months @ $450 per month (paper, pencils, worksheets etc) Total $5400                                                                                                               -Line 24 Office Supplies 12 months @ $350 per  month (copy paper, ink, dry erase board) Total $4200                                                                                                                                                                 -Line 25 STEM Scout Supplies 25 students @ $50 each Total $1250                                                                                                                                                                                          -Line 26 Art Supplies 12 months @ varying amounts Total $5000                                                                                                                                                                                                                         -Line 30 Surface Pros for students 10 @ $950 each Total $9500 </t>
  </si>
  <si>
    <t>Family Night Supplies</t>
  </si>
  <si>
    <t xml:space="preserve"> -Line 22 Educational Field Trips during the School Year and Summer Total $1500                                                                                                                                                        -Line 27 Membership Management System annual fee for 2 sites $3900                                                                                                                                                                                                                 -Line 31 Travel Conference and Mileage Per Diem Total $1000                                                                                                                                                                                             -Line 32 Family Night Supplies (activities and take home kits)  Total $2387</t>
  </si>
  <si>
    <t>Boys &amp; Girls Clubs of Wayne County, IN, Inc.</t>
  </si>
  <si>
    <t>35-1065715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</si>
</sst>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b/>
      <sz val="9"/>
      <color theme="0"/>
      <name val="Century Gothic"/>
      <family val="2"/>
    </font>
    <font>
      <sz val="11"/>
      <name val="Calibri"/>
      <family val="2"/>
      <scheme val="minor"/>
    </font>
    <font>
      <b/>
      <sz val="14"/>
      <color theme="0"/>
      <name val="Calibri"/>
      <family val="2"/>
      <scheme val="minor"/>
    </font>
    <font>
      <b/>
      <sz val="11"/>
      <color theme="1"/>
      <name val="Calibri"/>
      <family val="2"/>
      <scheme val="minor"/>
    </font>
    <font>
      <b/>
      <sz val="14"/>
      <color theme="1"/>
      <name val="Calibri"/>
      <family val="2"/>
      <scheme val="minor"/>
    </font>
    <font>
      <b/>
      <sz val="11"/>
      <name val="Calibri"/>
      <family val="2"/>
      <scheme val="minor"/>
    </font>
    <font>
      <u/>
      <sz val="11"/>
      <color theme="10"/>
      <name val="Calibri"/>
      <family val="2"/>
      <scheme val="minor"/>
    </font>
    <font>
      <b/>
      <sz val="12"/>
      <color theme="0"/>
      <name val="Century Gothic"/>
      <family val="2"/>
    </font>
    <font>
      <i/>
      <sz val="11"/>
      <name val="Calibri"/>
      <family val="2"/>
      <scheme val="minor"/>
    </font>
    <font>
      <b/>
      <sz val="13"/>
      <name val="Century Gothic"/>
      <family val="2"/>
    </font>
    <font>
      <sz val="13"/>
      <name val="Century Gothic"/>
      <family val="2"/>
    </font>
    <font>
      <b/>
      <sz val="22"/>
      <name val="Century Gothic"/>
      <family val="2"/>
    </font>
    <font>
      <b/>
      <sz val="10"/>
      <name val="Century Gothic"/>
      <family val="2"/>
    </font>
    <font>
      <sz val="13"/>
      <color rgb="FFFF0000"/>
      <name val="Century Gothic"/>
      <family val="2"/>
    </font>
    <font>
      <b/>
      <sz val="13"/>
      <color rgb="FFFF0000"/>
      <name val="Century Gothic"/>
      <family val="2"/>
    </font>
    <font>
      <sz val="11"/>
      <color theme="0"/>
      <name val="Calibri"/>
      <family val="2"/>
      <scheme val="minor"/>
    </font>
    <font>
      <b/>
      <sz val="16"/>
      <color theme="0"/>
      <name val="Calibri"/>
      <family val="2"/>
      <scheme val="minor"/>
    </font>
    <font>
      <b/>
      <sz val="22"/>
      <color theme="0"/>
      <name val="Century Gothic"/>
      <family val="2"/>
    </font>
    <font>
      <b/>
      <u/>
      <sz val="12"/>
      <name val="Century Gothic"/>
      <family val="2"/>
    </font>
    <font>
      <b/>
      <sz val="12"/>
      <name val="Century Gothic"/>
      <family val="2"/>
    </font>
    <font>
      <b/>
      <u/>
      <sz val="11"/>
      <color theme="1"/>
      <name val="Calibri"/>
      <family val="2"/>
      <scheme val="minor"/>
    </font>
    <font>
      <b/>
      <sz val="11"/>
      <color rgb="FFFF0000"/>
      <name val="Calibri"/>
      <family val="2"/>
      <scheme val="minor"/>
    </font>
  </fonts>
  <fills count="1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1"/>
        <bgColor indexed="64"/>
      </patternFill>
    </fill>
    <fill>
      <patternFill patternType="solid">
        <fgColor theme="7" tint="0.39997558519241921"/>
        <bgColor indexed="64"/>
      </patternFill>
    </fill>
    <fill>
      <patternFill patternType="solid">
        <fgColor theme="2"/>
        <bgColor indexed="64"/>
      </patternFill>
    </fill>
    <fill>
      <patternFill patternType="lightTrellis"/>
    </fill>
    <fill>
      <patternFill patternType="lightTrellis">
        <fgColor theme="1"/>
        <bgColor theme="1"/>
      </patternFill>
    </fill>
    <fill>
      <patternFill patternType="lightTrellis">
        <bgColor theme="0"/>
      </patternFill>
    </fill>
    <fill>
      <patternFill patternType="solid">
        <fgColor indexed="65"/>
        <bgColor indexed="64"/>
      </patternFill>
    </fill>
    <fill>
      <patternFill patternType="solid">
        <fgColor rgb="FFFFFF00"/>
        <bgColor indexed="64"/>
      </patternFill>
    </fill>
    <fill>
      <patternFill patternType="solid">
        <fgColor theme="0" tint="-0.14999847407452621"/>
        <bgColor theme="0" tint="-0.14999847407452621"/>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bottom style="medium">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78">
    <xf numFmtId="0" fontId="0" fillId="0" borderId="0" xfId="0"/>
    <xf numFmtId="0" fontId="0" fillId="3" borderId="0" xfId="0" applyFill="1"/>
    <xf numFmtId="0" fontId="0" fillId="0" borderId="0" xfId="0" applyFont="1"/>
    <xf numFmtId="0" fontId="6" fillId="0" borderId="1" xfId="0" applyFont="1" applyBorder="1" applyAlignment="1">
      <alignment horizontal="center" vertical="center" wrapText="1"/>
    </xf>
    <xf numFmtId="0" fontId="0" fillId="0" borderId="0" xfId="0" applyProtection="1">
      <protection locked="0"/>
    </xf>
    <xf numFmtId="44" fontId="0" fillId="0" borderId="0" xfId="1" applyFont="1" applyProtection="1">
      <protection locked="0"/>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11" fillId="0" borderId="3" xfId="2" applyFill="1" applyBorder="1" applyAlignment="1" applyProtection="1">
      <alignment horizontal="center" vertical="center" wrapText="1"/>
      <protection locked="0"/>
    </xf>
    <xf numFmtId="0" fontId="13" fillId="3" borderId="0" xfId="0" applyFont="1" applyFill="1" applyAlignment="1">
      <alignment vertical="center" wrapText="1"/>
    </xf>
    <xf numFmtId="44" fontId="13" fillId="3" borderId="0" xfId="0" applyNumberFormat="1" applyFont="1" applyFill="1" applyAlignment="1">
      <alignment vertical="center" wrapText="1"/>
    </xf>
    <xf numFmtId="0" fontId="16" fillId="8" borderId="1" xfId="0" applyFont="1" applyFill="1" applyBorder="1" applyAlignment="1">
      <alignment vertical="center" wrapText="1"/>
    </xf>
    <xf numFmtId="0" fontId="1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xf numFmtId="0" fontId="0" fillId="0" borderId="0" xfId="0" applyFill="1" applyBorder="1"/>
    <xf numFmtId="44" fontId="0" fillId="0" borderId="1" xfId="0" applyNumberFormat="1" applyFont="1" applyFill="1" applyBorder="1"/>
    <xf numFmtId="0" fontId="0" fillId="3" borderId="0" xfId="0" applyFont="1" applyFill="1"/>
    <xf numFmtId="44" fontId="8" fillId="3" borderId="1" xfId="1" applyFont="1" applyFill="1" applyBorder="1" applyAlignment="1" applyProtection="1">
      <alignment horizontal="center" vertical="center"/>
      <protection locked="0"/>
    </xf>
    <xf numFmtId="0" fontId="0" fillId="0" borderId="0" xfId="0" applyBorder="1" applyAlignment="1">
      <alignment horizontal="right"/>
    </xf>
    <xf numFmtId="44" fontId="0" fillId="0" borderId="0" xfId="0" applyNumberFormat="1" applyFont="1" applyFill="1" applyBorder="1"/>
    <xf numFmtId="44" fontId="9" fillId="0" borderId="0" xfId="0" applyNumberFormat="1" applyFont="1" applyBorder="1" applyProtection="1">
      <protection locked="0" hidden="1"/>
    </xf>
    <xf numFmtId="0" fontId="7" fillId="0" borderId="0" xfId="0" applyFont="1" applyFill="1" applyBorder="1" applyAlignment="1" applyProtection="1">
      <alignment horizontal="right"/>
      <protection locked="0" hidden="1"/>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11" fillId="0" borderId="1" xfId="2" applyBorder="1" applyAlignment="1" applyProtection="1">
      <alignment horizontal="center" vertical="center"/>
      <protection locked="0"/>
    </xf>
    <xf numFmtId="0" fontId="11" fillId="2" borderId="8" xfId="2" applyFill="1" applyBorder="1" applyAlignment="1" applyProtection="1">
      <alignment horizontal="center" vertical="center"/>
      <protection locked="0"/>
    </xf>
    <xf numFmtId="0" fontId="26" fillId="0" borderId="1" xfId="0" applyFont="1" applyBorder="1"/>
    <xf numFmtId="0" fontId="6" fillId="0" borderId="1" xfId="0" applyFont="1" applyBorder="1" applyAlignment="1" applyProtection="1">
      <alignment horizontal="center" vertical="center" wrapText="1"/>
    </xf>
    <xf numFmtId="44" fontId="0" fillId="0" borderId="1" xfId="1" applyNumberFormat="1" applyFont="1" applyBorder="1" applyAlignment="1" applyProtection="1">
      <alignment horizontal="center" vertical="center"/>
    </xf>
    <xf numFmtId="44" fontId="0" fillId="3" borderId="1" xfId="1" applyNumberFormat="1" applyFont="1" applyFill="1" applyBorder="1" applyAlignment="1" applyProtection="1">
      <alignment horizontal="center" vertical="center"/>
    </xf>
    <xf numFmtId="44" fontId="0" fillId="12"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wrapText="1"/>
    </xf>
    <xf numFmtId="44" fontId="0" fillId="7" borderId="1" xfId="1" applyNumberFormat="1" applyFont="1" applyFill="1" applyBorder="1" applyAlignment="1" applyProtection="1">
      <alignment horizontal="center" vertical="center"/>
    </xf>
    <xf numFmtId="44" fontId="0" fillId="11" borderId="1" xfId="1" applyNumberFormat="1" applyFont="1" applyFill="1" applyBorder="1" applyAlignment="1" applyProtection="1">
      <alignment horizontal="center" vertical="center"/>
    </xf>
    <xf numFmtId="44" fontId="0" fillId="10" borderId="1" xfId="1"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4" fontId="0" fillId="0" borderId="4" xfId="0" applyNumberFormat="1" applyFont="1" applyBorder="1" applyProtection="1"/>
    <xf numFmtId="44" fontId="0" fillId="0" borderId="1" xfId="0" applyNumberFormat="1" applyFont="1" applyBorder="1" applyProtection="1"/>
    <xf numFmtId="44" fontId="0" fillId="10" borderId="1" xfId="0" applyNumberFormat="1" applyFont="1" applyFill="1" applyBorder="1" applyProtection="1"/>
    <xf numFmtId="0" fontId="0" fillId="0" borderId="1" xfId="0" applyFont="1" applyBorder="1" applyProtection="1"/>
    <xf numFmtId="44" fontId="8" fillId="0" borderId="1" xfId="1" applyFont="1" applyFill="1" applyBorder="1" applyAlignment="1" applyProtection="1">
      <alignment horizontal="center" vertical="center"/>
    </xf>
    <xf numFmtId="44" fontId="8" fillId="0" borderId="1" xfId="1" applyFont="1" applyBorder="1" applyAlignment="1" applyProtection="1">
      <alignment horizontal="center" vertical="center"/>
    </xf>
    <xf numFmtId="0" fontId="4" fillId="2" borderId="8" xfId="0" applyFont="1" applyFill="1" applyBorder="1" applyAlignment="1" applyProtection="1">
      <alignment horizontal="center" wrapText="1"/>
    </xf>
    <xf numFmtId="0" fontId="4" fillId="2" borderId="8" xfId="0" applyFont="1" applyFill="1" applyBorder="1" applyAlignment="1" applyProtection="1">
      <alignment horizontal="center" vertical="center"/>
    </xf>
    <xf numFmtId="0" fontId="7" fillId="2" borderId="1" xfId="0" applyFont="1" applyFill="1" applyBorder="1" applyAlignment="1" applyProtection="1"/>
    <xf numFmtId="0" fontId="7" fillId="2" borderId="1" xfId="0" applyFont="1" applyFill="1" applyBorder="1" applyProtection="1"/>
    <xf numFmtId="0" fontId="6" fillId="0" borderId="1" xfId="0" applyNumberFormat="1" applyFont="1" applyFill="1" applyBorder="1" applyAlignment="1" applyProtection="1"/>
    <xf numFmtId="44" fontId="0" fillId="0" borderId="1" xfId="0" applyNumberFormat="1" applyBorder="1" applyProtection="1"/>
    <xf numFmtId="0" fontId="6" fillId="0" borderId="1" xfId="0" applyFont="1" applyFill="1" applyBorder="1" applyAlignment="1" applyProtection="1"/>
    <xf numFmtId="0" fontId="0" fillId="0" borderId="1" xfId="0" applyFill="1" applyBorder="1" applyProtection="1"/>
    <xf numFmtId="0" fontId="0" fillId="13" borderId="1" xfId="0" applyFill="1" applyBorder="1" applyProtection="1"/>
    <xf numFmtId="44" fontId="0" fillId="10" borderId="1" xfId="0" applyNumberFormat="1" applyFill="1" applyBorder="1" applyProtection="1"/>
    <xf numFmtId="0" fontId="6" fillId="13" borderId="1" xfId="0" applyFont="1" applyFill="1" applyBorder="1" applyAlignment="1" applyProtection="1"/>
    <xf numFmtId="0" fontId="6" fillId="0" borderId="1" xfId="0" applyFont="1" applyFill="1" applyBorder="1" applyAlignment="1" applyProtection="1">
      <alignment wrapText="1"/>
    </xf>
    <xf numFmtId="0" fontId="7" fillId="2" borderId="6" xfId="0" applyFont="1" applyFill="1" applyBorder="1" applyAlignment="1" applyProtection="1">
      <alignment horizontal="right"/>
    </xf>
    <xf numFmtId="44" fontId="9" fillId="0" borderId="1" xfId="0" applyNumberFormat="1" applyFont="1" applyBorder="1" applyProtection="1"/>
    <xf numFmtId="0" fontId="0" fillId="0" borderId="1" xfId="0" applyBorder="1" applyProtection="1">
      <protection locked="0"/>
    </xf>
    <xf numFmtId="0" fontId="0" fillId="15" borderId="17" xfId="0" applyFont="1" applyFill="1" applyBorder="1" applyProtection="1">
      <protection locked="0"/>
    </xf>
    <xf numFmtId="0" fontId="0" fillId="0" borderId="17" xfId="0" applyFont="1" applyBorder="1" applyProtection="1">
      <protection locked="0"/>
    </xf>
    <xf numFmtId="0" fontId="6" fillId="0" borderId="1" xfId="0" applyNumberFormat="1" applyFont="1" applyFill="1" applyBorder="1" applyAlignment="1" applyProtection="1">
      <protection locked="0"/>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4"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3" xfId="0" applyFont="1" applyBorder="1" applyAlignment="1" applyProtection="1">
      <alignment horizontal="right"/>
    </xf>
    <xf numFmtId="0" fontId="8" fillId="0" borderId="4" xfId="0" applyFont="1" applyBorder="1" applyAlignment="1" applyProtection="1">
      <alignment horizontal="right"/>
    </xf>
    <xf numFmtId="44" fontId="0" fillId="0" borderId="3" xfId="0" applyNumberFormat="1" applyFont="1" applyBorder="1" applyAlignment="1" applyProtection="1">
      <alignment horizontal="center"/>
    </xf>
    <xf numFmtId="44" fontId="0" fillId="0" borderId="4" xfId="0" applyNumberFormat="1" applyFont="1" applyBorder="1" applyAlignment="1" applyProtection="1">
      <alignment horizontal="center"/>
    </xf>
    <xf numFmtId="10" fontId="10" fillId="3" borderId="3" xfId="0" applyNumberFormat="1" applyFont="1" applyFill="1" applyBorder="1" applyAlignment="1" applyProtection="1">
      <alignment horizontal="center" vertical="center"/>
      <protection locked="0"/>
    </xf>
    <xf numFmtId="10" fontId="10" fillId="3" borderId="4" xfId="0" applyNumberFormat="1" applyFont="1" applyFill="1" applyBorder="1" applyAlignment="1" applyProtection="1">
      <alignment horizontal="center" vertical="center"/>
      <protection locked="0"/>
    </xf>
    <xf numFmtId="0" fontId="8" fillId="4" borderId="3"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8" fillId="4" borderId="4" xfId="0" applyFont="1" applyFill="1" applyBorder="1" applyAlignment="1">
      <alignment horizontal="righ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14" fillId="5" borderId="3" xfId="0" applyFont="1" applyFill="1" applyBorder="1" applyAlignment="1">
      <alignment horizontal="right" vertical="center" wrapText="1"/>
    </xf>
    <xf numFmtId="0" fontId="14" fillId="5" borderId="2" xfId="0" applyFont="1" applyFill="1" applyBorder="1" applyAlignment="1">
      <alignment horizontal="right" vertical="center" wrapText="1"/>
    </xf>
    <xf numFmtId="0" fontId="14" fillId="5" borderId="4" xfId="0" applyFont="1" applyFill="1" applyBorder="1" applyAlignment="1">
      <alignment horizontal="right" vertical="center" wrapText="1"/>
    </xf>
    <xf numFmtId="0" fontId="19" fillId="5" borderId="3" xfId="0" applyFont="1" applyFill="1" applyBorder="1" applyAlignment="1" applyProtection="1">
      <alignment horizontal="center" vertical="center" wrapText="1"/>
      <protection locked="0"/>
    </xf>
    <xf numFmtId="0" fontId="19" fillId="5" borderId="2"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6" fillId="8" borderId="3"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4" fontId="0" fillId="0" borderId="3" xfId="1" applyNumberFormat="1" applyFont="1" applyBorder="1" applyAlignment="1" applyProtection="1">
      <alignment horizontal="center" vertical="center"/>
    </xf>
    <xf numFmtId="44" fontId="0" fillId="0" borderId="4" xfId="1" applyNumberFormat="1" applyFont="1" applyBorder="1" applyAlignment="1" applyProtection="1">
      <alignment horizontal="center" vertical="center"/>
    </xf>
    <xf numFmtId="44" fontId="0" fillId="7" borderId="3" xfId="1" applyNumberFormat="1" applyFont="1" applyFill="1" applyBorder="1" applyAlignment="1" applyProtection="1">
      <alignment horizontal="center" vertical="center"/>
    </xf>
    <xf numFmtId="44" fontId="0" fillId="7" borderId="4" xfId="1" applyNumberFormat="1" applyFont="1" applyFill="1" applyBorder="1" applyAlignment="1" applyProtection="1">
      <alignment horizontal="center" vertical="center"/>
    </xf>
    <xf numFmtId="44" fontId="0" fillId="10" borderId="3" xfId="1" applyNumberFormat="1" applyFont="1" applyFill="1" applyBorder="1" applyAlignment="1" applyProtection="1">
      <alignment horizontal="center" vertical="center"/>
    </xf>
    <xf numFmtId="44" fontId="0" fillId="10" borderId="4" xfId="1" applyNumberFormat="1" applyFont="1" applyFill="1" applyBorder="1" applyAlignment="1" applyProtection="1">
      <alignment horizontal="center" vertical="center"/>
    </xf>
    <xf numFmtId="44" fontId="0" fillId="0" borderId="9" xfId="1" applyNumberFormat="1" applyFont="1" applyBorder="1" applyAlignment="1" applyProtection="1">
      <alignment horizontal="center" vertical="center"/>
    </xf>
    <xf numFmtId="44" fontId="0" fillId="0" borderId="10" xfId="1" applyNumberFormat="1" applyFont="1" applyBorder="1" applyAlignment="1" applyProtection="1">
      <alignment horizontal="center" vertical="center"/>
    </xf>
    <xf numFmtId="44" fontId="0" fillId="0" borderId="5" xfId="1" applyNumberFormat="1" applyFont="1" applyBorder="1" applyAlignment="1" applyProtection="1">
      <alignment horizontal="center" vertical="center"/>
    </xf>
    <xf numFmtId="0" fontId="0" fillId="9" borderId="3" xfId="0" applyFont="1" applyFill="1" applyBorder="1" applyAlignment="1">
      <alignment horizontal="center"/>
    </xf>
    <xf numFmtId="0" fontId="0" fillId="9" borderId="2" xfId="0" applyFont="1" applyFill="1" applyBorder="1" applyAlignment="1">
      <alignment horizontal="center"/>
    </xf>
    <xf numFmtId="0" fontId="0" fillId="9" borderId="4" xfId="0" applyFont="1" applyFill="1" applyBorder="1" applyAlignment="1">
      <alignment horizontal="center"/>
    </xf>
    <xf numFmtId="0" fontId="6" fillId="7" borderId="3"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2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9"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17" fillId="8" borderId="7" xfId="0" applyFont="1" applyFill="1" applyBorder="1" applyAlignment="1">
      <alignment horizontal="left" vertical="top" wrapText="1"/>
    </xf>
    <xf numFmtId="0" fontId="0" fillId="0" borderId="1" xfId="0" applyBorder="1" applyAlignment="1">
      <alignment horizontal="right"/>
    </xf>
    <xf numFmtId="0" fontId="21" fillId="2" borderId="3" xfId="0" applyFont="1" applyFill="1" applyBorder="1" applyAlignment="1">
      <alignment horizontal="center"/>
    </xf>
    <xf numFmtId="0" fontId="21" fillId="2" borderId="2" xfId="0" applyFont="1" applyFill="1" applyBorder="1" applyAlignment="1">
      <alignment horizontal="center"/>
    </xf>
    <xf numFmtId="0" fontId="21" fillId="2" borderId="4"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0" fillId="0" borderId="9"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cellXfs>
  <cellStyles count="3">
    <cellStyle name="Currency" xfId="1" builtinId="4"/>
    <cellStyle name="Hyperlink" xfId="2" builtinId="8"/>
    <cellStyle name="Normal" xfId="0" builtinId="0"/>
  </cellStyles>
  <dxfs count="18">
    <dxf>
      <font>
        <b/>
        <i val="0"/>
        <strike val="0"/>
        <condense val="0"/>
        <extend val="0"/>
        <outline val="0"/>
        <shadow val="0"/>
        <u val="none"/>
        <vertAlign val="baseline"/>
        <sz val="14"/>
        <color auto="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dxf>
    <dxf>
      <fill>
        <patternFill>
          <bgColor theme="0" tint="-4.9989318521683403E-2"/>
        </patternFill>
      </fill>
    </dxf>
    <dxf>
      <fill>
        <patternFill>
          <bgColor theme="0" tint="-4.9989318521683403E-2"/>
        </patternFill>
      </fill>
    </dxf>
    <dxf>
      <fill>
        <patternFill>
          <bgColor rgb="FF92D050"/>
        </patternFill>
      </fill>
    </dxf>
    <dxf>
      <font>
        <color theme="0"/>
      </font>
      <fill>
        <patternFill>
          <bgColor rgb="FFC00000"/>
        </patternFill>
      </fill>
    </dxf>
    <dxf>
      <fill>
        <patternFill>
          <bgColor rgb="FFC00000"/>
        </patternFill>
      </fill>
    </dxf>
    <dxf>
      <fill>
        <patternFill>
          <bgColor theme="0" tint="-4.9989318521683403E-2"/>
        </patternFill>
      </fill>
    </dxf>
    <dxf>
      <font>
        <color theme="0"/>
      </font>
      <fill>
        <patternFill>
          <bgColor rgb="FFC00000"/>
        </patternFill>
      </fill>
    </dxf>
    <dxf>
      <fill>
        <patternFill>
          <bgColor theme="2"/>
        </patternFill>
      </fill>
    </dxf>
  </dxfs>
  <tableStyles count="0" defaultTableStyle="TableStyleMedium2" defaultPivotStyle="PivotStyleLight16"/>
  <colors>
    <mruColors>
      <color rgb="FFCC0000"/>
      <color rgb="FF02F425"/>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13" displayName="Table13" ref="A4:C53" totalsRowShown="0" headerRowDxfId="9" dataDxfId="8" totalsRowDxfId="7" totalsRowBorderDxfId="6">
  <tableColumns count="3">
    <tableColumn id="1" name="Ex: iPads (x10)" dataDxfId="5" totalsRowDxfId="4"/>
    <tableColumn id="3" name="Instruction: General Supplies" dataDxfId="3" totalsRowDxfId="2"/>
    <tableColumn id="4" name=" $2,000.75 " dataDxfId="1" totalsRowDxfId="0" dataCellStyle="Currency"/>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NPUbsZUAEzjZoBvQ_1zSu17JXvUarcnY/view?usp=sharing" TargetMode="External"/><Relationship Id="rId7" Type="http://schemas.openxmlformats.org/officeDocument/2006/relationships/comments" Target="../comments1.xml"/><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in.gov/sboa/files/IDOE%20-%20Object%20Codes%20Crosswalk.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in.gov/sboa/files/IDOE%20-%20Object%20Codes%20Crosswalk.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drive.google.com/file/d/1NPUbsZUAEzjZoBvQ_1zSu17JXvUarcn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09"/>
  <sheetViews>
    <sheetView topLeftCell="A10" workbookViewId="0">
      <selection activeCell="D29" sqref="D29"/>
    </sheetView>
  </sheetViews>
  <sheetFormatPr defaultRowHeight="15" x14ac:dyDescent="0.25"/>
  <sheetData>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row r="12" spans="1:1" x14ac:dyDescent="0.25">
      <c r="A12" t="s">
        <v>64</v>
      </c>
    </row>
    <row r="13" spans="1:1" x14ac:dyDescent="0.25">
      <c r="A13" t="s">
        <v>65</v>
      </c>
    </row>
    <row r="14" spans="1:1" x14ac:dyDescent="0.25">
      <c r="A14" t="s">
        <v>66</v>
      </c>
    </row>
    <row r="15" spans="1:1" x14ac:dyDescent="0.25">
      <c r="A15" t="s">
        <v>67</v>
      </c>
    </row>
    <row r="16" spans="1:1" x14ac:dyDescent="0.25">
      <c r="A16" t="s">
        <v>68</v>
      </c>
    </row>
    <row r="17" spans="1:1" x14ac:dyDescent="0.25">
      <c r="A17" t="s">
        <v>69</v>
      </c>
    </row>
    <row r="18" spans="1:1" x14ac:dyDescent="0.25">
      <c r="A18" t="s">
        <v>70</v>
      </c>
    </row>
    <row r="19" spans="1:1" x14ac:dyDescent="0.25">
      <c r="A19" t="s">
        <v>71</v>
      </c>
    </row>
    <row r="20" spans="1:1" x14ac:dyDescent="0.25">
      <c r="A20" t="s">
        <v>72</v>
      </c>
    </row>
    <row r="21" spans="1:1" x14ac:dyDescent="0.25">
      <c r="A21" t="s">
        <v>73</v>
      </c>
    </row>
    <row r="22" spans="1:1" x14ac:dyDescent="0.25">
      <c r="A22" t="s">
        <v>74</v>
      </c>
    </row>
    <row r="23" spans="1:1" x14ac:dyDescent="0.25">
      <c r="A23" t="s">
        <v>75</v>
      </c>
    </row>
    <row r="24" spans="1:1" x14ac:dyDescent="0.25">
      <c r="A24" t="s">
        <v>76</v>
      </c>
    </row>
    <row r="25" spans="1:1" x14ac:dyDescent="0.25">
      <c r="A25" t="s">
        <v>77</v>
      </c>
    </row>
    <row r="26" spans="1:1" x14ac:dyDescent="0.25">
      <c r="A26" t="s">
        <v>78</v>
      </c>
    </row>
    <row r="27" spans="1:1" x14ac:dyDescent="0.25">
      <c r="A27" t="s">
        <v>79</v>
      </c>
    </row>
    <row r="28" spans="1:1" x14ac:dyDescent="0.25">
      <c r="A28" t="s">
        <v>80</v>
      </c>
    </row>
    <row r="29" spans="1:1" x14ac:dyDescent="0.25">
      <c r="A29" t="s">
        <v>81</v>
      </c>
    </row>
    <row r="30" spans="1:1" x14ac:dyDescent="0.25">
      <c r="A30" t="s">
        <v>82</v>
      </c>
    </row>
    <row r="31" spans="1:1" x14ac:dyDescent="0.25">
      <c r="A31" t="s">
        <v>83</v>
      </c>
    </row>
    <row r="32" spans="1:1" x14ac:dyDescent="0.25">
      <c r="A32" t="s">
        <v>84</v>
      </c>
    </row>
    <row r="33" spans="1:1" x14ac:dyDescent="0.25">
      <c r="A33" t="s">
        <v>85</v>
      </c>
    </row>
    <row r="34" spans="1:1" x14ac:dyDescent="0.25">
      <c r="A34" t="s">
        <v>86</v>
      </c>
    </row>
    <row r="35" spans="1:1" x14ac:dyDescent="0.25">
      <c r="A35" t="s">
        <v>87</v>
      </c>
    </row>
    <row r="36" spans="1:1" x14ac:dyDescent="0.25">
      <c r="A36" t="s">
        <v>88</v>
      </c>
    </row>
    <row r="37" spans="1:1" x14ac:dyDescent="0.25">
      <c r="A37" t="s">
        <v>89</v>
      </c>
    </row>
    <row r="38" spans="1:1" x14ac:dyDescent="0.25">
      <c r="A38" t="s">
        <v>90</v>
      </c>
    </row>
    <row r="39" spans="1:1" x14ac:dyDescent="0.25">
      <c r="A39" t="s">
        <v>91</v>
      </c>
    </row>
    <row r="40" spans="1:1" x14ac:dyDescent="0.25">
      <c r="A40" t="s">
        <v>92</v>
      </c>
    </row>
    <row r="41" spans="1:1" x14ac:dyDescent="0.25">
      <c r="A41" t="s">
        <v>93</v>
      </c>
    </row>
    <row r="42" spans="1:1" x14ac:dyDescent="0.25">
      <c r="A42" t="s">
        <v>94</v>
      </c>
    </row>
    <row r="43" spans="1:1" x14ac:dyDescent="0.25">
      <c r="A43" t="s">
        <v>95</v>
      </c>
    </row>
    <row r="44" spans="1:1" x14ac:dyDescent="0.25">
      <c r="A44" t="s">
        <v>96</v>
      </c>
    </row>
    <row r="45" spans="1:1" x14ac:dyDescent="0.25">
      <c r="A45" t="s">
        <v>97</v>
      </c>
    </row>
    <row r="46" spans="1:1" x14ac:dyDescent="0.25">
      <c r="A46" t="s">
        <v>98</v>
      </c>
    </row>
    <row r="47" spans="1:1" x14ac:dyDescent="0.25">
      <c r="A47" t="s">
        <v>99</v>
      </c>
    </row>
    <row r="48" spans="1:1" x14ac:dyDescent="0.25">
      <c r="A48" t="s">
        <v>100</v>
      </c>
    </row>
    <row r="49" spans="1:1" x14ac:dyDescent="0.25">
      <c r="A49" t="s">
        <v>101</v>
      </c>
    </row>
    <row r="50" spans="1:1" x14ac:dyDescent="0.25">
      <c r="A50" t="s">
        <v>102</v>
      </c>
    </row>
    <row r="51" spans="1:1" x14ac:dyDescent="0.25">
      <c r="A51" t="s">
        <v>103</v>
      </c>
    </row>
    <row r="52" spans="1:1" x14ac:dyDescent="0.25">
      <c r="A52" t="s">
        <v>104</v>
      </c>
    </row>
    <row r="53" spans="1:1" x14ac:dyDescent="0.25">
      <c r="A53" t="s">
        <v>105</v>
      </c>
    </row>
    <row r="54" spans="1:1" x14ac:dyDescent="0.25">
      <c r="A54" t="s">
        <v>106</v>
      </c>
    </row>
    <row r="55" spans="1:1" x14ac:dyDescent="0.25">
      <c r="A55" t="s">
        <v>107</v>
      </c>
    </row>
    <row r="56" spans="1:1" x14ac:dyDescent="0.25">
      <c r="A56" t="s">
        <v>108</v>
      </c>
    </row>
    <row r="57" spans="1:1" x14ac:dyDescent="0.25">
      <c r="A57" t="s">
        <v>109</v>
      </c>
    </row>
    <row r="58" spans="1:1" x14ac:dyDescent="0.25">
      <c r="A58" t="s">
        <v>110</v>
      </c>
    </row>
    <row r="59" spans="1:1" x14ac:dyDescent="0.25">
      <c r="A59" t="s">
        <v>111</v>
      </c>
    </row>
    <row r="60" spans="1:1" x14ac:dyDescent="0.25">
      <c r="A60" t="s">
        <v>112</v>
      </c>
    </row>
    <row r="61" spans="1:1" x14ac:dyDescent="0.25">
      <c r="A61" t="s">
        <v>113</v>
      </c>
    </row>
    <row r="62" spans="1:1" x14ac:dyDescent="0.25">
      <c r="A62" t="s">
        <v>114</v>
      </c>
    </row>
    <row r="63" spans="1:1" x14ac:dyDescent="0.25">
      <c r="A63" t="s">
        <v>115</v>
      </c>
    </row>
    <row r="64" spans="1:1" x14ac:dyDescent="0.25">
      <c r="A64" t="s">
        <v>116</v>
      </c>
    </row>
    <row r="65" spans="1:1" x14ac:dyDescent="0.25">
      <c r="A65" t="s">
        <v>117</v>
      </c>
    </row>
    <row r="66" spans="1:1" x14ac:dyDescent="0.25">
      <c r="A66" t="s">
        <v>118</v>
      </c>
    </row>
    <row r="67" spans="1:1" x14ac:dyDescent="0.25">
      <c r="A67" t="s">
        <v>119</v>
      </c>
    </row>
    <row r="68" spans="1:1" x14ac:dyDescent="0.25">
      <c r="A68" t="s">
        <v>120</v>
      </c>
    </row>
    <row r="69" spans="1:1" x14ac:dyDescent="0.25">
      <c r="A69" t="s">
        <v>121</v>
      </c>
    </row>
    <row r="70" spans="1:1" x14ac:dyDescent="0.25">
      <c r="A70" t="s">
        <v>122</v>
      </c>
    </row>
    <row r="71" spans="1:1" x14ac:dyDescent="0.25">
      <c r="A71" t="s">
        <v>123</v>
      </c>
    </row>
    <row r="72" spans="1:1" x14ac:dyDescent="0.25">
      <c r="A72" t="s">
        <v>124</v>
      </c>
    </row>
    <row r="73" spans="1:1" x14ac:dyDescent="0.25">
      <c r="A73" t="s">
        <v>125</v>
      </c>
    </row>
    <row r="74" spans="1:1" x14ac:dyDescent="0.25">
      <c r="A74" t="s">
        <v>126</v>
      </c>
    </row>
    <row r="75" spans="1:1" x14ac:dyDescent="0.25">
      <c r="A75" t="s">
        <v>127</v>
      </c>
    </row>
    <row r="76" spans="1:1" x14ac:dyDescent="0.25">
      <c r="A76" t="s">
        <v>128</v>
      </c>
    </row>
    <row r="77" spans="1:1" x14ac:dyDescent="0.25">
      <c r="A77" t="s">
        <v>129</v>
      </c>
    </row>
    <row r="78" spans="1:1" x14ac:dyDescent="0.25">
      <c r="A78" t="s">
        <v>130</v>
      </c>
    </row>
    <row r="79" spans="1:1" x14ac:dyDescent="0.25">
      <c r="A79" t="s">
        <v>131</v>
      </c>
    </row>
    <row r="80" spans="1:1" x14ac:dyDescent="0.25">
      <c r="A80" t="s">
        <v>132</v>
      </c>
    </row>
    <row r="81" spans="1:1" x14ac:dyDescent="0.25">
      <c r="A81" t="s">
        <v>133</v>
      </c>
    </row>
    <row r="82" spans="1:1" x14ac:dyDescent="0.25">
      <c r="A82" t="s">
        <v>134</v>
      </c>
    </row>
    <row r="83" spans="1:1" x14ac:dyDescent="0.25">
      <c r="A83" t="s">
        <v>135</v>
      </c>
    </row>
    <row r="84" spans="1:1" x14ac:dyDescent="0.25">
      <c r="A84" t="s">
        <v>136</v>
      </c>
    </row>
    <row r="85" spans="1:1" x14ac:dyDescent="0.25">
      <c r="A85" t="s">
        <v>137</v>
      </c>
    </row>
    <row r="86" spans="1:1" x14ac:dyDescent="0.25">
      <c r="A86" t="s">
        <v>138</v>
      </c>
    </row>
    <row r="87" spans="1:1" x14ac:dyDescent="0.25">
      <c r="A87" t="s">
        <v>139</v>
      </c>
    </row>
    <row r="88" spans="1:1" x14ac:dyDescent="0.25">
      <c r="A88" t="s">
        <v>140</v>
      </c>
    </row>
    <row r="89" spans="1:1" x14ac:dyDescent="0.25">
      <c r="A89" t="s">
        <v>141</v>
      </c>
    </row>
    <row r="90" spans="1:1" x14ac:dyDescent="0.25">
      <c r="A90" t="s">
        <v>142</v>
      </c>
    </row>
    <row r="91" spans="1:1" x14ac:dyDescent="0.25">
      <c r="A91" t="s">
        <v>143</v>
      </c>
    </row>
    <row r="92" spans="1:1" x14ac:dyDescent="0.25">
      <c r="A92" t="s">
        <v>144</v>
      </c>
    </row>
    <row r="93" spans="1:1" x14ac:dyDescent="0.25">
      <c r="A93" t="s">
        <v>145</v>
      </c>
    </row>
    <row r="94" spans="1:1" x14ac:dyDescent="0.25">
      <c r="A94" t="s">
        <v>146</v>
      </c>
    </row>
    <row r="95" spans="1:1" x14ac:dyDescent="0.25">
      <c r="A95" t="s">
        <v>147</v>
      </c>
    </row>
    <row r="96" spans="1:1" x14ac:dyDescent="0.25">
      <c r="A96" t="s">
        <v>148</v>
      </c>
    </row>
    <row r="97" spans="1:1" x14ac:dyDescent="0.25">
      <c r="A97" t="s">
        <v>149</v>
      </c>
    </row>
    <row r="98" spans="1:1" x14ac:dyDescent="0.25">
      <c r="A98" t="s">
        <v>150</v>
      </c>
    </row>
    <row r="99" spans="1:1" x14ac:dyDescent="0.25">
      <c r="A99" t="s">
        <v>151</v>
      </c>
    </row>
    <row r="100" spans="1:1" x14ac:dyDescent="0.25">
      <c r="A100" t="s">
        <v>152</v>
      </c>
    </row>
    <row r="101" spans="1:1" x14ac:dyDescent="0.25">
      <c r="A101" t="s">
        <v>153</v>
      </c>
    </row>
    <row r="102" spans="1:1" x14ac:dyDescent="0.25">
      <c r="A102" t="s">
        <v>154</v>
      </c>
    </row>
    <row r="103" spans="1:1" x14ac:dyDescent="0.25">
      <c r="A103" t="s">
        <v>155</v>
      </c>
    </row>
    <row r="104" spans="1:1" x14ac:dyDescent="0.25">
      <c r="A104" t="s">
        <v>156</v>
      </c>
    </row>
    <row r="105" spans="1:1" x14ac:dyDescent="0.25">
      <c r="A105" t="s">
        <v>157</v>
      </c>
    </row>
    <row r="106" spans="1:1" x14ac:dyDescent="0.25">
      <c r="A106" t="s">
        <v>158</v>
      </c>
    </row>
    <row r="107" spans="1:1" x14ac:dyDescent="0.25">
      <c r="A107" t="s">
        <v>159</v>
      </c>
    </row>
    <row r="108" spans="1:1" x14ac:dyDescent="0.25">
      <c r="A108" t="s">
        <v>160</v>
      </c>
    </row>
    <row r="109" spans="1:1" x14ac:dyDescent="0.25">
      <c r="A109" t="s">
        <v>161</v>
      </c>
    </row>
    <row r="110" spans="1:1" x14ac:dyDescent="0.25">
      <c r="A110" t="s">
        <v>162</v>
      </c>
    </row>
    <row r="111" spans="1:1" x14ac:dyDescent="0.25">
      <c r="A111" t="s">
        <v>163</v>
      </c>
    </row>
    <row r="112" spans="1:1" x14ac:dyDescent="0.25">
      <c r="A112" t="s">
        <v>164</v>
      </c>
    </row>
    <row r="113" spans="1:1" x14ac:dyDescent="0.25">
      <c r="A113" t="s">
        <v>165</v>
      </c>
    </row>
    <row r="114" spans="1:1" x14ac:dyDescent="0.25">
      <c r="A114" t="s">
        <v>166</v>
      </c>
    </row>
    <row r="115" spans="1:1" x14ac:dyDescent="0.25">
      <c r="A115" t="s">
        <v>167</v>
      </c>
    </row>
    <row r="116" spans="1:1" x14ac:dyDescent="0.25">
      <c r="A116" t="s">
        <v>168</v>
      </c>
    </row>
    <row r="117" spans="1:1" x14ac:dyDescent="0.25">
      <c r="A117" t="s">
        <v>169</v>
      </c>
    </row>
    <row r="118" spans="1:1" x14ac:dyDescent="0.25">
      <c r="A118" t="s">
        <v>170</v>
      </c>
    </row>
    <row r="119" spans="1:1" x14ac:dyDescent="0.25">
      <c r="A119" t="s">
        <v>171</v>
      </c>
    </row>
    <row r="120" spans="1:1" x14ac:dyDescent="0.25">
      <c r="A120" t="s">
        <v>172</v>
      </c>
    </row>
    <row r="121" spans="1:1" x14ac:dyDescent="0.25">
      <c r="A121" t="s">
        <v>173</v>
      </c>
    </row>
    <row r="122" spans="1:1" x14ac:dyDescent="0.25">
      <c r="A122" t="s">
        <v>174</v>
      </c>
    </row>
    <row r="123" spans="1:1" x14ac:dyDescent="0.25">
      <c r="A123" t="s">
        <v>175</v>
      </c>
    </row>
    <row r="124" spans="1:1" x14ac:dyDescent="0.25">
      <c r="A124" t="s">
        <v>176</v>
      </c>
    </row>
    <row r="125" spans="1:1" x14ac:dyDescent="0.25">
      <c r="A125" t="s">
        <v>177</v>
      </c>
    </row>
    <row r="126" spans="1:1" x14ac:dyDescent="0.25">
      <c r="A126" t="s">
        <v>178</v>
      </c>
    </row>
    <row r="127" spans="1:1" x14ac:dyDescent="0.25">
      <c r="A127" t="s">
        <v>179</v>
      </c>
    </row>
    <row r="128" spans="1:1" x14ac:dyDescent="0.25">
      <c r="A128" t="s">
        <v>180</v>
      </c>
    </row>
    <row r="129" spans="1:1" x14ac:dyDescent="0.25">
      <c r="A129" t="s">
        <v>181</v>
      </c>
    </row>
    <row r="130" spans="1:1" x14ac:dyDescent="0.25">
      <c r="A130" t="s">
        <v>182</v>
      </c>
    </row>
    <row r="131" spans="1:1" x14ac:dyDescent="0.25">
      <c r="A131" t="s">
        <v>183</v>
      </c>
    </row>
    <row r="132" spans="1:1" x14ac:dyDescent="0.25">
      <c r="A132" t="s">
        <v>184</v>
      </c>
    </row>
    <row r="133" spans="1:1" x14ac:dyDescent="0.25">
      <c r="A133" t="s">
        <v>185</v>
      </c>
    </row>
    <row r="134" spans="1:1" x14ac:dyDescent="0.25">
      <c r="A134" t="s">
        <v>186</v>
      </c>
    </row>
    <row r="135" spans="1:1" x14ac:dyDescent="0.25">
      <c r="A135" t="s">
        <v>187</v>
      </c>
    </row>
    <row r="136" spans="1:1" x14ac:dyDescent="0.25">
      <c r="A136" t="s">
        <v>188</v>
      </c>
    </row>
    <row r="137" spans="1:1" x14ac:dyDescent="0.25">
      <c r="A137" t="s">
        <v>189</v>
      </c>
    </row>
    <row r="138" spans="1:1" x14ac:dyDescent="0.25">
      <c r="A138" t="s">
        <v>190</v>
      </c>
    </row>
    <row r="139" spans="1:1" x14ac:dyDescent="0.25">
      <c r="A139" t="s">
        <v>191</v>
      </c>
    </row>
    <row r="140" spans="1:1" x14ac:dyDescent="0.25">
      <c r="A140" t="s">
        <v>192</v>
      </c>
    </row>
    <row r="141" spans="1:1" x14ac:dyDescent="0.25">
      <c r="A141" t="s">
        <v>193</v>
      </c>
    </row>
    <row r="142" spans="1:1" x14ac:dyDescent="0.25">
      <c r="A142" t="s">
        <v>194</v>
      </c>
    </row>
    <row r="143" spans="1:1" x14ac:dyDescent="0.25">
      <c r="A143" t="s">
        <v>195</v>
      </c>
    </row>
    <row r="144" spans="1:1" x14ac:dyDescent="0.25">
      <c r="A144" t="s">
        <v>196</v>
      </c>
    </row>
    <row r="145" spans="1:1" x14ac:dyDescent="0.25">
      <c r="A145" t="s">
        <v>197</v>
      </c>
    </row>
    <row r="146" spans="1:1" x14ac:dyDescent="0.25">
      <c r="A146" t="s">
        <v>198</v>
      </c>
    </row>
    <row r="147" spans="1:1" x14ac:dyDescent="0.25">
      <c r="A147" t="s">
        <v>199</v>
      </c>
    </row>
    <row r="148" spans="1:1" x14ac:dyDescent="0.25">
      <c r="A148" t="s">
        <v>200</v>
      </c>
    </row>
    <row r="149" spans="1:1" x14ac:dyDescent="0.25">
      <c r="A149" t="s">
        <v>201</v>
      </c>
    </row>
    <row r="150" spans="1:1" x14ac:dyDescent="0.25">
      <c r="A150" t="s">
        <v>202</v>
      </c>
    </row>
    <row r="151" spans="1:1" x14ac:dyDescent="0.25">
      <c r="A151" t="s">
        <v>203</v>
      </c>
    </row>
    <row r="152" spans="1:1" x14ac:dyDescent="0.25">
      <c r="A152" t="s">
        <v>204</v>
      </c>
    </row>
    <row r="153" spans="1:1" x14ac:dyDescent="0.25">
      <c r="A153" t="s">
        <v>205</v>
      </c>
    </row>
    <row r="154" spans="1:1" x14ac:dyDescent="0.25">
      <c r="A154" t="s">
        <v>206</v>
      </c>
    </row>
    <row r="155" spans="1:1" x14ac:dyDescent="0.25">
      <c r="A155" t="s">
        <v>207</v>
      </c>
    </row>
    <row r="156" spans="1:1" x14ac:dyDescent="0.25">
      <c r="A156" t="s">
        <v>208</v>
      </c>
    </row>
    <row r="157" spans="1:1" x14ac:dyDescent="0.25">
      <c r="A157" t="s">
        <v>209</v>
      </c>
    </row>
    <row r="158" spans="1:1" x14ac:dyDescent="0.25">
      <c r="A158" t="s">
        <v>210</v>
      </c>
    </row>
    <row r="159" spans="1:1" x14ac:dyDescent="0.25">
      <c r="A159" t="s">
        <v>211</v>
      </c>
    </row>
    <row r="160" spans="1:1" x14ac:dyDescent="0.25">
      <c r="A160" t="s">
        <v>212</v>
      </c>
    </row>
    <row r="161" spans="1:1" x14ac:dyDescent="0.25">
      <c r="A161" t="s">
        <v>213</v>
      </c>
    </row>
    <row r="162" spans="1:1" x14ac:dyDescent="0.25">
      <c r="A162" t="s">
        <v>214</v>
      </c>
    </row>
    <row r="163" spans="1:1" x14ac:dyDescent="0.25">
      <c r="A163" t="s">
        <v>215</v>
      </c>
    </row>
    <row r="164" spans="1:1" x14ac:dyDescent="0.25">
      <c r="A164" t="s">
        <v>216</v>
      </c>
    </row>
    <row r="165" spans="1:1" x14ac:dyDescent="0.25">
      <c r="A165" t="s">
        <v>217</v>
      </c>
    </row>
    <row r="166" spans="1:1" x14ac:dyDescent="0.25">
      <c r="A166" t="s">
        <v>218</v>
      </c>
    </row>
    <row r="167" spans="1:1" x14ac:dyDescent="0.25">
      <c r="A167" t="s">
        <v>219</v>
      </c>
    </row>
    <row r="168" spans="1:1" x14ac:dyDescent="0.25">
      <c r="A168" t="s">
        <v>220</v>
      </c>
    </row>
    <row r="169" spans="1:1" x14ac:dyDescent="0.25">
      <c r="A169" t="s">
        <v>221</v>
      </c>
    </row>
    <row r="170" spans="1:1" x14ac:dyDescent="0.25">
      <c r="A170" t="s">
        <v>222</v>
      </c>
    </row>
    <row r="171" spans="1:1" x14ac:dyDescent="0.25">
      <c r="A171" t="s">
        <v>223</v>
      </c>
    </row>
    <row r="172" spans="1:1" x14ac:dyDescent="0.25">
      <c r="A172" t="s">
        <v>224</v>
      </c>
    </row>
    <row r="173" spans="1:1" x14ac:dyDescent="0.25">
      <c r="A173" t="s">
        <v>225</v>
      </c>
    </row>
    <row r="174" spans="1:1" x14ac:dyDescent="0.25">
      <c r="A174" t="s">
        <v>226</v>
      </c>
    </row>
    <row r="175" spans="1:1" x14ac:dyDescent="0.25">
      <c r="A175" t="s">
        <v>227</v>
      </c>
    </row>
    <row r="176" spans="1:1" x14ac:dyDescent="0.25">
      <c r="A176" t="s">
        <v>228</v>
      </c>
    </row>
    <row r="177" spans="1:1" x14ac:dyDescent="0.25">
      <c r="A177" t="s">
        <v>229</v>
      </c>
    </row>
    <row r="178" spans="1:1" x14ac:dyDescent="0.25">
      <c r="A178" t="s">
        <v>230</v>
      </c>
    </row>
    <row r="179" spans="1:1" x14ac:dyDescent="0.25">
      <c r="A179" t="s">
        <v>231</v>
      </c>
    </row>
    <row r="180" spans="1:1" x14ac:dyDescent="0.25">
      <c r="A180" t="s">
        <v>232</v>
      </c>
    </row>
    <row r="181" spans="1:1" x14ac:dyDescent="0.25">
      <c r="A181" t="s">
        <v>233</v>
      </c>
    </row>
    <row r="182" spans="1:1" x14ac:dyDescent="0.25">
      <c r="A182" t="s">
        <v>234</v>
      </c>
    </row>
    <row r="183" spans="1:1" x14ac:dyDescent="0.25">
      <c r="A183" t="s">
        <v>235</v>
      </c>
    </row>
    <row r="184" spans="1:1" x14ac:dyDescent="0.25">
      <c r="A184" t="s">
        <v>236</v>
      </c>
    </row>
    <row r="185" spans="1:1" x14ac:dyDescent="0.25">
      <c r="A185" t="s">
        <v>237</v>
      </c>
    </row>
    <row r="186" spans="1:1" x14ac:dyDescent="0.25">
      <c r="A186" t="s">
        <v>238</v>
      </c>
    </row>
    <row r="187" spans="1:1" x14ac:dyDescent="0.25">
      <c r="A187" t="s">
        <v>239</v>
      </c>
    </row>
    <row r="188" spans="1:1" x14ac:dyDescent="0.25">
      <c r="A188" t="s">
        <v>240</v>
      </c>
    </row>
    <row r="189" spans="1:1" x14ac:dyDescent="0.25">
      <c r="A189" t="s">
        <v>241</v>
      </c>
    </row>
    <row r="190" spans="1:1" x14ac:dyDescent="0.25">
      <c r="A190" t="s">
        <v>242</v>
      </c>
    </row>
    <row r="191" spans="1:1" x14ac:dyDescent="0.25">
      <c r="A191" t="s">
        <v>243</v>
      </c>
    </row>
    <row r="192" spans="1:1" x14ac:dyDescent="0.25">
      <c r="A192" t="s">
        <v>244</v>
      </c>
    </row>
    <row r="193" spans="1:1" x14ac:dyDescent="0.25">
      <c r="A193" t="s">
        <v>245</v>
      </c>
    </row>
    <row r="194" spans="1:1" x14ac:dyDescent="0.25">
      <c r="A194" t="s">
        <v>246</v>
      </c>
    </row>
    <row r="195" spans="1:1" x14ac:dyDescent="0.25">
      <c r="A195" t="s">
        <v>247</v>
      </c>
    </row>
    <row r="196" spans="1:1" x14ac:dyDescent="0.25">
      <c r="A196" t="s">
        <v>248</v>
      </c>
    </row>
    <row r="197" spans="1:1" x14ac:dyDescent="0.25">
      <c r="A197" t="s">
        <v>249</v>
      </c>
    </row>
    <row r="198" spans="1:1" x14ac:dyDescent="0.25">
      <c r="A198" t="s">
        <v>250</v>
      </c>
    </row>
    <row r="199" spans="1:1" x14ac:dyDescent="0.25">
      <c r="A199" t="s">
        <v>251</v>
      </c>
    </row>
    <row r="200" spans="1:1" x14ac:dyDescent="0.25">
      <c r="A200" t="s">
        <v>252</v>
      </c>
    </row>
    <row r="201" spans="1:1" x14ac:dyDescent="0.25">
      <c r="A201" t="s">
        <v>253</v>
      </c>
    </row>
    <row r="202" spans="1:1" x14ac:dyDescent="0.25">
      <c r="A202" t="s">
        <v>254</v>
      </c>
    </row>
    <row r="203" spans="1:1" x14ac:dyDescent="0.25">
      <c r="A203" t="s">
        <v>255</v>
      </c>
    </row>
    <row r="204" spans="1:1" x14ac:dyDescent="0.25">
      <c r="A204" t="s">
        <v>256</v>
      </c>
    </row>
    <row r="205" spans="1:1" x14ac:dyDescent="0.25">
      <c r="A205" t="s">
        <v>257</v>
      </c>
    </row>
    <row r="206" spans="1:1" x14ac:dyDescent="0.25">
      <c r="A206" t="s">
        <v>258</v>
      </c>
    </row>
    <row r="207" spans="1:1" x14ac:dyDescent="0.25">
      <c r="A207" t="s">
        <v>259</v>
      </c>
    </row>
    <row r="208" spans="1:1" x14ac:dyDescent="0.25">
      <c r="A208" t="s">
        <v>260</v>
      </c>
    </row>
    <row r="209" spans="1:1" x14ac:dyDescent="0.25">
      <c r="A209" t="s">
        <v>261</v>
      </c>
    </row>
    <row r="210" spans="1:1" x14ac:dyDescent="0.25">
      <c r="A210" t="s">
        <v>262</v>
      </c>
    </row>
    <row r="211" spans="1:1" x14ac:dyDescent="0.25">
      <c r="A211" t="s">
        <v>263</v>
      </c>
    </row>
    <row r="212" spans="1:1" x14ac:dyDescent="0.25">
      <c r="A212" t="s">
        <v>264</v>
      </c>
    </row>
    <row r="213" spans="1:1" x14ac:dyDescent="0.25">
      <c r="A213" t="s">
        <v>265</v>
      </c>
    </row>
    <row r="214" spans="1:1" x14ac:dyDescent="0.25">
      <c r="A214" t="s">
        <v>266</v>
      </c>
    </row>
    <row r="215" spans="1:1" x14ac:dyDescent="0.25">
      <c r="A215" t="s">
        <v>267</v>
      </c>
    </row>
    <row r="216" spans="1:1" x14ac:dyDescent="0.25">
      <c r="A216" t="s">
        <v>268</v>
      </c>
    </row>
    <row r="217" spans="1:1" x14ac:dyDescent="0.25">
      <c r="A217" t="s">
        <v>269</v>
      </c>
    </row>
    <row r="218" spans="1:1" x14ac:dyDescent="0.25">
      <c r="A218" t="s">
        <v>270</v>
      </c>
    </row>
    <row r="219" spans="1:1" x14ac:dyDescent="0.25">
      <c r="A219" t="s">
        <v>271</v>
      </c>
    </row>
    <row r="220" spans="1:1" x14ac:dyDescent="0.25">
      <c r="A220" t="s">
        <v>272</v>
      </c>
    </row>
    <row r="221" spans="1:1" x14ac:dyDescent="0.25">
      <c r="A221" t="s">
        <v>273</v>
      </c>
    </row>
    <row r="222" spans="1:1" x14ac:dyDescent="0.25">
      <c r="A222" t="s">
        <v>274</v>
      </c>
    </row>
    <row r="223" spans="1:1" x14ac:dyDescent="0.25">
      <c r="A223" t="s">
        <v>275</v>
      </c>
    </row>
    <row r="224" spans="1:1" x14ac:dyDescent="0.25">
      <c r="A224" t="s">
        <v>276</v>
      </c>
    </row>
    <row r="225" spans="1:1" x14ac:dyDescent="0.25">
      <c r="A225" t="s">
        <v>277</v>
      </c>
    </row>
    <row r="226" spans="1:1" x14ac:dyDescent="0.25">
      <c r="A226" t="s">
        <v>278</v>
      </c>
    </row>
    <row r="227" spans="1:1" x14ac:dyDescent="0.25">
      <c r="A227" t="s">
        <v>279</v>
      </c>
    </row>
    <row r="228" spans="1:1" x14ac:dyDescent="0.25">
      <c r="A228" t="s">
        <v>280</v>
      </c>
    </row>
    <row r="229" spans="1:1" x14ac:dyDescent="0.25">
      <c r="A229" t="s">
        <v>281</v>
      </c>
    </row>
    <row r="230" spans="1:1" x14ac:dyDescent="0.25">
      <c r="A230" t="s">
        <v>282</v>
      </c>
    </row>
    <row r="231" spans="1:1" x14ac:dyDescent="0.25">
      <c r="A231" t="s">
        <v>283</v>
      </c>
    </row>
    <row r="232" spans="1:1" x14ac:dyDescent="0.25">
      <c r="A232" t="s">
        <v>284</v>
      </c>
    </row>
    <row r="233" spans="1:1" x14ac:dyDescent="0.25">
      <c r="A233" t="s">
        <v>285</v>
      </c>
    </row>
    <row r="234" spans="1:1" x14ac:dyDescent="0.25">
      <c r="A234" t="s">
        <v>286</v>
      </c>
    </row>
    <row r="235" spans="1:1" x14ac:dyDescent="0.25">
      <c r="A235" t="s">
        <v>287</v>
      </c>
    </row>
    <row r="236" spans="1:1" x14ac:dyDescent="0.25">
      <c r="A236" t="s">
        <v>288</v>
      </c>
    </row>
    <row r="237" spans="1:1" x14ac:dyDescent="0.25">
      <c r="A237" t="s">
        <v>289</v>
      </c>
    </row>
    <row r="238" spans="1:1" x14ac:dyDescent="0.25">
      <c r="A238" t="s">
        <v>290</v>
      </c>
    </row>
    <row r="239" spans="1:1" x14ac:dyDescent="0.25">
      <c r="A239" t="s">
        <v>291</v>
      </c>
    </row>
    <row r="240" spans="1:1" x14ac:dyDescent="0.25">
      <c r="A240" t="s">
        <v>292</v>
      </c>
    </row>
    <row r="241" spans="1:1" x14ac:dyDescent="0.25">
      <c r="A241" t="s">
        <v>293</v>
      </c>
    </row>
    <row r="242" spans="1:1" x14ac:dyDescent="0.25">
      <c r="A242" t="s">
        <v>294</v>
      </c>
    </row>
    <row r="243" spans="1:1" x14ac:dyDescent="0.25">
      <c r="A243" t="s">
        <v>295</v>
      </c>
    </row>
    <row r="244" spans="1:1" x14ac:dyDescent="0.25">
      <c r="A244" t="s">
        <v>296</v>
      </c>
    </row>
    <row r="245" spans="1:1" x14ac:dyDescent="0.25">
      <c r="A245" t="s">
        <v>297</v>
      </c>
    </row>
    <row r="246" spans="1:1" x14ac:dyDescent="0.25">
      <c r="A246" t="s">
        <v>298</v>
      </c>
    </row>
    <row r="247" spans="1:1" x14ac:dyDescent="0.25">
      <c r="A247" t="s">
        <v>299</v>
      </c>
    </row>
    <row r="248" spans="1:1" x14ac:dyDescent="0.25">
      <c r="A248" t="s">
        <v>300</v>
      </c>
    </row>
    <row r="249" spans="1:1" x14ac:dyDescent="0.25">
      <c r="A249" t="s">
        <v>301</v>
      </c>
    </row>
    <row r="250" spans="1:1" x14ac:dyDescent="0.25">
      <c r="A250" t="s">
        <v>302</v>
      </c>
    </row>
    <row r="251" spans="1:1" x14ac:dyDescent="0.25">
      <c r="A251" t="s">
        <v>303</v>
      </c>
    </row>
    <row r="252" spans="1:1" x14ac:dyDescent="0.25">
      <c r="A252" t="s">
        <v>304</v>
      </c>
    </row>
    <row r="253" spans="1:1" x14ac:dyDescent="0.25">
      <c r="A253" t="s">
        <v>305</v>
      </c>
    </row>
    <row r="254" spans="1:1" x14ac:dyDescent="0.25">
      <c r="A254" t="s">
        <v>306</v>
      </c>
    </row>
    <row r="255" spans="1:1" x14ac:dyDescent="0.25">
      <c r="A255" t="s">
        <v>307</v>
      </c>
    </row>
    <row r="256" spans="1:1" x14ac:dyDescent="0.25">
      <c r="A256" t="s">
        <v>308</v>
      </c>
    </row>
    <row r="257" spans="1:1" x14ac:dyDescent="0.25">
      <c r="A257" t="s">
        <v>309</v>
      </c>
    </row>
    <row r="258" spans="1:1" x14ac:dyDescent="0.25">
      <c r="A258" t="s">
        <v>310</v>
      </c>
    </row>
    <row r="259" spans="1:1" x14ac:dyDescent="0.25">
      <c r="A259" t="s">
        <v>311</v>
      </c>
    </row>
    <row r="260" spans="1:1" x14ac:dyDescent="0.25">
      <c r="A260" t="s">
        <v>312</v>
      </c>
    </row>
    <row r="261" spans="1:1" x14ac:dyDescent="0.25">
      <c r="A261" t="s">
        <v>313</v>
      </c>
    </row>
    <row r="262" spans="1:1" x14ac:dyDescent="0.25">
      <c r="A262" t="s">
        <v>314</v>
      </c>
    </row>
    <row r="263" spans="1:1" x14ac:dyDescent="0.25">
      <c r="A263" t="s">
        <v>315</v>
      </c>
    </row>
    <row r="264" spans="1:1" x14ac:dyDescent="0.25">
      <c r="A264" t="s">
        <v>316</v>
      </c>
    </row>
    <row r="265" spans="1:1" x14ac:dyDescent="0.25">
      <c r="A265" t="s">
        <v>317</v>
      </c>
    </row>
    <row r="266" spans="1:1" x14ac:dyDescent="0.25">
      <c r="A266" t="s">
        <v>318</v>
      </c>
    </row>
    <row r="267" spans="1:1" x14ac:dyDescent="0.25">
      <c r="A267" t="s">
        <v>319</v>
      </c>
    </row>
    <row r="268" spans="1:1" x14ac:dyDescent="0.25">
      <c r="A268" t="s">
        <v>320</v>
      </c>
    </row>
    <row r="269" spans="1:1" x14ac:dyDescent="0.25">
      <c r="A269" t="s">
        <v>321</v>
      </c>
    </row>
    <row r="270" spans="1:1" x14ac:dyDescent="0.25">
      <c r="A270" t="s">
        <v>322</v>
      </c>
    </row>
    <row r="271" spans="1:1" x14ac:dyDescent="0.25">
      <c r="A271" t="s">
        <v>323</v>
      </c>
    </row>
    <row r="272" spans="1:1" x14ac:dyDescent="0.25">
      <c r="A272" t="s">
        <v>324</v>
      </c>
    </row>
    <row r="273" spans="1:1" x14ac:dyDescent="0.25">
      <c r="A273" t="s">
        <v>325</v>
      </c>
    </row>
    <row r="274" spans="1:1" x14ac:dyDescent="0.25">
      <c r="A274" t="s">
        <v>326</v>
      </c>
    </row>
    <row r="275" spans="1:1" x14ac:dyDescent="0.25">
      <c r="A275" t="s">
        <v>327</v>
      </c>
    </row>
    <row r="276" spans="1:1" x14ac:dyDescent="0.25">
      <c r="A276" t="s">
        <v>328</v>
      </c>
    </row>
    <row r="277" spans="1:1" x14ac:dyDescent="0.25">
      <c r="A277" t="s">
        <v>329</v>
      </c>
    </row>
    <row r="278" spans="1:1" x14ac:dyDescent="0.25">
      <c r="A278" t="s">
        <v>330</v>
      </c>
    </row>
    <row r="279" spans="1:1" x14ac:dyDescent="0.25">
      <c r="A279" t="s">
        <v>331</v>
      </c>
    </row>
    <row r="280" spans="1:1" x14ac:dyDescent="0.25">
      <c r="A280" t="s">
        <v>332</v>
      </c>
    </row>
    <row r="281" spans="1:1" x14ac:dyDescent="0.25">
      <c r="A281" t="s">
        <v>333</v>
      </c>
    </row>
    <row r="282" spans="1:1" x14ac:dyDescent="0.25">
      <c r="A282" t="s">
        <v>334</v>
      </c>
    </row>
    <row r="283" spans="1:1" x14ac:dyDescent="0.25">
      <c r="A283" t="s">
        <v>335</v>
      </c>
    </row>
    <row r="284" spans="1:1" x14ac:dyDescent="0.25">
      <c r="A284" t="s">
        <v>336</v>
      </c>
    </row>
    <row r="285" spans="1:1" x14ac:dyDescent="0.25">
      <c r="A285" t="s">
        <v>337</v>
      </c>
    </row>
    <row r="286" spans="1:1" x14ac:dyDescent="0.25">
      <c r="A286" t="s">
        <v>338</v>
      </c>
    </row>
    <row r="287" spans="1:1" x14ac:dyDescent="0.25">
      <c r="A287" t="s">
        <v>339</v>
      </c>
    </row>
    <row r="288" spans="1:1" x14ac:dyDescent="0.25">
      <c r="A288" t="s">
        <v>340</v>
      </c>
    </row>
    <row r="289" spans="1:1" x14ac:dyDescent="0.25">
      <c r="A289" t="s">
        <v>341</v>
      </c>
    </row>
    <row r="290" spans="1:1" x14ac:dyDescent="0.25">
      <c r="A290" t="s">
        <v>342</v>
      </c>
    </row>
    <row r="291" spans="1:1" x14ac:dyDescent="0.25">
      <c r="A291" t="s">
        <v>343</v>
      </c>
    </row>
    <row r="292" spans="1:1" x14ac:dyDescent="0.25">
      <c r="A292" t="s">
        <v>344</v>
      </c>
    </row>
    <row r="293" spans="1:1" x14ac:dyDescent="0.25">
      <c r="A293" t="s">
        <v>345</v>
      </c>
    </row>
    <row r="294" spans="1:1" x14ac:dyDescent="0.25">
      <c r="A294" t="s">
        <v>346</v>
      </c>
    </row>
    <row r="295" spans="1:1" x14ac:dyDescent="0.25">
      <c r="A295" t="s">
        <v>347</v>
      </c>
    </row>
    <row r="296" spans="1:1" x14ac:dyDescent="0.25">
      <c r="A296" t="s">
        <v>348</v>
      </c>
    </row>
    <row r="297" spans="1:1" x14ac:dyDescent="0.25">
      <c r="A297" t="s">
        <v>349</v>
      </c>
    </row>
    <row r="298" spans="1:1" x14ac:dyDescent="0.25">
      <c r="A298" t="s">
        <v>350</v>
      </c>
    </row>
    <row r="299" spans="1:1" x14ac:dyDescent="0.25">
      <c r="A299" t="s">
        <v>351</v>
      </c>
    </row>
    <row r="300" spans="1:1" x14ac:dyDescent="0.25">
      <c r="A300" t="s">
        <v>352</v>
      </c>
    </row>
    <row r="301" spans="1:1" x14ac:dyDescent="0.25">
      <c r="A301" t="s">
        <v>353</v>
      </c>
    </row>
    <row r="302" spans="1:1" x14ac:dyDescent="0.25">
      <c r="A302" t="s">
        <v>354</v>
      </c>
    </row>
    <row r="303" spans="1:1" x14ac:dyDescent="0.25">
      <c r="A303" t="s">
        <v>355</v>
      </c>
    </row>
    <row r="304" spans="1:1" x14ac:dyDescent="0.25">
      <c r="A304" t="s">
        <v>356</v>
      </c>
    </row>
    <row r="305" spans="1:1" x14ac:dyDescent="0.25">
      <c r="A305" t="s">
        <v>357</v>
      </c>
    </row>
    <row r="306" spans="1:1" x14ac:dyDescent="0.25">
      <c r="A306" t="s">
        <v>358</v>
      </c>
    </row>
    <row r="307" spans="1:1" x14ac:dyDescent="0.25">
      <c r="A307" t="s">
        <v>359</v>
      </c>
    </row>
    <row r="308" spans="1:1" x14ac:dyDescent="0.25">
      <c r="A308" t="s">
        <v>360</v>
      </c>
    </row>
    <row r="309" spans="1:1" x14ac:dyDescent="0.25">
      <c r="A309" t="s">
        <v>361</v>
      </c>
    </row>
    <row r="310" spans="1:1" x14ac:dyDescent="0.25">
      <c r="A310" t="s">
        <v>362</v>
      </c>
    </row>
    <row r="311" spans="1:1" x14ac:dyDescent="0.25">
      <c r="A311" t="s">
        <v>363</v>
      </c>
    </row>
    <row r="312" spans="1:1" x14ac:dyDescent="0.25">
      <c r="A312" t="s">
        <v>364</v>
      </c>
    </row>
    <row r="313" spans="1:1" x14ac:dyDescent="0.25">
      <c r="A313" t="s">
        <v>365</v>
      </c>
    </row>
    <row r="314" spans="1:1" x14ac:dyDescent="0.25">
      <c r="A314" t="s">
        <v>366</v>
      </c>
    </row>
    <row r="315" spans="1:1" x14ac:dyDescent="0.25">
      <c r="A315" t="s">
        <v>367</v>
      </c>
    </row>
    <row r="316" spans="1:1" x14ac:dyDescent="0.25">
      <c r="A316" t="s">
        <v>368</v>
      </c>
    </row>
    <row r="317" spans="1:1" x14ac:dyDescent="0.25">
      <c r="A317" t="s">
        <v>369</v>
      </c>
    </row>
    <row r="318" spans="1:1" x14ac:dyDescent="0.25">
      <c r="A318" t="s">
        <v>370</v>
      </c>
    </row>
    <row r="319" spans="1:1" x14ac:dyDescent="0.25">
      <c r="A319" t="s">
        <v>371</v>
      </c>
    </row>
    <row r="320" spans="1:1" x14ac:dyDescent="0.25">
      <c r="A320" t="s">
        <v>372</v>
      </c>
    </row>
    <row r="321" spans="1:1" x14ac:dyDescent="0.25">
      <c r="A321" t="s">
        <v>373</v>
      </c>
    </row>
    <row r="322" spans="1:1" x14ac:dyDescent="0.25">
      <c r="A322" t="s">
        <v>374</v>
      </c>
    </row>
    <row r="323" spans="1:1" x14ac:dyDescent="0.25">
      <c r="A323" t="s">
        <v>375</v>
      </c>
    </row>
    <row r="324" spans="1:1" x14ac:dyDescent="0.25">
      <c r="A324" t="s">
        <v>376</v>
      </c>
    </row>
    <row r="325" spans="1:1" x14ac:dyDescent="0.25">
      <c r="A325" t="s">
        <v>377</v>
      </c>
    </row>
    <row r="326" spans="1:1" x14ac:dyDescent="0.25">
      <c r="A326" t="s">
        <v>378</v>
      </c>
    </row>
    <row r="327" spans="1:1" x14ac:dyDescent="0.25">
      <c r="A327" t="s">
        <v>379</v>
      </c>
    </row>
    <row r="328" spans="1:1" x14ac:dyDescent="0.25">
      <c r="A328" t="s">
        <v>380</v>
      </c>
    </row>
    <row r="329" spans="1:1" x14ac:dyDescent="0.25">
      <c r="A329" t="s">
        <v>381</v>
      </c>
    </row>
    <row r="330" spans="1:1" x14ac:dyDescent="0.25">
      <c r="A330" t="s">
        <v>382</v>
      </c>
    </row>
    <row r="331" spans="1:1" x14ac:dyDescent="0.25">
      <c r="A331" t="s">
        <v>383</v>
      </c>
    </row>
    <row r="332" spans="1:1" x14ac:dyDescent="0.25">
      <c r="A332" t="s">
        <v>384</v>
      </c>
    </row>
    <row r="333" spans="1:1" x14ac:dyDescent="0.25">
      <c r="A333" t="s">
        <v>385</v>
      </c>
    </row>
    <row r="334" spans="1:1" x14ac:dyDescent="0.25">
      <c r="A334" t="s">
        <v>386</v>
      </c>
    </row>
    <row r="335" spans="1:1" x14ac:dyDescent="0.25">
      <c r="A335" t="s">
        <v>387</v>
      </c>
    </row>
    <row r="336" spans="1:1" x14ac:dyDescent="0.25">
      <c r="A336" t="s">
        <v>388</v>
      </c>
    </row>
    <row r="337" spans="1:1" x14ac:dyDescent="0.25">
      <c r="A337" t="s">
        <v>389</v>
      </c>
    </row>
    <row r="338" spans="1:1" x14ac:dyDescent="0.25">
      <c r="A338" t="s">
        <v>390</v>
      </c>
    </row>
    <row r="339" spans="1:1" x14ac:dyDescent="0.25">
      <c r="A339" t="s">
        <v>391</v>
      </c>
    </row>
    <row r="340" spans="1:1" x14ac:dyDescent="0.25">
      <c r="A340" t="s">
        <v>392</v>
      </c>
    </row>
    <row r="341" spans="1:1" x14ac:dyDescent="0.25">
      <c r="A341" t="s">
        <v>393</v>
      </c>
    </row>
    <row r="342" spans="1:1" x14ac:dyDescent="0.25">
      <c r="A342" t="s">
        <v>394</v>
      </c>
    </row>
    <row r="343" spans="1:1" x14ac:dyDescent="0.25">
      <c r="A343" t="s">
        <v>395</v>
      </c>
    </row>
    <row r="344" spans="1:1" x14ac:dyDescent="0.25">
      <c r="A344" t="s">
        <v>396</v>
      </c>
    </row>
    <row r="345" spans="1:1" x14ac:dyDescent="0.25">
      <c r="A345" t="s">
        <v>397</v>
      </c>
    </row>
    <row r="346" spans="1:1" x14ac:dyDescent="0.25">
      <c r="A346" t="s">
        <v>398</v>
      </c>
    </row>
    <row r="347" spans="1:1" x14ac:dyDescent="0.25">
      <c r="A347" t="s">
        <v>399</v>
      </c>
    </row>
    <row r="348" spans="1:1" x14ac:dyDescent="0.25">
      <c r="A348" t="s">
        <v>400</v>
      </c>
    </row>
    <row r="349" spans="1:1" x14ac:dyDescent="0.25">
      <c r="A349" t="s">
        <v>401</v>
      </c>
    </row>
    <row r="350" spans="1:1" x14ac:dyDescent="0.25">
      <c r="A350" t="s">
        <v>402</v>
      </c>
    </row>
    <row r="351" spans="1:1" x14ac:dyDescent="0.25">
      <c r="A351" t="s">
        <v>403</v>
      </c>
    </row>
    <row r="352" spans="1:1" x14ac:dyDescent="0.25">
      <c r="A352" t="s">
        <v>404</v>
      </c>
    </row>
    <row r="353" spans="1:1" x14ac:dyDescent="0.25">
      <c r="A353" t="s">
        <v>405</v>
      </c>
    </row>
    <row r="354" spans="1:1" x14ac:dyDescent="0.25">
      <c r="A354" t="s">
        <v>406</v>
      </c>
    </row>
    <row r="355" spans="1:1" x14ac:dyDescent="0.25">
      <c r="A355" t="s">
        <v>407</v>
      </c>
    </row>
    <row r="356" spans="1:1" x14ac:dyDescent="0.25">
      <c r="A356" t="s">
        <v>408</v>
      </c>
    </row>
    <row r="357" spans="1:1" x14ac:dyDescent="0.25">
      <c r="A357" t="s">
        <v>409</v>
      </c>
    </row>
    <row r="358" spans="1:1" x14ac:dyDescent="0.25">
      <c r="A358" t="s">
        <v>410</v>
      </c>
    </row>
    <row r="359" spans="1:1" x14ac:dyDescent="0.25">
      <c r="A359" t="s">
        <v>411</v>
      </c>
    </row>
    <row r="360" spans="1:1" x14ac:dyDescent="0.25">
      <c r="A360" t="s">
        <v>412</v>
      </c>
    </row>
    <row r="361" spans="1:1" x14ac:dyDescent="0.25">
      <c r="A361" t="s">
        <v>413</v>
      </c>
    </row>
    <row r="362" spans="1:1" x14ac:dyDescent="0.25">
      <c r="A362" t="s">
        <v>414</v>
      </c>
    </row>
    <row r="363" spans="1:1" x14ac:dyDescent="0.25">
      <c r="A363" t="s">
        <v>415</v>
      </c>
    </row>
    <row r="364" spans="1:1" x14ac:dyDescent="0.25">
      <c r="A364" t="s">
        <v>416</v>
      </c>
    </row>
    <row r="365" spans="1:1" x14ac:dyDescent="0.25">
      <c r="A365" t="s">
        <v>417</v>
      </c>
    </row>
    <row r="366" spans="1:1" x14ac:dyDescent="0.25">
      <c r="A366" t="s">
        <v>418</v>
      </c>
    </row>
    <row r="367" spans="1:1" x14ac:dyDescent="0.25">
      <c r="A367" t="s">
        <v>419</v>
      </c>
    </row>
    <row r="368" spans="1:1" x14ac:dyDescent="0.25">
      <c r="A368" t="s">
        <v>420</v>
      </c>
    </row>
    <row r="369" spans="1:1" x14ac:dyDescent="0.25">
      <c r="A369" t="s">
        <v>421</v>
      </c>
    </row>
    <row r="370" spans="1:1" x14ac:dyDescent="0.25">
      <c r="A370" t="s">
        <v>422</v>
      </c>
    </row>
    <row r="371" spans="1:1" x14ac:dyDescent="0.25">
      <c r="A371" t="s">
        <v>423</v>
      </c>
    </row>
    <row r="372" spans="1:1" x14ac:dyDescent="0.25">
      <c r="A372" t="s">
        <v>424</v>
      </c>
    </row>
    <row r="373" spans="1:1" x14ac:dyDescent="0.25">
      <c r="A373" t="s">
        <v>425</v>
      </c>
    </row>
    <row r="374" spans="1:1" x14ac:dyDescent="0.25">
      <c r="A374" t="s">
        <v>426</v>
      </c>
    </row>
    <row r="375" spans="1:1" x14ac:dyDescent="0.25">
      <c r="A375" t="s">
        <v>427</v>
      </c>
    </row>
    <row r="376" spans="1:1" x14ac:dyDescent="0.25">
      <c r="A376" t="s">
        <v>428</v>
      </c>
    </row>
    <row r="377" spans="1:1" x14ac:dyDescent="0.25">
      <c r="A377" t="s">
        <v>429</v>
      </c>
    </row>
    <row r="378" spans="1:1" x14ac:dyDescent="0.25">
      <c r="A378" t="s">
        <v>430</v>
      </c>
    </row>
    <row r="379" spans="1:1" x14ac:dyDescent="0.25">
      <c r="A379" t="s">
        <v>431</v>
      </c>
    </row>
    <row r="380" spans="1:1" x14ac:dyDescent="0.25">
      <c r="A380" t="s">
        <v>432</v>
      </c>
    </row>
    <row r="381" spans="1:1" x14ac:dyDescent="0.25">
      <c r="A381" t="s">
        <v>433</v>
      </c>
    </row>
    <row r="382" spans="1:1" x14ac:dyDescent="0.25">
      <c r="A382" t="s">
        <v>434</v>
      </c>
    </row>
    <row r="383" spans="1:1" x14ac:dyDescent="0.25">
      <c r="A383" t="s">
        <v>435</v>
      </c>
    </row>
    <row r="384" spans="1:1" x14ac:dyDescent="0.25">
      <c r="A384" t="s">
        <v>436</v>
      </c>
    </row>
    <row r="385" spans="1:1" x14ac:dyDescent="0.25">
      <c r="A385" t="s">
        <v>437</v>
      </c>
    </row>
    <row r="386" spans="1:1" x14ac:dyDescent="0.25">
      <c r="A386" t="s">
        <v>438</v>
      </c>
    </row>
    <row r="387" spans="1:1" x14ac:dyDescent="0.25">
      <c r="A387" t="s">
        <v>439</v>
      </c>
    </row>
    <row r="388" spans="1:1" x14ac:dyDescent="0.25">
      <c r="A388" t="s">
        <v>440</v>
      </c>
    </row>
    <row r="389" spans="1:1" x14ac:dyDescent="0.25">
      <c r="A389" t="s">
        <v>441</v>
      </c>
    </row>
    <row r="390" spans="1:1" x14ac:dyDescent="0.25">
      <c r="A390" t="s">
        <v>442</v>
      </c>
    </row>
    <row r="391" spans="1:1" x14ac:dyDescent="0.25">
      <c r="A391" t="s">
        <v>443</v>
      </c>
    </row>
    <row r="392" spans="1:1" x14ac:dyDescent="0.25">
      <c r="A392" t="s">
        <v>444</v>
      </c>
    </row>
    <row r="393" spans="1:1" x14ac:dyDescent="0.25">
      <c r="A393" t="s">
        <v>445</v>
      </c>
    </row>
    <row r="394" spans="1:1" x14ac:dyDescent="0.25">
      <c r="A394" t="s">
        <v>446</v>
      </c>
    </row>
    <row r="395" spans="1:1" x14ac:dyDescent="0.25">
      <c r="A395" t="s">
        <v>447</v>
      </c>
    </row>
    <row r="396" spans="1:1" x14ac:dyDescent="0.25">
      <c r="A396" t="s">
        <v>448</v>
      </c>
    </row>
    <row r="397" spans="1:1" x14ac:dyDescent="0.25">
      <c r="A397" t="s">
        <v>449</v>
      </c>
    </row>
    <row r="398" spans="1:1" x14ac:dyDescent="0.25">
      <c r="A398" t="s">
        <v>450</v>
      </c>
    </row>
    <row r="399" spans="1:1" x14ac:dyDescent="0.25">
      <c r="A399" t="s">
        <v>451</v>
      </c>
    </row>
    <row r="400" spans="1:1" x14ac:dyDescent="0.25">
      <c r="A400" t="s">
        <v>452</v>
      </c>
    </row>
    <row r="401" spans="1:1" x14ac:dyDescent="0.25">
      <c r="A401" t="s">
        <v>453</v>
      </c>
    </row>
    <row r="402" spans="1:1" x14ac:dyDescent="0.25">
      <c r="A402" t="s">
        <v>454</v>
      </c>
    </row>
    <row r="403" spans="1:1" x14ac:dyDescent="0.25">
      <c r="A403" t="s">
        <v>455</v>
      </c>
    </row>
    <row r="404" spans="1:1" x14ac:dyDescent="0.25">
      <c r="A404" t="s">
        <v>456</v>
      </c>
    </row>
    <row r="405" spans="1:1" x14ac:dyDescent="0.25">
      <c r="A405" t="s">
        <v>457</v>
      </c>
    </row>
    <row r="406" spans="1:1" x14ac:dyDescent="0.25">
      <c r="A406" t="s">
        <v>458</v>
      </c>
    </row>
    <row r="407" spans="1:1" x14ac:dyDescent="0.25">
      <c r="A407" t="s">
        <v>459</v>
      </c>
    </row>
    <row r="408" spans="1:1" x14ac:dyDescent="0.25">
      <c r="A408" t="s">
        <v>460</v>
      </c>
    </row>
    <row r="409" spans="1:1" x14ac:dyDescent="0.25">
      <c r="A409" t="s">
        <v>461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25"/>
  <sheetViews>
    <sheetView showGridLines="0" topLeftCell="A4" workbookViewId="0">
      <selection activeCell="G6" sqref="G6:M6"/>
    </sheetView>
  </sheetViews>
  <sheetFormatPr defaultColWidth="8.85546875" defaultRowHeight="15" x14ac:dyDescent="0.25"/>
  <cols>
    <col min="1" max="1" width="19.42578125" style="2" customWidth="1"/>
    <col min="2" max="2" width="28.7109375" style="2" customWidth="1"/>
    <col min="3" max="3" width="4.85546875" style="2" customWidth="1"/>
    <col min="4" max="4" width="9.85546875" style="2" customWidth="1"/>
    <col min="5" max="5" width="8.5703125" style="2" customWidth="1"/>
    <col min="6" max="6" width="7.5703125" style="2" customWidth="1"/>
    <col min="7" max="7" width="12" style="2" customWidth="1"/>
    <col min="8" max="8" width="8.7109375" style="2" customWidth="1"/>
    <col min="9" max="9" width="11.42578125" style="2" customWidth="1"/>
    <col min="10" max="10" width="8.7109375" style="2" customWidth="1"/>
    <col min="11" max="11" width="9.42578125" style="2" customWidth="1"/>
    <col min="12" max="12" width="5.42578125" style="2" hidden="1" customWidth="1"/>
    <col min="13" max="13" width="16.140625" style="2" customWidth="1"/>
    <col min="14" max="16384" width="8.85546875" style="2"/>
  </cols>
  <sheetData>
    <row r="1" spans="1:13" ht="37.5" customHeight="1" x14ac:dyDescent="0.25">
      <c r="A1" s="100" t="s">
        <v>472</v>
      </c>
      <c r="B1" s="101"/>
      <c r="C1" s="101"/>
      <c r="D1" s="101"/>
      <c r="E1" s="101"/>
      <c r="F1" s="101"/>
      <c r="G1" s="101"/>
      <c r="H1" s="101"/>
      <c r="I1" s="101"/>
      <c r="J1" s="101"/>
      <c r="K1" s="101"/>
      <c r="L1" s="101"/>
      <c r="M1" s="102"/>
    </row>
    <row r="2" spans="1:13" ht="18.75" customHeight="1" x14ac:dyDescent="0.25">
      <c r="A2" s="94" t="s">
        <v>483</v>
      </c>
      <c r="B2" s="95"/>
      <c r="C2" s="95"/>
      <c r="D2" s="95"/>
      <c r="E2" s="95"/>
      <c r="F2" s="95"/>
      <c r="G2" s="95"/>
      <c r="H2" s="95"/>
      <c r="I2" s="95"/>
      <c r="J2" s="95"/>
      <c r="K2" s="95"/>
      <c r="L2" s="95"/>
      <c r="M2" s="96"/>
    </row>
    <row r="3" spans="1:13" ht="19.5" customHeight="1" x14ac:dyDescent="0.25">
      <c r="A3" s="97" t="s">
        <v>529</v>
      </c>
      <c r="B3" s="98"/>
      <c r="C3" s="98"/>
      <c r="D3" s="98"/>
      <c r="E3" s="98"/>
      <c r="F3" s="98"/>
      <c r="G3" s="98"/>
      <c r="H3" s="98"/>
      <c r="I3" s="98"/>
      <c r="J3" s="98"/>
      <c r="K3" s="98"/>
      <c r="L3" s="98"/>
      <c r="M3" s="99"/>
    </row>
    <row r="4" spans="1:13" ht="20.25" customHeight="1" x14ac:dyDescent="0.25">
      <c r="A4" s="79" t="s">
        <v>481</v>
      </c>
      <c r="B4" s="80"/>
      <c r="C4" s="80"/>
      <c r="D4" s="80"/>
      <c r="E4" s="80"/>
      <c r="F4" s="81"/>
      <c r="G4" s="82" t="s">
        <v>560</v>
      </c>
      <c r="H4" s="83"/>
      <c r="I4" s="83"/>
      <c r="J4" s="83"/>
      <c r="K4" s="83"/>
      <c r="L4" s="83"/>
      <c r="M4" s="84"/>
    </row>
    <row r="5" spans="1:13" ht="20.25" customHeight="1" x14ac:dyDescent="0.25">
      <c r="A5" s="79" t="s">
        <v>482</v>
      </c>
      <c r="B5" s="80"/>
      <c r="C5" s="80"/>
      <c r="D5" s="80"/>
      <c r="E5" s="80"/>
      <c r="F5" s="81"/>
      <c r="G5" s="82" t="s">
        <v>561</v>
      </c>
      <c r="H5" s="83"/>
      <c r="I5" s="83"/>
      <c r="J5" s="83"/>
      <c r="K5" s="83"/>
      <c r="L5" s="83"/>
      <c r="M5" s="84"/>
    </row>
    <row r="6" spans="1:13" ht="20.25" customHeight="1" x14ac:dyDescent="0.25">
      <c r="A6" s="79" t="s">
        <v>484</v>
      </c>
      <c r="B6" s="80"/>
      <c r="C6" s="80"/>
      <c r="D6" s="80"/>
      <c r="E6" s="80"/>
      <c r="F6" s="81"/>
      <c r="G6" s="82">
        <v>125140829</v>
      </c>
      <c r="H6" s="85"/>
      <c r="I6" s="85"/>
      <c r="J6" s="85"/>
      <c r="K6" s="85"/>
      <c r="L6" s="85"/>
      <c r="M6" s="86"/>
    </row>
    <row r="7" spans="1:13" ht="8.25" customHeight="1" x14ac:dyDescent="0.25">
      <c r="A7" s="103"/>
      <c r="B7" s="104"/>
      <c r="C7" s="104"/>
      <c r="D7" s="104"/>
      <c r="E7" s="104"/>
      <c r="F7" s="104"/>
      <c r="G7" s="104"/>
      <c r="H7" s="104"/>
      <c r="I7" s="104"/>
      <c r="J7" s="104"/>
      <c r="K7" s="104"/>
      <c r="L7" s="104"/>
      <c r="M7" s="105"/>
    </row>
    <row r="8" spans="1:13" ht="15" customHeight="1" x14ac:dyDescent="0.25">
      <c r="A8" s="26" t="s">
        <v>514</v>
      </c>
      <c r="B8" s="26" t="s">
        <v>513</v>
      </c>
      <c r="C8" s="106">
        <v>110</v>
      </c>
      <c r="D8" s="107"/>
      <c r="E8" s="106" t="s">
        <v>0</v>
      </c>
      <c r="F8" s="107"/>
      <c r="G8" s="3" t="s">
        <v>1</v>
      </c>
      <c r="H8" s="3">
        <v>440</v>
      </c>
      <c r="I8" s="3" t="s">
        <v>2</v>
      </c>
      <c r="J8" s="3" t="s">
        <v>3</v>
      </c>
      <c r="K8" s="3" t="s">
        <v>4</v>
      </c>
      <c r="L8" s="3"/>
      <c r="M8" s="6"/>
    </row>
    <row r="9" spans="1:13" ht="15" customHeight="1" x14ac:dyDescent="0.25">
      <c r="A9" s="77" t="s">
        <v>5</v>
      </c>
      <c r="B9" s="77" t="s">
        <v>6</v>
      </c>
      <c r="C9" s="87" t="s">
        <v>7</v>
      </c>
      <c r="D9" s="88"/>
      <c r="E9" s="89" t="s">
        <v>8</v>
      </c>
      <c r="F9" s="89"/>
      <c r="G9" s="77" t="s">
        <v>9</v>
      </c>
      <c r="H9" s="77" t="s">
        <v>10</v>
      </c>
      <c r="I9" s="77" t="s">
        <v>473</v>
      </c>
      <c r="J9" s="77" t="s">
        <v>11</v>
      </c>
      <c r="K9" s="77" t="s">
        <v>12</v>
      </c>
      <c r="L9" s="77"/>
      <c r="M9" s="90" t="s">
        <v>13</v>
      </c>
    </row>
    <row r="10" spans="1:13" ht="27" customHeight="1" x14ac:dyDescent="0.25">
      <c r="A10" s="78"/>
      <c r="B10" s="78"/>
      <c r="C10" s="92" t="s">
        <v>479</v>
      </c>
      <c r="D10" s="93"/>
      <c r="E10" s="92" t="s">
        <v>480</v>
      </c>
      <c r="F10" s="93"/>
      <c r="G10" s="78"/>
      <c r="H10" s="78"/>
      <c r="I10" s="78"/>
      <c r="J10" s="78"/>
      <c r="K10" s="78"/>
      <c r="L10" s="78"/>
      <c r="M10" s="91"/>
    </row>
    <row r="11" spans="1:13" ht="15" customHeight="1" x14ac:dyDescent="0.25">
      <c r="A11" s="29">
        <v>11000</v>
      </c>
      <c r="B11" s="29" t="s">
        <v>14</v>
      </c>
      <c r="C11" s="108">
        <f>Details!F5</f>
        <v>196553</v>
      </c>
      <c r="D11" s="109"/>
      <c r="E11" s="108">
        <f>Details!F6</f>
        <v>35845</v>
      </c>
      <c r="F11" s="109"/>
      <c r="G11" s="30">
        <f>Details!F7</f>
        <v>0</v>
      </c>
      <c r="H11" s="31">
        <f>Details!F8</f>
        <v>0</v>
      </c>
      <c r="I11" s="32">
        <f>Details!F9</f>
        <v>1250</v>
      </c>
      <c r="J11" s="31">
        <f>Details!F10</f>
        <v>26487</v>
      </c>
      <c r="K11" s="32">
        <f>Details!F11</f>
        <v>0</v>
      </c>
      <c r="L11" s="30"/>
      <c r="M11" s="30">
        <f>SUM(C11:L11)</f>
        <v>260135</v>
      </c>
    </row>
    <row r="12" spans="1:13" s="17" customFormat="1" ht="30" customHeight="1" x14ac:dyDescent="0.25">
      <c r="A12" s="33">
        <v>21000</v>
      </c>
      <c r="B12" s="33" t="s">
        <v>15</v>
      </c>
      <c r="C12" s="110">
        <f>Details!F12</f>
        <v>0</v>
      </c>
      <c r="D12" s="111"/>
      <c r="E12" s="110">
        <f>Details!F13</f>
        <v>0</v>
      </c>
      <c r="F12" s="111"/>
      <c r="G12" s="34">
        <f>Details!F14</f>
        <v>0</v>
      </c>
      <c r="H12" s="35">
        <f>Details!F15</f>
        <v>0</v>
      </c>
      <c r="I12" s="35">
        <f>Details!F16</f>
        <v>0</v>
      </c>
      <c r="J12" s="35">
        <f>Details!F17</f>
        <v>0</v>
      </c>
      <c r="K12" s="35">
        <f>Details!F18</f>
        <v>0</v>
      </c>
      <c r="L12" s="34"/>
      <c r="M12" s="34">
        <f t="shared" ref="M12:M17" si="0">SUM(C12:K12)</f>
        <v>0</v>
      </c>
    </row>
    <row r="13" spans="1:13" ht="45" customHeight="1" x14ac:dyDescent="0.25">
      <c r="A13" s="29">
        <v>22100</v>
      </c>
      <c r="B13" s="29" t="s">
        <v>509</v>
      </c>
      <c r="C13" s="108">
        <f>Details!F19</f>
        <v>0</v>
      </c>
      <c r="D13" s="109"/>
      <c r="E13" s="112">
        <f>Details!F20</f>
        <v>0</v>
      </c>
      <c r="F13" s="113"/>
      <c r="G13" s="30">
        <f>Details!F21</f>
        <v>0</v>
      </c>
      <c r="H13" s="36">
        <f>Details!F22</f>
        <v>0</v>
      </c>
      <c r="I13" s="30">
        <f>Details!F23</f>
        <v>38365</v>
      </c>
      <c r="J13" s="30">
        <f>Details!F24</f>
        <v>0</v>
      </c>
      <c r="K13" s="36">
        <f>Details!F25</f>
        <v>0</v>
      </c>
      <c r="L13" s="30"/>
      <c r="M13" s="30">
        <f t="shared" si="0"/>
        <v>38365</v>
      </c>
    </row>
    <row r="14" spans="1:13" ht="30" customHeight="1" x14ac:dyDescent="0.25">
      <c r="A14" s="37">
        <v>22900</v>
      </c>
      <c r="B14" s="29" t="s">
        <v>24</v>
      </c>
      <c r="C14" s="108">
        <f>Details!F26</f>
        <v>0</v>
      </c>
      <c r="D14" s="109"/>
      <c r="E14" s="108">
        <f>Details!F27</f>
        <v>0</v>
      </c>
      <c r="F14" s="109"/>
      <c r="G14" s="30">
        <f>Details!F28</f>
        <v>0</v>
      </c>
      <c r="H14" s="36">
        <f>Details!F29</f>
        <v>0</v>
      </c>
      <c r="I14" s="30">
        <f>Details!F30</f>
        <v>0</v>
      </c>
      <c r="J14" s="30">
        <f>Details!F31</f>
        <v>0</v>
      </c>
      <c r="K14" s="36">
        <f>Details!F32</f>
        <v>0</v>
      </c>
      <c r="L14" s="30"/>
      <c r="M14" s="30">
        <f t="shared" si="0"/>
        <v>0</v>
      </c>
    </row>
    <row r="15" spans="1:13" ht="30" customHeight="1" x14ac:dyDescent="0.25">
      <c r="A15" s="37">
        <v>26000</v>
      </c>
      <c r="B15" s="29" t="s">
        <v>16</v>
      </c>
      <c r="C15" s="108">
        <f>Details!F33</f>
        <v>0</v>
      </c>
      <c r="D15" s="109"/>
      <c r="E15" s="108">
        <f>Details!F34</f>
        <v>0</v>
      </c>
      <c r="F15" s="109"/>
      <c r="G15" s="36">
        <f>Details!F35</f>
        <v>0</v>
      </c>
      <c r="H15" s="36">
        <f>Details!F36</f>
        <v>0</v>
      </c>
      <c r="I15" s="36">
        <f>Details!F37</f>
        <v>0</v>
      </c>
      <c r="J15" s="36">
        <f>Details!F38</f>
        <v>0</v>
      </c>
      <c r="K15" s="36">
        <f>Details!F39</f>
        <v>0</v>
      </c>
      <c r="L15" s="30"/>
      <c r="M15" s="30">
        <f t="shared" si="0"/>
        <v>0</v>
      </c>
    </row>
    <row r="16" spans="1:13" ht="20.25" customHeight="1" x14ac:dyDescent="0.25">
      <c r="A16" s="29">
        <v>27000</v>
      </c>
      <c r="B16" s="29" t="s">
        <v>17</v>
      </c>
      <c r="C16" s="108">
        <f>Details!F40</f>
        <v>0</v>
      </c>
      <c r="D16" s="109"/>
      <c r="E16" s="108">
        <f>Details!F41</f>
        <v>0</v>
      </c>
      <c r="F16" s="109"/>
      <c r="G16" s="36">
        <f>Details!F42</f>
        <v>0</v>
      </c>
      <c r="H16" s="36">
        <f>Details!F43</f>
        <v>0</v>
      </c>
      <c r="I16" s="30">
        <f>Details!F44</f>
        <v>1500</v>
      </c>
      <c r="J16" s="36">
        <f>Details!F45</f>
        <v>0</v>
      </c>
      <c r="K16" s="36">
        <f>Details!F46</f>
        <v>0</v>
      </c>
      <c r="L16" s="30"/>
      <c r="M16" s="30">
        <f t="shared" si="0"/>
        <v>1500</v>
      </c>
    </row>
    <row r="17" spans="1:13" ht="35.25" customHeight="1" x14ac:dyDescent="0.25">
      <c r="A17" s="29">
        <v>33000</v>
      </c>
      <c r="B17" s="38" t="s">
        <v>510</v>
      </c>
      <c r="C17" s="114">
        <f>Details!F47</f>
        <v>0</v>
      </c>
      <c r="D17" s="115"/>
      <c r="E17" s="116">
        <f>Details!F48</f>
        <v>0</v>
      </c>
      <c r="F17" s="116"/>
      <c r="G17" s="30">
        <f>Details!F49</f>
        <v>0</v>
      </c>
      <c r="H17" s="36">
        <f>Details!F50</f>
        <v>0</v>
      </c>
      <c r="I17" s="30">
        <f>Details!F51</f>
        <v>0</v>
      </c>
      <c r="J17" s="30">
        <f>Details!F52</f>
        <v>0</v>
      </c>
      <c r="K17" s="36">
        <f>Details!F53</f>
        <v>0</v>
      </c>
      <c r="L17" s="30"/>
      <c r="M17" s="30">
        <f t="shared" si="0"/>
        <v>0</v>
      </c>
    </row>
    <row r="18" spans="1:13" ht="10.5" customHeight="1" x14ac:dyDescent="0.25">
      <c r="A18" s="120"/>
      <c r="B18" s="121"/>
      <c r="C18" s="121"/>
      <c r="D18" s="121"/>
      <c r="E18" s="121"/>
      <c r="F18" s="121"/>
      <c r="G18" s="121"/>
      <c r="H18" s="121"/>
      <c r="I18" s="121"/>
      <c r="J18" s="121"/>
      <c r="K18" s="121"/>
      <c r="L18" s="121"/>
      <c r="M18" s="122"/>
    </row>
    <row r="19" spans="1:13" ht="17.25" customHeight="1" x14ac:dyDescent="0.25">
      <c r="A19" s="68" t="s">
        <v>490</v>
      </c>
      <c r="B19" s="69"/>
      <c r="C19" s="70">
        <f>SUM(C11:D17)</f>
        <v>196553</v>
      </c>
      <c r="D19" s="71"/>
      <c r="E19" s="70">
        <f>SUM(E11:F17)</f>
        <v>35845</v>
      </c>
      <c r="F19" s="71"/>
      <c r="G19" s="39">
        <f>SUM(G11:G17)</f>
        <v>0</v>
      </c>
      <c r="H19" s="40">
        <f>SUM(H11:H17)</f>
        <v>0</v>
      </c>
      <c r="I19" s="40">
        <f>SUM(I11:I17)</f>
        <v>41115</v>
      </c>
      <c r="J19" s="40">
        <f>SUM(J11:J17)</f>
        <v>26487</v>
      </c>
      <c r="K19" s="41">
        <f>SUM(K11:K17)</f>
        <v>0</v>
      </c>
      <c r="L19" s="42"/>
      <c r="M19" s="40">
        <f>SUM(M11:M17)</f>
        <v>300000</v>
      </c>
    </row>
    <row r="20" spans="1:13" ht="9" customHeight="1" x14ac:dyDescent="0.25">
      <c r="A20" s="117"/>
      <c r="B20" s="118"/>
      <c r="C20" s="118"/>
      <c r="D20" s="118"/>
      <c r="E20" s="118"/>
      <c r="F20" s="118"/>
      <c r="G20" s="118"/>
      <c r="H20" s="118"/>
      <c r="I20" s="118"/>
      <c r="J20" s="118"/>
      <c r="K20" s="118"/>
      <c r="L20" s="118"/>
      <c r="M20" s="119"/>
    </row>
    <row r="21" spans="1:13" ht="33.75" customHeight="1" x14ac:dyDescent="0.25">
      <c r="A21" s="8" t="s">
        <v>478</v>
      </c>
      <c r="B21" s="72"/>
      <c r="C21" s="73"/>
      <c r="D21" s="74" t="s">
        <v>18</v>
      </c>
      <c r="E21" s="75"/>
      <c r="F21" s="75"/>
      <c r="G21" s="75"/>
      <c r="H21" s="75"/>
      <c r="I21" s="75"/>
      <c r="J21" s="75"/>
      <c r="K21" s="75"/>
      <c r="L21" s="76"/>
      <c r="M21" s="18">
        <v>0</v>
      </c>
    </row>
    <row r="22" spans="1:13" ht="15" customHeight="1" x14ac:dyDescent="0.25">
      <c r="A22" s="63" t="s">
        <v>19</v>
      </c>
      <c r="B22" s="64"/>
      <c r="C22" s="64"/>
      <c r="D22" s="64"/>
      <c r="E22" s="64"/>
      <c r="F22" s="64"/>
      <c r="G22" s="64"/>
      <c r="H22" s="64"/>
      <c r="I22" s="64"/>
      <c r="J22" s="64"/>
      <c r="K22" s="64"/>
      <c r="L22" s="65"/>
      <c r="M22" s="43">
        <f>K19</f>
        <v>0</v>
      </c>
    </row>
    <row r="23" spans="1:13" ht="15" customHeight="1" x14ac:dyDescent="0.25">
      <c r="A23" s="63" t="s">
        <v>20</v>
      </c>
      <c r="B23" s="64"/>
      <c r="C23" s="64"/>
      <c r="D23" s="64"/>
      <c r="E23" s="64"/>
      <c r="F23" s="64"/>
      <c r="G23" s="64"/>
      <c r="H23" s="64"/>
      <c r="I23" s="64"/>
      <c r="J23" s="64"/>
      <c r="K23" s="64"/>
      <c r="L23" s="65"/>
      <c r="M23" s="44">
        <f>M19-M21-M22</f>
        <v>300000</v>
      </c>
    </row>
    <row r="24" spans="1:13" ht="15" customHeight="1" x14ac:dyDescent="0.25">
      <c r="A24" s="63" t="s">
        <v>21</v>
      </c>
      <c r="B24" s="64"/>
      <c r="C24" s="64"/>
      <c r="D24" s="64"/>
      <c r="E24" s="64"/>
      <c r="F24" s="64"/>
      <c r="G24" s="64"/>
      <c r="H24" s="64"/>
      <c r="I24" s="64"/>
      <c r="J24" s="64"/>
      <c r="K24" s="64"/>
      <c r="L24" s="65"/>
      <c r="M24" s="44">
        <f>M23*B21</f>
        <v>0</v>
      </c>
    </row>
    <row r="25" spans="1:13" ht="15" customHeight="1" x14ac:dyDescent="0.25">
      <c r="A25" s="66" t="s">
        <v>51</v>
      </c>
      <c r="B25" s="66"/>
      <c r="C25" s="66"/>
      <c r="D25" s="66"/>
      <c r="E25" s="66"/>
      <c r="F25" s="66"/>
      <c r="G25" s="66"/>
      <c r="H25" s="66"/>
      <c r="I25" s="66"/>
      <c r="J25" s="66"/>
      <c r="K25" s="66"/>
      <c r="L25" s="67"/>
      <c r="M25" s="44">
        <f>M19+M24</f>
        <v>300000</v>
      </c>
    </row>
  </sheetData>
  <sheetProtection algorithmName="SHA-512" hashValue="0/1AdSom4f6fuVM92fYG4wUgGxD0KPnWm/ohxCH6qqfUOYW8bow/ixyPqULHpTuaU+Dbnb4bc1wo0xMpjsuQdQ==" saltValue="Jb1JNtJbDjxjv8RnvzRpMA==" spinCount="100000" sheet="1" objects="1" scenarios="1" formatCells="0" formatColumns="0" formatRows="0" insertRows="0" insertHyperlinks="0" deleteRows="0"/>
  <protectedRanges>
    <protectedRange algorithmName="SHA-512" hashValue="gmWeISesQPMhzvPqYovgcN9UEgd0Qz9m7L2OL3iTpt69X/6n0UP292d1N3RSvpGgIGeqEyqzc55mwxngwvAePw==" saltValue="fYwuXBuj4dlAVNgmXMHXmA==" spinCount="100000" sqref="C11:M18" name="Main Budget"/>
    <protectedRange algorithmName="SHA-512" hashValue="g94kMd79A/YYd0ADBad8mZMcZU2dwwfpSMxsE13ATz7R3GZjHsJQKg4bX2Qxb4n3xtTTwh/jVE9u2bu0jJr3Pg==" saltValue="iPGkUWOUuB1Ny8MQAQGXzg==" spinCount="100000" sqref="M22:M25" name="Totals"/>
  </protectedRanges>
  <mergeCells count="50">
    <mergeCell ref="C17:D17"/>
    <mergeCell ref="E15:F15"/>
    <mergeCell ref="E16:F16"/>
    <mergeCell ref="E17:F17"/>
    <mergeCell ref="A20:M20"/>
    <mergeCell ref="A18:M18"/>
    <mergeCell ref="C10:D10"/>
    <mergeCell ref="H9:H10"/>
    <mergeCell ref="I9:I10"/>
    <mergeCell ref="C15:D15"/>
    <mergeCell ref="C16:D16"/>
    <mergeCell ref="E14:F14"/>
    <mergeCell ref="C13:D13"/>
    <mergeCell ref="C14:D14"/>
    <mergeCell ref="C11:D11"/>
    <mergeCell ref="C12:D12"/>
    <mergeCell ref="E11:F11"/>
    <mergeCell ref="E12:F12"/>
    <mergeCell ref="E13:F13"/>
    <mergeCell ref="A2:M2"/>
    <mergeCell ref="A3:M3"/>
    <mergeCell ref="A1:M1"/>
    <mergeCell ref="A7:M7"/>
    <mergeCell ref="C8:D8"/>
    <mergeCell ref="E8:F8"/>
    <mergeCell ref="J9:J10"/>
    <mergeCell ref="K9:K10"/>
    <mergeCell ref="A4:F4"/>
    <mergeCell ref="A5:F5"/>
    <mergeCell ref="A6:F6"/>
    <mergeCell ref="G4:M4"/>
    <mergeCell ref="G5:M5"/>
    <mergeCell ref="G6:M6"/>
    <mergeCell ref="A9:A10"/>
    <mergeCell ref="B9:B10"/>
    <mergeCell ref="C9:D9"/>
    <mergeCell ref="E9:F9"/>
    <mergeCell ref="G9:G10"/>
    <mergeCell ref="L9:L10"/>
    <mergeCell ref="M9:M10"/>
    <mergeCell ref="E10:F10"/>
    <mergeCell ref="A23:L23"/>
    <mergeCell ref="A24:L24"/>
    <mergeCell ref="A25:L25"/>
    <mergeCell ref="A19:B19"/>
    <mergeCell ref="E19:F19"/>
    <mergeCell ref="C19:D19"/>
    <mergeCell ref="B21:C21"/>
    <mergeCell ref="D21:L21"/>
    <mergeCell ref="A22:L22"/>
  </mergeCells>
  <conditionalFormatting sqref="A11:C17 E11:E17 G11:M17 A18">
    <cfRule type="expression" dxfId="17" priority="6">
      <formula>MOD(ROW(),2)=0</formula>
    </cfRule>
  </conditionalFormatting>
  <conditionalFormatting sqref="M25">
    <cfRule type="expression" dxfId="16" priority="1">
      <formula>$M$25&gt;#REF!</formula>
    </cfRule>
  </conditionalFormatting>
  <hyperlinks>
    <hyperlink ref="A8:B8" r:id="rId1" display="Object Code "/>
    <hyperlink ref="A21" r:id="rId2"/>
    <hyperlink ref="B8" r:id="rId3"/>
    <hyperlink ref="A8" r:id="rId4"/>
  </hyperlinks>
  <pageMargins left="0.7" right="0.7" top="0.75" bottom="0.75" header="0.3" footer="0.3"/>
  <pageSetup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07"/>
  <sheetViews>
    <sheetView tabSelected="1" zoomScaleNormal="100" workbookViewId="0">
      <selection activeCell="B43" sqref="B43"/>
    </sheetView>
  </sheetViews>
  <sheetFormatPr defaultRowHeight="15" x14ac:dyDescent="0.25"/>
  <cols>
    <col min="1" max="1" width="42.7109375" customWidth="1"/>
    <col min="2" max="2" width="40.28515625" customWidth="1"/>
    <col min="3" max="3" width="18.28515625" customWidth="1"/>
    <col min="4" max="4" width="9" customWidth="1"/>
    <col min="5" max="5" width="49" customWidth="1"/>
    <col min="6" max="6" width="18.5703125" customWidth="1"/>
  </cols>
  <sheetData>
    <row r="1" spans="1:58" s="11" customFormat="1" ht="31.5" customHeight="1" x14ac:dyDescent="0.25">
      <c r="A1" s="123" t="s">
        <v>485</v>
      </c>
      <c r="B1" s="124"/>
      <c r="C1" s="124"/>
      <c r="D1" s="124"/>
      <c r="E1" s="124"/>
      <c r="F1" s="124"/>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spans="1:58" s="11" customFormat="1" ht="56.25" customHeight="1" x14ac:dyDescent="0.25">
      <c r="A2" s="150" t="s">
        <v>528</v>
      </c>
      <c r="B2" s="150"/>
      <c r="C2" s="150"/>
      <c r="D2" s="12"/>
      <c r="E2" s="125" t="s">
        <v>512</v>
      </c>
      <c r="F2" s="126"/>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48.75" customHeight="1" thickBot="1" x14ac:dyDescent="0.3">
      <c r="A3" s="45" t="s">
        <v>515</v>
      </c>
      <c r="B3" s="27" t="s">
        <v>25</v>
      </c>
      <c r="C3" s="46" t="s">
        <v>50</v>
      </c>
      <c r="D3" s="13"/>
      <c r="E3" s="127"/>
      <c r="F3" s="128"/>
      <c r="G3" s="13"/>
      <c r="H3" s="13"/>
      <c r="I3" s="13"/>
      <c r="J3" s="13"/>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5"/>
      <c r="AX3" s="15"/>
      <c r="AY3" s="15"/>
      <c r="AZ3" s="15"/>
      <c r="BA3" s="15"/>
      <c r="BB3" s="15"/>
      <c r="BC3" s="15"/>
      <c r="BD3" s="15"/>
      <c r="BE3" s="15"/>
      <c r="BF3" s="15"/>
    </row>
    <row r="4" spans="1:58" ht="30" customHeight="1" x14ac:dyDescent="0.3">
      <c r="A4" s="9" t="s">
        <v>52</v>
      </c>
      <c r="B4" s="9" t="s">
        <v>27</v>
      </c>
      <c r="C4" s="10" t="s">
        <v>53</v>
      </c>
      <c r="E4" s="47" t="s">
        <v>48</v>
      </c>
      <c r="F4" s="48" t="s">
        <v>49</v>
      </c>
    </row>
    <row r="5" spans="1:58" ht="18" customHeight="1" x14ac:dyDescent="0.25">
      <c r="A5" s="4" t="s">
        <v>530</v>
      </c>
      <c r="B5" s="62" t="s">
        <v>462</v>
      </c>
      <c r="C5" s="5">
        <v>35000</v>
      </c>
      <c r="E5" s="49" t="s">
        <v>462</v>
      </c>
      <c r="F5" s="50">
        <f>SUMIF($B$5:$B$53,"Instruction: Salary (Cert./Non Cert.)", $C$5:$C$53)</f>
        <v>196553</v>
      </c>
    </row>
    <row r="6" spans="1:58" ht="14.45" customHeight="1" x14ac:dyDescent="0.25">
      <c r="A6" s="4" t="s">
        <v>531</v>
      </c>
      <c r="B6" s="62" t="s">
        <v>462</v>
      </c>
      <c r="C6" s="5">
        <v>41405</v>
      </c>
      <c r="E6" s="51" t="s">
        <v>463</v>
      </c>
      <c r="F6" s="50">
        <f>SUMIF($B$5:$B$53,"Instruction: Benefits (Cert./Non Cert.)", $C$5:$C$53)</f>
        <v>35845</v>
      </c>
    </row>
    <row r="7" spans="1:58" ht="14.45" customHeight="1" x14ac:dyDescent="0.25">
      <c r="A7" s="4" t="s">
        <v>533</v>
      </c>
      <c r="B7" s="4" t="s">
        <v>462</v>
      </c>
      <c r="C7" s="5">
        <v>35568</v>
      </c>
      <c r="E7" s="52" t="s">
        <v>26</v>
      </c>
      <c r="F7" s="50">
        <f>SUMIF($B$5:$B$53,"Instruction: Professional Services", $C$5:$C$53)</f>
        <v>0</v>
      </c>
    </row>
    <row r="8" spans="1:58" ht="14.45" customHeight="1" x14ac:dyDescent="0.25">
      <c r="A8" s="4" t="s">
        <v>532</v>
      </c>
      <c r="B8" s="4" t="s">
        <v>462</v>
      </c>
      <c r="C8" s="5">
        <v>23040</v>
      </c>
      <c r="E8" s="52" t="s">
        <v>492</v>
      </c>
      <c r="F8" s="50">
        <f>SUMIF($B$5:$B$53,"Instruction: Rentals", $C$5:$C$53)</f>
        <v>0</v>
      </c>
    </row>
    <row r="9" spans="1:58" ht="14.45" customHeight="1" x14ac:dyDescent="0.25">
      <c r="A9" s="4" t="s">
        <v>534</v>
      </c>
      <c r="B9" s="4" t="s">
        <v>462</v>
      </c>
      <c r="C9" s="5">
        <v>23400</v>
      </c>
      <c r="E9" s="53" t="s">
        <v>493</v>
      </c>
      <c r="F9" s="54">
        <f>SUMIF($B$5:$B$53,"Instruction: Other Purchased Services", $C$5:$C$53)</f>
        <v>1250</v>
      </c>
    </row>
    <row r="10" spans="1:58" ht="14.45" customHeight="1" x14ac:dyDescent="0.25">
      <c r="A10" s="4" t="s">
        <v>545</v>
      </c>
      <c r="B10" s="4" t="s">
        <v>463</v>
      </c>
      <c r="C10" s="5">
        <v>14495</v>
      </c>
      <c r="E10" s="53" t="s">
        <v>27</v>
      </c>
      <c r="F10" s="50">
        <f>SUMIF($B$5:$B$53,"Instruction: General Supplies", $C$5:$C$53)</f>
        <v>26487</v>
      </c>
    </row>
    <row r="11" spans="1:58" ht="14.45" customHeight="1" x14ac:dyDescent="0.25">
      <c r="A11" s="4" t="s">
        <v>546</v>
      </c>
      <c r="B11" s="4" t="s">
        <v>463</v>
      </c>
      <c r="C11" s="5">
        <v>21350</v>
      </c>
      <c r="E11" s="53" t="s">
        <v>494</v>
      </c>
      <c r="F11" s="50">
        <f>SUMIF($B$5:$B$53,"Instruction: Property", $C$5:$C$53)</f>
        <v>0</v>
      </c>
    </row>
    <row r="12" spans="1:58" ht="14.45" customHeight="1" x14ac:dyDescent="0.25">
      <c r="A12" s="4" t="s">
        <v>535</v>
      </c>
      <c r="B12" s="4" t="s">
        <v>30</v>
      </c>
      <c r="C12" s="5">
        <v>300</v>
      </c>
      <c r="E12" s="55" t="s">
        <v>464</v>
      </c>
      <c r="F12" s="50">
        <f>SUMIF($B$5:$B$53,"Support Services (Student): Salary (Cert./Non Cert.)", $C$5:$C$53)</f>
        <v>0</v>
      </c>
    </row>
    <row r="13" spans="1:58" ht="14.45" customHeight="1" x14ac:dyDescent="0.25">
      <c r="A13" s="4" t="s">
        <v>536</v>
      </c>
      <c r="B13" s="4" t="s">
        <v>30</v>
      </c>
      <c r="C13" s="5">
        <v>5625</v>
      </c>
      <c r="E13" s="55" t="s">
        <v>465</v>
      </c>
      <c r="F13" s="50">
        <f>SUMIF($B$5:$B$53,"Support Services (Student): Benefits (Cert./Non Cert.)", $C$5:$C$53)</f>
        <v>0</v>
      </c>
    </row>
    <row r="14" spans="1:58" ht="14.45" customHeight="1" x14ac:dyDescent="0.25">
      <c r="A14" s="4" t="s">
        <v>537</v>
      </c>
      <c r="B14" s="4" t="s">
        <v>30</v>
      </c>
      <c r="C14" s="5">
        <v>3900</v>
      </c>
      <c r="E14" s="53" t="s">
        <v>28</v>
      </c>
      <c r="F14" s="50">
        <f>SUMIF($B$5:$B$53,"Support Services (Student): Professional Services", $C$5:$C$53)</f>
        <v>0</v>
      </c>
    </row>
    <row r="15" spans="1:58" x14ac:dyDescent="0.25">
      <c r="A15" s="4" t="s">
        <v>538</v>
      </c>
      <c r="B15" s="4" t="s">
        <v>30</v>
      </c>
      <c r="C15" s="5">
        <v>3000</v>
      </c>
      <c r="E15" s="53" t="s">
        <v>495</v>
      </c>
      <c r="F15" s="54">
        <f>SUMIF($B$5:$B$53,"Support Services (Student): Rentals", $C$5:$C$53)</f>
        <v>0</v>
      </c>
    </row>
    <row r="16" spans="1:58" x14ac:dyDescent="0.25">
      <c r="A16" s="4" t="s">
        <v>539</v>
      </c>
      <c r="B16" s="4" t="s">
        <v>30</v>
      </c>
      <c r="C16" s="5">
        <v>1000</v>
      </c>
      <c r="E16" s="53" t="s">
        <v>496</v>
      </c>
      <c r="F16" s="54">
        <f>SUMIF($B$5:$B$53,"Support Services (Student):Other Purchased Services", $C$5:$C$53)</f>
        <v>0</v>
      </c>
    </row>
    <row r="17" spans="1:6" x14ac:dyDescent="0.25">
      <c r="A17" s="4" t="s">
        <v>540</v>
      </c>
      <c r="B17" s="4" t="s">
        <v>30</v>
      </c>
      <c r="C17" s="5">
        <v>800</v>
      </c>
      <c r="E17" s="53" t="s">
        <v>497</v>
      </c>
      <c r="F17" s="54">
        <f>SUMIF($B$5:$B$53,"Support Services (Student):General Supplies", $C$5:$C$53)</f>
        <v>0</v>
      </c>
    </row>
    <row r="18" spans="1:6" x14ac:dyDescent="0.25">
      <c r="A18" s="4" t="s">
        <v>543</v>
      </c>
      <c r="B18" s="4" t="s">
        <v>30</v>
      </c>
      <c r="C18" s="5">
        <v>200</v>
      </c>
      <c r="E18" s="53" t="s">
        <v>498</v>
      </c>
      <c r="F18" s="54">
        <f>SUMIF($B$5:$B$53,"Support Services (Student):Property", $C$5:$C$53)</f>
        <v>0</v>
      </c>
    </row>
    <row r="19" spans="1:6" x14ac:dyDescent="0.25">
      <c r="A19" s="4" t="s">
        <v>541</v>
      </c>
      <c r="B19" s="4" t="s">
        <v>30</v>
      </c>
      <c r="C19" s="5">
        <v>240</v>
      </c>
      <c r="E19" s="51" t="s">
        <v>499</v>
      </c>
      <c r="F19" s="50">
        <f>SUMIF($B$5:$B$53,"Improvement of Instruction: Salary (Cert./Non Cert.)", $C$5:$C$53)</f>
        <v>0</v>
      </c>
    </row>
    <row r="20" spans="1:6" x14ac:dyDescent="0.25">
      <c r="A20" s="4" t="s">
        <v>544</v>
      </c>
      <c r="B20" s="4" t="s">
        <v>30</v>
      </c>
      <c r="C20" s="5">
        <v>400</v>
      </c>
      <c r="E20" s="51" t="s">
        <v>500</v>
      </c>
      <c r="F20" s="54">
        <f>SUMIF($B$5:$B$53,"Improvement of Instruction: Benefits (Cert./Non Cert.)", $C$5:$C$53)</f>
        <v>0</v>
      </c>
    </row>
    <row r="21" spans="1:6" x14ac:dyDescent="0.25">
      <c r="A21" s="4" t="s">
        <v>542</v>
      </c>
      <c r="B21" s="4" t="s">
        <v>30</v>
      </c>
      <c r="C21" s="5">
        <v>18000</v>
      </c>
      <c r="E21" s="52" t="s">
        <v>29</v>
      </c>
      <c r="F21" s="50">
        <f>SUMIF($B$5:$B$53,"Improvement of Instruction: Professional Services", $C$5:$C$53)</f>
        <v>0</v>
      </c>
    </row>
    <row r="22" spans="1:6" x14ac:dyDescent="0.25">
      <c r="A22" s="4" t="s">
        <v>547</v>
      </c>
      <c r="B22" s="4" t="s">
        <v>45</v>
      </c>
      <c r="C22" s="5">
        <v>1500</v>
      </c>
      <c r="E22" s="52" t="s">
        <v>501</v>
      </c>
      <c r="F22" s="54">
        <f>SUMIF($B$5:$B$53,"Improvement of Instruction: Rentals ", $C$5:$C$53)</f>
        <v>0</v>
      </c>
    </row>
    <row r="23" spans="1:6" x14ac:dyDescent="0.25">
      <c r="A23" s="4" t="s">
        <v>548</v>
      </c>
      <c r="B23" s="4" t="s">
        <v>27</v>
      </c>
      <c r="C23" s="5">
        <v>5400</v>
      </c>
      <c r="E23" s="52" t="s">
        <v>30</v>
      </c>
      <c r="F23" s="50">
        <f>SUMIF($B$5:$B$53,"Improvement of Instruction: Other Purchased Services", $C$5:$C$53)</f>
        <v>38365</v>
      </c>
    </row>
    <row r="24" spans="1:6" x14ac:dyDescent="0.25">
      <c r="A24" s="4" t="s">
        <v>549</v>
      </c>
      <c r="B24" s="4" t="s">
        <v>27</v>
      </c>
      <c r="C24" s="5">
        <v>4200</v>
      </c>
      <c r="E24" s="52" t="s">
        <v>31</v>
      </c>
      <c r="F24" s="50">
        <f>SUMIF($B$5:$B$53,"Improvement of Instruction: General Supplies", $C$5:$C$53)</f>
        <v>0</v>
      </c>
    </row>
    <row r="25" spans="1:6" x14ac:dyDescent="0.25">
      <c r="A25" s="4" t="s">
        <v>543</v>
      </c>
      <c r="B25" s="4" t="s">
        <v>493</v>
      </c>
      <c r="C25" s="5">
        <v>1250</v>
      </c>
      <c r="E25" s="52" t="s">
        <v>32</v>
      </c>
      <c r="F25" s="54">
        <f>SUMIF($B$5:$B$53,"Improvement of Instruction: Property", $C$5:$C$53)</f>
        <v>0</v>
      </c>
    </row>
    <row r="26" spans="1:6" x14ac:dyDescent="0.25">
      <c r="A26" s="4" t="s">
        <v>550</v>
      </c>
      <c r="B26" s="4" t="s">
        <v>27</v>
      </c>
      <c r="C26" s="5">
        <v>5000</v>
      </c>
      <c r="E26" s="51" t="s">
        <v>466</v>
      </c>
      <c r="F26" s="50">
        <f>SUMIF($B$5:$B$53,"Other Support Services: Salary (Cert./Non Cert.)", $C$5:$C$53)</f>
        <v>0</v>
      </c>
    </row>
    <row r="27" spans="1:6" x14ac:dyDescent="0.25">
      <c r="A27" s="4" t="s">
        <v>551</v>
      </c>
      <c r="B27" s="4" t="s">
        <v>30</v>
      </c>
      <c r="C27" s="5">
        <v>3900</v>
      </c>
      <c r="E27" s="51" t="s">
        <v>467</v>
      </c>
      <c r="F27" s="50">
        <f>SUMIF($B$5:$B$53,"Other Support Services: Benefits (Cert./Non Cert.)", $C$5:$C$53)</f>
        <v>0</v>
      </c>
    </row>
    <row r="28" spans="1:6" x14ac:dyDescent="0.25">
      <c r="A28" s="4" t="s">
        <v>552</v>
      </c>
      <c r="B28" s="4" t="s">
        <v>462</v>
      </c>
      <c r="C28" s="5">
        <v>16640</v>
      </c>
      <c r="E28" s="52" t="s">
        <v>33</v>
      </c>
      <c r="F28" s="50">
        <f>SUMIF($B$5:$B$53,"Other Support Services: Professional Services", $C$5:$C$53)</f>
        <v>0</v>
      </c>
    </row>
    <row r="29" spans="1:6" x14ac:dyDescent="0.25">
      <c r="A29" s="4" t="s">
        <v>553</v>
      </c>
      <c r="B29" s="4" t="s">
        <v>462</v>
      </c>
      <c r="C29" s="5">
        <v>21500</v>
      </c>
      <c r="E29" s="52" t="s">
        <v>34</v>
      </c>
      <c r="F29" s="54">
        <f>SUMIF($B$5:$B$53,"Other Support Services: Rentals", $C$5:$C$53)</f>
        <v>0</v>
      </c>
    </row>
    <row r="30" spans="1:6" x14ac:dyDescent="0.25">
      <c r="A30" s="4" t="s">
        <v>554</v>
      </c>
      <c r="B30" s="4" t="s">
        <v>27</v>
      </c>
      <c r="C30" s="5">
        <v>9500</v>
      </c>
      <c r="E30" s="52" t="s">
        <v>35</v>
      </c>
      <c r="F30" s="50">
        <f>SUMIF($B$5:$B$53,"Other Support Services: Other Purchased Services", $C$5:$C$53)</f>
        <v>0</v>
      </c>
    </row>
    <row r="31" spans="1:6" x14ac:dyDescent="0.25">
      <c r="A31" s="4" t="s">
        <v>555</v>
      </c>
      <c r="B31" s="4" t="s">
        <v>30</v>
      </c>
      <c r="C31" s="5">
        <v>1000</v>
      </c>
      <c r="E31" s="52" t="s">
        <v>36</v>
      </c>
      <c r="F31" s="50">
        <f>SUMIF($B$5:$B$53,"Other Support Services: General Supplies", $C$5:$C$53)</f>
        <v>0</v>
      </c>
    </row>
    <row r="32" spans="1:6" x14ac:dyDescent="0.25">
      <c r="A32" s="4" t="s">
        <v>558</v>
      </c>
      <c r="B32" s="4" t="s">
        <v>27</v>
      </c>
      <c r="C32" s="5">
        <v>2387</v>
      </c>
      <c r="E32" s="52" t="s">
        <v>37</v>
      </c>
      <c r="F32" s="54">
        <f>SUMIF($B$5:$B$53,"Other Support Services: Property", $C$5:$C$53)</f>
        <v>0</v>
      </c>
    </row>
    <row r="33" spans="1:6" x14ac:dyDescent="0.25">
      <c r="A33" s="4"/>
      <c r="B33" s="4"/>
      <c r="C33" s="5"/>
      <c r="E33" s="51" t="s">
        <v>468</v>
      </c>
      <c r="F33" s="50">
        <f>SUMIF($B$5:$B$53,"Operations and Maintenance: Salary (Cert./Non Cert.)", $C$5:$C$53)</f>
        <v>0</v>
      </c>
    </row>
    <row r="34" spans="1:6" x14ac:dyDescent="0.25">
      <c r="A34" s="4"/>
      <c r="B34" s="4"/>
      <c r="C34" s="5"/>
      <c r="E34" s="51" t="s">
        <v>469</v>
      </c>
      <c r="F34" s="50">
        <f>SUMIF($B$5:$B$53,"Operations and Maintenance: Benefits (Cert./Non Cert.)", $C$5:$C$53)</f>
        <v>0</v>
      </c>
    </row>
    <row r="35" spans="1:6" x14ac:dyDescent="0.25">
      <c r="A35" s="4"/>
      <c r="B35" s="4"/>
      <c r="C35" s="5"/>
      <c r="E35" s="52" t="s">
        <v>38</v>
      </c>
      <c r="F35" s="54">
        <f>SUMIF($B$5:$B$53,"Operations and Maintenance: Professional Services", $C$5:$C$53)</f>
        <v>0</v>
      </c>
    </row>
    <row r="36" spans="1:6" x14ac:dyDescent="0.25">
      <c r="A36" s="4"/>
      <c r="B36" s="4"/>
      <c r="C36" s="5"/>
      <c r="E36" s="52" t="s">
        <v>39</v>
      </c>
      <c r="F36" s="54">
        <f>SUMIF($B$5:$B$53,"Operations and Maintenance: Rentals", $C$5:$C$53)</f>
        <v>0</v>
      </c>
    </row>
    <row r="37" spans="1:6" x14ac:dyDescent="0.25">
      <c r="A37" s="4"/>
      <c r="B37" s="4"/>
      <c r="C37" s="5"/>
      <c r="E37" s="52" t="s">
        <v>40</v>
      </c>
      <c r="F37" s="54">
        <f>SUMIF($B$5:$B$53,"Operations and Maintenance: Other Purchased Services", $C$5:$C$53)</f>
        <v>0</v>
      </c>
    </row>
    <row r="38" spans="1:6" x14ac:dyDescent="0.25">
      <c r="A38" s="4"/>
      <c r="B38" s="4"/>
      <c r="C38" s="5"/>
      <c r="E38" s="52" t="s">
        <v>41</v>
      </c>
      <c r="F38" s="54">
        <f>SUMIF($B$5:$B$53,"Operations and Maintenance: General Supplies", $C$5:$C$53)</f>
        <v>0</v>
      </c>
    </row>
    <row r="39" spans="1:6" ht="15" customHeight="1" x14ac:dyDescent="0.25">
      <c r="A39" s="4"/>
      <c r="B39" s="4"/>
      <c r="C39" s="5"/>
      <c r="E39" s="52" t="s">
        <v>42</v>
      </c>
      <c r="F39" s="54">
        <f>SUMIF($B$5:$B$53,"Operations and Maintenance: Property", $C$5:$C$53)</f>
        <v>0</v>
      </c>
    </row>
    <row r="40" spans="1:6" x14ac:dyDescent="0.25">
      <c r="A40" s="4"/>
      <c r="B40" s="4"/>
      <c r="C40" s="5"/>
      <c r="E40" s="51" t="s">
        <v>470</v>
      </c>
      <c r="F40" s="50">
        <f>SUMIF($B$5:$B$53,"Transportation: Salary (Cert./Non Cert.)", $C$5:$C$53)</f>
        <v>0</v>
      </c>
    </row>
    <row r="41" spans="1:6" x14ac:dyDescent="0.25">
      <c r="A41" s="4"/>
      <c r="B41" s="4"/>
      <c r="C41" s="5"/>
      <c r="E41" s="51" t="s">
        <v>471</v>
      </c>
      <c r="F41" s="50">
        <f>SUMIF($B$5:$B$53,"Transportation: Benefits (Cert./Non Cert.)", $C$5:$C$53)</f>
        <v>0</v>
      </c>
    </row>
    <row r="42" spans="1:6" x14ac:dyDescent="0.25">
      <c r="A42" s="4"/>
      <c r="B42" s="4"/>
      <c r="C42" s="5"/>
      <c r="E42" s="52" t="s">
        <v>43</v>
      </c>
      <c r="F42" s="54">
        <f>SUMIF($B$5:$B$53,"Transportation: Professional Services", $C$5:$C$53)</f>
        <v>0</v>
      </c>
    </row>
    <row r="43" spans="1:6" x14ac:dyDescent="0.25">
      <c r="A43" s="4"/>
      <c r="B43" s="4"/>
      <c r="C43" s="5"/>
      <c r="E43" s="52" t="s">
        <v>44</v>
      </c>
      <c r="F43" s="54">
        <f>SUMIF($B$5:$B$53,"Transportation: Rentals", $C$5:$C$53)</f>
        <v>0</v>
      </c>
    </row>
    <row r="44" spans="1:6" x14ac:dyDescent="0.25">
      <c r="A44" s="4"/>
      <c r="B44" s="4"/>
      <c r="C44" s="5"/>
      <c r="E44" s="52" t="s">
        <v>45</v>
      </c>
      <c r="F44" s="50">
        <f>SUMIF($B$5:$B$53,"Transportation: Other Purchased Services", $C$5:$C$53)</f>
        <v>1500</v>
      </c>
    </row>
    <row r="45" spans="1:6" x14ac:dyDescent="0.25">
      <c r="A45" s="4"/>
      <c r="B45" s="4"/>
      <c r="C45" s="5"/>
      <c r="E45" s="53" t="s">
        <v>46</v>
      </c>
      <c r="F45" s="54">
        <f>SUMIF($B$5:$B$53,"Transportation: General Supplies", $C$5:$C$53)</f>
        <v>0</v>
      </c>
    </row>
    <row r="46" spans="1:6" x14ac:dyDescent="0.25">
      <c r="A46" s="4"/>
      <c r="B46" s="4"/>
      <c r="C46" s="5"/>
      <c r="E46" s="52" t="s">
        <v>47</v>
      </c>
      <c r="F46" s="54">
        <f>SUMIF($B$5:$B$53,"Transportation: Property", $C$5:$C$53)</f>
        <v>0</v>
      </c>
    </row>
    <row r="47" spans="1:6" ht="15" customHeight="1" x14ac:dyDescent="0.25">
      <c r="A47" s="4"/>
      <c r="B47" s="4"/>
      <c r="C47" s="5"/>
      <c r="E47" s="56" t="s">
        <v>502</v>
      </c>
      <c r="F47" s="50">
        <f>SUMIF($B$5:$B$53,"Community Service Operations: Salary (Cert./Non Cert.)", $C$5:$C$53)</f>
        <v>0</v>
      </c>
    </row>
    <row r="48" spans="1:6" x14ac:dyDescent="0.25">
      <c r="A48" s="4"/>
      <c r="B48" s="4"/>
      <c r="C48" s="5"/>
      <c r="E48" s="51" t="s">
        <v>503</v>
      </c>
      <c r="F48" s="50">
        <f>SUMIF($B$5:$B$53,"Community Service Operations: Benefits (Cert./Non Cert.)", $C$5:$C$53)</f>
        <v>0</v>
      </c>
    </row>
    <row r="49" spans="1:6" x14ac:dyDescent="0.25">
      <c r="A49" s="4"/>
      <c r="B49" s="4"/>
      <c r="C49" s="5"/>
      <c r="E49" s="52" t="s">
        <v>507</v>
      </c>
      <c r="F49" s="50">
        <f>SUMIF($B$5:$B$53,"Community Service Operations: Professional Services", $C$5:$C$53)</f>
        <v>0</v>
      </c>
    </row>
    <row r="50" spans="1:6" x14ac:dyDescent="0.25">
      <c r="A50" s="4"/>
      <c r="B50" s="4"/>
      <c r="C50" s="5"/>
      <c r="E50" s="52" t="s">
        <v>506</v>
      </c>
      <c r="F50" s="54">
        <f>SUMIF($B$5:$B$53,"Community Service Operations: Rentals", $C$5:$C$53)</f>
        <v>0</v>
      </c>
    </row>
    <row r="51" spans="1:6" x14ac:dyDescent="0.25">
      <c r="A51" s="4"/>
      <c r="B51" s="4"/>
      <c r="C51" s="5"/>
      <c r="E51" s="52" t="s">
        <v>505</v>
      </c>
      <c r="F51" s="50">
        <f>SUMIF($B$5:$B$53,"Community Service Operations: Other Purchased Services", $C$5:$C$53)</f>
        <v>0</v>
      </c>
    </row>
    <row r="52" spans="1:6" x14ac:dyDescent="0.25">
      <c r="A52" s="4"/>
      <c r="B52" s="4"/>
      <c r="C52" s="5"/>
      <c r="E52" s="52" t="s">
        <v>504</v>
      </c>
      <c r="F52" s="50">
        <f>SUMIF($B$5:$B$53,"Community Service Operations: General Supplies", $C$5:$C$53)</f>
        <v>0</v>
      </c>
    </row>
    <row r="53" spans="1:6" x14ac:dyDescent="0.25">
      <c r="A53" s="4"/>
      <c r="B53" s="4"/>
      <c r="C53" s="5"/>
      <c r="E53" s="52" t="s">
        <v>508</v>
      </c>
      <c r="F53" s="54">
        <f>SUMIF($B$5:$B$53,"Community Service Operations: Property", $C$5:$C$53)</f>
        <v>0</v>
      </c>
    </row>
    <row r="54" spans="1:6" ht="18.75" x14ac:dyDescent="0.3">
      <c r="A54" s="151" t="s">
        <v>487</v>
      </c>
      <c r="B54" s="151"/>
      <c r="C54" s="16">
        <f>C53+C52+C51+C50+C49+C48+C47+C46+C45+C44+C43+C42+C41+C40+C39+C38+C37+C36+C35+C34+C33+C32+C31+C30+C29+C28+C27+C26+C25+C24+C23+C22+C21+C20+C19+C18+C17+C16+C15+C14+C13+C12+C11+C10+C9+C8+C7+C6+C5</f>
        <v>300000</v>
      </c>
      <c r="E54" s="57" t="s">
        <v>486</v>
      </c>
      <c r="F54" s="58">
        <f>SUM(F5:F53)</f>
        <v>300000</v>
      </c>
    </row>
    <row r="55" spans="1:6" ht="18.75" x14ac:dyDescent="0.3">
      <c r="A55" s="19"/>
      <c r="B55" s="19"/>
      <c r="C55" s="20"/>
      <c r="E55" s="22"/>
      <c r="F55" s="21"/>
    </row>
    <row r="56" spans="1:6" ht="21" x14ac:dyDescent="0.35">
      <c r="A56" s="152" t="s">
        <v>476</v>
      </c>
      <c r="B56" s="153"/>
      <c r="C56" s="153"/>
      <c r="D56" s="153"/>
      <c r="E56" s="153"/>
      <c r="F56" s="154"/>
    </row>
    <row r="57" spans="1:6" ht="34.5" customHeight="1" x14ac:dyDescent="0.25">
      <c r="A57" s="129" t="s">
        <v>527</v>
      </c>
      <c r="B57" s="130"/>
      <c r="C57" s="130"/>
      <c r="D57" s="130"/>
      <c r="E57" s="130"/>
      <c r="F57" s="131"/>
    </row>
    <row r="58" spans="1:6" x14ac:dyDescent="0.25">
      <c r="A58" s="155" t="s">
        <v>474</v>
      </c>
      <c r="B58" s="132" t="s">
        <v>556</v>
      </c>
      <c r="C58" s="133"/>
      <c r="D58" s="133"/>
      <c r="E58" s="133"/>
      <c r="F58" s="134"/>
    </row>
    <row r="59" spans="1:6" x14ac:dyDescent="0.25">
      <c r="A59" s="156"/>
      <c r="B59" s="135"/>
      <c r="C59" s="136"/>
      <c r="D59" s="136"/>
      <c r="E59" s="136"/>
      <c r="F59" s="137"/>
    </row>
    <row r="60" spans="1:6" x14ac:dyDescent="0.25">
      <c r="A60" s="156"/>
      <c r="B60" s="135"/>
      <c r="C60" s="136"/>
      <c r="D60" s="136"/>
      <c r="E60" s="136"/>
      <c r="F60" s="137"/>
    </row>
    <row r="61" spans="1:6" x14ac:dyDescent="0.25">
      <c r="A61" s="156"/>
      <c r="B61" s="135"/>
      <c r="C61" s="136"/>
      <c r="D61" s="136"/>
      <c r="E61" s="136"/>
      <c r="F61" s="137"/>
    </row>
    <row r="62" spans="1:6" ht="130.5" customHeight="1" x14ac:dyDescent="0.25">
      <c r="A62" s="157"/>
      <c r="B62" s="138"/>
      <c r="C62" s="139"/>
      <c r="D62" s="139"/>
      <c r="E62" s="139"/>
      <c r="F62" s="140"/>
    </row>
    <row r="63" spans="1:6" x14ac:dyDescent="0.25">
      <c r="A63" s="155" t="s">
        <v>10</v>
      </c>
      <c r="B63" s="141"/>
      <c r="C63" s="142"/>
      <c r="D63" s="142"/>
      <c r="E63" s="142"/>
      <c r="F63" s="143"/>
    </row>
    <row r="64" spans="1:6" x14ac:dyDescent="0.25">
      <c r="A64" s="156"/>
      <c r="B64" s="144"/>
      <c r="C64" s="145"/>
      <c r="D64" s="145"/>
      <c r="E64" s="145"/>
      <c r="F64" s="146"/>
    </row>
    <row r="65" spans="1:6" x14ac:dyDescent="0.25">
      <c r="A65" s="156"/>
      <c r="B65" s="144"/>
      <c r="C65" s="145"/>
      <c r="D65" s="145"/>
      <c r="E65" s="145"/>
      <c r="F65" s="146"/>
    </row>
    <row r="66" spans="1:6" x14ac:dyDescent="0.25">
      <c r="A66" s="156"/>
      <c r="B66" s="144"/>
      <c r="C66" s="145"/>
      <c r="D66" s="145"/>
      <c r="E66" s="145"/>
      <c r="F66" s="146"/>
    </row>
    <row r="67" spans="1:6" x14ac:dyDescent="0.25">
      <c r="A67" s="157"/>
      <c r="B67" s="147"/>
      <c r="C67" s="148"/>
      <c r="D67" s="148"/>
      <c r="E67" s="148"/>
      <c r="F67" s="149"/>
    </row>
    <row r="68" spans="1:6" x14ac:dyDescent="0.25">
      <c r="A68" s="155" t="s">
        <v>473</v>
      </c>
      <c r="B68" s="169" t="s">
        <v>559</v>
      </c>
      <c r="C68" s="170"/>
      <c r="D68" s="170"/>
      <c r="E68" s="170"/>
      <c r="F68" s="171"/>
    </row>
    <row r="69" spans="1:6" x14ac:dyDescent="0.25">
      <c r="A69" s="156"/>
      <c r="B69" s="172"/>
      <c r="C69" s="173"/>
      <c r="D69" s="173"/>
      <c r="E69" s="173"/>
      <c r="F69" s="174"/>
    </row>
    <row r="70" spans="1:6" x14ac:dyDescent="0.25">
      <c r="A70" s="156"/>
      <c r="B70" s="172"/>
      <c r="C70" s="173"/>
      <c r="D70" s="173"/>
      <c r="E70" s="173"/>
      <c r="F70" s="174"/>
    </row>
    <row r="71" spans="1:6" ht="14.25" customHeight="1" x14ac:dyDescent="0.25">
      <c r="A71" s="156"/>
      <c r="B71" s="172"/>
      <c r="C71" s="173"/>
      <c r="D71" s="173"/>
      <c r="E71" s="173"/>
      <c r="F71" s="174"/>
    </row>
    <row r="72" spans="1:6" x14ac:dyDescent="0.25">
      <c r="A72" s="157"/>
      <c r="B72" s="175"/>
      <c r="C72" s="176"/>
      <c r="D72" s="176"/>
      <c r="E72" s="176"/>
      <c r="F72" s="177"/>
    </row>
    <row r="73" spans="1:6" x14ac:dyDescent="0.25">
      <c r="A73" s="155" t="s">
        <v>22</v>
      </c>
      <c r="B73" s="169" t="s">
        <v>557</v>
      </c>
      <c r="C73" s="170"/>
      <c r="D73" s="170"/>
      <c r="E73" s="170"/>
      <c r="F73" s="171"/>
    </row>
    <row r="74" spans="1:6" x14ac:dyDescent="0.25">
      <c r="A74" s="156"/>
      <c r="B74" s="172"/>
      <c r="C74" s="173"/>
      <c r="D74" s="173"/>
      <c r="E74" s="173"/>
      <c r="F74" s="174"/>
    </row>
    <row r="75" spans="1:6" x14ac:dyDescent="0.25">
      <c r="A75" s="156"/>
      <c r="B75" s="172"/>
      <c r="C75" s="173"/>
      <c r="D75" s="173"/>
      <c r="E75" s="173"/>
      <c r="F75" s="174"/>
    </row>
    <row r="76" spans="1:6" x14ac:dyDescent="0.25">
      <c r="A76" s="156"/>
      <c r="B76" s="172"/>
      <c r="C76" s="173"/>
      <c r="D76" s="173"/>
      <c r="E76" s="173"/>
      <c r="F76" s="174"/>
    </row>
    <row r="77" spans="1:6" ht="36.75" customHeight="1" x14ac:dyDescent="0.25">
      <c r="A77" s="157"/>
      <c r="B77" s="175"/>
      <c r="C77" s="176"/>
      <c r="D77" s="176"/>
      <c r="E77" s="176"/>
      <c r="F77" s="177"/>
    </row>
    <row r="78" spans="1:6" x14ac:dyDescent="0.25">
      <c r="A78" s="155" t="s">
        <v>12</v>
      </c>
      <c r="B78" s="158"/>
      <c r="C78" s="159"/>
      <c r="D78" s="159"/>
      <c r="E78" s="159"/>
      <c r="F78" s="160"/>
    </row>
    <row r="79" spans="1:6" x14ac:dyDescent="0.25">
      <c r="A79" s="156"/>
      <c r="B79" s="161"/>
      <c r="C79" s="162"/>
      <c r="D79" s="162"/>
      <c r="E79" s="162"/>
      <c r="F79" s="163"/>
    </row>
    <row r="80" spans="1:6" x14ac:dyDescent="0.25">
      <c r="A80" s="156"/>
      <c r="B80" s="161"/>
      <c r="C80" s="162"/>
      <c r="D80" s="162"/>
      <c r="E80" s="162"/>
      <c r="F80" s="163"/>
    </row>
    <row r="81" spans="1:6" x14ac:dyDescent="0.25">
      <c r="A81" s="156"/>
      <c r="B81" s="161"/>
      <c r="C81" s="162"/>
      <c r="D81" s="162"/>
      <c r="E81" s="162"/>
      <c r="F81" s="163"/>
    </row>
    <row r="82" spans="1:6" x14ac:dyDescent="0.25">
      <c r="A82" s="157"/>
      <c r="B82" s="164"/>
      <c r="C82" s="165"/>
      <c r="D82" s="165"/>
      <c r="E82" s="165"/>
      <c r="F82" s="166"/>
    </row>
    <row r="83" spans="1:6" ht="9" customHeight="1" x14ac:dyDescent="0.25">
      <c r="A83" s="23"/>
      <c r="B83" s="24"/>
      <c r="C83" s="24"/>
      <c r="D83" s="24"/>
      <c r="E83" s="24"/>
      <c r="F83" s="25"/>
    </row>
    <row r="84" spans="1:6" ht="21" x14ac:dyDescent="0.25">
      <c r="A84" s="167" t="s">
        <v>475</v>
      </c>
      <c r="B84" s="168"/>
      <c r="C84" s="168"/>
      <c r="D84" s="168"/>
      <c r="E84" s="168"/>
      <c r="F84" s="168"/>
    </row>
    <row r="85" spans="1:6" ht="45" x14ac:dyDescent="0.25">
      <c r="A85" s="7" t="s">
        <v>477</v>
      </c>
      <c r="B85" s="7" t="s">
        <v>488</v>
      </c>
      <c r="C85" s="7" t="s">
        <v>511</v>
      </c>
      <c r="D85" s="7" t="s">
        <v>489</v>
      </c>
      <c r="E85" s="7" t="s">
        <v>23</v>
      </c>
      <c r="F85" s="7" t="s">
        <v>491</v>
      </c>
    </row>
    <row r="86" spans="1:6" x14ac:dyDescent="0.25">
      <c r="A86" s="28" t="s">
        <v>516</v>
      </c>
      <c r="B86" s="28" t="s">
        <v>517</v>
      </c>
      <c r="C86" s="28" t="s">
        <v>518</v>
      </c>
      <c r="D86" s="28" t="s">
        <v>519</v>
      </c>
      <c r="E86" s="28" t="s">
        <v>520</v>
      </c>
      <c r="F86" s="28" t="s">
        <v>521</v>
      </c>
    </row>
    <row r="87" spans="1:6" x14ac:dyDescent="0.25">
      <c r="A87" s="28" t="s">
        <v>522</v>
      </c>
      <c r="B87" s="28" t="s">
        <v>523</v>
      </c>
      <c r="C87" s="28" t="s">
        <v>524</v>
      </c>
      <c r="D87" s="28" t="s">
        <v>525</v>
      </c>
      <c r="E87" s="28" t="s">
        <v>526</v>
      </c>
      <c r="F87" s="28" t="s">
        <v>521</v>
      </c>
    </row>
    <row r="88" spans="1:6" x14ac:dyDescent="0.25">
      <c r="A88" s="60" t="s">
        <v>530</v>
      </c>
      <c r="B88" s="59" t="s">
        <v>523</v>
      </c>
      <c r="C88" s="59" t="s">
        <v>524</v>
      </c>
      <c r="D88" s="59" t="s">
        <v>519</v>
      </c>
      <c r="E88" s="59" t="s">
        <v>520</v>
      </c>
      <c r="F88" s="59" t="s">
        <v>521</v>
      </c>
    </row>
    <row r="89" spans="1:6" x14ac:dyDescent="0.25">
      <c r="A89" s="61" t="s">
        <v>531</v>
      </c>
      <c r="B89" s="59" t="s">
        <v>517</v>
      </c>
      <c r="C89" s="59" t="s">
        <v>524</v>
      </c>
      <c r="D89" s="59" t="s">
        <v>519</v>
      </c>
      <c r="E89" s="59" t="s">
        <v>520</v>
      </c>
      <c r="F89" s="59" t="s">
        <v>521</v>
      </c>
    </row>
    <row r="90" spans="1:6" x14ac:dyDescent="0.25">
      <c r="A90" s="60" t="s">
        <v>533</v>
      </c>
      <c r="B90" s="59" t="s">
        <v>517</v>
      </c>
      <c r="C90" s="59" t="s">
        <v>518</v>
      </c>
      <c r="D90" s="59" t="s">
        <v>519</v>
      </c>
      <c r="E90" s="59" t="s">
        <v>520</v>
      </c>
      <c r="F90" s="59" t="s">
        <v>521</v>
      </c>
    </row>
    <row r="91" spans="1:6" x14ac:dyDescent="0.25">
      <c r="A91" s="61" t="s">
        <v>532</v>
      </c>
      <c r="B91" s="59" t="s">
        <v>517</v>
      </c>
      <c r="C91" s="59" t="s">
        <v>518</v>
      </c>
      <c r="D91" s="59" t="s">
        <v>519</v>
      </c>
      <c r="E91" s="59" t="s">
        <v>520</v>
      </c>
      <c r="F91" s="59" t="s">
        <v>521</v>
      </c>
    </row>
    <row r="92" spans="1:6" x14ac:dyDescent="0.25">
      <c r="A92" s="60" t="s">
        <v>534</v>
      </c>
      <c r="B92" s="59" t="s">
        <v>517</v>
      </c>
      <c r="C92" s="59" t="s">
        <v>518</v>
      </c>
      <c r="D92" s="59" t="s">
        <v>519</v>
      </c>
      <c r="E92" s="59" t="s">
        <v>520</v>
      </c>
      <c r="F92" s="59" t="s">
        <v>521</v>
      </c>
    </row>
    <row r="93" spans="1:6" x14ac:dyDescent="0.25">
      <c r="A93" s="59" t="s">
        <v>552</v>
      </c>
      <c r="B93" s="59" t="s">
        <v>517</v>
      </c>
      <c r="C93" s="59" t="s">
        <v>518</v>
      </c>
      <c r="D93" s="59" t="s">
        <v>519</v>
      </c>
      <c r="E93" s="59" t="s">
        <v>520</v>
      </c>
      <c r="F93" s="59" t="s">
        <v>521</v>
      </c>
    </row>
    <row r="94" spans="1:6" x14ac:dyDescent="0.25">
      <c r="A94" s="59" t="s">
        <v>553</v>
      </c>
      <c r="B94" s="59" t="s">
        <v>517</v>
      </c>
      <c r="C94" s="59" t="s">
        <v>518</v>
      </c>
      <c r="D94" s="59" t="s">
        <v>519</v>
      </c>
      <c r="E94" s="59" t="s">
        <v>520</v>
      </c>
      <c r="F94" s="59" t="s">
        <v>521</v>
      </c>
    </row>
    <row r="95" spans="1:6" x14ac:dyDescent="0.25">
      <c r="A95" s="59"/>
      <c r="B95" s="59"/>
      <c r="C95" s="59"/>
      <c r="D95" s="59"/>
      <c r="E95" s="59"/>
      <c r="F95" s="59"/>
    </row>
    <row r="96" spans="1:6" x14ac:dyDescent="0.25">
      <c r="A96" s="59"/>
      <c r="B96" s="59"/>
      <c r="C96" s="59"/>
      <c r="D96" s="59"/>
      <c r="E96" s="59"/>
      <c r="F96" s="59"/>
    </row>
    <row r="97" spans="1:6" x14ac:dyDescent="0.25">
      <c r="A97" s="59"/>
      <c r="B97" s="59"/>
      <c r="C97" s="59"/>
      <c r="D97" s="59"/>
      <c r="E97" s="59"/>
      <c r="F97" s="59"/>
    </row>
    <row r="98" spans="1:6" x14ac:dyDescent="0.25">
      <c r="A98" s="59"/>
      <c r="B98" s="59"/>
      <c r="C98" s="59"/>
      <c r="D98" s="59"/>
      <c r="E98" s="59"/>
      <c r="F98" s="59"/>
    </row>
    <row r="99" spans="1:6" x14ac:dyDescent="0.25">
      <c r="A99" s="59"/>
      <c r="B99" s="59"/>
      <c r="C99" s="59"/>
      <c r="D99" s="59"/>
      <c r="E99" s="59"/>
      <c r="F99" s="59"/>
    </row>
    <row r="100" spans="1:6" x14ac:dyDescent="0.25">
      <c r="A100" s="59"/>
      <c r="B100" s="59"/>
      <c r="C100" s="59"/>
      <c r="D100" s="59"/>
      <c r="E100" s="59"/>
      <c r="F100" s="59"/>
    </row>
    <row r="101" spans="1:6" x14ac:dyDescent="0.25">
      <c r="A101" s="59"/>
      <c r="B101" s="59"/>
      <c r="C101" s="59"/>
      <c r="D101" s="59"/>
      <c r="E101" s="59"/>
      <c r="F101" s="59"/>
    </row>
    <row r="102" spans="1:6" x14ac:dyDescent="0.25">
      <c r="A102" s="59"/>
      <c r="B102" s="59"/>
      <c r="C102" s="59"/>
      <c r="D102" s="59"/>
      <c r="E102" s="59"/>
      <c r="F102" s="59"/>
    </row>
    <row r="103" spans="1:6" x14ac:dyDescent="0.25">
      <c r="A103" s="59"/>
      <c r="B103" s="59"/>
      <c r="C103" s="59"/>
      <c r="D103" s="59"/>
      <c r="E103" s="59"/>
      <c r="F103" s="59"/>
    </row>
    <row r="104" spans="1:6" x14ac:dyDescent="0.25">
      <c r="A104" s="59"/>
      <c r="B104" s="59"/>
      <c r="C104" s="59"/>
      <c r="D104" s="59"/>
      <c r="E104" s="59"/>
      <c r="F104" s="59"/>
    </row>
    <row r="105" spans="1:6" x14ac:dyDescent="0.25">
      <c r="A105" s="59"/>
      <c r="B105" s="59"/>
      <c r="C105" s="59"/>
      <c r="D105" s="59"/>
      <c r="E105" s="59"/>
      <c r="F105" s="59"/>
    </row>
    <row r="106" spans="1:6" x14ac:dyDescent="0.25">
      <c r="A106" s="59"/>
      <c r="B106" s="59"/>
      <c r="C106" s="59"/>
      <c r="D106" s="59"/>
      <c r="E106" s="59"/>
      <c r="F106" s="59"/>
    </row>
    <row r="107" spans="1:6" x14ac:dyDescent="0.25">
      <c r="A107" s="59"/>
      <c r="B107" s="59"/>
      <c r="C107" s="59"/>
      <c r="D107" s="59"/>
      <c r="E107" s="59"/>
      <c r="F107" s="59"/>
    </row>
  </sheetData>
  <sheetProtection algorithmName="SHA-512" hashValue="aXo3kt5dz3KCvoe6pgVW6dEhyGjn3QARVbbn+dlQQv/Vbgr6iBYg8FAIokSo7RtM1sVfTeI3pav0DwTWxawEsg==" saltValue="bD7CuO8wC+Q11FUO6Va4JQ==" spinCount="100000" sheet="1" objects="1" scenarios="1" formatCells="0" formatColumns="0" formatRows="0" insertRows="0" insertHyperlinks="0"/>
  <mergeCells count="17">
    <mergeCell ref="A68:A72"/>
    <mergeCell ref="A58:A62"/>
    <mergeCell ref="B78:F82"/>
    <mergeCell ref="A84:F84"/>
    <mergeCell ref="B68:F72"/>
    <mergeCell ref="B73:F77"/>
    <mergeCell ref="A78:A82"/>
    <mergeCell ref="A73:A77"/>
    <mergeCell ref="A1:F1"/>
    <mergeCell ref="E2:F3"/>
    <mergeCell ref="A57:F57"/>
    <mergeCell ref="B58:F62"/>
    <mergeCell ref="B63:F67"/>
    <mergeCell ref="A2:C2"/>
    <mergeCell ref="A54:B54"/>
    <mergeCell ref="A56:F56"/>
    <mergeCell ref="A63:A67"/>
  </mergeCells>
  <conditionalFormatting sqref="E5:F53">
    <cfRule type="expression" dxfId="15" priority="14">
      <formula>MOD(ROW(),2)=0</formula>
    </cfRule>
  </conditionalFormatting>
  <conditionalFormatting sqref="C54:C55">
    <cfRule type="cellIs" dxfId="14" priority="3" operator="lessThan">
      <formula>#REF!</formula>
    </cfRule>
    <cfRule type="cellIs" dxfId="13" priority="5" operator="greaterThan">
      <formula>#REF!</formula>
    </cfRule>
    <cfRule type="cellIs" dxfId="12" priority="6" operator="equal">
      <formula>#REF!</formula>
    </cfRule>
  </conditionalFormatting>
  <conditionalFormatting sqref="B5">
    <cfRule type="expression" dxfId="11" priority="2">
      <formula>MOD(ROW(),2)=0</formula>
    </cfRule>
  </conditionalFormatting>
  <conditionalFormatting sqref="B6">
    <cfRule type="expression" dxfId="10" priority="1">
      <formula>MOD(ROW(),2)=0</formula>
    </cfRule>
  </conditionalFormatting>
  <dataValidations count="1">
    <dataValidation type="list" allowBlank="1" showInputMessage="1" showErrorMessage="1" promptTitle="Select Budget Category" sqref="B4:B53">
      <formula1>$E$5:$E$53</formula1>
    </dataValidation>
  </dataValidations>
  <hyperlinks>
    <hyperlink ref="B3" r:id="rId1"/>
  </hyperlinks>
  <pageMargins left="0.7" right="0.7" top="0.75" bottom="0.75" header="0.3" footer="0.3"/>
  <pageSetup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CORP LIST</vt:lpstr>
      <vt:lpstr>Summary</vt:lpstr>
      <vt:lpstr>Details</vt:lpstr>
      <vt:lpstr>BudgetCategory</vt:lpstr>
      <vt:lpstr>CORP</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Paul Lower</cp:lastModifiedBy>
  <dcterms:created xsi:type="dcterms:W3CDTF">2017-07-05T20:31:33Z</dcterms:created>
  <dcterms:modified xsi:type="dcterms:W3CDTF">2020-08-11T19:27:51Z</dcterms:modified>
</cp:coreProperties>
</file>