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4"/>
    <sheet state="visible" name="Project Year 1" sheetId="2" r:id="rId5"/>
    <sheet state="visible" name="Project Year 2" sheetId="3" r:id="rId6"/>
    <sheet state="visible" name="Overall Budget" sheetId="4" r:id="rId7"/>
    <sheet state="visible" name="Allowable Cost Guidance" sheetId="5" r:id="rId8"/>
  </sheets>
  <definedNames/>
  <calcPr/>
  <extLst>
    <ext uri="GoogleSheetsCustomDataVersion2">
      <go:sheetsCustomData xmlns:go="http://customooxmlschemas.google.com/" r:id="rId9" roundtripDataChecksum="oElcS3Qj5dnfX0xywXR9mDOf1cnXSl8XCs+xZ9dYJhI="/>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15">
      <text>
        <t xml:space="preserve">The combined number Planning and Implementation months must be 24.
======</t>
      </text>
    </comment>
    <comment authorId="0" ref="F16">
      <text>
        <t xml:space="preserve">The combined number Planning and Implementation months must be 24.
======</t>
      </text>
    </comment>
    <comment authorId="0" ref="L19">
      <text>
        <t xml:space="preserve">======
ID#AAABFdxjCbo
Deleted user    (2024-02-14 17:03:47)
Must come out equal to the Total Allocation</t>
      </text>
    </comment>
    <comment authorId="0" ref="E16">
      <text>
        <t xml:space="preserve">======
ID#AAABFdxjCbk
Deleted user    (2024-02-14 16:52:07)
The combined number Planning and Implementation months must be 24.</t>
      </text>
    </comment>
    <comment authorId="0" ref="E15">
      <text>
        <t xml:space="preserve">======
ID#AAABFdxjCbg
Deleted user    (2024-02-14 16:51:59)
The combined number Planning and Implementation months must be 24.</t>
      </text>
    </comment>
  </commentList>
  <extLst>
    <ext uri="GoogleSheetsCustomDataVersion2">
      <go:sheetsCustomData xmlns:go="http://customooxmlschemas.google.com/" r:id="rId1" roundtripDataSignature="AMtx7mhopnEOD2bhXrG9gQ9lGqtLK9bGe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D3">
      <text>
        <t xml:space="preserve">======
ID#AAABZ45wdFk
Deleted user    (2024-12-04 19:17:08)
Please briefly describe the expense and ensure it is justified in the budget narrative.</t>
      </text>
    </comment>
    <comment authorId="0" ref="F3">
      <text>
        <t xml:space="preserve">======
ID#AAABZ45wdEs
Deleted user    (2024-12-04 18:08:59)
Please see Allowable Cost Guidance Tab to determine Budget Categories</t>
      </text>
    </comment>
    <comment authorId="0" ref="B112">
      <text>
        <t xml:space="preserve">======
ID#AAABKMDiQgo
Deleted user    (2024-03-25 18:17:06)
Reviewers, please ensure indirect costs being used to not exceed the approved indirect cost rate.</t>
      </text>
    </comment>
    <comment authorId="0" ref="B111">
      <text>
        <t xml:space="preserve">======
ID#AAABKMDiQgY
Deleted user    (2024-03-25 18:11:53)
IDOE STAFF: Enter LEA's approved indirect cost rate here.</t>
      </text>
    </comment>
  </commentList>
  <extLst>
    <ext uri="GoogleSheetsCustomDataVersion2">
      <go:sheetsCustomData xmlns:go="http://customooxmlschemas.google.com/" r:id="rId1" roundtripDataSignature="AMtx7mhOhRKXrlzKfTM6q2VH9eEE/WLd6w=="/>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12">
      <text>
        <t xml:space="preserve">======
ID#AAABZ45wdFs
Deleted user    (2024-12-04 19:17:55)
Reviewers, please ensure indirect costs being used to not exceed the approved indirect cost rate.</t>
      </text>
    </comment>
    <comment authorId="0" ref="B111">
      <text>
        <t xml:space="preserve">======
ID#AAABZ45wdFo
Deleted user    (2024-12-04 19:17:38)
IDOE STAFF: Enter LEA's approved indirect cost rate here.</t>
      </text>
    </comment>
    <comment authorId="0" ref="F3">
      <text>
        <t xml:space="preserve">======
ID#AAABZ45wdEw
Deleted user    (2024-12-04 18:16:35)
Please see Allowable Cost Guidance Tab to determine Budget Categories</t>
      </text>
    </comment>
    <comment authorId="0" ref="D3">
      <text>
        <t xml:space="preserve">======
ID#AAABKMDiQgA
Deleted user    (2024-03-25 17:08:31)
Please briefly describe the expense and ensure it is justified in the budget narrative.</t>
      </text>
    </comment>
  </commentList>
  <extLst>
    <ext uri="GoogleSheetsCustomDataVersion2">
      <go:sheetsCustomData xmlns:go="http://customooxmlschemas.google.com/" r:id="rId1" roundtripDataSignature="AMtx7mjgrf4mMbISvQ+UbtjGttWQ/IZzHA=="/>
    </ext>
  </extLst>
</comments>
</file>

<file path=xl/sharedStrings.xml><?xml version="1.0" encoding="utf-8"?>
<sst xmlns="http://schemas.openxmlformats.org/spreadsheetml/2006/main" count="469" uniqueCount="274">
  <si>
    <t>Quality Counts II Cohort 4 Budget</t>
  </si>
  <si>
    <r>
      <rPr>
        <rFont val="Century Gothic"/>
        <b/>
        <color rgb="FFFFFFFF"/>
        <sz val="9.0"/>
      </rPr>
      <t xml:space="preserve">Please complete </t>
    </r>
    <r>
      <rPr>
        <rFont val="&quot;Century Gothic&quot;, Arial"/>
        <b/>
        <color rgb="FFFFFFFF"/>
        <sz val="9.0"/>
        <u/>
      </rPr>
      <t>ONLY</t>
    </r>
    <r>
      <rPr>
        <rFont val="&quot;Century Gothic&quot;, Arial"/>
        <b/>
        <color rgb="FFFFFFFF"/>
        <sz val="9.0"/>
      </rPr>
      <t xml:space="preserve"> the editable (gray) fields below, yellow boxes and the entire Overall Budget tab will autopopulate as you complete the form.</t>
    </r>
  </si>
  <si>
    <t xml:space="preserve">LEA Name: </t>
  </si>
  <si>
    <t>Corp #:</t>
  </si>
  <si>
    <t>UEI #:</t>
  </si>
  <si>
    <t>LEA Address:</t>
  </si>
  <si>
    <t>FID #:</t>
  </si>
  <si>
    <t xml:space="preserve">Bidder #: </t>
  </si>
  <si>
    <t>Name listed in State Vendor Profile for Payment Remittance:</t>
  </si>
  <si>
    <t>Address listed in State Vendor Profile for Payment Remittance:</t>
  </si>
  <si>
    <t xml:space="preserve">Superintendent Name: </t>
  </si>
  <si>
    <t xml:space="preserve">Email: </t>
  </si>
  <si>
    <t>Phone:</t>
  </si>
  <si>
    <t xml:space="preserve">Treasurer Name: </t>
  </si>
  <si>
    <t xml:space="preserve">Grant Contact Name: </t>
  </si>
  <si>
    <t>Number of months being used for Planning (Maximum 18):</t>
  </si>
  <si>
    <t>Project Year 1 Budget Total:</t>
  </si>
  <si>
    <t>Completion Instructions</t>
  </si>
  <si>
    <t>Number of months being used for Implementation:</t>
  </si>
  <si>
    <t>Project Year 2 Budget Total:</t>
  </si>
  <si>
    <t>Many fields will auto-populate or auto-calculate as data is entered. Cells specifically in gray are to be completed by the LEA.
Yellow cells will auto-populate as the form is completed.
Red or orange triangles in certain cells designates a note that is accessible by hovering over the cell.
The Overall Budget is locked to edits and will auto-calculate based on the prior two tabs
Please utilize the Allowable Cost Guidance Tab while completing this document. Items that are allowable during planning may not be allowable during implementation, and vice versa. The Allowable Cost Guidance and following definitions clarifies those items.</t>
  </si>
  <si>
    <t>Total Allocation:</t>
  </si>
  <si>
    <t>Total Budgeted:</t>
  </si>
  <si>
    <t>Budget Narrative</t>
  </si>
  <si>
    <t>Provide a detailed narrative of the complete use of funds. Please include details about the funds spent during Program Year 1 and Program Year 2, how the months of planning and implementation will be utilized, and how the funds will support individual program year goals as well as combined goals.</t>
  </si>
  <si>
    <t>Reviewer Comments</t>
  </si>
  <si>
    <t>Project Year 1</t>
  </si>
  <si>
    <t>Please complete the itemized list of expenses as well as the budget narrative portion found below. These funds are to be spent during Project Year 1.</t>
  </si>
  <si>
    <t>Item</t>
  </si>
  <si>
    <t>Number of Units</t>
  </si>
  <si>
    <t>Cost Per Unit</t>
  </si>
  <si>
    <t>Justification</t>
  </si>
  <si>
    <t>Cost Description</t>
  </si>
  <si>
    <t>Budget Category</t>
  </si>
  <si>
    <t>Total Cost</t>
  </si>
  <si>
    <t>Budget Category Reference - Do Not Edit</t>
  </si>
  <si>
    <t>Original  Totals</t>
  </si>
  <si>
    <t>General Instruction: Salary (Cert./Non Cert.)</t>
  </si>
  <si>
    <t>General Instruction: Additional Compensation (Cert./Non Cert.)</t>
  </si>
  <si>
    <t>General Instruction: Benefits (Cert./Non Cert.)</t>
  </si>
  <si>
    <t>General Instruction: Professional Services</t>
  </si>
  <si>
    <t>General Instruction: Rentals, Property Services</t>
  </si>
  <si>
    <t>General Instruction: General Supplies</t>
  </si>
  <si>
    <t>General Instruction: Textbooks</t>
  </si>
  <si>
    <t>General Instruction: Software</t>
  </si>
  <si>
    <t>General Intruction: Property</t>
  </si>
  <si>
    <t>Summer School: Salary (Cert./Non Cert.)</t>
  </si>
  <si>
    <t>Summer School: Additional Compensation (Cert./Non Cert.)</t>
  </si>
  <si>
    <t>Summer School: Benefits (Cert./Non Cert.)</t>
  </si>
  <si>
    <t>Summer School: Professional Services</t>
  </si>
  <si>
    <t>Summer School: Rentals, Property Services</t>
  </si>
  <si>
    <t>Summer School: General Supplies</t>
  </si>
  <si>
    <t>Summer School: Textbooks</t>
  </si>
  <si>
    <t>Summer School: Software</t>
  </si>
  <si>
    <t>Summer School: Property</t>
  </si>
  <si>
    <t>Enrichment Programs: Salary (Cert./Non Cert.)</t>
  </si>
  <si>
    <t>Enrichment Programs: Additional Compensation (Cert./Non Cert.)</t>
  </si>
  <si>
    <t>Enrichment Programs: Benefits (Cert./Non Cert.)</t>
  </si>
  <si>
    <t>Enrichment Programs: Professional Services</t>
  </si>
  <si>
    <t>Enrichment Programs: Rentals, Property Services</t>
  </si>
  <si>
    <t>Enrichment Programs: General Supplies</t>
  </si>
  <si>
    <t>Enrichment Programs: Textbooks</t>
  </si>
  <si>
    <t>Enrichment Programs: Software</t>
  </si>
  <si>
    <t>Enrichment Programs: Property</t>
  </si>
  <si>
    <t>Remediation: Salary (Cert./Non Cert.)</t>
  </si>
  <si>
    <t>Remediation: Additional Compensation (Cert./Non Cert.)</t>
  </si>
  <si>
    <t>Remediation: Benefits (Cert./Non Cert.)</t>
  </si>
  <si>
    <t>Remediation: Professional Services</t>
  </si>
  <si>
    <t>Remediation: Rentals, Property Services</t>
  </si>
  <si>
    <t>Remediation: General Supplies</t>
  </si>
  <si>
    <t>Remediation: Textbooks</t>
  </si>
  <si>
    <t>Remediation: Software</t>
  </si>
  <si>
    <t>Remediation: Property</t>
  </si>
  <si>
    <t>Support Services - Student: Salary (Cert./Non Cert.)</t>
  </si>
  <si>
    <t>Support Services - Student: Additional Compensation (Cert./Non Cert.)</t>
  </si>
  <si>
    <t>Support Services - Student: Benefits (Cert./Non Cert.)</t>
  </si>
  <si>
    <t>Support Services - Student: Professional Services</t>
  </si>
  <si>
    <t>Support Services - Student: Rentals, Property Services</t>
  </si>
  <si>
    <t>Support Services - Student: General Supplies</t>
  </si>
  <si>
    <t>Support Services - Student: Textbooks</t>
  </si>
  <si>
    <t>Support Services - Student: Software</t>
  </si>
  <si>
    <t>Support Services - Student: Property</t>
  </si>
  <si>
    <t>Support Services for Instructional Staff: Salary (Cert./Non Cert.)</t>
  </si>
  <si>
    <t>Support Services for Instructional Staff: Additional Compensation (Cert./Non Cert.)</t>
  </si>
  <si>
    <t>Support Services for Instructional Staff: Benefits (Cert./Non Cert.)</t>
  </si>
  <si>
    <t>Support Services for Instructional Staff: Professional Services</t>
  </si>
  <si>
    <t>Support Services for Instructional Staff: Rentals, Property Services</t>
  </si>
  <si>
    <t>Support Services for Instructional Staff: General Supplies</t>
  </si>
  <si>
    <t>Support Services for Instructional Staff: Textbooks</t>
  </si>
  <si>
    <t>Support Services for Instructional Staff: Software</t>
  </si>
  <si>
    <t>Support Services for Instructional Staff: Property</t>
  </si>
  <si>
    <t>Support Services - General Admin: Salary (Cert./Non Cert.)</t>
  </si>
  <si>
    <t>Support Services - General Admin: Additional Compensation (Cert./Non Cert.)</t>
  </si>
  <si>
    <t>Support Services - General Admin: Benefits (Cert./Non Cert.)</t>
  </si>
  <si>
    <t>Support Services - General Admin: Professional Services</t>
  </si>
  <si>
    <t>Support Services - General Admin: Rentals, Property Services</t>
  </si>
  <si>
    <t>Support Services - General Admin: General Supplies</t>
  </si>
  <si>
    <t>Support Services - General Admin: Textbooks</t>
  </si>
  <si>
    <t>Support Services - General Admin: Software</t>
  </si>
  <si>
    <t>Support Services - General Admin: Property</t>
  </si>
  <si>
    <t>Central Services: Salary (Cert./Non Cert.)</t>
  </si>
  <si>
    <t>Central Services: Additional Compensation (Cert./Non Cert.)</t>
  </si>
  <si>
    <t>Central Services: Benefits (Cert./Non Cert.)</t>
  </si>
  <si>
    <t>Central Services: Professional Services</t>
  </si>
  <si>
    <t>Central Services: Rentals, Property Services</t>
  </si>
  <si>
    <t>Central Services: General Supplies</t>
  </si>
  <si>
    <t>Central Services: Textbooks</t>
  </si>
  <si>
    <t>Central Services: Software</t>
  </si>
  <si>
    <t>Central Services: Property</t>
  </si>
  <si>
    <t>Operation &amp; Maintenance: Salary (Cert./Non Cert.)</t>
  </si>
  <si>
    <t>Operation &amp; Maintenance: Additional Compensation (Cert./Non Cert.)</t>
  </si>
  <si>
    <t>Operation &amp; Maintenance: Benefits (Cert./Non Cert.)</t>
  </si>
  <si>
    <t>Operation &amp; Maintenance: Professional Services</t>
  </si>
  <si>
    <t>Operation &amp; Maintenance: Rentals, Property Services</t>
  </si>
  <si>
    <t>Operation &amp; Maintenance: General Supplies</t>
  </si>
  <si>
    <t>Operation &amp; Maintenance: Textbooks</t>
  </si>
  <si>
    <t>Operation &amp; Maintenance: Software</t>
  </si>
  <si>
    <t>Operation &amp; Maintenance: Property</t>
  </si>
  <si>
    <t>Transportation: Salary (Cert./Non Cert.)</t>
  </si>
  <si>
    <t>Transportation: Additional Compensation (Cert./Non Cert.)</t>
  </si>
  <si>
    <t>Transportation: Benefits (Cert./Non Cert.)</t>
  </si>
  <si>
    <t>Transportation: Professional Services</t>
  </si>
  <si>
    <t>Transportation: Rentals, Property Services</t>
  </si>
  <si>
    <t>Transportation: General Supplies</t>
  </si>
  <si>
    <t>Transportation: Textbooks</t>
  </si>
  <si>
    <t>Transportation: Software</t>
  </si>
  <si>
    <t>Transportation: Property</t>
  </si>
  <si>
    <t>Community Service Operations: Salary (Cert./Non Cert.)</t>
  </si>
  <si>
    <t>Community Service Operations: Additional Compensation (Cert./Non Cert.)</t>
  </si>
  <si>
    <t>Community Service Operations: Benefits (Cert./Non Cert.)</t>
  </si>
  <si>
    <t>Community Service Operations: Professional Services</t>
  </si>
  <si>
    <t>Community Service Operations: Rentals, Property Services</t>
  </si>
  <si>
    <t>Community Service Operations: General Supplies</t>
  </si>
  <si>
    <t>Community Service Operations: Textbooks</t>
  </si>
  <si>
    <t>Community Service Operations: Software</t>
  </si>
  <si>
    <t>Community Service Operations: Property</t>
  </si>
  <si>
    <t>Total</t>
  </si>
  <si>
    <t>Approved Indirect Cost Rate for Project Year 1:</t>
  </si>
  <si>
    <t>Total:</t>
  </si>
  <si>
    <t xml:space="preserve">Amount of Indirect Cost to be used:                                                                </t>
  </si>
  <si>
    <t>Please provide a detailed narrative of the budget listed above for Project Year 1. Please specify the number of months being used for planning and for implementation of the grant.</t>
  </si>
  <si>
    <t>Staffing</t>
  </si>
  <si>
    <t>Instructions:  If staff will be compensated through these funds, please complete the table below</t>
  </si>
  <si>
    <t>Staff Name</t>
  </si>
  <si>
    <t>Staff Position</t>
  </si>
  <si>
    <t>Cert/ Non</t>
  </si>
  <si>
    <t>FTE:</t>
  </si>
  <si>
    <t>Stipend: Y/N</t>
  </si>
  <si>
    <t>Split Funded: Y/N</t>
  </si>
  <si>
    <t>Additional Funding Source</t>
  </si>
  <si>
    <t>Position Description</t>
  </si>
  <si>
    <t>Project Year 2</t>
  </si>
  <si>
    <t>Please complete the itemized list of expenses as well as the budget narrative portion found below. These funds are to be spent during Project Year 2.</t>
  </si>
  <si>
    <t>Approved Indirect Cost Rate for Project Year 2:</t>
  </si>
  <si>
    <t>Overall Budget</t>
  </si>
  <si>
    <t xml:space="preserve">Please do not edit! This tab will calculate automatically </t>
  </si>
  <si>
    <t>Object Code</t>
  </si>
  <si>
    <t>110 to 130</t>
  </si>
  <si>
    <t>140 to 142</t>
  </si>
  <si>
    <t>211 to 290</t>
  </si>
  <si>
    <t>311 to 352</t>
  </si>
  <si>
    <t>441 to 499</t>
  </si>
  <si>
    <t>611 to 626, 655, 657 to 689</t>
  </si>
  <si>
    <t>710-740</t>
  </si>
  <si>
    <t>Expenditure Account</t>
  </si>
  <si>
    <t>Salary</t>
  </si>
  <si>
    <t>Additional Compensation</t>
  </si>
  <si>
    <t>Benefits</t>
  </si>
  <si>
    <t>Professional Services</t>
  </si>
  <si>
    <t>Rentals, Property Services</t>
  </si>
  <si>
    <t>General Supplies</t>
  </si>
  <si>
    <t>Textbooks</t>
  </si>
  <si>
    <t>Software</t>
  </si>
  <si>
    <t>Property</t>
  </si>
  <si>
    <t>Row Totals:</t>
  </si>
  <si>
    <t>Account Number</t>
  </si>
  <si>
    <t>Cert/Non Cert.</t>
  </si>
  <si>
    <t>Cert./Non Cert.</t>
  </si>
  <si>
    <t>(items must be lower than $5000 per item)</t>
  </si>
  <si>
    <t>(items that exceed $5000 per item)</t>
  </si>
  <si>
    <t>11000 to 11300</t>
  </si>
  <si>
    <t>General Instruction</t>
  </si>
  <si>
    <t>14100 to 14300</t>
  </si>
  <si>
    <t>Summer School</t>
  </si>
  <si>
    <t>Enrichment Programs</t>
  </si>
  <si>
    <t>16100 to 16200</t>
  </si>
  <si>
    <t>Remediation</t>
  </si>
  <si>
    <t>21110 to 21990</t>
  </si>
  <si>
    <t>Support Services - Student</t>
  </si>
  <si>
    <t>22110 to 22900</t>
  </si>
  <si>
    <t>Support Services for Instructional Staff</t>
  </si>
  <si>
    <t>23000 (23150 or 23290 ONLY)</t>
  </si>
  <si>
    <t>Support Services - General Admin</t>
  </si>
  <si>
    <t>25110 to 25400, 25600 to 25790</t>
  </si>
  <si>
    <t>Central Services</t>
  </si>
  <si>
    <t>26100 to 26800</t>
  </si>
  <si>
    <t>Operation &amp; Maintenance</t>
  </si>
  <si>
    <t>27010 to 27910</t>
  </si>
  <si>
    <t>Transportation</t>
  </si>
  <si>
    <t>33100 to 33990</t>
  </si>
  <si>
    <t>Community Service Operations</t>
  </si>
  <si>
    <t>Column Totals:</t>
  </si>
  <si>
    <t>Subtotal:</t>
  </si>
  <si>
    <t>Amount of Indirect Cost to be used:</t>
  </si>
  <si>
    <t>Grand Total After Indirect Cost:</t>
  </si>
  <si>
    <t>Please use the following cross-walk as a guide for determining cost categories</t>
  </si>
  <si>
    <t>This tab is for viewing purposes only. Please do not edit or input data.</t>
  </si>
  <si>
    <t>Certified Instructional Staff, Class Size Reduction Staff, STEM Staff, Core Teachers. General Education Instructional Assistants, Non-SPED PreK, Clubs, class sponsors, Non-Certified Staff</t>
  </si>
  <si>
    <t>Overtime Salaries, Stipends</t>
  </si>
  <si>
    <t>Benefits for the staff identified, Overtime Salaries, Stipends</t>
  </si>
  <si>
    <t>Contracted Substitute Services, Contracted Tutoring from non-school persons</t>
  </si>
  <si>
    <t>Book rental fee/tuition coverage</t>
  </si>
  <si>
    <t xml:space="preserve">Supplies used for direct instruction (e.g., reading materials, math manipulatives, pencils, paper, etc.), Interactive whiteboards, projectors, Chromebooks, laptops for teachers and/or students, furniture for teachers and/or students </t>
  </si>
  <si>
    <t>Curricular Materials (e.g., textbooks, course related materials) to provide direct instruction in general education</t>
  </si>
  <si>
    <t>Educational apps, software licenses</t>
  </si>
  <si>
    <t>Property items required for instruction to occur (e.g., lunch refrigerators and freezers, large copy machines, etc)</t>
  </si>
  <si>
    <t>Summer school staff</t>
  </si>
  <si>
    <t>Contracted Summer School Programs</t>
  </si>
  <si>
    <t xml:space="preserve">Supplies specifically for Summer School (e.g., supplemental reading materials, math manipulatives, pencils, paper, etc.), Interactive whiteboards, projectors, Chromebooks, laptops, furniture for teachers and/or students </t>
  </si>
  <si>
    <t>Curricular Materials (e.g., textbooks, course related materials) to provide direct instruction in Summer School Programs</t>
  </si>
  <si>
    <t>Property items for progam</t>
  </si>
  <si>
    <t>Jump Start/K Roundup staff</t>
  </si>
  <si>
    <t>Contracted Enrichment Programs</t>
  </si>
  <si>
    <t xml:space="preserve">Supplies specifically for Enrichment Programs (e.g., supplemental reading materials, math manipulatives, pencils, paper, etc.), Interactive whiteboards, projectors, Chromebooks, laptops, furniture for teachers and/or students </t>
  </si>
  <si>
    <t>Curricular Materials (e.g., textbooks, course related materials) to provide direct instruction in Enrichment Programs</t>
  </si>
  <si>
    <t>Remediation Staff (Title teachers, paras), Before/After School Tutoring Staff</t>
  </si>
  <si>
    <t>Contracted Remediation Programs</t>
  </si>
  <si>
    <t>Supplies specifically for Remediation (e.g., supplemental reading materials, math manipulatives, pencils, paper, etc.), Interactive whiteboards, projectors, Chromebooks, laptops, furniture for teachers and/or students</t>
  </si>
  <si>
    <t>Curricular Materials (e.g., textbooks, course related materials) to provide direct instruction in Remediation</t>
  </si>
  <si>
    <t>Remediation and intervention apps, licenses, and materials, Credit recovery apps</t>
  </si>
  <si>
    <t>Counselors, Social workers, Nurse, health aide, Behavior/Social- emotional interventionists, Attendance officer - SPED evaluators, PBIS Coach</t>
  </si>
  <si>
    <t>Contracted Health Services: Therapists, Counseling, etc.</t>
  </si>
  <si>
    <t>Supplies for activities to improve the well-being of students. Examples include behavior system supplies, supplies necessary for counseling services, health services, etc.</t>
  </si>
  <si>
    <t>Property items for Student Support Services (e.g., nurse beds, etc)</t>
  </si>
  <si>
    <t>Instructional coaches, Library/media services staff, Tech services staff, Academic Coach</t>
  </si>
  <si>
    <t>Districtwide or Building Consultants</t>
  </si>
  <si>
    <t>Supplies for Instructional Support Staff</t>
  </si>
  <si>
    <t>Property items for Student Support Instructional Staff (e.g., library bookshelves, etc)</t>
  </si>
  <si>
    <t>Program Director, Secretary, Virtual program admin</t>
  </si>
  <si>
    <t>Copier Services, Contracted Grant Writing, Program implementation services</t>
  </si>
  <si>
    <t>Computer Rentals, Phone Rentals, Copier Rentals</t>
  </si>
  <si>
    <t>Supplies for Admin Staff</t>
  </si>
  <si>
    <t>Zoom/Electronic Signature software for school boards or Supt, Updates to SIS for online registration</t>
  </si>
  <si>
    <t>Property items for Admin</t>
  </si>
  <si>
    <t>Treasurer, Budget Supervisor, HR Staff</t>
  </si>
  <si>
    <t>Contracted Central Services</t>
  </si>
  <si>
    <t>Supplies for Central Office Staff</t>
  </si>
  <si>
    <t>Property items for Central Office Services</t>
  </si>
  <si>
    <t>Custodians, Maintenance staff, SRO/security services</t>
  </si>
  <si>
    <t>Benefits for the staff identified</t>
  </si>
  <si>
    <t>Contracted Services: Garbage/Refuse Removal, Cleaning Services, Water and Sewage Services, Security</t>
  </si>
  <si>
    <t>Supplies for Operation and Maintence (e.g., cleaning supplies, food equipment, intercoms, clocks, etc.)</t>
  </si>
  <si>
    <t>Property items for Operations and Maintenance (e.g., playground, bleachers, etc)</t>
  </si>
  <si>
    <t>Bus drivers, Bus monitors, Staff responsible for vehicle maintenance</t>
  </si>
  <si>
    <t>Contracted Transportation Serivices</t>
  </si>
  <si>
    <t>Supplies for Transportation (e.g., block heaters)</t>
  </si>
  <si>
    <t>Property items for Transportation (e.g., bus, SUV, van, mini-bus, etc)</t>
  </si>
  <si>
    <t>Family Engagement Coordinator, Parent Liaison, Athletic Coaches</t>
  </si>
  <si>
    <t>Doctor, Dental, Medical, Optical, and other medical exam costs for homeless youth</t>
  </si>
  <si>
    <t>Supplies for Community Serivce Operations and family engagement</t>
  </si>
  <si>
    <t>Property items for Community Service Operations and Family Engagement</t>
  </si>
  <si>
    <t xml:space="preserve">Unallowable Costs Under Quality Counts </t>
  </si>
  <si>
    <t>Food/Beverages</t>
  </si>
  <si>
    <t>Gift Cards</t>
  </si>
  <si>
    <t>Marketing or Recruitment Costs</t>
  </si>
  <si>
    <t>Capital Improvment (e.g., construction, parking lot resurfacing, renovating, HVAC installation, work to water or gas lines)</t>
  </si>
  <si>
    <r>
      <rPr>
        <color rgb="FFFFFFFF"/>
      </rPr>
      <t xml:space="preserve">For more details, visit the </t>
    </r>
    <r>
      <rPr>
        <color rgb="FFFFFFFF"/>
        <u/>
      </rPr>
      <t>CSP Non-Regulatory Guidance</t>
    </r>
  </si>
  <si>
    <t>Definitions</t>
  </si>
  <si>
    <t>Planning Period:</t>
  </si>
  <si>
    <r>
      <rPr>
        <rFont val="Arial"/>
        <color theme="1"/>
      </rPr>
      <t xml:space="preserve">Period of time before the LEA is open to students; LEA is not serving students; LEA is preparing to serve students. </t>
    </r>
    <r>
      <rPr>
        <rFont val="Arial"/>
        <b/>
        <color theme="1"/>
      </rPr>
      <t xml:space="preserve">Fees regarding directly serving students (e.g. teacher salary) should </t>
    </r>
    <r>
      <rPr>
        <rFont val="Arial"/>
        <b/>
        <i/>
        <color theme="1"/>
      </rPr>
      <t>not</t>
    </r>
    <r>
      <rPr>
        <rFont val="Arial"/>
        <b/>
        <color theme="1"/>
      </rPr>
      <t xml:space="preserve"> occur during this time.</t>
    </r>
  </si>
  <si>
    <t>Implementation Period:</t>
  </si>
  <si>
    <t xml:space="preserve">Period of time after the LEA is opened; LEA is serving students; education is occuring. </t>
  </si>
  <si>
    <t>Pre-Award Cost:</t>
  </si>
  <si>
    <t>Period of time beginning 60 days before the RFP release date and lasting until the award date; costs may be allowable if they were fees necessary to apply for the grant (e.g. grant writer salary/training), or if the fees were necessary and time-sensitive for the scope of the Quality Counts work to be able to begin as per the awarded Quality Counts application (could not be delayed or the plan proposed in the application would be null).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</si>
</sst>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quot;$&quot;#,##0.00"/>
  </numFmts>
  <fonts count="39">
    <font>
      <sz val="10.0"/>
      <color rgb="FF000000"/>
      <name val="Arial"/>
      <scheme val="minor"/>
    </font>
    <font>
      <b/>
      <sz val="20.0"/>
      <color theme="1"/>
      <name val="Century Gothic"/>
    </font>
    <font/>
    <font>
      <sz val="11.0"/>
      <color theme="1"/>
      <name val="Calibri"/>
    </font>
    <font>
      <b/>
      <sz val="9.0"/>
      <color rgb="FFFFFFFF"/>
      <name val="Century Gothic"/>
    </font>
    <font>
      <sz val="10.0"/>
      <color rgb="FF000000"/>
      <name val="Arial"/>
    </font>
    <font>
      <b/>
      <sz val="11.0"/>
      <color theme="1"/>
      <name val="Calibri"/>
    </font>
    <font>
      <sz val="10.0"/>
      <color theme="1"/>
      <name val="Arial"/>
    </font>
    <font>
      <b/>
      <sz val="11.0"/>
      <color theme="1"/>
      <name val="Century Gothic"/>
    </font>
    <font>
      <b/>
      <sz val="10.0"/>
      <color rgb="FF000000"/>
      <name val="Arial"/>
    </font>
    <font>
      <color theme="1"/>
      <name val="Arial"/>
    </font>
    <font>
      <b/>
      <sz val="11.0"/>
      <color rgb="FFFFFFFF"/>
      <name val="Calibri"/>
    </font>
    <font>
      <b/>
      <sz val="11.0"/>
      <color rgb="FF000000"/>
      <name val="Calibri"/>
    </font>
    <font>
      <b/>
      <sz val="16.0"/>
      <color rgb="FFFFFFFF"/>
      <name val="Calibri"/>
    </font>
    <font>
      <b/>
      <sz val="18.0"/>
      <color rgb="FFFFFFFF"/>
      <name val="Calibri"/>
    </font>
    <font>
      <b/>
      <sz val="16.0"/>
      <color theme="1"/>
      <name val="Calibri"/>
    </font>
    <font>
      <b/>
      <sz val="20.0"/>
      <color theme="1"/>
      <name val="Calibri"/>
    </font>
    <font>
      <b/>
      <sz val="10.0"/>
      <color theme="1"/>
      <name val="Calibri"/>
    </font>
    <font>
      <b/>
      <sz val="10.0"/>
      <color rgb="FF000000"/>
      <name val="Calibri"/>
    </font>
    <font>
      <b/>
      <sz val="14.0"/>
      <color rgb="FFFFFFFF"/>
      <name val="Calibri"/>
    </font>
    <font>
      <sz val="11.0"/>
      <color rgb="FF000000"/>
      <name val="Calibri"/>
    </font>
    <font>
      <sz val="20.0"/>
      <color theme="1"/>
      <name val="Calibri"/>
    </font>
    <font>
      <b/>
      <sz val="14.0"/>
      <color theme="1"/>
      <name val="Calibri"/>
    </font>
    <font>
      <b/>
      <sz val="12.0"/>
      <color rgb="FFFFFFFF"/>
      <name val="Calibri"/>
    </font>
    <font>
      <sz val="12.0"/>
      <color theme="1"/>
      <name val="Calibri"/>
    </font>
    <font>
      <b/>
      <sz val="14.0"/>
      <color rgb="FFFFD966"/>
      <name val="Arial"/>
    </font>
    <font>
      <b/>
      <sz val="12.0"/>
      <color rgb="FFFFD966"/>
      <name val="Arial"/>
    </font>
    <font>
      <b/>
      <sz val="9.0"/>
      <color rgb="FFFFFFFF"/>
      <name val="&quot;Aptos Narrow&quot;"/>
    </font>
    <font>
      <b/>
      <sz val="9.0"/>
      <color rgb="FFFFFFFF"/>
      <name val="Arial"/>
    </font>
    <font>
      <sz val="9.0"/>
      <color rgb="FFFFFFFF"/>
      <name val="&quot;Aptos Narrow&quot;"/>
    </font>
    <font>
      <sz val="9.0"/>
      <color rgb="FFFFFFFF"/>
      <name val="Arial"/>
    </font>
    <font>
      <sz val="9.0"/>
      <color rgb="FF000000"/>
      <name val="Arial"/>
    </font>
    <font>
      <sz val="9.0"/>
      <color rgb="FF1F1F1F"/>
      <name val="Arial"/>
    </font>
    <font>
      <sz val="9.0"/>
      <color theme="1"/>
      <name val="Arial"/>
    </font>
    <font>
      <b/>
      <sz val="13.0"/>
      <color rgb="FFFFD966"/>
      <name val="Arial"/>
    </font>
    <font>
      <sz val="9.0"/>
      <color rgb="FF000000"/>
      <name val="&quot;Aptos Narrow&quot;"/>
    </font>
    <font>
      <b/>
      <sz val="11.0"/>
      <color rgb="FFFFFFFF"/>
      <name val="Arial"/>
    </font>
    <font>
      <u/>
      <color rgb="FFFFFFFF"/>
    </font>
    <font>
      <b/>
      <color theme="1"/>
      <name val="Arial"/>
    </font>
  </fonts>
  <fills count="18">
    <fill>
      <patternFill patternType="none"/>
    </fill>
    <fill>
      <patternFill patternType="lightGray"/>
    </fill>
    <fill>
      <patternFill patternType="solid">
        <fgColor rgb="FFB4C6E7"/>
        <bgColor rgb="FFB4C6E7"/>
      </patternFill>
    </fill>
    <fill>
      <patternFill patternType="solid">
        <fgColor rgb="FF002060"/>
        <bgColor rgb="FF002060"/>
      </patternFill>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E1E1E1"/>
        <bgColor rgb="FFE1E1E1"/>
      </patternFill>
    </fill>
    <fill>
      <patternFill patternType="solid">
        <fgColor rgb="FFF3F3F3"/>
        <bgColor rgb="FFF3F3F3"/>
      </patternFill>
    </fill>
    <fill>
      <patternFill patternType="solid">
        <fgColor rgb="FFD9E2F3"/>
        <bgColor rgb="FFD9E2F3"/>
      </patternFill>
    </fill>
    <fill>
      <patternFill patternType="solid">
        <fgColor rgb="FF1155CC"/>
        <bgColor rgb="FF1155CC"/>
      </patternFill>
    </fill>
    <fill>
      <patternFill patternType="solid">
        <fgColor theme="4"/>
        <bgColor theme="4"/>
      </patternFill>
    </fill>
    <fill>
      <patternFill patternType="solid">
        <fgColor rgb="FFCFE2F3"/>
        <bgColor rgb="FFCFE2F3"/>
      </patternFill>
    </fill>
    <fill>
      <patternFill patternType="solid">
        <fgColor rgb="FF980000"/>
        <bgColor rgb="FF980000"/>
      </patternFill>
    </fill>
    <fill>
      <patternFill patternType="solid">
        <fgColor rgb="FFEA9999"/>
        <bgColor rgb="FFEA9999"/>
      </patternFill>
    </fill>
    <fill>
      <patternFill patternType="solid">
        <fgColor rgb="FF93C47D"/>
        <bgColor rgb="FF93C47D"/>
      </patternFill>
    </fill>
    <fill>
      <patternFill patternType="solid">
        <fgColor rgb="FFD9EAD3"/>
        <bgColor rgb="FFD9EAD3"/>
      </patternFill>
    </fill>
  </fills>
  <borders count="11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border>
    <border>
      <bottom/>
    </border>
    <border>
      <right style="thin">
        <color rgb="FF000000"/>
      </right>
      <bottom/>
    </border>
    <border>
      <left style="thin">
        <color rgb="FFD8D8D8"/>
      </left>
      <right style="thin">
        <color rgb="FFD8D8D8"/>
      </right>
      <top style="thin">
        <color rgb="FFD8D8D8"/>
      </top>
      <bottom style="thin">
        <color rgb="FFD8D8D8"/>
      </bottom>
    </border>
    <border>
      <top style="thin">
        <color rgb="FFD8D8D8"/>
      </top>
      <bottom style="thin">
        <color rgb="FFD8D8D8"/>
      </bottom>
    </border>
    <border>
      <left style="thin">
        <color rgb="FF000000"/>
      </left>
    </border>
    <border>
      <right style="thin">
        <color rgb="FF000000"/>
      </right>
    </border>
    <border>
      <left style="thin">
        <color rgb="FFE1E1E1"/>
      </left>
      <right style="thin">
        <color rgb="FFE1E1E1"/>
      </right>
      <top style="thin">
        <color rgb="FFE1E1E1"/>
      </top>
      <bottom style="thin">
        <color rgb="FFE1E1E1"/>
      </bottom>
    </border>
    <border>
      <left style="thin">
        <color rgb="FFE1E1E1"/>
      </left>
      <top style="thin">
        <color rgb="FFE1E1E1"/>
      </top>
      <bottom style="thin">
        <color rgb="FFE1E1E1"/>
      </bottom>
    </border>
    <border>
      <top style="thin">
        <color rgb="FFE1E1E1"/>
      </top>
      <bottom style="thin">
        <color rgb="FFE1E1E1"/>
      </bottom>
    </border>
    <border>
      <right style="thin">
        <color rgb="FFE1E1E1"/>
      </right>
      <top style="thin">
        <color rgb="FFE1E1E1"/>
      </top>
      <bottom style="thin">
        <color rgb="FFE1E1E1"/>
      </bottom>
    </border>
    <border>
      <right style="thin">
        <color rgb="FF000000"/>
      </right>
      <bottom style="thin">
        <color rgb="FFE1E1E1"/>
      </bottom>
    </border>
    <border>
      <right/>
    </border>
    <border>
      <left/>
      <right/>
    </border>
    <border>
      <right/>
      <bottom/>
    </border>
    <border>
      <left style="thin">
        <color rgb="FFD8D8D8"/>
      </left>
      <right style="thin">
        <color rgb="FFD8D8D8"/>
      </right>
      <bottom/>
    </border>
    <border>
      <left style="thin">
        <color rgb="FFD8D8D8"/>
      </left>
      <right style="thin">
        <color rgb="FFD8D8D8"/>
      </right>
      <bottom style="thin">
        <color rgb="FFD8D8D8"/>
      </bottom>
    </border>
    <border>
      <left/>
      <right/>
      <bottom style="thin">
        <color rgb="FFD8D8D8"/>
      </bottom>
    </border>
    <border>
      <right style="thin">
        <color rgb="FFD8D8D8"/>
      </right>
      <top style="thin">
        <color rgb="FFD8D8D8"/>
      </top>
      <bottom style="thin">
        <color rgb="FFD8D8D8"/>
      </bottom>
    </border>
    <border>
      <left/>
      <top/>
      <bottom style="medium">
        <color rgb="FF000000"/>
      </bottom>
    </border>
    <border>
      <top/>
      <bottom style="medium">
        <color rgb="FF000000"/>
      </bottom>
    </border>
    <border>
      <left/>
      <right/>
      <top/>
      <bottom/>
    </border>
    <border>
      <left style="thin">
        <color rgb="FFE1E1E1"/>
      </left>
      <right style="thin">
        <color rgb="FF000000"/>
      </right>
      <top style="thin">
        <color rgb="FFE1E1E1"/>
      </top>
      <bottom style="thin">
        <color rgb="FFE1E1E1"/>
      </bottom>
    </border>
    <border>
      <left style="thin">
        <color rgb="FFE1E1E1"/>
      </left>
      <top style="thin">
        <color rgb="FFE1E1E1"/>
      </top>
    </border>
    <border>
      <top style="thin">
        <color rgb="FFE1E1E1"/>
      </top>
    </border>
    <border>
      <right style="thin">
        <color rgb="FFE1E1E1"/>
      </right>
      <top style="thin">
        <color rgb="FFE1E1E1"/>
      </top>
    </border>
    <border>
      <left style="thin">
        <color rgb="FFE1E1E1"/>
      </left>
    </border>
    <border>
      <right style="thin">
        <color rgb="FFE1E1E1"/>
      </right>
    </border>
    <border>
      <left/>
      <right/>
      <top/>
    </border>
    <border>
      <left style="thin">
        <color rgb="FF000000"/>
      </left>
      <right style="thin">
        <color rgb="FFD8D8D8"/>
      </right>
      <top style="thin">
        <color rgb="FFD8D8D8"/>
      </top>
    </border>
    <border>
      <left style="thin">
        <color rgb="FFD8D8D8"/>
      </left>
      <right style="thin">
        <color rgb="FFD8D8D8"/>
      </right>
      <top/>
      <bottom style="thin">
        <color rgb="FFD8D8D8"/>
      </bottom>
    </border>
    <border>
      <left style="thin">
        <color rgb="FFD8D8D8"/>
      </left>
      <top style="thin">
        <color rgb="FFD8D8D8"/>
      </top>
      <bottom style="thin">
        <color rgb="FFD8D8D8"/>
      </bottom>
    </border>
    <border>
      <right style="thin">
        <color rgb="FF000000"/>
      </right>
      <top style="thin">
        <color rgb="FFE1E1E1"/>
      </top>
      <bottom style="thin">
        <color rgb="FFE1E1E1"/>
      </bottom>
    </border>
    <border>
      <left style="thin">
        <color rgb="FFE1E1E1"/>
      </left>
      <bottom style="thin">
        <color rgb="FFE1E1E1"/>
      </bottom>
    </border>
    <border>
      <bottom style="thin">
        <color rgb="FFE1E1E1"/>
      </bottom>
    </border>
    <border>
      <right style="thin">
        <color rgb="FFE1E1E1"/>
      </right>
      <bottom style="thin">
        <color rgb="FFE1E1E1"/>
      </bottom>
    </border>
    <border>
      <bottom style="medium">
        <color rgb="FF000000"/>
      </bottom>
    </border>
    <border>
      <left style="thin">
        <color rgb="FF000000"/>
      </left>
      <top/>
      <bottom/>
    </border>
    <border>
      <top/>
      <bottom/>
    </border>
    <border>
      <right style="medium">
        <color rgb="FF000000"/>
      </right>
    </border>
    <border>
      <right style="medium">
        <color rgb="FF000000"/>
      </right>
      <top/>
      <bottom style="medium">
        <color rgb="FF000000"/>
      </bottom>
    </border>
    <border>
      <right style="thin">
        <color rgb="FF000000"/>
      </right>
      <top style="thin">
        <color rgb="FFE1E1E1"/>
      </top>
    </border>
    <border>
      <left style="thin">
        <color rgb="FFE1E1E1"/>
      </left>
      <bottom style="thin">
        <color rgb="FF000000"/>
      </bottom>
    </border>
    <border>
      <bottom style="thin">
        <color rgb="FF000000"/>
      </bottom>
    </border>
    <border>
      <right style="thin">
        <color rgb="FFE1E1E1"/>
      </right>
      <bottom style="thin">
        <color rgb="FF000000"/>
      </bottom>
    </border>
    <border>
      <right style="thin">
        <color rgb="FF000000"/>
      </righ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medium">
        <color rgb="FF000000"/>
      </right>
      <bottom style="medium">
        <color rgb="FF000000"/>
      </bottom>
    </border>
    <border>
      <left style="thin">
        <color rgb="FF000000"/>
      </left>
      <top style="thin">
        <color rgb="FF000000"/>
      </top>
      <bottom style="thin">
        <color theme="1"/>
      </bottom>
    </border>
    <border>
      <top style="thin">
        <color rgb="FF000000"/>
      </top>
      <bottom style="thin">
        <color theme="1"/>
      </bottom>
    </border>
    <border>
      <right style="thin">
        <color rgb="FF000000"/>
      </right>
      <top style="thin">
        <color rgb="FF000000"/>
      </top>
      <bottom style="thin">
        <color theme="1"/>
      </bottom>
    </border>
    <border>
      <right style="thin">
        <color rgb="FFD8D8D8"/>
      </right>
    </border>
    <border>
      <left style="thin">
        <color rgb="FFD8D8D8"/>
      </left>
      <bottom style="thin">
        <color rgb="FFD8D8D8"/>
      </bottom>
    </border>
    <border>
      <bottom style="thin">
        <color rgb="FFD8D8D8"/>
      </bottom>
    </border>
    <border>
      <right style="thin">
        <color rgb="FFD8D8D8"/>
      </right>
      <bottom style="thin">
        <color rgb="FFD8D8D8"/>
      </bottom>
    </border>
    <border>
      <left style="thin">
        <color rgb="FF000000"/>
      </left>
      <top style="thin">
        <color theme="1"/>
      </top>
      <bottom/>
    </border>
    <border>
      <top style="thin">
        <color theme="1"/>
      </top>
      <bottom/>
    </border>
    <border>
      <right style="thin">
        <color rgb="FF000000"/>
      </right>
      <top style="thin">
        <color theme="1"/>
      </top>
      <bottom/>
    </border>
    <border>
      <left/>
      <right/>
      <top style="thin">
        <color rgb="FFD8D8D8"/>
      </top>
      <bottom style="thin">
        <color rgb="FFD8D8D8"/>
      </bottom>
    </border>
    <border>
      <left/>
      <right style="thin">
        <color rgb="FFD8D8D8"/>
      </right>
      <top style="thin">
        <color rgb="FFD8D8D8"/>
      </top>
      <bottom style="thin">
        <color rgb="FFD8D8D8"/>
      </bottom>
    </border>
    <border>
      <left style="thin">
        <color rgb="FF000000"/>
      </left>
      <right style="thin">
        <color rgb="FFFFFFFF"/>
      </right>
      <top style="thin">
        <color rgb="FFFFFFFF"/>
      </top>
      <bottom/>
    </border>
    <border>
      <left style="thin">
        <color rgb="FFFFFFFF"/>
      </left>
      <right style="thin">
        <color rgb="FFFFFFFF"/>
      </right>
      <top style="thin">
        <color rgb="FFFFFFFF"/>
      </top>
      <bottom/>
    </border>
    <border>
      <left style="thin">
        <color rgb="FFFFFFFF"/>
      </left>
      <right style="thin">
        <color rgb="FF000000"/>
      </right>
      <top style="thin">
        <color rgb="FFFFFFFF"/>
      </top>
      <bottom/>
    </border>
    <border>
      <left style="thin">
        <color rgb="FF000000"/>
      </left>
      <right style="thin">
        <color rgb="FF000000"/>
      </right>
      <top style="thin">
        <color rgb="FF000000"/>
      </top>
      <bottom style="thin">
        <color rgb="FF000000"/>
      </bottom>
    </border>
    <border>
      <right/>
      <top/>
      <bottom/>
    </border>
    <border>
      <left style="thin">
        <color rgb="FFD8D8D8"/>
      </left>
      <right/>
      <top style="thin">
        <color rgb="FFD8D8D8"/>
      </top>
      <bottom style="thin">
        <color rgb="FFD8D8D8"/>
      </bottom>
    </border>
    <border>
      <left/>
      <right style="thin">
        <color rgb="FFD8D8D8"/>
      </right>
      <top/>
      <bottom style="thin">
        <color rgb="FFD8D8D8"/>
      </bottom>
    </border>
    <border>
      <left/>
      <right style="thin">
        <color rgb="FFD8D8D8"/>
      </right>
      <top/>
      <bottom/>
    </border>
    <border>
      <top style="thin">
        <color rgb="FFD8D8D8"/>
      </top>
    </border>
    <border>
      <left style="thin">
        <color rgb="FF000000"/>
      </left>
      <right/>
      <top/>
      <bottom/>
    </border>
    <border>
      <left/>
      <right style="thin">
        <color rgb="FF000000"/>
      </right>
      <top/>
      <bottom/>
    </border>
    <border>
      <left style="thin">
        <color rgb="FF000000"/>
      </left>
      <right/>
      <top/>
      <bottom style="thin">
        <color rgb="FF000000"/>
      </bottom>
    </border>
    <border>
      <left/>
      <right style="thin">
        <color rgb="FF000000"/>
      </right>
      <top/>
      <bottom style="thin">
        <color rgb="FF000000"/>
      </bottom>
    </border>
    <border>
      <left/>
      <right/>
      <top/>
      <bottom style="thin">
        <color rgb="FF000000"/>
      </bottom>
    </border>
    <border>
      <left style="thin">
        <color rgb="FF000000"/>
      </left>
      <top style="thin">
        <color theme="1"/>
      </top>
    </border>
    <border>
      <top style="thin">
        <color theme="1"/>
      </top>
    </border>
    <border>
      <right style="thin">
        <color rgb="FF000000"/>
      </right>
      <top style="thin">
        <color theme="1"/>
      </top>
    </border>
    <border>
      <left style="thin">
        <color rgb="FF000000"/>
      </left>
      <top style="thin">
        <color rgb="FFFFFFFF"/>
      </top>
      <bottom style="thin">
        <color rgb="FFFFFFFF"/>
      </bottom>
    </border>
    <border>
      <top style="thin">
        <color rgb="FFFFFFFF"/>
      </top>
      <bottom style="thin">
        <color rgb="FFFFFFFF"/>
      </bottom>
    </border>
    <border>
      <right style="thin">
        <color rgb="FF000000"/>
      </right>
      <top style="thin">
        <color rgb="FFFFFFFF"/>
      </top>
      <bottom style="thin">
        <color rgb="FFFFFFFF"/>
      </bottom>
    </border>
    <border>
      <left style="thin">
        <color rgb="FF000000"/>
      </left>
      <right style="thin">
        <color rgb="FF000000"/>
      </right>
      <bottom style="thin">
        <color rgb="FF000000"/>
      </bottom>
    </border>
    <border>
      <left style="thin">
        <color rgb="FF000000"/>
      </left>
      <right style="thin">
        <color rgb="FFE1E1E1"/>
      </right>
      <top style="thin">
        <color rgb="FF000000"/>
      </top>
      <bottom style="thin">
        <color rgb="FFE1E1E1"/>
      </bottom>
    </border>
    <border>
      <left style="thin">
        <color rgb="FFE1E1E1"/>
      </left>
      <right style="thin">
        <color rgb="FFE1E1E1"/>
      </right>
      <top style="thin">
        <color rgb="FF000000"/>
      </top>
      <bottom style="thin">
        <color rgb="FFE1E1E1"/>
      </bottom>
    </border>
    <border>
      <left style="thin">
        <color rgb="FFE1E1E1"/>
      </left>
      <right style="thin">
        <color rgb="FF000000"/>
      </right>
      <top style="thin">
        <color rgb="FF000000"/>
      </top>
      <bottom style="thin">
        <color rgb="FFE1E1E1"/>
      </bottom>
    </border>
    <border>
      <left style="thin">
        <color rgb="FF000000"/>
      </left>
      <right style="thin">
        <color rgb="FFE1E1E1"/>
      </right>
      <top style="thin">
        <color rgb="FFE1E1E1"/>
      </top>
      <bottom style="thin">
        <color rgb="FFE1E1E1"/>
      </bottom>
    </border>
    <border>
      <left style="thin">
        <color rgb="FF000000"/>
      </left>
      <right style="thin">
        <color rgb="FFE1E1E1"/>
      </right>
      <top style="thin">
        <color rgb="FFE1E1E1"/>
      </top>
      <bottom style="thin">
        <color rgb="FF000000"/>
      </bottom>
    </border>
    <border>
      <left style="thin">
        <color rgb="FFE1E1E1"/>
      </left>
      <right style="thin">
        <color rgb="FFE1E1E1"/>
      </right>
      <top style="thin">
        <color rgb="FFE1E1E1"/>
      </top>
      <bottom style="thin">
        <color rgb="FF000000"/>
      </bottom>
    </border>
    <border>
      <left style="thin">
        <color rgb="FFE1E1E1"/>
      </left>
      <right style="thin">
        <color rgb="FF000000"/>
      </right>
      <top style="thin">
        <color rgb="FFE1E1E1"/>
      </top>
      <bottom style="thin">
        <color rgb="FF000000"/>
      </bottom>
    </border>
    <border>
      <left/>
      <right/>
      <top/>
      <bottom style="thin">
        <color rgb="FFD8D8D8"/>
      </bottom>
    </border>
    <border>
      <left style="thin">
        <color rgb="FFD8D8D8"/>
      </left>
      <right/>
      <top/>
      <bottom style="thin">
        <color rgb="FFD8D8D8"/>
      </bottom>
    </border>
    <border>
      <left style="thin">
        <color rgb="FF000000"/>
      </left>
      <right style="thin">
        <color rgb="FFFFFFFF"/>
      </right>
      <top style="thin">
        <color rgb="FFFFFFFF"/>
      </top>
    </border>
    <border>
      <left style="thin">
        <color rgb="FFFFFFFF"/>
      </left>
      <right style="thin">
        <color rgb="FFFFFFFF"/>
      </right>
      <top style="thin">
        <color rgb="FFFFFFFF"/>
      </top>
    </border>
    <border>
      <left style="thin">
        <color rgb="FFFFFFFF"/>
      </left>
      <right style="thin">
        <color rgb="FF000000"/>
      </right>
      <top style="thin">
        <color rgb="FFFFFFFF"/>
      </top>
    </border>
    <border>
      <left style="thin">
        <color rgb="FF000000"/>
      </left>
      <right/>
      <bottom/>
    </border>
    <border>
      <left/>
      <right/>
      <bottom/>
    </border>
    <border>
      <left/>
      <right/>
      <bottom style="thin">
        <color rgb="FF000000"/>
      </bottom>
    </border>
    <border>
      <left/>
      <right style="thin">
        <color rgb="FF000000"/>
      </right>
      <bottom style="thin">
        <color rgb="FF000000"/>
      </bottom>
    </border>
    <border>
      <left style="thin">
        <color rgb="FF000000"/>
      </left>
      <right style="thin">
        <color rgb="FF000000"/>
      </right>
      <top style="thin">
        <color rgb="FF000000"/>
      </top>
    </border>
    <border>
      <left style="thin">
        <color rgb="FFE1E1E1"/>
      </left>
      <right style="thin">
        <color rgb="FFE1E1E1"/>
      </right>
      <bottom style="thin">
        <color rgb="FFE1E1E1"/>
      </bottom>
    </border>
    <border>
      <left style="thin">
        <color rgb="FFE1E1E1"/>
      </left>
      <right style="thin">
        <color rgb="FFE1E1E1"/>
      </right>
      <top style="thin">
        <color rgb="FFE1E1E1"/>
      </top>
    </border>
    <border>
      <left style="thin">
        <color rgb="FFE1E1E1"/>
      </left>
      <top style="thin">
        <color rgb="FF000000"/>
      </top>
      <bottom style="thin">
        <color rgb="FF000000"/>
      </bottom>
    </border>
    <border>
      <left style="thin">
        <color rgb="FFE1E1E1"/>
      </left>
      <right style="thin">
        <color rgb="FF000000"/>
      </right>
      <top style="thin">
        <color rgb="FF000000"/>
      </top>
      <bottom style="thin">
        <color rgb="FF000000"/>
      </bottom>
    </border>
  </borders>
  <cellStyleXfs count="1">
    <xf borderId="0" fillId="0" fontId="0" numFmtId="0" applyAlignment="1" applyFont="1"/>
  </cellStyleXfs>
  <cellXfs count="302">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3" fillId="0" fontId="2" numFmtId="0" xfId="0" applyBorder="1" applyFont="1"/>
    <xf borderId="0" fillId="0" fontId="3" numFmtId="0" xfId="0" applyFont="1"/>
    <xf borderId="4" fillId="3" fontId="4" numFmtId="0" xfId="0" applyAlignment="1" applyBorder="1" applyFill="1" applyFont="1">
      <alignment horizontal="center" shrinkToFit="0" wrapText="1"/>
    </xf>
    <xf borderId="5" fillId="0" fontId="2" numFmtId="0" xfId="0" applyBorder="1" applyFont="1"/>
    <xf borderId="6" fillId="0" fontId="2" numFmtId="0" xfId="0" applyBorder="1" applyFont="1"/>
    <xf borderId="7" fillId="0" fontId="3" numFmtId="0" xfId="0" applyBorder="1" applyFont="1"/>
    <xf borderId="8" fillId="0" fontId="5" numFmtId="0" xfId="0" applyBorder="1" applyFont="1"/>
    <xf borderId="7" fillId="0" fontId="5" numFmtId="0" xfId="0" applyBorder="1" applyFont="1"/>
    <xf borderId="9" fillId="0" fontId="3" numFmtId="0" xfId="0" applyBorder="1" applyFont="1"/>
    <xf borderId="10" fillId="0" fontId="3" numFmtId="0" xfId="0" applyBorder="1" applyFont="1"/>
    <xf borderId="11" fillId="4" fontId="6" numFmtId="0" xfId="0" applyAlignment="1" applyBorder="1" applyFill="1" applyFont="1">
      <alignment horizontal="right"/>
    </xf>
    <xf borderId="11" fillId="2" fontId="6" numFmtId="0" xfId="0" applyAlignment="1" applyBorder="1" applyFont="1">
      <alignment horizontal="right"/>
    </xf>
    <xf borderId="12" fillId="5" fontId="3" numFmtId="0" xfId="0" applyBorder="1" applyFill="1" applyFont="1"/>
    <xf borderId="13" fillId="0" fontId="2" numFmtId="0" xfId="0" applyBorder="1" applyFont="1"/>
    <xf borderId="14" fillId="0" fontId="2" numFmtId="0" xfId="0" applyBorder="1" applyFont="1"/>
    <xf borderId="11" fillId="5" fontId="6" numFmtId="0" xfId="0" applyBorder="1" applyFont="1"/>
    <xf borderId="12" fillId="5" fontId="6" numFmtId="0" xfId="0" applyBorder="1" applyFont="1"/>
    <xf borderId="15" fillId="0" fontId="3" numFmtId="0" xfId="0" applyBorder="1" applyFont="1"/>
    <xf borderId="11" fillId="6" fontId="3" numFmtId="0" xfId="0" applyBorder="1" applyFill="1" applyFont="1"/>
    <xf borderId="0" fillId="6" fontId="7" numFmtId="0" xfId="0" applyFont="1"/>
    <xf borderId="10" fillId="0" fontId="6" numFmtId="0" xfId="0" applyBorder="1" applyFont="1"/>
    <xf borderId="11" fillId="0" fontId="8" numFmtId="0" xfId="0" applyBorder="1" applyFont="1"/>
    <xf borderId="16" fillId="6" fontId="5" numFmtId="0" xfId="0" applyBorder="1" applyFont="1"/>
    <xf borderId="0" fillId="6" fontId="5" numFmtId="0" xfId="0" applyFont="1"/>
    <xf borderId="17" fillId="6" fontId="5" numFmtId="0" xfId="0" applyBorder="1" applyFont="1"/>
    <xf borderId="12" fillId="2" fontId="9" numFmtId="0" xfId="0" applyBorder="1" applyFont="1"/>
    <xf borderId="12" fillId="5" fontId="5" numFmtId="0" xfId="0" applyBorder="1" applyFont="1"/>
    <xf borderId="18" fillId="6" fontId="5" numFmtId="0" xfId="0" applyBorder="1" applyFont="1"/>
    <xf borderId="19" fillId="6" fontId="5" numFmtId="0" xfId="0" applyBorder="1" applyFont="1"/>
    <xf borderId="20" fillId="6" fontId="5" numFmtId="0" xfId="0" applyBorder="1" applyFont="1"/>
    <xf borderId="21" fillId="6" fontId="5" numFmtId="0" xfId="0" applyBorder="1" applyFont="1"/>
    <xf borderId="7" fillId="6" fontId="7" numFmtId="0" xfId="0" applyBorder="1" applyFont="1"/>
    <xf borderId="20" fillId="0" fontId="3" numFmtId="0" xfId="0" applyBorder="1" applyFont="1"/>
    <xf borderId="12" fillId="0" fontId="8" numFmtId="0" xfId="0" applyBorder="1" applyFont="1"/>
    <xf borderId="13" fillId="0" fontId="8" numFmtId="0" xfId="0" applyBorder="1" applyFont="1"/>
    <xf borderId="14" fillId="0" fontId="8" numFmtId="0" xfId="0" applyBorder="1" applyFont="1"/>
    <xf borderId="11" fillId="0" fontId="10" numFmtId="0" xfId="0" applyBorder="1" applyFont="1"/>
    <xf borderId="22" fillId="5" fontId="7" numFmtId="0" xfId="0" applyBorder="1" applyFont="1"/>
    <xf borderId="7" fillId="5" fontId="6" numFmtId="0" xfId="0" applyAlignment="1" applyBorder="1" applyFont="1">
      <alignment horizontal="right"/>
    </xf>
    <xf borderId="23" fillId="5" fontId="3" numFmtId="0" xfId="0" applyBorder="1" applyFont="1"/>
    <xf borderId="24" fillId="0" fontId="2" numFmtId="0" xfId="0" applyBorder="1" applyFont="1"/>
    <xf borderId="25" fillId="5" fontId="6" numFmtId="0" xfId="0" applyAlignment="1" applyBorder="1" applyFont="1">
      <alignment horizontal="right"/>
    </xf>
    <xf borderId="26" fillId="4" fontId="3" numFmtId="0" xfId="0" applyBorder="1" applyFont="1"/>
    <xf borderId="27" fillId="0" fontId="3" numFmtId="0" xfId="0" applyAlignment="1" applyBorder="1" applyFont="1">
      <alignment vertical="top"/>
    </xf>
    <xf borderId="28" fillId="0" fontId="3" numFmtId="0" xfId="0" applyAlignment="1" applyBorder="1" applyFont="1">
      <alignment vertical="top"/>
    </xf>
    <xf borderId="29" fillId="0" fontId="3" numFmtId="0" xfId="0" applyAlignment="1" applyBorder="1" applyFont="1">
      <alignment vertical="top"/>
    </xf>
    <xf borderId="7" fillId="5" fontId="7" numFmtId="0" xfId="0" applyBorder="1" applyFont="1"/>
    <xf borderId="30" fillId="0" fontId="3" numFmtId="0" xfId="0" applyAlignment="1" applyBorder="1" applyFont="1">
      <alignment vertical="top"/>
    </xf>
    <xf borderId="0" fillId="0" fontId="3" numFmtId="0" xfId="0" applyAlignment="1" applyFont="1">
      <alignment vertical="top"/>
    </xf>
    <xf borderId="31" fillId="0" fontId="3" numFmtId="0" xfId="0" applyAlignment="1" applyBorder="1" applyFont="1">
      <alignment vertical="top"/>
    </xf>
    <xf borderId="32" fillId="5" fontId="6" numFmtId="0" xfId="0" applyAlignment="1" applyBorder="1" applyFont="1">
      <alignment horizontal="right"/>
    </xf>
    <xf borderId="33" fillId="4" fontId="3" numFmtId="0" xfId="0" applyBorder="1" applyFont="1"/>
    <xf borderId="34" fillId="4" fontId="3" numFmtId="0" xfId="0" applyBorder="1" applyFont="1"/>
    <xf borderId="35" fillId="4" fontId="3" numFmtId="0" xfId="0" applyBorder="1" applyFont="1"/>
    <xf borderId="12" fillId="4" fontId="6" numFmtId="0" xfId="0" applyAlignment="1" applyBorder="1" applyFont="1">
      <alignment horizontal="right"/>
    </xf>
    <xf borderId="14" fillId="4" fontId="6" numFmtId="0" xfId="0" applyAlignment="1" applyBorder="1" applyFont="1">
      <alignment horizontal="right"/>
    </xf>
    <xf borderId="12" fillId="4" fontId="6" numFmtId="164" xfId="0" applyAlignment="1" applyBorder="1" applyFont="1" applyNumberFormat="1">
      <alignment horizontal="center"/>
    </xf>
    <xf borderId="13" fillId="4" fontId="6" numFmtId="164" xfId="0" applyAlignment="1" applyBorder="1" applyFont="1" applyNumberFormat="1">
      <alignment horizontal="center"/>
    </xf>
    <xf borderId="36" fillId="4" fontId="6" numFmtId="164" xfId="0" applyAlignment="1" applyBorder="1" applyFont="1" applyNumberFormat="1">
      <alignment horizontal="center"/>
    </xf>
    <xf borderId="37" fillId="0" fontId="3" numFmtId="0" xfId="0" applyAlignment="1" applyBorder="1" applyFont="1">
      <alignment vertical="top"/>
    </xf>
    <xf borderId="38" fillId="0" fontId="3" numFmtId="0" xfId="0" applyAlignment="1" applyBorder="1" applyFont="1">
      <alignment vertical="top"/>
    </xf>
    <xf borderId="39" fillId="0" fontId="3" numFmtId="0" xfId="0" applyAlignment="1" applyBorder="1" applyFont="1">
      <alignment vertical="top"/>
    </xf>
    <xf borderId="11" fillId="4" fontId="3" numFmtId="0" xfId="0" applyBorder="1" applyFont="1"/>
    <xf borderId="40" fillId="0" fontId="3" numFmtId="0" xfId="0" applyBorder="1" applyFont="1"/>
    <xf borderId="12" fillId="0" fontId="10" numFmtId="0" xfId="0" applyBorder="1" applyFont="1"/>
    <xf borderId="41" fillId="3" fontId="11" numFmtId="0" xfId="0" applyAlignment="1" applyBorder="1" applyFont="1">
      <alignment horizontal="right" vertical="bottom"/>
    </xf>
    <xf borderId="42" fillId="0" fontId="2" numFmtId="0" xfId="0" applyBorder="1" applyFont="1"/>
    <xf borderId="11" fillId="5" fontId="10" numFmtId="165" xfId="0" applyAlignment="1" applyBorder="1" applyFont="1" applyNumberFormat="1">
      <alignment vertical="bottom"/>
    </xf>
    <xf borderId="12" fillId="3" fontId="11" numFmtId="0" xfId="0" applyAlignment="1" applyBorder="1" applyFont="1">
      <alignment horizontal="right"/>
    </xf>
    <xf borderId="12" fillId="7" fontId="12" numFmtId="165" xfId="0" applyAlignment="1" applyBorder="1" applyFill="1" applyFont="1" applyNumberFormat="1">
      <alignment horizontal="right"/>
    </xf>
    <xf borderId="36" fillId="4" fontId="3" numFmtId="0" xfId="0" applyBorder="1" applyFont="1"/>
    <xf borderId="43" fillId="0" fontId="3" numFmtId="165" xfId="0" applyBorder="1" applyFont="1" applyNumberFormat="1"/>
    <xf borderId="23" fillId="5" fontId="8" numFmtId="0" xfId="0" applyBorder="1" applyFont="1"/>
    <xf borderId="44" fillId="0" fontId="2" numFmtId="0" xfId="0" applyBorder="1" applyFont="1"/>
    <xf borderId="36" fillId="4" fontId="3" numFmtId="165" xfId="0" applyBorder="1" applyFont="1" applyNumberFormat="1"/>
    <xf borderId="43" fillId="0" fontId="3" numFmtId="0" xfId="0" applyBorder="1" applyFont="1"/>
    <xf borderId="0" fillId="0" fontId="3" numFmtId="0" xfId="0" applyAlignment="1" applyFont="1">
      <alignment shrinkToFit="0" vertical="top" wrapText="1"/>
    </xf>
    <xf borderId="43" fillId="0" fontId="2" numFmtId="0" xfId="0" applyBorder="1" applyFont="1"/>
    <xf borderId="11" fillId="0" fontId="3" numFmtId="0" xfId="0" applyBorder="1" applyFont="1"/>
    <xf borderId="12" fillId="3" fontId="13" numFmtId="0" xfId="0" applyAlignment="1" applyBorder="1" applyFont="1">
      <alignment horizontal="right"/>
    </xf>
    <xf borderId="12" fillId="2" fontId="3" numFmtId="0" xfId="0" applyBorder="1" applyFont="1"/>
    <xf borderId="36" fillId="0" fontId="2" numFmtId="0" xfId="0" applyBorder="1" applyFont="1"/>
    <xf borderId="27" fillId="3" fontId="14" numFmtId="0" xfId="0" applyAlignment="1" applyBorder="1" applyFont="1">
      <alignment horizontal="right"/>
    </xf>
    <xf borderId="28" fillId="0" fontId="2" numFmtId="0" xfId="0" applyBorder="1" applyFont="1"/>
    <xf borderId="29" fillId="0" fontId="2" numFmtId="0" xfId="0" applyBorder="1" applyFont="1"/>
    <xf borderId="27" fillId="7" fontId="15" numFmtId="165" xfId="0" applyAlignment="1" applyBorder="1" applyFont="1" applyNumberFormat="1">
      <alignment horizontal="center"/>
    </xf>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0" fontId="2" numFmtId="0" xfId="0" applyBorder="1" applyFont="1"/>
    <xf borderId="50" fillId="2" fontId="16" numFmtId="0" xfId="0" applyAlignment="1" applyBorder="1" applyFont="1">
      <alignment horizontal="left" shrinkToFit="0" vertical="center" wrapText="1"/>
    </xf>
    <xf borderId="51" fillId="0" fontId="2" numFmtId="0" xfId="0" applyBorder="1" applyFont="1"/>
    <xf borderId="52" fillId="0" fontId="2" numFmtId="0" xfId="0" applyBorder="1" applyFont="1"/>
    <xf borderId="1" fillId="7" fontId="17" numFmtId="0" xfId="0" applyAlignment="1" applyBorder="1" applyFont="1">
      <alignment horizontal="left" shrinkToFit="0" vertical="center" wrapText="1"/>
    </xf>
    <xf borderId="53" fillId="5" fontId="3" numFmtId="0" xfId="0" applyAlignment="1" applyBorder="1" applyFont="1">
      <alignment horizontal="center" shrinkToFit="0" vertical="center" wrapText="1"/>
    </xf>
    <xf borderId="54" fillId="0" fontId="2" numFmtId="0" xfId="0" applyBorder="1" applyFont="1"/>
    <xf borderId="55" fillId="0" fontId="2" numFmtId="0" xfId="0" applyBorder="1" applyFont="1"/>
    <xf borderId="9" fillId="0" fontId="2" numFmtId="0" xfId="0" applyBorder="1" applyFont="1"/>
    <xf borderId="10" fillId="0" fontId="2" numFmtId="0" xfId="0" applyBorder="1" applyFont="1"/>
    <xf borderId="56" fillId="0" fontId="2" numFmtId="0" xfId="0" applyBorder="1" applyFont="1"/>
    <xf borderId="53" fillId="2" fontId="17" numFmtId="0" xfId="0" applyAlignment="1" applyBorder="1" applyFont="1">
      <alignment horizontal="left" shrinkToFit="0" vertical="center" wrapText="1"/>
    </xf>
    <xf borderId="40" fillId="0" fontId="2" numFmtId="0" xfId="0" applyBorder="1" applyFont="1"/>
    <xf borderId="57" fillId="0" fontId="2" numFmtId="0" xfId="0" applyBorder="1" applyFont="1"/>
    <xf borderId="11" fillId="0" fontId="3" numFmtId="0" xfId="0" applyAlignment="1" applyBorder="1" applyFont="1">
      <alignment vertical="top"/>
    </xf>
    <xf borderId="11" fillId="0" fontId="7" numFmtId="0" xfId="0" applyBorder="1" applyFont="1"/>
    <xf borderId="12" fillId="0" fontId="3" numFmtId="0" xfId="0" applyAlignment="1" applyBorder="1" applyFont="1">
      <alignment vertical="top"/>
    </xf>
    <xf borderId="13" fillId="0" fontId="3" numFmtId="0" xfId="0" applyAlignment="1" applyBorder="1" applyFont="1">
      <alignment vertical="top"/>
    </xf>
    <xf borderId="14" fillId="0" fontId="3" numFmtId="0" xfId="0" applyAlignment="1" applyBorder="1" applyFont="1">
      <alignment vertical="top"/>
    </xf>
    <xf borderId="58" fillId="2" fontId="16" numFmtId="0" xfId="0" applyAlignment="1" applyBorder="1" applyFont="1">
      <alignment horizontal="left" shrinkToFit="0" vertical="center" wrapText="1"/>
    </xf>
    <xf borderId="59" fillId="0" fontId="2" numFmtId="0" xfId="0" applyBorder="1" applyFont="1"/>
    <xf borderId="60" fillId="0" fontId="2" numFmtId="0" xfId="0" applyBorder="1" applyFont="1"/>
    <xf borderId="0" fillId="0" fontId="5" numFmtId="0" xfId="0" applyFont="1"/>
    <xf borderId="61" fillId="0" fontId="5" numFmtId="0" xfId="0" applyBorder="1" applyFont="1"/>
    <xf borderId="62" fillId="0" fontId="5" numFmtId="0" xfId="0" applyBorder="1" applyFont="1"/>
    <xf borderId="63" fillId="0" fontId="5" numFmtId="0" xfId="0" applyBorder="1" applyFont="1"/>
    <xf borderId="64" fillId="0" fontId="5" numFmtId="0" xfId="0" applyBorder="1" applyFont="1"/>
    <xf borderId="20" fillId="0" fontId="5" numFmtId="0" xfId="0" applyBorder="1" applyFont="1"/>
    <xf borderId="65" fillId="7" fontId="18" numFmtId="0" xfId="0" applyAlignment="1" applyBorder="1" applyFont="1">
      <alignment horizontal="left" vertical="center"/>
    </xf>
    <xf borderId="66" fillId="0" fontId="2" numFmtId="0" xfId="0" applyBorder="1" applyFont="1"/>
    <xf borderId="67" fillId="0" fontId="2" numFmtId="0" xfId="0" applyBorder="1" applyFont="1"/>
    <xf borderId="63" fillId="0" fontId="7" numFmtId="0" xfId="0" applyBorder="1" applyFont="1"/>
    <xf borderId="0" fillId="0" fontId="7" numFmtId="0" xfId="0" applyFont="1"/>
    <xf borderId="61" fillId="0" fontId="7" numFmtId="0" xfId="0" applyBorder="1" applyFont="1"/>
    <xf borderId="68" fillId="6" fontId="7" numFmtId="0" xfId="0" applyBorder="1" applyFont="1"/>
    <xf borderId="7" fillId="6" fontId="1" numFmtId="0" xfId="0" applyAlignment="1" applyBorder="1" applyFont="1">
      <alignment horizontal="center" shrinkToFit="0" wrapText="1"/>
    </xf>
    <xf borderId="69" fillId="6" fontId="1" numFmtId="0" xfId="0" applyAlignment="1" applyBorder="1" applyFont="1">
      <alignment horizontal="center" shrinkToFit="0" wrapText="1"/>
    </xf>
    <xf borderId="69" fillId="6" fontId="3" numFmtId="0" xfId="0" applyAlignment="1" applyBorder="1" applyFont="1">
      <alignment shrinkToFit="0" wrapText="1"/>
    </xf>
    <xf borderId="70" fillId="3" fontId="11" numFmtId="0" xfId="0" applyAlignment="1" applyBorder="1" applyFont="1">
      <alignment shrinkToFit="0" vertical="center" wrapText="1"/>
    </xf>
    <xf borderId="71" fillId="3" fontId="11" numFmtId="0" xfId="0" applyAlignment="1" applyBorder="1" applyFont="1">
      <alignment shrinkToFit="0" vertical="center" wrapText="1"/>
    </xf>
    <xf borderId="72" fillId="3" fontId="11" numFmtId="0" xfId="0" applyAlignment="1" applyBorder="1" applyFont="1">
      <alignment shrinkToFit="0" vertical="center" wrapText="1"/>
    </xf>
    <xf borderId="68" fillId="4" fontId="3" numFmtId="0" xfId="0" applyAlignment="1" applyBorder="1" applyFont="1">
      <alignment shrinkToFit="0" vertical="center" wrapText="1"/>
    </xf>
    <xf borderId="35" fillId="4" fontId="3" numFmtId="0" xfId="0" applyAlignment="1" applyBorder="1" applyFont="1">
      <alignment shrinkToFit="0" vertical="center" wrapText="1"/>
    </xf>
    <xf borderId="73" fillId="3" fontId="19" numFmtId="0" xfId="0" applyAlignment="1" applyBorder="1" applyFont="1">
      <alignment shrinkToFit="0" vertical="center" wrapText="1"/>
    </xf>
    <xf borderId="74" fillId="6" fontId="3" numFmtId="0" xfId="0" applyAlignment="1" applyBorder="1" applyFont="1">
      <alignment shrinkToFit="0" vertical="center" wrapText="1"/>
    </xf>
    <xf borderId="75" fillId="6" fontId="3" numFmtId="0" xfId="0" applyAlignment="1" applyBorder="1" applyFont="1">
      <alignment shrinkToFit="0" vertical="center" wrapText="1"/>
    </xf>
    <xf borderId="7" fillId="6" fontId="3" numFmtId="0" xfId="0" applyAlignment="1" applyBorder="1" applyFont="1">
      <alignment shrinkToFit="0" vertical="center" wrapText="1"/>
    </xf>
    <xf borderId="76" fillId="6" fontId="3" numFmtId="0" xfId="0" applyAlignment="1" applyBorder="1" applyFont="1">
      <alignment shrinkToFit="0" vertical="center" wrapText="1"/>
    </xf>
    <xf borderId="34" fillId="6" fontId="3" numFmtId="0" xfId="0" applyAlignment="1" applyBorder="1" applyFont="1">
      <alignment shrinkToFit="0" vertical="center" wrapText="1"/>
    </xf>
    <xf borderId="25" fillId="6" fontId="3" numFmtId="0" xfId="0" applyAlignment="1" applyBorder="1" applyFont="1">
      <alignment shrinkToFit="0" vertical="center" wrapText="1"/>
    </xf>
    <xf borderId="77" fillId="6" fontId="3" numFmtId="0" xfId="0" applyAlignment="1" applyBorder="1" applyFont="1">
      <alignment shrinkToFit="0" vertical="center" wrapText="1"/>
    </xf>
    <xf borderId="11" fillId="8" fontId="3" numFmtId="0" xfId="0" applyAlignment="1" applyBorder="1" applyFill="1" applyFont="1">
      <alignment shrinkToFit="0" wrapText="1"/>
    </xf>
    <xf borderId="11" fillId="8" fontId="3" numFmtId="165" xfId="0" applyAlignment="1" applyBorder="1" applyFont="1" applyNumberFormat="1">
      <alignment shrinkToFit="0" wrapText="1"/>
    </xf>
    <xf borderId="26" fillId="8" fontId="3" numFmtId="165" xfId="0" applyAlignment="1" applyBorder="1" applyFont="1" applyNumberFormat="1">
      <alignment shrinkToFit="0" wrapText="1"/>
    </xf>
    <xf borderId="78" fillId="0" fontId="3" numFmtId="0" xfId="0" applyAlignment="1" applyBorder="1" applyFont="1">
      <alignment shrinkToFit="0" wrapText="1"/>
    </xf>
    <xf borderId="10" fillId="0" fontId="3" numFmtId="0" xfId="0" applyAlignment="1" applyBorder="1" applyFont="1">
      <alignment shrinkToFit="0" wrapText="1"/>
    </xf>
    <xf borderId="79" fillId="4" fontId="3" numFmtId="0" xfId="0" applyAlignment="1" applyBorder="1" applyFont="1">
      <alignment shrinkToFit="0" wrapText="1"/>
    </xf>
    <xf borderId="80" fillId="4" fontId="3" numFmtId="164" xfId="0" applyAlignment="1" applyBorder="1" applyFont="1" applyNumberFormat="1">
      <alignment shrinkToFit="0" wrapText="1"/>
    </xf>
    <xf borderId="8" fillId="0" fontId="3" numFmtId="0" xfId="0" applyAlignment="1" applyBorder="1" applyFont="1">
      <alignment shrinkToFit="0" wrapText="1"/>
    </xf>
    <xf borderId="22" fillId="0" fontId="3" numFmtId="0" xfId="0" applyAlignment="1" applyBorder="1" applyFont="1">
      <alignment shrinkToFit="0" wrapText="1"/>
    </xf>
    <xf borderId="11" fillId="9" fontId="3" numFmtId="0" xfId="0" applyAlignment="1" applyBorder="1" applyFill="1" applyFont="1">
      <alignment shrinkToFit="0" wrapText="1"/>
    </xf>
    <xf borderId="11" fillId="9" fontId="3" numFmtId="165" xfId="0" applyAlignment="1" applyBorder="1" applyFont="1" applyNumberFormat="1">
      <alignment shrinkToFit="0" wrapText="1"/>
    </xf>
    <xf borderId="26" fillId="9" fontId="3" numFmtId="165" xfId="0" applyAlignment="1" applyBorder="1" applyFont="1" applyNumberFormat="1">
      <alignment shrinkToFit="0" wrapText="1"/>
    </xf>
    <xf borderId="0" fillId="0" fontId="3" numFmtId="0" xfId="0" applyAlignment="1" applyFont="1">
      <alignment shrinkToFit="0" wrapText="1"/>
    </xf>
    <xf borderId="79" fillId="2" fontId="3" numFmtId="0" xfId="0" applyAlignment="1" applyBorder="1" applyFont="1">
      <alignment shrinkToFit="0" wrapText="1"/>
    </xf>
    <xf borderId="80" fillId="2" fontId="3" numFmtId="164" xfId="0" applyAlignment="1" applyBorder="1" applyFont="1" applyNumberFormat="1">
      <alignment shrinkToFit="0" wrapText="1"/>
    </xf>
    <xf borderId="61" fillId="0" fontId="3" numFmtId="0" xfId="0" applyAlignment="1" applyBorder="1" applyFont="1">
      <alignment shrinkToFit="0" wrapText="1"/>
    </xf>
    <xf borderId="79" fillId="10" fontId="3" numFmtId="0" xfId="0" applyAlignment="1" applyBorder="1" applyFill="1" applyFont="1">
      <alignment shrinkToFit="0" wrapText="1"/>
    </xf>
    <xf borderId="80" fillId="10" fontId="3" numFmtId="164" xfId="0" applyAlignment="1" applyBorder="1" applyFont="1" applyNumberFormat="1">
      <alignment shrinkToFit="0" wrapText="1"/>
    </xf>
    <xf borderId="10" fillId="4" fontId="20" numFmtId="165" xfId="0" applyBorder="1" applyFont="1" applyNumberFormat="1"/>
    <xf borderId="81" fillId="10" fontId="3" numFmtId="0" xfId="0" applyAlignment="1" applyBorder="1" applyFont="1">
      <alignment shrinkToFit="0" wrapText="1"/>
    </xf>
    <xf borderId="82" fillId="10" fontId="3" numFmtId="164" xfId="0" applyAlignment="1" applyBorder="1" applyFont="1" applyNumberFormat="1">
      <alignment shrinkToFit="0" wrapText="1"/>
    </xf>
    <xf borderId="73" fillId="3" fontId="19" numFmtId="164" xfId="0" applyAlignment="1" applyBorder="1" applyFont="1" applyNumberFormat="1">
      <alignment shrinkToFit="0" vertical="center" wrapText="1"/>
    </xf>
    <xf borderId="11" fillId="0" fontId="3" numFmtId="164" xfId="0" applyAlignment="1" applyBorder="1" applyFont="1" applyNumberFormat="1">
      <alignment shrinkToFit="0" wrapText="1"/>
    </xf>
    <xf borderId="79" fillId="11" fontId="11" numFmtId="0" xfId="0" applyAlignment="1" applyBorder="1" applyFill="1" applyFont="1">
      <alignment horizontal="right" shrinkToFit="0" wrapText="1"/>
    </xf>
    <xf borderId="25" fillId="11" fontId="11" numFmtId="0" xfId="0" applyAlignment="1" applyBorder="1" applyFont="1">
      <alignment shrinkToFit="0" wrapText="1"/>
    </xf>
    <xf borderId="83" fillId="12" fontId="21" numFmtId="0" xfId="0" applyAlignment="1" applyBorder="1" applyFill="1" applyFont="1">
      <alignment shrinkToFit="0" wrapText="1"/>
    </xf>
    <xf borderId="83" fillId="12" fontId="16" numFmtId="0" xfId="0" applyAlignment="1" applyBorder="1" applyFont="1">
      <alignment horizontal="right" shrinkToFit="0" wrapText="1"/>
    </xf>
    <xf borderId="82" fillId="12" fontId="16" numFmtId="164" xfId="0" applyAlignment="1" applyBorder="1" applyFont="1" applyNumberFormat="1">
      <alignment horizontal="right" shrinkToFit="0" vertical="center" wrapText="1"/>
    </xf>
    <xf borderId="83" fillId="11" fontId="11" numFmtId="0" xfId="0" applyAlignment="1" applyBorder="1" applyFont="1">
      <alignment horizontal="right" shrinkToFit="0" wrapText="1"/>
    </xf>
    <xf borderId="83" fillId="11" fontId="11" numFmtId="0" xfId="0" applyAlignment="1" applyBorder="1" applyFont="1">
      <alignment shrinkToFit="0" wrapText="1"/>
    </xf>
    <xf borderId="0" fillId="0" fontId="7" numFmtId="0" xfId="0" applyAlignment="1" applyFont="1">
      <alignment shrinkToFit="0" wrapText="1"/>
    </xf>
    <xf borderId="0" fillId="0" fontId="11" numFmtId="0" xfId="0" applyAlignment="1" applyFont="1">
      <alignment horizontal="right" shrinkToFit="0" wrapText="1"/>
    </xf>
    <xf borderId="20" fillId="0" fontId="22" numFmtId="164" xfId="0" applyAlignment="1" applyBorder="1" applyFont="1" applyNumberFormat="1">
      <alignment horizontal="center" shrinkToFit="0" wrapText="1"/>
    </xf>
    <xf borderId="84" fillId="7" fontId="17" numFmtId="0" xfId="0" applyAlignment="1" applyBorder="1" applyFont="1">
      <alignment horizontal="left" shrinkToFit="0" vertical="center" wrapText="1"/>
    </xf>
    <xf borderId="85" fillId="0" fontId="2" numFmtId="0" xfId="0" applyBorder="1" applyFont="1"/>
    <xf borderId="86" fillId="0" fontId="2" numFmtId="0" xfId="0" applyBorder="1" applyFont="1"/>
    <xf borderId="84" fillId="8" fontId="3" numFmtId="0" xfId="0" applyAlignment="1" applyBorder="1" applyFont="1">
      <alignment horizontal="left" shrinkToFit="0" vertical="center" wrapText="1"/>
    </xf>
    <xf borderId="53" fillId="2" fontId="16" numFmtId="0" xfId="0" applyAlignment="1" applyBorder="1" applyFont="1">
      <alignment horizontal="left" vertical="center"/>
    </xf>
    <xf borderId="87" fillId="7" fontId="18" numFmtId="0" xfId="0" applyAlignment="1" applyBorder="1" applyFont="1">
      <alignment horizontal="left" vertical="center"/>
    </xf>
    <xf borderId="88" fillId="0" fontId="2" numFmtId="0" xfId="0" applyBorder="1" applyFont="1"/>
    <xf borderId="89" fillId="0" fontId="2" numFmtId="0" xfId="0" applyBorder="1" applyFont="1"/>
    <xf borderId="90" fillId="3" fontId="23" numFmtId="0" xfId="0" applyAlignment="1" applyBorder="1" applyFont="1">
      <alignment horizontal="center" shrinkToFit="0" wrapText="1"/>
    </xf>
    <xf borderId="90" fillId="3" fontId="23" numFmtId="0" xfId="0" applyAlignment="1" applyBorder="1" applyFont="1">
      <alignment horizontal="center" shrinkToFit="0" vertical="top" wrapText="1"/>
    </xf>
    <xf borderId="91" fillId="0" fontId="24" numFmtId="0" xfId="0" applyAlignment="1" applyBorder="1" applyFont="1">
      <alignment shrinkToFit="0" wrapText="1"/>
    </xf>
    <xf borderId="92" fillId="0" fontId="24" numFmtId="0" xfId="0" applyAlignment="1" applyBorder="1" applyFont="1">
      <alignment shrinkToFit="0" wrapText="1"/>
    </xf>
    <xf borderId="92" fillId="0" fontId="24" numFmtId="0" xfId="0" applyAlignment="1" applyBorder="1" applyFont="1">
      <alignment shrinkToFit="0" vertical="top" wrapText="1"/>
    </xf>
    <xf borderId="92" fillId="0" fontId="24" numFmtId="0" xfId="0" applyAlignment="1" applyBorder="1" applyFont="1">
      <alignment horizontal="right" shrinkToFit="0" vertical="top" wrapText="1"/>
    </xf>
    <xf borderId="92" fillId="0" fontId="24" numFmtId="0" xfId="0" applyAlignment="1" applyBorder="1" applyFont="1">
      <alignment horizontal="center" shrinkToFit="0" vertical="top" wrapText="1"/>
    </xf>
    <xf borderId="93" fillId="0" fontId="24" numFmtId="0" xfId="0" applyAlignment="1" applyBorder="1" applyFont="1">
      <alignment shrinkToFit="0" wrapText="1"/>
    </xf>
    <xf borderId="94" fillId="0" fontId="24" numFmtId="0" xfId="0" applyAlignment="1" applyBorder="1" applyFont="1">
      <alignment shrinkToFit="0" wrapText="1"/>
    </xf>
    <xf borderId="11" fillId="0" fontId="24" numFmtId="0" xfId="0" applyAlignment="1" applyBorder="1" applyFont="1">
      <alignment shrinkToFit="0" wrapText="1"/>
    </xf>
    <xf borderId="11" fillId="0" fontId="24" numFmtId="0" xfId="0" applyAlignment="1" applyBorder="1" applyFont="1">
      <alignment shrinkToFit="0" vertical="top" wrapText="1"/>
    </xf>
    <xf borderId="11" fillId="0" fontId="24" numFmtId="0" xfId="0" applyAlignment="1" applyBorder="1" applyFont="1">
      <alignment horizontal="right" shrinkToFit="0" vertical="top" wrapText="1"/>
    </xf>
    <xf borderId="11" fillId="0" fontId="24" numFmtId="0" xfId="0" applyAlignment="1" applyBorder="1" applyFont="1">
      <alignment horizontal="center" shrinkToFit="0" vertical="top" wrapText="1"/>
    </xf>
    <xf borderId="26" fillId="0" fontId="24" numFmtId="0" xfId="0" applyAlignment="1" applyBorder="1" applyFont="1">
      <alignment shrinkToFit="0" wrapText="1"/>
    </xf>
    <xf borderId="11" fillId="0" fontId="24" numFmtId="0" xfId="0" applyAlignment="1" applyBorder="1" applyFont="1">
      <alignment vertical="top"/>
    </xf>
    <xf borderId="94" fillId="8" fontId="10" numFmtId="0" xfId="0" applyAlignment="1" applyBorder="1" applyFont="1">
      <alignment vertical="bottom"/>
    </xf>
    <xf borderId="11" fillId="8" fontId="10" numFmtId="0" xfId="0" applyAlignment="1" applyBorder="1" applyFont="1">
      <alignment vertical="bottom"/>
    </xf>
    <xf borderId="11" fillId="8" fontId="10" numFmtId="0" xfId="0" applyAlignment="1" applyBorder="1" applyFont="1">
      <alignment vertical="top"/>
    </xf>
    <xf borderId="26" fillId="8" fontId="10" numFmtId="0" xfId="0" applyAlignment="1" applyBorder="1" applyFont="1">
      <alignment vertical="bottom"/>
    </xf>
    <xf borderId="94" fillId="9" fontId="10" numFmtId="0" xfId="0" applyAlignment="1" applyBorder="1" applyFont="1">
      <alignment vertical="bottom"/>
    </xf>
    <xf borderId="11" fillId="9" fontId="10" numFmtId="0" xfId="0" applyAlignment="1" applyBorder="1" applyFont="1">
      <alignment vertical="bottom"/>
    </xf>
    <xf borderId="11" fillId="9" fontId="10" numFmtId="0" xfId="0" applyAlignment="1" applyBorder="1" applyFont="1">
      <alignment vertical="top"/>
    </xf>
    <xf borderId="26" fillId="9" fontId="10" numFmtId="0" xfId="0" applyAlignment="1" applyBorder="1" applyFont="1">
      <alignment vertical="bottom"/>
    </xf>
    <xf borderId="95" fillId="9" fontId="10" numFmtId="0" xfId="0" applyAlignment="1" applyBorder="1" applyFont="1">
      <alignment vertical="bottom"/>
    </xf>
    <xf borderId="96" fillId="9" fontId="10" numFmtId="0" xfId="0" applyAlignment="1" applyBorder="1" applyFont="1">
      <alignment vertical="bottom"/>
    </xf>
    <xf borderId="96" fillId="9" fontId="10" numFmtId="0" xfId="0" applyAlignment="1" applyBorder="1" applyFont="1">
      <alignment vertical="top"/>
    </xf>
    <xf borderId="97" fillId="9" fontId="10" numFmtId="0" xfId="0" applyAlignment="1" applyBorder="1" applyFont="1">
      <alignment vertical="bottom"/>
    </xf>
    <xf borderId="63" fillId="0" fontId="7" numFmtId="0" xfId="0" applyAlignment="1" applyBorder="1" applyFont="1">
      <alignment vertical="center"/>
    </xf>
    <xf borderId="34" fillId="6" fontId="1" numFmtId="0" xfId="0" applyAlignment="1" applyBorder="1" applyFont="1">
      <alignment horizontal="center" shrinkToFit="0" wrapText="1"/>
    </xf>
    <xf borderId="76" fillId="6" fontId="1" numFmtId="0" xfId="0" applyAlignment="1" applyBorder="1" applyFont="1">
      <alignment horizontal="center" shrinkToFit="0" wrapText="1"/>
    </xf>
    <xf borderId="98" fillId="6" fontId="1" numFmtId="0" xfId="0" applyAlignment="1" applyBorder="1" applyFont="1">
      <alignment horizontal="center" shrinkToFit="0" wrapText="1"/>
    </xf>
    <xf borderId="99" fillId="6" fontId="1" numFmtId="0" xfId="0" applyAlignment="1" applyBorder="1" applyFont="1">
      <alignment horizontal="center" shrinkToFit="0" wrapText="1"/>
    </xf>
    <xf borderId="7" fillId="0" fontId="3" numFmtId="0" xfId="0" applyAlignment="1" applyBorder="1" applyFont="1">
      <alignment shrinkToFit="0" wrapText="1"/>
    </xf>
    <xf borderId="63" fillId="0" fontId="3" numFmtId="0" xfId="0" applyAlignment="1" applyBorder="1" applyFont="1">
      <alignment shrinkToFit="0" wrapText="1"/>
    </xf>
    <xf borderId="68" fillId="4" fontId="3" numFmtId="0" xfId="0" applyAlignment="1" applyBorder="1" applyFont="1">
      <alignment shrinkToFit="0" wrapText="1"/>
    </xf>
    <xf borderId="7" fillId="4" fontId="3" numFmtId="0" xfId="0" applyAlignment="1" applyBorder="1" applyFont="1">
      <alignment shrinkToFit="0" wrapText="1"/>
    </xf>
    <xf borderId="69" fillId="4" fontId="3" numFmtId="0" xfId="0" applyAlignment="1" applyBorder="1" applyFont="1">
      <alignment shrinkToFit="0" wrapText="1"/>
    </xf>
    <xf borderId="75" fillId="4" fontId="3" numFmtId="0" xfId="0" applyAlignment="1" applyBorder="1" applyFont="1">
      <alignment shrinkToFit="0" wrapText="1"/>
    </xf>
    <xf borderId="100" fillId="3" fontId="11" numFmtId="0" xfId="0" applyAlignment="1" applyBorder="1" applyFont="1">
      <alignment shrinkToFit="0" vertical="center" wrapText="1"/>
    </xf>
    <xf borderId="101" fillId="3" fontId="11" numFmtId="0" xfId="0" applyAlignment="1" applyBorder="1" applyFont="1">
      <alignment shrinkToFit="0" vertical="center" wrapText="1"/>
    </xf>
    <xf borderId="102" fillId="3" fontId="11" numFmtId="0" xfId="0" applyAlignment="1" applyBorder="1" applyFont="1">
      <alignment shrinkToFit="0" vertical="center" wrapText="1"/>
    </xf>
    <xf borderId="0" fillId="0" fontId="3" numFmtId="0" xfId="0" applyAlignment="1" applyFont="1">
      <alignment shrinkToFit="0" vertical="center" wrapText="1"/>
    </xf>
    <xf borderId="91" fillId="4" fontId="3" numFmtId="0" xfId="0" applyAlignment="1" applyBorder="1" applyFont="1">
      <alignment shrinkToFit="0" wrapText="1"/>
    </xf>
    <xf borderId="92" fillId="4" fontId="3" numFmtId="0" xfId="0" applyAlignment="1" applyBorder="1" applyFont="1">
      <alignment shrinkToFit="0" wrapText="1"/>
    </xf>
    <xf borderId="92" fillId="4" fontId="3" numFmtId="165" xfId="0" applyAlignment="1" applyBorder="1" applyFont="1" applyNumberFormat="1">
      <alignment shrinkToFit="0" wrapText="1"/>
    </xf>
    <xf borderId="93" fillId="4" fontId="3" numFmtId="165" xfId="0" applyAlignment="1" applyBorder="1" applyFont="1" applyNumberFormat="1">
      <alignment shrinkToFit="0" wrapText="1"/>
    </xf>
    <xf borderId="94" fillId="4" fontId="3" numFmtId="0" xfId="0" applyAlignment="1" applyBorder="1" applyFont="1">
      <alignment shrinkToFit="0" wrapText="1"/>
    </xf>
    <xf borderId="11" fillId="4" fontId="3" numFmtId="0" xfId="0" applyAlignment="1" applyBorder="1" applyFont="1">
      <alignment shrinkToFit="0" wrapText="1"/>
    </xf>
    <xf borderId="11" fillId="4" fontId="3" numFmtId="165" xfId="0" applyAlignment="1" applyBorder="1" applyFont="1" applyNumberFormat="1">
      <alignment shrinkToFit="0" wrapText="1"/>
    </xf>
    <xf borderId="26" fillId="4" fontId="3" numFmtId="165" xfId="0" applyAlignment="1" applyBorder="1" applyFont="1" applyNumberFormat="1">
      <alignment shrinkToFit="0" wrapText="1"/>
    </xf>
    <xf borderId="95" fillId="4" fontId="3" numFmtId="0" xfId="0" applyAlignment="1" applyBorder="1" applyFont="1">
      <alignment shrinkToFit="0" wrapText="1"/>
    </xf>
    <xf borderId="96" fillId="4" fontId="3" numFmtId="0" xfId="0" applyAlignment="1" applyBorder="1" applyFont="1">
      <alignment shrinkToFit="0" wrapText="1"/>
    </xf>
    <xf borderId="96" fillId="4" fontId="3" numFmtId="165" xfId="0" applyAlignment="1" applyBorder="1" applyFont="1" applyNumberFormat="1">
      <alignment shrinkToFit="0" wrapText="1"/>
    </xf>
    <xf borderId="97" fillId="4" fontId="3" numFmtId="165" xfId="0" applyAlignment="1" applyBorder="1" applyFont="1" applyNumberFormat="1">
      <alignment shrinkToFit="0" wrapText="1"/>
    </xf>
    <xf borderId="103" fillId="11" fontId="11" numFmtId="0" xfId="0" applyAlignment="1" applyBorder="1" applyFont="1">
      <alignment horizontal="right" shrinkToFit="0" wrapText="1"/>
    </xf>
    <xf borderId="104" fillId="11" fontId="11" numFmtId="0" xfId="0" applyAlignment="1" applyBorder="1" applyFont="1">
      <alignment shrinkToFit="0" wrapText="1"/>
    </xf>
    <xf borderId="105" fillId="12" fontId="21" numFmtId="0" xfId="0" applyAlignment="1" applyBorder="1" applyFont="1">
      <alignment shrinkToFit="0" wrapText="1"/>
    </xf>
    <xf borderId="105" fillId="12" fontId="16" numFmtId="0" xfId="0" applyAlignment="1" applyBorder="1" applyFont="1">
      <alignment horizontal="right" shrinkToFit="0" wrapText="1"/>
    </xf>
    <xf borderId="106" fillId="12" fontId="16" numFmtId="164" xfId="0" applyAlignment="1" applyBorder="1" applyFont="1" applyNumberFormat="1">
      <alignment horizontal="right" shrinkToFit="0" vertical="center" wrapText="1"/>
    </xf>
    <xf borderId="0" fillId="3" fontId="25" numFmtId="0" xfId="0" applyAlignment="1" applyFont="1">
      <alignment horizontal="center" vertical="center"/>
    </xf>
    <xf borderId="0" fillId="3" fontId="26" numFmtId="0" xfId="0" applyAlignment="1" applyFont="1">
      <alignment horizontal="center" vertical="center"/>
    </xf>
    <xf borderId="54" fillId="3" fontId="27" numFmtId="0" xfId="0" applyAlignment="1" applyBorder="1" applyFont="1">
      <alignment horizontal="center" shrinkToFit="0" vertical="bottom" wrapText="0"/>
    </xf>
    <xf borderId="54" fillId="3" fontId="28" numFmtId="0" xfId="0" applyAlignment="1" applyBorder="1" applyFont="1">
      <alignment horizontal="center"/>
    </xf>
    <xf borderId="73" fillId="3" fontId="27" numFmtId="0" xfId="0" applyAlignment="1" applyBorder="1" applyFont="1">
      <alignment horizontal="center" vertical="bottom"/>
    </xf>
    <xf borderId="73" fillId="3" fontId="3" numFmtId="0" xfId="0" applyBorder="1" applyFont="1"/>
    <xf borderId="0" fillId="3" fontId="27" numFmtId="0" xfId="0" applyAlignment="1" applyFont="1">
      <alignment horizontal="center" shrinkToFit="0" wrapText="1"/>
    </xf>
    <xf borderId="73" fillId="3" fontId="29" numFmtId="0" xfId="0" applyAlignment="1" applyBorder="1" applyFont="1">
      <alignment horizontal="center" shrinkToFit="0" vertical="bottom" wrapText="1"/>
    </xf>
    <xf borderId="107" fillId="3" fontId="29" numFmtId="0" xfId="0" applyAlignment="1" applyBorder="1" applyFont="1">
      <alignment horizontal="center" shrinkToFit="0" vertical="center" wrapText="1"/>
    </xf>
    <xf borderId="107" fillId="3" fontId="30" numFmtId="0" xfId="0" applyAlignment="1" applyBorder="1" applyFont="1">
      <alignment horizontal="center" shrinkToFit="0" vertical="center" wrapText="1"/>
    </xf>
    <xf borderId="73" fillId="3" fontId="30" numFmtId="0" xfId="0" applyAlignment="1" applyBorder="1" applyFont="1">
      <alignment horizontal="center" shrinkToFit="0" wrapText="1"/>
    </xf>
    <xf borderId="107" fillId="3" fontId="11" numFmtId="0" xfId="0" applyAlignment="1" applyBorder="1" applyFont="1">
      <alignment horizontal="center"/>
    </xf>
    <xf borderId="0" fillId="3" fontId="27" numFmtId="0" xfId="0" applyAlignment="1" applyFont="1">
      <alignment horizontal="left" shrinkToFit="0" vertical="bottom" wrapText="0"/>
    </xf>
    <xf borderId="90" fillId="0" fontId="2" numFmtId="0" xfId="0" applyBorder="1" applyFont="1"/>
    <xf borderId="73" fillId="3" fontId="30" numFmtId="0" xfId="0" applyAlignment="1" applyBorder="1" applyFont="1">
      <alignment horizontal="center"/>
    </xf>
    <xf borderId="73" fillId="3" fontId="27" numFmtId="0" xfId="0" applyAlignment="1" applyBorder="1" applyFont="1">
      <alignment horizontal="left" shrinkToFit="0" wrapText="0"/>
    </xf>
    <xf borderId="73" fillId="3" fontId="30" numFmtId="0" xfId="0" applyAlignment="1" applyBorder="1" applyFont="1">
      <alignment horizontal="left" shrinkToFit="0" wrapText="0"/>
    </xf>
    <xf borderId="73" fillId="4" fontId="31" numFmtId="164" xfId="0" applyAlignment="1" applyBorder="1" applyFont="1" applyNumberFormat="1">
      <alignment horizontal="left" shrinkToFit="0" vertical="top" wrapText="0"/>
    </xf>
    <xf borderId="73" fillId="4" fontId="32" numFmtId="164" xfId="0" applyAlignment="1" applyBorder="1" applyFont="1" applyNumberFormat="1">
      <alignment shrinkToFit="0" vertical="top" wrapText="0"/>
    </xf>
    <xf borderId="73" fillId="2" fontId="6" numFmtId="164" xfId="0" applyBorder="1" applyFont="1" applyNumberFormat="1"/>
    <xf borderId="90" fillId="3" fontId="27" numFmtId="0" xfId="0" applyAlignment="1" applyBorder="1" applyFont="1">
      <alignment horizontal="left" shrinkToFit="0" wrapText="0"/>
    </xf>
    <xf borderId="90" fillId="3" fontId="29" numFmtId="0" xfId="0" applyAlignment="1" applyBorder="1" applyFont="1">
      <alignment horizontal="left" shrinkToFit="0" wrapText="0"/>
    </xf>
    <xf borderId="73" fillId="13" fontId="31" numFmtId="164" xfId="0" applyAlignment="1" applyBorder="1" applyFill="1" applyFont="1" applyNumberFormat="1">
      <alignment horizontal="left" shrinkToFit="0" vertical="top" wrapText="0"/>
    </xf>
    <xf borderId="73" fillId="13" fontId="32" numFmtId="164" xfId="0" applyAlignment="1" applyBorder="1" applyFont="1" applyNumberFormat="1">
      <alignment shrinkToFit="0" vertical="top" wrapText="0"/>
    </xf>
    <xf borderId="90" fillId="3" fontId="30" numFmtId="0" xfId="0" applyAlignment="1" applyBorder="1" applyFont="1">
      <alignment horizontal="left" shrinkToFit="0" wrapText="0"/>
    </xf>
    <xf borderId="73" fillId="4" fontId="33" numFmtId="164" xfId="0" applyAlignment="1" applyBorder="1" applyFont="1" applyNumberFormat="1">
      <alignment shrinkToFit="0" vertical="top" wrapText="0"/>
    </xf>
    <xf borderId="73" fillId="13" fontId="33" numFmtId="164" xfId="0" applyAlignment="1" applyBorder="1" applyFont="1" applyNumberFormat="1">
      <alignment shrinkToFit="0" vertical="top" wrapText="0"/>
    </xf>
    <xf borderId="1" fillId="3" fontId="11" numFmtId="0" xfId="0" applyAlignment="1" applyBorder="1" applyFont="1">
      <alignment horizontal="right"/>
    </xf>
    <xf borderId="73" fillId="2" fontId="6" numFmtId="0" xfId="0" applyBorder="1" applyFont="1"/>
    <xf borderId="1" fillId="2" fontId="6" numFmtId="0" xfId="0" applyAlignment="1" applyBorder="1" applyFont="1">
      <alignment horizontal="right"/>
    </xf>
    <xf borderId="2" fillId="2" fontId="6" numFmtId="0" xfId="0" applyAlignment="1" applyBorder="1" applyFont="1">
      <alignment horizontal="right"/>
    </xf>
    <xf borderId="1" fillId="7" fontId="6" numFmtId="0" xfId="0" applyAlignment="1" applyBorder="1" applyFont="1">
      <alignment horizontal="right"/>
    </xf>
    <xf borderId="2" fillId="7" fontId="6" numFmtId="0" xfId="0" applyAlignment="1" applyBorder="1" applyFont="1">
      <alignment horizontal="right"/>
    </xf>
    <xf borderId="73" fillId="7" fontId="6" numFmtId="164" xfId="0" applyBorder="1" applyFont="1" applyNumberFormat="1"/>
    <xf borderId="0" fillId="3" fontId="27" numFmtId="0" xfId="0" applyAlignment="1" applyFont="1">
      <alignment horizontal="center" shrinkToFit="0" vertical="bottom" wrapText="0"/>
    </xf>
    <xf borderId="0" fillId="3" fontId="27" numFmtId="0" xfId="0" applyAlignment="1" applyFont="1">
      <alignment horizontal="center"/>
    </xf>
    <xf borderId="0" fillId="3" fontId="34" numFmtId="0" xfId="0" applyAlignment="1" applyFont="1">
      <alignment horizontal="center" vertical="center"/>
    </xf>
    <xf borderId="54" fillId="3" fontId="27" numFmtId="0" xfId="0" applyAlignment="1" applyBorder="1" applyFont="1">
      <alignment horizontal="center"/>
    </xf>
    <xf borderId="73" fillId="4" fontId="31" numFmtId="0" xfId="0" applyAlignment="1" applyBorder="1" applyFont="1">
      <alignment horizontal="left" shrinkToFit="0" vertical="top" wrapText="1"/>
    </xf>
    <xf borderId="73" fillId="4" fontId="32" numFmtId="0" xfId="0" applyAlignment="1" applyBorder="1" applyFont="1">
      <alignment shrinkToFit="0" vertical="top" wrapText="1"/>
    </xf>
    <xf borderId="73" fillId="13" fontId="31" numFmtId="0" xfId="0" applyAlignment="1" applyBorder="1" applyFont="1">
      <alignment horizontal="left" shrinkToFit="0" vertical="top" wrapText="1"/>
    </xf>
    <xf borderId="73" fillId="13" fontId="32" numFmtId="0" xfId="0" applyAlignment="1" applyBorder="1" applyFont="1">
      <alignment shrinkToFit="0" vertical="top" wrapText="1"/>
    </xf>
    <xf borderId="73" fillId="4" fontId="33" numFmtId="0" xfId="0" applyAlignment="1" applyBorder="1" applyFont="1">
      <alignment shrinkToFit="0" vertical="top" wrapText="1"/>
    </xf>
    <xf borderId="14" fillId="4" fontId="35" numFmtId="0" xfId="0" applyAlignment="1" applyBorder="1" applyFont="1">
      <alignment horizontal="left"/>
    </xf>
    <xf borderId="11" fillId="4" fontId="35" numFmtId="0" xfId="0" applyAlignment="1" applyBorder="1" applyFont="1">
      <alignment horizontal="left"/>
    </xf>
    <xf borderId="73" fillId="13" fontId="33" numFmtId="0" xfId="0" applyAlignment="1" applyBorder="1" applyFont="1">
      <alignment shrinkToFit="0" vertical="top" wrapText="1"/>
    </xf>
    <xf borderId="108" fillId="0" fontId="10" numFmtId="0" xfId="0" applyAlignment="1" applyBorder="1" applyFont="1">
      <alignment shrinkToFit="0" vertical="top" wrapText="0"/>
    </xf>
    <xf borderId="11" fillId="0" fontId="10" numFmtId="0" xfId="0" applyAlignment="1" applyBorder="1" applyFont="1">
      <alignment shrinkToFit="0" vertical="top" wrapText="0"/>
    </xf>
    <xf borderId="109" fillId="0" fontId="10" numFmtId="0" xfId="0" applyAlignment="1" applyBorder="1" applyFont="1">
      <alignment shrinkToFit="0" vertical="top" wrapText="0"/>
    </xf>
    <xf borderId="1" fillId="14" fontId="36" numFmtId="0" xfId="0" applyAlignment="1" applyBorder="1" applyFill="1" applyFont="1">
      <alignment horizontal="center"/>
    </xf>
    <xf borderId="1" fillId="15" fontId="10" numFmtId="0" xfId="0" applyBorder="1" applyFill="1" applyFont="1"/>
    <xf borderId="1" fillId="14" fontId="37" numFmtId="0" xfId="0" applyAlignment="1" applyBorder="1" applyFont="1">
      <alignment horizontal="center"/>
    </xf>
    <xf borderId="0" fillId="0" fontId="10" numFmtId="0" xfId="0" applyFont="1"/>
    <xf borderId="110" fillId="16" fontId="38" numFmtId="0" xfId="0" applyAlignment="1" applyBorder="1" applyFill="1" applyFont="1">
      <alignment horizontal="center"/>
    </xf>
    <xf borderId="111" fillId="16" fontId="38" numFmtId="0" xfId="0" applyAlignment="1" applyBorder="1" applyFont="1">
      <alignment horizontal="right"/>
    </xf>
    <xf borderId="1" fillId="17" fontId="10" numFmtId="0" xfId="0" applyAlignment="1" applyBorder="1" applyFill="1" applyFont="1">
      <alignment shrinkToFit="0" wrapText="1"/>
    </xf>
    <xf borderId="1" fillId="17" fontId="10" numFmtId="0" xfId="0" applyBorder="1" applyFont="1"/>
    <xf borderId="111" fillId="16" fontId="38" numFmtId="0" xfId="0" applyAlignment="1" applyBorder="1" applyFont="1">
      <alignment horizontal="right" vertical="center"/>
    </xf>
  </cellXfs>
  <cellStyles count="1">
    <cellStyle xfId="0" name="Normal" builtinId="0"/>
  </cellStyles>
  <dxfs count="5">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
      <font/>
      <fill>
        <patternFill patternType="solid">
          <fgColor rgb="FFE8F0FE"/>
          <bgColor rgb="FFE8F0FE"/>
        </patternFill>
      </fill>
      <border/>
    </dxf>
    <dxf>
      <font/>
      <fill>
        <patternFill patternType="solid">
          <fgColor rgb="FFE1E1E1"/>
          <bgColor rgb="FFE1E1E1"/>
        </patternFill>
      </fill>
      <border/>
    </dxf>
  </dxfs>
  <tableStyles count="6">
    <tableStyle count="2" pivot="0" name="Project Year 1-style">
      <tableStyleElement dxfId="1" type="firstRowStripe"/>
      <tableStyleElement dxfId="2" type="secondRowStripe"/>
    </tableStyle>
    <tableStyle count="2" pivot="0" name="Project Year 1-style 2">
      <tableStyleElement dxfId="1" type="firstRowStripe"/>
      <tableStyleElement dxfId="3" type="secondRowStripe"/>
    </tableStyle>
    <tableStyle count="3" pivot="0" name="Project Year 1-style 3">
      <tableStyleElement dxfId="2" type="headerRow"/>
      <tableStyleElement dxfId="4" type="firstRowStripe"/>
      <tableStyleElement dxfId="2" type="secondRowStripe"/>
    </tableStyle>
    <tableStyle count="2" pivot="0" name="Project Year 2-style">
      <tableStyleElement dxfId="1" type="firstRowStripe"/>
      <tableStyleElement dxfId="2" type="secondRowStripe"/>
    </tableStyle>
    <tableStyle count="2" pivot="0" name="Project Year 2-style 2">
      <tableStyleElement dxfId="1" type="firstRowStripe"/>
      <tableStyleElement dxfId="3" type="secondRowStripe"/>
    </tableStyle>
    <tableStyle count="3" pivot="0" name="Project Year 2-style 3">
      <tableStyleElement dxfId="2" type="headerRow"/>
      <tableStyleElement dxfId="4" type="firstRowStripe"/>
      <tableStyleElement dxfId="2"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4:G110" displayName="Table_1" name="Table_1" id="1">
  <tableColumns count="7">
    <tableColumn name="Column1" id="1"/>
    <tableColumn name="Column2" id="2"/>
    <tableColumn name="Column3" id="3"/>
    <tableColumn name="Column4" id="4"/>
    <tableColumn name="Column5" id="5"/>
    <tableColumn name="Column6" id="6"/>
    <tableColumn name="Column7" id="7"/>
  </tableColumns>
  <tableStyleInfo name="Project Year 1-style" showColumnStripes="0" showFirstColumn="1" showLastColumn="1" showRowStripes="1"/>
</table>
</file>

<file path=xl/tables/table2.xml><?xml version="1.0" encoding="utf-8"?>
<table xmlns="http://schemas.openxmlformats.org/spreadsheetml/2006/main" headerRowCount="0" ref="J4:K102" displayName="Table_2" name="Table_2" id="2">
  <tableColumns count="2">
    <tableColumn name="Column1" id="1"/>
    <tableColumn name="Column2" id="2"/>
  </tableColumns>
  <tableStyleInfo name="Project Year 1-style 2" showColumnStripes="0" showFirstColumn="1" showLastColumn="1" showRowStripes="1"/>
</table>
</file>

<file path=xl/tables/table3.xml><?xml version="1.0" encoding="utf-8"?>
<table xmlns="http://schemas.openxmlformats.org/spreadsheetml/2006/main" headerRowCount="0" ref="A130:H152" displayName="Table_3" name="Table_3" id="3">
  <tableColumns count="8">
    <tableColumn name="Column1" id="1"/>
    <tableColumn name="Column2" id="2"/>
    <tableColumn name="Column3" id="3"/>
    <tableColumn name="Column4" id="4"/>
    <tableColumn name="Column5" id="5"/>
    <tableColumn name="Column6" id="6"/>
    <tableColumn name="Column7" id="7"/>
    <tableColumn name="Column8" id="8"/>
  </tableColumns>
  <tableStyleInfo name="Project Year 1-style 3" showColumnStripes="0" showFirstColumn="1" showLastColumn="1" showRowStripes="1"/>
  <extLst>
    <ext uri="GoogleSheetsCustomDataVersion1">
      <go:sheetsCustomData xmlns:go="http://customooxmlschemas.google.com/" headerRowCount="1"/>
    </ext>
  </extLst>
</table>
</file>

<file path=xl/tables/table4.xml><?xml version="1.0" encoding="utf-8"?>
<table xmlns="http://schemas.openxmlformats.org/spreadsheetml/2006/main" headerRowCount="0" ref="A4:G110" displayName="Table_4" name="Table_4" id="4">
  <tableColumns count="7">
    <tableColumn name="Column1" id="1"/>
    <tableColumn name="Column2" id="2"/>
    <tableColumn name="Column3" id="3"/>
    <tableColumn name="Column4" id="4"/>
    <tableColumn name="Column5" id="5"/>
    <tableColumn name="Column6" id="6"/>
    <tableColumn name="Column7" id="7"/>
  </tableColumns>
  <tableStyleInfo name="Project Year 2-style" showColumnStripes="0" showFirstColumn="1" showLastColumn="1" showRowStripes="1"/>
</table>
</file>

<file path=xl/tables/table5.xml><?xml version="1.0" encoding="utf-8"?>
<table xmlns="http://schemas.openxmlformats.org/spreadsheetml/2006/main" headerRowCount="0" ref="J4:K102" displayName="Table_5" name="Table_5" id="5">
  <tableColumns count="2">
    <tableColumn name="Column1" id="1"/>
    <tableColumn name="Column2" id="2"/>
  </tableColumns>
  <tableStyleInfo name="Project Year 2-style 2" showColumnStripes="0" showFirstColumn="1" showLastColumn="1" showRowStripes="1"/>
</table>
</file>

<file path=xl/tables/table6.xml><?xml version="1.0" encoding="utf-8"?>
<table xmlns="http://schemas.openxmlformats.org/spreadsheetml/2006/main" headerRowCount="0" ref="A130:H152" displayName="Table_6" name="Table_6" id="6">
  <tableColumns count="8">
    <tableColumn name="Column1" id="1"/>
    <tableColumn name="Column2" id="2"/>
    <tableColumn name="Column3" id="3"/>
    <tableColumn name="Column4" id="4"/>
    <tableColumn name="Column5" id="5"/>
    <tableColumn name="Column6" id="6"/>
    <tableColumn name="Column7" id="7"/>
    <tableColumn name="Column8" id="8"/>
  </tableColumns>
  <tableStyleInfo name="Project Year 2-style 3"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9" Type="http://schemas.openxmlformats.org/officeDocument/2006/relationships/table" Target="../tables/table3.xml"/><Relationship Id="rId7" Type="http://schemas.openxmlformats.org/officeDocument/2006/relationships/table" Target="../tables/table1.xml"/><Relationship Id="rId8"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 Id="rId9" Type="http://schemas.openxmlformats.org/officeDocument/2006/relationships/table" Target="../tables/table6.xml"/><Relationship Id="rId7" Type="http://schemas.openxmlformats.org/officeDocument/2006/relationships/table" Target="../tables/table4.xml"/><Relationship Id="rId8" Type="http://schemas.openxmlformats.org/officeDocument/2006/relationships/table" Target="../tables/table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ed.gov/sites/ed/files/2024/03/fy14cspnonregguidance.pdf" TargetMode="External"/><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sheetData>
    <row r="1" ht="62.25" customHeight="1">
      <c r="A1" s="1" t="s">
        <v>0</v>
      </c>
      <c r="B1" s="2"/>
      <c r="C1" s="2"/>
      <c r="D1" s="2"/>
      <c r="E1" s="2"/>
      <c r="F1" s="2"/>
      <c r="G1" s="2"/>
      <c r="H1" s="2"/>
      <c r="I1" s="2"/>
      <c r="J1" s="2"/>
      <c r="K1" s="2"/>
      <c r="L1" s="2"/>
      <c r="M1" s="3"/>
      <c r="N1" s="4"/>
      <c r="O1" s="4"/>
      <c r="P1" s="4"/>
      <c r="Q1" s="4"/>
      <c r="R1" s="4"/>
      <c r="S1" s="4"/>
      <c r="T1" s="4"/>
      <c r="U1" s="4"/>
      <c r="V1" s="4"/>
      <c r="W1" s="4"/>
      <c r="X1" s="4"/>
      <c r="Y1" s="4"/>
      <c r="Z1" s="4"/>
    </row>
    <row r="2" ht="15.75" customHeight="1">
      <c r="A2" s="5" t="s">
        <v>1</v>
      </c>
      <c r="B2" s="6"/>
      <c r="C2" s="6"/>
      <c r="D2" s="6"/>
      <c r="E2" s="6"/>
      <c r="F2" s="6"/>
      <c r="G2" s="6"/>
      <c r="H2" s="6"/>
      <c r="I2" s="6"/>
      <c r="J2" s="6"/>
      <c r="K2" s="6"/>
      <c r="L2" s="6"/>
      <c r="M2" s="7"/>
      <c r="N2" s="4"/>
      <c r="O2" s="8"/>
      <c r="P2" s="9"/>
      <c r="Q2" s="10"/>
      <c r="R2" s="4"/>
      <c r="S2" s="4"/>
      <c r="T2" s="4"/>
      <c r="U2" s="4"/>
      <c r="V2" s="4"/>
      <c r="W2" s="4"/>
      <c r="X2" s="4"/>
      <c r="Y2" s="4"/>
      <c r="Z2" s="4"/>
    </row>
    <row r="3" ht="15.75" customHeight="1">
      <c r="A3" s="11"/>
      <c r="B3" s="4"/>
      <c r="C3" s="4"/>
      <c r="D3" s="4"/>
      <c r="E3" s="4"/>
      <c r="F3" s="4"/>
      <c r="G3" s="4"/>
      <c r="H3" s="4"/>
      <c r="I3" s="4"/>
      <c r="J3" s="4"/>
      <c r="K3" s="4"/>
      <c r="L3" s="4"/>
      <c r="M3" s="12"/>
      <c r="N3" s="4"/>
      <c r="O3" s="4"/>
      <c r="P3" s="4"/>
      <c r="Q3" s="4"/>
      <c r="R3" s="4"/>
      <c r="S3" s="4"/>
      <c r="T3" s="4"/>
      <c r="U3" s="4"/>
      <c r="V3" s="4"/>
      <c r="W3" s="4"/>
      <c r="X3" s="4"/>
      <c r="Y3" s="4"/>
      <c r="Z3" s="4"/>
    </row>
    <row r="4" ht="15.75" customHeight="1">
      <c r="A4" s="13"/>
      <c r="B4" s="14" t="s">
        <v>2</v>
      </c>
      <c r="C4" s="15"/>
      <c r="D4" s="16"/>
      <c r="E4" s="17"/>
      <c r="F4" s="13"/>
      <c r="G4" s="14" t="s">
        <v>3</v>
      </c>
      <c r="H4" s="18"/>
      <c r="I4" s="13"/>
      <c r="J4" s="14" t="s">
        <v>4</v>
      </c>
      <c r="K4" s="19"/>
      <c r="L4" s="17"/>
      <c r="M4" s="20"/>
      <c r="N4" s="4"/>
      <c r="O4" s="4"/>
      <c r="P4" s="4"/>
      <c r="Q4" s="4"/>
      <c r="R4" s="4"/>
      <c r="S4" s="4"/>
      <c r="T4" s="4"/>
      <c r="U4" s="4"/>
      <c r="V4" s="4"/>
      <c r="W4" s="4"/>
      <c r="X4" s="4"/>
      <c r="Y4" s="4"/>
      <c r="Z4" s="4"/>
    </row>
    <row r="5" ht="15.75" customHeight="1">
      <c r="A5" s="21"/>
      <c r="B5" s="14" t="s">
        <v>5</v>
      </c>
      <c r="C5" s="15"/>
      <c r="D5" s="16"/>
      <c r="E5" s="17"/>
      <c r="F5" s="22"/>
      <c r="G5" s="14" t="s">
        <v>6</v>
      </c>
      <c r="H5" s="18"/>
      <c r="I5" s="4"/>
      <c r="J5" s="14" t="s">
        <v>7</v>
      </c>
      <c r="K5" s="19"/>
      <c r="L5" s="17"/>
      <c r="M5" s="23"/>
      <c r="N5" s="4"/>
      <c r="O5" s="24"/>
      <c r="P5" s="24"/>
      <c r="Q5" s="24"/>
      <c r="R5" s="24"/>
      <c r="S5" s="24"/>
      <c r="T5" s="24"/>
      <c r="U5" s="24"/>
      <c r="V5" s="24"/>
      <c r="W5" s="4"/>
      <c r="X5" s="4"/>
      <c r="Y5" s="4"/>
      <c r="Z5" s="4"/>
    </row>
    <row r="6" ht="15.75" customHeight="1">
      <c r="A6" s="21"/>
      <c r="B6" s="25"/>
      <c r="C6" s="26"/>
      <c r="D6" s="26"/>
      <c r="E6" s="27"/>
      <c r="F6" s="22"/>
      <c r="G6" s="4"/>
      <c r="H6" s="4"/>
      <c r="I6" s="4"/>
      <c r="J6" s="4"/>
      <c r="K6" s="4"/>
      <c r="L6" s="4"/>
      <c r="M6" s="12"/>
      <c r="N6" s="4"/>
      <c r="O6" s="24"/>
      <c r="P6" s="24"/>
      <c r="Q6" s="24"/>
      <c r="R6" s="24"/>
      <c r="S6" s="24"/>
      <c r="T6" s="24"/>
      <c r="U6" s="24"/>
      <c r="V6" s="24"/>
      <c r="W6" s="4"/>
      <c r="X6" s="4"/>
      <c r="Y6" s="4"/>
      <c r="Z6" s="4"/>
    </row>
    <row r="7" ht="15.75" customHeight="1">
      <c r="A7" s="21"/>
      <c r="B7" s="28" t="s">
        <v>8</v>
      </c>
      <c r="C7" s="16"/>
      <c r="D7" s="16"/>
      <c r="E7" s="17"/>
      <c r="F7" s="22"/>
      <c r="G7" s="4"/>
      <c r="H7" s="28" t="s">
        <v>9</v>
      </c>
      <c r="I7" s="16"/>
      <c r="J7" s="16"/>
      <c r="K7" s="17"/>
      <c r="L7" s="4"/>
      <c r="M7" s="12"/>
      <c r="N7" s="4"/>
      <c r="O7" s="24"/>
      <c r="P7" s="24"/>
      <c r="Q7" s="24"/>
      <c r="R7" s="24"/>
      <c r="S7" s="24"/>
      <c r="T7" s="24"/>
      <c r="U7" s="24"/>
      <c r="V7" s="24"/>
      <c r="W7" s="4"/>
      <c r="X7" s="4"/>
      <c r="Y7" s="4"/>
      <c r="Z7" s="4"/>
    </row>
    <row r="8" ht="15.75" customHeight="1">
      <c r="A8" s="21"/>
      <c r="B8" s="29"/>
      <c r="C8" s="16"/>
      <c r="D8" s="16"/>
      <c r="E8" s="17"/>
      <c r="F8" s="22"/>
      <c r="G8" s="4"/>
      <c r="H8" s="15"/>
      <c r="I8" s="16"/>
      <c r="J8" s="16"/>
      <c r="K8" s="17"/>
      <c r="L8" s="4"/>
      <c r="M8" s="12"/>
      <c r="N8" s="4"/>
      <c r="O8" s="24"/>
      <c r="P8" s="24"/>
      <c r="Q8" s="24"/>
      <c r="R8" s="24"/>
      <c r="S8" s="24"/>
      <c r="T8" s="24"/>
      <c r="U8" s="24"/>
      <c r="V8" s="24"/>
      <c r="W8" s="4"/>
      <c r="X8" s="4"/>
      <c r="Y8" s="4"/>
      <c r="Z8" s="4"/>
    </row>
    <row r="9" ht="15.75" customHeight="1">
      <c r="A9" s="21"/>
      <c r="B9" s="30"/>
      <c r="C9" s="31"/>
      <c r="D9" s="32"/>
      <c r="E9" s="33"/>
      <c r="F9" s="34"/>
      <c r="G9" s="35"/>
      <c r="H9" s="4"/>
      <c r="I9" s="4"/>
      <c r="J9" s="4"/>
      <c r="K9" s="4"/>
      <c r="L9" s="4"/>
      <c r="M9" s="12"/>
      <c r="N9" s="4"/>
      <c r="O9" s="36"/>
      <c r="P9" s="37"/>
      <c r="Q9" s="37"/>
      <c r="R9" s="37"/>
      <c r="S9" s="37"/>
      <c r="T9" s="37"/>
      <c r="U9" s="37"/>
      <c r="V9" s="38"/>
      <c r="W9" s="4"/>
      <c r="X9" s="4"/>
      <c r="Y9" s="4"/>
      <c r="Z9" s="4"/>
    </row>
    <row r="10" ht="15.75" customHeight="1">
      <c r="A10" s="39"/>
      <c r="B10" s="40"/>
      <c r="C10" s="41" t="s">
        <v>10</v>
      </c>
      <c r="D10" s="42"/>
      <c r="E10" s="43"/>
      <c r="F10" s="44" t="s">
        <v>11</v>
      </c>
      <c r="G10" s="42"/>
      <c r="H10" s="43"/>
      <c r="I10" s="43"/>
      <c r="J10" s="44" t="s">
        <v>12</v>
      </c>
      <c r="K10" s="42"/>
      <c r="L10" s="43"/>
      <c r="M10" s="45"/>
      <c r="N10" s="4"/>
      <c r="O10" s="46"/>
      <c r="P10" s="47"/>
      <c r="Q10" s="47"/>
      <c r="R10" s="47"/>
      <c r="S10" s="47"/>
      <c r="T10" s="47"/>
      <c r="U10" s="47"/>
      <c r="V10" s="48"/>
      <c r="W10" s="4"/>
      <c r="X10" s="4"/>
      <c r="Y10" s="4"/>
      <c r="Z10" s="4"/>
    </row>
    <row r="11" ht="15.75" customHeight="1">
      <c r="B11" s="49"/>
      <c r="C11" s="41" t="s">
        <v>13</v>
      </c>
      <c r="D11" s="42"/>
      <c r="E11" s="43"/>
      <c r="F11" s="44" t="s">
        <v>11</v>
      </c>
      <c r="G11" s="42"/>
      <c r="H11" s="43"/>
      <c r="I11" s="43"/>
      <c r="J11" s="44" t="s">
        <v>12</v>
      </c>
      <c r="K11" s="42"/>
      <c r="L11" s="43"/>
      <c r="M11" s="45"/>
      <c r="N11" s="4"/>
      <c r="O11" s="50"/>
      <c r="P11" s="51"/>
      <c r="Q11" s="51"/>
      <c r="R11" s="51"/>
      <c r="S11" s="51"/>
      <c r="T11" s="51"/>
      <c r="U11" s="51"/>
      <c r="V11" s="52"/>
      <c r="W11" s="4"/>
      <c r="X11" s="4"/>
      <c r="Y11" s="4"/>
      <c r="Z11" s="4"/>
    </row>
    <row r="12" ht="15.75" customHeight="1">
      <c r="B12" s="49"/>
      <c r="C12" s="41" t="s">
        <v>14</v>
      </c>
      <c r="D12" s="42"/>
      <c r="E12" s="43"/>
      <c r="F12" s="53" t="s">
        <v>11</v>
      </c>
      <c r="G12" s="42"/>
      <c r="H12" s="43"/>
      <c r="I12" s="43"/>
      <c r="J12" s="53" t="s">
        <v>12</v>
      </c>
      <c r="K12" s="42"/>
      <c r="L12" s="43"/>
      <c r="M12" s="45"/>
      <c r="N12" s="4"/>
      <c r="O12" s="50"/>
      <c r="P12" s="51"/>
      <c r="Q12" s="51"/>
      <c r="R12" s="51"/>
      <c r="S12" s="51"/>
      <c r="T12" s="51"/>
      <c r="U12" s="51"/>
      <c r="V12" s="52"/>
      <c r="W12" s="4"/>
      <c r="X12" s="4"/>
      <c r="Y12" s="4"/>
      <c r="Z12" s="4"/>
    </row>
    <row r="13" ht="15.75" customHeight="1">
      <c r="A13" s="54"/>
      <c r="B13" s="55"/>
      <c r="C13" s="55"/>
      <c r="D13" s="56"/>
      <c r="E13" s="57"/>
      <c r="F13" s="58"/>
      <c r="G13" s="59"/>
      <c r="H13" s="60"/>
      <c r="I13" s="60"/>
      <c r="J13" s="60"/>
      <c r="K13" s="60"/>
      <c r="L13" s="60"/>
      <c r="M13" s="61"/>
      <c r="N13" s="4"/>
      <c r="O13" s="62"/>
      <c r="P13" s="63"/>
      <c r="Q13" s="63"/>
      <c r="R13" s="63"/>
      <c r="S13" s="63"/>
      <c r="T13" s="63"/>
      <c r="U13" s="63"/>
      <c r="V13" s="64"/>
      <c r="W13" s="4"/>
      <c r="X13" s="4"/>
      <c r="Y13" s="4"/>
      <c r="Z13" s="4"/>
    </row>
    <row r="14" ht="15.75" customHeight="1">
      <c r="A14" s="65"/>
      <c r="B14" s="4"/>
      <c r="C14" s="4"/>
      <c r="D14" s="4"/>
      <c r="E14" s="4"/>
      <c r="F14" s="4"/>
      <c r="G14" s="4"/>
      <c r="H14" s="4"/>
      <c r="I14" s="4"/>
      <c r="J14" s="4"/>
      <c r="K14" s="4"/>
      <c r="L14" s="4"/>
      <c r="M14" s="12"/>
      <c r="N14" s="4"/>
      <c r="O14" s="66"/>
      <c r="P14" s="66"/>
      <c r="Q14" s="66"/>
      <c r="R14" s="66"/>
      <c r="S14" s="66"/>
      <c r="T14" s="66"/>
      <c r="U14" s="66"/>
      <c r="V14" s="66"/>
      <c r="W14" s="4"/>
      <c r="X14" s="4"/>
      <c r="Y14" s="4"/>
      <c r="Z14" s="4"/>
    </row>
    <row r="15" ht="15.75" customHeight="1">
      <c r="A15" s="67"/>
      <c r="B15" s="68" t="s">
        <v>15</v>
      </c>
      <c r="C15" s="69"/>
      <c r="D15" s="69"/>
      <c r="E15" s="69"/>
      <c r="F15" s="70"/>
      <c r="I15" s="71" t="s">
        <v>16</v>
      </c>
      <c r="J15" s="17"/>
      <c r="K15" s="72">
        <f>SUM('Project Year 1'!G4:G34)</f>
        <v>0</v>
      </c>
      <c r="L15" s="17"/>
      <c r="M15" s="73"/>
      <c r="N15" s="74"/>
      <c r="O15" s="75" t="s">
        <v>17</v>
      </c>
      <c r="P15" s="43"/>
      <c r="Q15" s="43"/>
      <c r="R15" s="43"/>
      <c r="S15" s="43"/>
      <c r="T15" s="43"/>
      <c r="U15" s="43"/>
      <c r="V15" s="76"/>
      <c r="W15" s="4"/>
      <c r="X15" s="4"/>
      <c r="Y15" s="4"/>
      <c r="Z15" s="4"/>
    </row>
    <row r="16" ht="15.75" customHeight="1">
      <c r="B16" s="68" t="s">
        <v>18</v>
      </c>
      <c r="C16" s="69"/>
      <c r="D16" s="69"/>
      <c r="E16" s="69"/>
      <c r="F16" s="70"/>
      <c r="I16" s="71" t="s">
        <v>19</v>
      </c>
      <c r="J16" s="17"/>
      <c r="K16" s="72">
        <f>SUM('Project Year 2'!G4:G33)</f>
        <v>0</v>
      </c>
      <c r="L16" s="17"/>
      <c r="M16" s="77"/>
      <c r="N16" s="78"/>
      <c r="O16" s="79" t="s">
        <v>20</v>
      </c>
      <c r="V16" s="80"/>
      <c r="W16" s="4"/>
      <c r="X16" s="4"/>
      <c r="Y16" s="4"/>
      <c r="Z16" s="4"/>
    </row>
    <row r="17" ht="15.75" customHeight="1">
      <c r="A17" s="4"/>
      <c r="B17" s="4"/>
      <c r="C17" s="4"/>
      <c r="D17" s="4"/>
      <c r="E17" s="4"/>
      <c r="F17" s="4"/>
      <c r="G17" s="4"/>
      <c r="H17" s="4"/>
      <c r="I17" s="4"/>
      <c r="J17" s="4"/>
      <c r="K17" s="4"/>
      <c r="L17" s="4"/>
      <c r="M17" s="12"/>
      <c r="N17" s="78"/>
      <c r="V17" s="80"/>
      <c r="W17" s="4"/>
      <c r="X17" s="4"/>
      <c r="Y17" s="4"/>
      <c r="Z17" s="4"/>
    </row>
    <row r="18" ht="27.0" customHeight="1">
      <c r="A18" s="81"/>
      <c r="B18" s="81"/>
      <c r="C18" s="81"/>
      <c r="D18" s="81"/>
      <c r="E18" s="81"/>
      <c r="F18" s="81"/>
      <c r="G18" s="81"/>
      <c r="H18" s="81"/>
      <c r="I18" s="81"/>
      <c r="J18" s="82" t="s">
        <v>21</v>
      </c>
      <c r="K18" s="17"/>
      <c r="L18" s="83"/>
      <c r="M18" s="84"/>
      <c r="N18" s="78"/>
      <c r="V18" s="80"/>
      <c r="W18" s="4"/>
      <c r="X18" s="4"/>
      <c r="Y18" s="4"/>
      <c r="Z18" s="4"/>
    </row>
    <row r="19" ht="18.0" customHeight="1">
      <c r="A19" s="85" t="s">
        <v>22</v>
      </c>
      <c r="B19" s="86"/>
      <c r="C19" s="86"/>
      <c r="D19" s="86"/>
      <c r="E19" s="86"/>
      <c r="F19" s="86"/>
      <c r="G19" s="86"/>
      <c r="H19" s="86"/>
      <c r="I19" s="86"/>
      <c r="J19" s="86"/>
      <c r="K19" s="87"/>
      <c r="L19" s="88">
        <f>SUM(K16,K15)</f>
        <v>0</v>
      </c>
      <c r="M19" s="89"/>
      <c r="N19" s="78"/>
      <c r="V19" s="80"/>
      <c r="W19" s="4"/>
      <c r="X19" s="4"/>
      <c r="Y19" s="4"/>
      <c r="Z19" s="4"/>
    </row>
    <row r="20" ht="15.75" customHeight="1">
      <c r="A20" s="90"/>
      <c r="B20" s="91"/>
      <c r="C20" s="91"/>
      <c r="D20" s="91"/>
      <c r="E20" s="91"/>
      <c r="F20" s="91"/>
      <c r="G20" s="91"/>
      <c r="H20" s="91"/>
      <c r="I20" s="91"/>
      <c r="J20" s="91"/>
      <c r="K20" s="92"/>
      <c r="L20" s="90"/>
      <c r="M20" s="93"/>
      <c r="N20" s="78"/>
      <c r="V20" s="80"/>
      <c r="W20" s="4"/>
      <c r="X20" s="4"/>
      <c r="Y20" s="4"/>
      <c r="Z20" s="4"/>
    </row>
    <row r="21" ht="15.75" customHeight="1">
      <c r="A21" s="4"/>
      <c r="B21" s="4"/>
      <c r="C21" s="4"/>
      <c r="D21" s="4"/>
      <c r="E21" s="4"/>
      <c r="F21" s="4"/>
      <c r="G21" s="4"/>
      <c r="H21" s="4"/>
      <c r="I21" s="4"/>
      <c r="J21" s="4"/>
      <c r="K21" s="4"/>
      <c r="L21" s="4"/>
      <c r="M21" s="4"/>
      <c r="N21" s="78"/>
      <c r="V21" s="80"/>
      <c r="W21" s="4"/>
      <c r="X21" s="4"/>
      <c r="Y21" s="4"/>
      <c r="Z21" s="4"/>
    </row>
    <row r="22" ht="15.75" customHeight="1">
      <c r="A22" s="4"/>
      <c r="B22" s="4"/>
      <c r="C22" s="4"/>
      <c r="D22" s="4"/>
      <c r="E22" s="4"/>
      <c r="F22" s="4"/>
      <c r="G22" s="4"/>
      <c r="H22" s="4"/>
      <c r="I22" s="4"/>
      <c r="J22" s="4"/>
      <c r="K22" s="4"/>
      <c r="L22" s="4"/>
      <c r="M22" s="4"/>
      <c r="N22" s="78"/>
      <c r="V22" s="80"/>
      <c r="W22" s="4"/>
      <c r="X22" s="4"/>
      <c r="Y22" s="4"/>
      <c r="Z22" s="4"/>
    </row>
    <row r="23" ht="26.25" customHeight="1">
      <c r="A23" s="94" t="s">
        <v>23</v>
      </c>
      <c r="B23" s="95"/>
      <c r="C23" s="95"/>
      <c r="D23" s="95"/>
      <c r="E23" s="95"/>
      <c r="F23" s="95"/>
      <c r="G23" s="95"/>
      <c r="H23" s="95"/>
      <c r="I23" s="95"/>
      <c r="J23" s="95"/>
      <c r="K23" s="95"/>
      <c r="L23" s="95"/>
      <c r="M23" s="96"/>
      <c r="N23" s="78"/>
      <c r="V23" s="80"/>
      <c r="W23" s="4"/>
      <c r="X23" s="4"/>
      <c r="Y23" s="4"/>
      <c r="Z23" s="4"/>
    </row>
    <row r="24" ht="32.25" customHeight="1">
      <c r="A24" s="97" t="s">
        <v>24</v>
      </c>
      <c r="B24" s="2"/>
      <c r="C24" s="2"/>
      <c r="D24" s="2"/>
      <c r="E24" s="2"/>
      <c r="F24" s="2"/>
      <c r="G24" s="2"/>
      <c r="H24" s="2"/>
      <c r="I24" s="2"/>
      <c r="J24" s="2"/>
      <c r="K24" s="2"/>
      <c r="L24" s="2"/>
      <c r="M24" s="3"/>
      <c r="N24" s="78"/>
      <c r="V24" s="80"/>
      <c r="W24" s="4"/>
      <c r="X24" s="4"/>
      <c r="Y24" s="4"/>
      <c r="Z24" s="4"/>
    </row>
    <row r="25" ht="15.75" customHeight="1">
      <c r="A25" s="98"/>
      <c r="B25" s="99"/>
      <c r="C25" s="99"/>
      <c r="D25" s="99"/>
      <c r="E25" s="99"/>
      <c r="F25" s="99"/>
      <c r="G25" s="99"/>
      <c r="H25" s="99"/>
      <c r="I25" s="99"/>
      <c r="J25" s="99"/>
      <c r="K25" s="99"/>
      <c r="L25" s="99"/>
      <c r="M25" s="100"/>
      <c r="N25" s="78"/>
      <c r="V25" s="80"/>
      <c r="W25" s="4"/>
      <c r="X25" s="4"/>
      <c r="Y25" s="4"/>
      <c r="Z25" s="4"/>
    </row>
    <row r="26" ht="15.75" customHeight="1">
      <c r="A26" s="101"/>
      <c r="M26" s="102"/>
      <c r="N26" s="78"/>
      <c r="V26" s="80"/>
      <c r="W26" s="4"/>
      <c r="X26" s="4"/>
      <c r="Y26" s="4"/>
      <c r="Z26" s="4"/>
    </row>
    <row r="27" ht="15.75" customHeight="1">
      <c r="A27" s="101"/>
      <c r="M27" s="102"/>
      <c r="N27" s="78"/>
      <c r="V27" s="80"/>
      <c r="W27" s="4"/>
      <c r="X27" s="4"/>
      <c r="Y27" s="4"/>
      <c r="Z27" s="4"/>
    </row>
    <row r="28" ht="15.75" customHeight="1">
      <c r="A28" s="101"/>
      <c r="M28" s="102"/>
      <c r="N28" s="78"/>
      <c r="V28" s="80"/>
      <c r="W28" s="4"/>
      <c r="X28" s="4"/>
      <c r="Y28" s="4"/>
      <c r="Z28" s="4"/>
    </row>
    <row r="29" ht="15.75" customHeight="1">
      <c r="A29" s="101"/>
      <c r="M29" s="102"/>
      <c r="N29" s="78"/>
      <c r="V29" s="80"/>
      <c r="W29" s="4"/>
      <c r="X29" s="4"/>
      <c r="Y29" s="4"/>
      <c r="Z29" s="4"/>
    </row>
    <row r="30" ht="15.75" customHeight="1">
      <c r="A30" s="101"/>
      <c r="M30" s="102"/>
      <c r="N30" s="78"/>
      <c r="V30" s="80"/>
      <c r="W30" s="4"/>
      <c r="X30" s="4"/>
      <c r="Y30" s="4"/>
      <c r="Z30" s="4"/>
    </row>
    <row r="31" ht="15.75" customHeight="1">
      <c r="A31" s="101"/>
      <c r="M31" s="102"/>
      <c r="N31" s="78"/>
      <c r="V31" s="80"/>
      <c r="W31" s="4"/>
      <c r="X31" s="4"/>
      <c r="Y31" s="4"/>
      <c r="Z31" s="4"/>
    </row>
    <row r="32" ht="15.75" customHeight="1">
      <c r="A32" s="103"/>
      <c r="B32" s="91"/>
      <c r="C32" s="91"/>
      <c r="D32" s="91"/>
      <c r="E32" s="91"/>
      <c r="F32" s="91"/>
      <c r="G32" s="91"/>
      <c r="H32" s="91"/>
      <c r="I32" s="91"/>
      <c r="J32" s="91"/>
      <c r="K32" s="91"/>
      <c r="L32" s="91"/>
      <c r="M32" s="93"/>
      <c r="N32" s="78"/>
      <c r="V32" s="80"/>
      <c r="W32" s="4"/>
      <c r="X32" s="4"/>
      <c r="Y32" s="4"/>
      <c r="Z32" s="4"/>
    </row>
    <row r="33" ht="15.75" customHeight="1">
      <c r="A33" s="4"/>
      <c r="B33" s="4"/>
      <c r="C33" s="4"/>
      <c r="D33" s="4"/>
      <c r="E33" s="4"/>
      <c r="F33" s="4"/>
      <c r="G33" s="4"/>
      <c r="H33" s="4"/>
      <c r="I33" s="4"/>
      <c r="J33" s="4"/>
      <c r="K33" s="4"/>
      <c r="L33" s="4"/>
      <c r="M33" s="4"/>
      <c r="N33" s="78"/>
      <c r="V33" s="80"/>
      <c r="W33" s="4"/>
      <c r="X33" s="4"/>
      <c r="Y33" s="4"/>
      <c r="Z33" s="4"/>
    </row>
    <row r="34" ht="15.75" customHeight="1">
      <c r="A34" s="4"/>
      <c r="B34" s="4"/>
      <c r="C34" s="4"/>
      <c r="D34" s="4"/>
      <c r="E34" s="4"/>
      <c r="F34" s="4"/>
      <c r="G34" s="4"/>
      <c r="H34" s="4"/>
      <c r="I34" s="4"/>
      <c r="J34" s="4"/>
      <c r="K34" s="4"/>
      <c r="L34" s="4"/>
      <c r="M34" s="4"/>
      <c r="N34" s="78"/>
      <c r="V34" s="80"/>
      <c r="W34" s="4"/>
      <c r="X34" s="4"/>
      <c r="Y34" s="4"/>
      <c r="Z34" s="4"/>
    </row>
    <row r="35" ht="26.25" customHeight="1">
      <c r="A35" s="94" t="s">
        <v>25</v>
      </c>
      <c r="B35" s="95"/>
      <c r="C35" s="95"/>
      <c r="D35" s="95"/>
      <c r="E35" s="95"/>
      <c r="F35" s="95"/>
      <c r="G35" s="95"/>
      <c r="H35" s="95"/>
      <c r="I35" s="95"/>
      <c r="J35" s="95"/>
      <c r="K35" s="95"/>
      <c r="L35" s="95"/>
      <c r="M35" s="96"/>
      <c r="N35" s="78"/>
      <c r="V35" s="80"/>
      <c r="W35" s="4"/>
      <c r="X35" s="4"/>
      <c r="Y35" s="4"/>
      <c r="Z35" s="4"/>
    </row>
    <row r="36" ht="15.75" customHeight="1">
      <c r="A36" s="104"/>
      <c r="B36" s="99"/>
      <c r="C36" s="99"/>
      <c r="D36" s="99"/>
      <c r="E36" s="99"/>
      <c r="F36" s="99"/>
      <c r="G36" s="99"/>
      <c r="H36" s="99"/>
      <c r="I36" s="99"/>
      <c r="J36" s="99"/>
      <c r="K36" s="99"/>
      <c r="L36" s="99"/>
      <c r="M36" s="100"/>
      <c r="N36" s="78"/>
      <c r="O36" s="105"/>
      <c r="P36" s="105"/>
      <c r="Q36" s="105"/>
      <c r="R36" s="105"/>
      <c r="S36" s="105"/>
      <c r="T36" s="105"/>
      <c r="U36" s="105"/>
      <c r="V36" s="106"/>
      <c r="W36" s="4"/>
      <c r="X36" s="4"/>
      <c r="Y36" s="4"/>
      <c r="Z36" s="4"/>
    </row>
    <row r="37" ht="15.75" customHeight="1">
      <c r="A37" s="101"/>
      <c r="M37" s="102"/>
      <c r="N37" s="4"/>
      <c r="O37" s="107"/>
      <c r="P37" s="107"/>
      <c r="Q37" s="107"/>
      <c r="R37" s="107"/>
      <c r="S37" s="107"/>
      <c r="T37" s="107"/>
      <c r="U37" s="51"/>
      <c r="V37" s="51"/>
      <c r="W37" s="4"/>
      <c r="X37" s="4"/>
      <c r="Y37" s="4"/>
      <c r="Z37" s="4"/>
    </row>
    <row r="38" ht="15.75" customHeight="1">
      <c r="A38" s="101"/>
      <c r="M38" s="102"/>
      <c r="N38" s="4"/>
      <c r="O38" s="107"/>
      <c r="P38" s="107"/>
      <c r="Q38" s="107"/>
      <c r="R38" s="107"/>
      <c r="S38" s="107"/>
      <c r="T38" s="107"/>
      <c r="U38" s="51"/>
      <c r="V38" s="51"/>
      <c r="W38" s="4"/>
      <c r="X38" s="4"/>
      <c r="Y38" s="4"/>
      <c r="Z38" s="4"/>
    </row>
    <row r="39" ht="15.75" customHeight="1">
      <c r="A39" s="101"/>
      <c r="M39" s="102"/>
      <c r="N39" s="4"/>
      <c r="O39" s="108"/>
      <c r="P39" s="107"/>
      <c r="Q39" s="107"/>
      <c r="R39" s="107"/>
      <c r="S39" s="107"/>
      <c r="T39" s="107"/>
      <c r="U39" s="51"/>
      <c r="V39" s="51"/>
      <c r="W39" s="4"/>
      <c r="X39" s="4"/>
      <c r="Y39" s="4"/>
      <c r="Z39" s="4"/>
    </row>
    <row r="40" ht="15.75" customHeight="1">
      <c r="A40" s="101"/>
      <c r="M40" s="102"/>
      <c r="N40" s="4"/>
      <c r="O40" s="109"/>
      <c r="P40" s="110"/>
      <c r="Q40" s="110"/>
      <c r="R40" s="110"/>
      <c r="S40" s="111"/>
      <c r="T40" s="107"/>
      <c r="U40" s="51"/>
      <c r="V40" s="51"/>
      <c r="W40" s="4"/>
      <c r="X40" s="4"/>
      <c r="Y40" s="4"/>
      <c r="Z40" s="4"/>
    </row>
    <row r="41" ht="15.75" customHeight="1">
      <c r="A41" s="101"/>
      <c r="M41" s="102"/>
      <c r="N41" s="4"/>
      <c r="O41" s="109"/>
      <c r="P41" s="110"/>
      <c r="Q41" s="110"/>
      <c r="R41" s="110"/>
      <c r="S41" s="111"/>
      <c r="T41" s="107"/>
      <c r="U41" s="51"/>
      <c r="V41" s="51"/>
      <c r="W41" s="4"/>
      <c r="X41" s="4"/>
      <c r="Y41" s="4"/>
      <c r="Z41" s="4"/>
    </row>
    <row r="42" ht="15.75" customHeight="1">
      <c r="A42" s="101"/>
      <c r="M42" s="102"/>
      <c r="N42" s="4"/>
      <c r="O42" s="81"/>
      <c r="P42" s="81"/>
      <c r="Q42" s="81"/>
      <c r="R42" s="81"/>
      <c r="S42" s="81"/>
      <c r="T42" s="107"/>
      <c r="U42" s="51"/>
      <c r="V42" s="4"/>
      <c r="W42" s="4"/>
      <c r="X42" s="4"/>
      <c r="Y42" s="4"/>
      <c r="Z42" s="4"/>
    </row>
    <row r="43" ht="15.75" customHeight="1">
      <c r="A43" s="101"/>
      <c r="M43" s="102"/>
      <c r="N43" s="4"/>
      <c r="O43" s="4"/>
      <c r="P43" s="4"/>
      <c r="Q43" s="4"/>
      <c r="R43" s="4"/>
      <c r="S43" s="4"/>
      <c r="T43" s="51"/>
      <c r="U43" s="51"/>
      <c r="V43" s="4"/>
      <c r="W43" s="4"/>
      <c r="X43" s="4"/>
      <c r="Y43" s="4"/>
      <c r="Z43" s="4"/>
    </row>
    <row r="44" ht="15.75" customHeight="1">
      <c r="A44" s="103"/>
      <c r="B44" s="91"/>
      <c r="C44" s="91"/>
      <c r="D44" s="91"/>
      <c r="E44" s="91"/>
      <c r="F44" s="91"/>
      <c r="G44" s="91"/>
      <c r="H44" s="91"/>
      <c r="I44" s="91"/>
      <c r="J44" s="91"/>
      <c r="K44" s="91"/>
      <c r="L44" s="91"/>
      <c r="M44" s="93"/>
      <c r="N44" s="4"/>
      <c r="O44" s="4"/>
      <c r="P44" s="4"/>
      <c r="Q44" s="4"/>
      <c r="R44" s="4"/>
      <c r="S44" s="4"/>
      <c r="T44" s="51"/>
      <c r="U44" s="51"/>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51"/>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51"/>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51"/>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36">
    <mergeCell ref="A1:M1"/>
    <mergeCell ref="A2:M2"/>
    <mergeCell ref="C4:E4"/>
    <mergeCell ref="K4:L4"/>
    <mergeCell ref="C5:E5"/>
    <mergeCell ref="K5:L5"/>
    <mergeCell ref="H7:K7"/>
    <mergeCell ref="K10:L10"/>
    <mergeCell ref="K11:L11"/>
    <mergeCell ref="K12:L12"/>
    <mergeCell ref="O16:V36"/>
    <mergeCell ref="J18:K18"/>
    <mergeCell ref="L18:M18"/>
    <mergeCell ref="L19:M20"/>
    <mergeCell ref="G11:I11"/>
    <mergeCell ref="G12:I12"/>
    <mergeCell ref="B7:E7"/>
    <mergeCell ref="B8:E8"/>
    <mergeCell ref="H8:K8"/>
    <mergeCell ref="D10:E10"/>
    <mergeCell ref="G10:I10"/>
    <mergeCell ref="D11:E11"/>
    <mergeCell ref="D12:E12"/>
    <mergeCell ref="A19:K20"/>
    <mergeCell ref="A23:M23"/>
    <mergeCell ref="A24:M24"/>
    <mergeCell ref="A25:M32"/>
    <mergeCell ref="A35:M35"/>
    <mergeCell ref="A36:M44"/>
    <mergeCell ref="B15:E15"/>
    <mergeCell ref="I15:J15"/>
    <mergeCell ref="K15:L15"/>
    <mergeCell ref="O15:V15"/>
    <mergeCell ref="B16:E16"/>
    <mergeCell ref="I16:J16"/>
    <mergeCell ref="K16:L16"/>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4.75"/>
    <col customWidth="1" min="2" max="2" width="15.25"/>
    <col customWidth="1" min="3" max="3" width="14.88"/>
    <col customWidth="1" min="4" max="9" width="19.38"/>
    <col customWidth="1" min="10" max="10" width="62.38"/>
    <col customWidth="1" min="11" max="31" width="19.38"/>
  </cols>
  <sheetData>
    <row r="1" ht="27.0" customHeight="1">
      <c r="A1" s="112" t="s">
        <v>26</v>
      </c>
      <c r="B1" s="113"/>
      <c r="C1" s="113"/>
      <c r="D1" s="113"/>
      <c r="E1" s="113"/>
      <c r="F1" s="113"/>
      <c r="G1" s="114"/>
      <c r="H1" s="115"/>
      <c r="K1" s="116"/>
      <c r="L1" s="117"/>
      <c r="M1" s="118"/>
      <c r="N1" s="118"/>
      <c r="O1" s="119"/>
      <c r="P1" s="118"/>
      <c r="Q1" s="119"/>
      <c r="R1" s="118"/>
      <c r="S1" s="119"/>
      <c r="T1" s="120"/>
      <c r="U1" s="118"/>
      <c r="V1" s="119"/>
      <c r="W1" s="118"/>
      <c r="X1" s="118"/>
      <c r="Y1" s="119"/>
      <c r="Z1" s="118"/>
      <c r="AA1" s="118"/>
      <c r="AB1" s="118"/>
      <c r="AC1" s="118"/>
      <c r="AD1" s="118"/>
      <c r="AE1" s="118"/>
    </row>
    <row r="2" ht="15.0" customHeight="1">
      <c r="A2" s="121" t="s">
        <v>27</v>
      </c>
      <c r="B2" s="122"/>
      <c r="C2" s="122"/>
      <c r="D2" s="122"/>
      <c r="E2" s="122"/>
      <c r="F2" s="122"/>
      <c r="G2" s="123"/>
      <c r="H2" s="124"/>
      <c r="I2" s="125"/>
      <c r="J2" s="125"/>
      <c r="K2" s="126"/>
      <c r="L2" s="34"/>
      <c r="M2" s="127"/>
      <c r="N2" s="128"/>
      <c r="O2" s="129"/>
      <c r="P2" s="128"/>
      <c r="Q2" s="129"/>
      <c r="R2" s="128"/>
      <c r="S2" s="129"/>
      <c r="T2" s="128"/>
      <c r="U2" s="129"/>
      <c r="V2" s="129"/>
      <c r="W2" s="130"/>
      <c r="X2" s="130"/>
      <c r="Y2" s="130"/>
      <c r="Z2" s="130"/>
      <c r="AA2" s="130"/>
      <c r="AB2" s="130"/>
      <c r="AC2" s="130"/>
      <c r="AD2" s="130"/>
      <c r="AE2" s="130"/>
    </row>
    <row r="3" ht="16.5" customHeight="1">
      <c r="A3" s="131" t="s">
        <v>28</v>
      </c>
      <c r="B3" s="132" t="s">
        <v>29</v>
      </c>
      <c r="C3" s="132" t="s">
        <v>30</v>
      </c>
      <c r="D3" s="132" t="s">
        <v>31</v>
      </c>
      <c r="E3" s="132" t="s">
        <v>32</v>
      </c>
      <c r="F3" s="132" t="s">
        <v>33</v>
      </c>
      <c r="G3" s="133" t="s">
        <v>34</v>
      </c>
      <c r="H3" s="134"/>
      <c r="I3" s="135"/>
      <c r="J3" s="136" t="s">
        <v>35</v>
      </c>
      <c r="K3" s="136" t="s">
        <v>36</v>
      </c>
      <c r="L3" s="137"/>
      <c r="M3" s="138"/>
      <c r="N3" s="139"/>
      <c r="O3" s="140"/>
      <c r="P3" s="141"/>
      <c r="Q3" s="140"/>
      <c r="R3" s="141"/>
      <c r="S3" s="140"/>
      <c r="T3" s="141"/>
      <c r="U3" s="140"/>
      <c r="V3" s="140"/>
      <c r="W3" s="140"/>
      <c r="X3" s="140"/>
      <c r="Y3" s="142"/>
      <c r="Z3" s="139"/>
      <c r="AA3" s="140"/>
      <c r="AB3" s="143"/>
      <c r="AC3" s="143"/>
      <c r="AD3" s="143"/>
      <c r="AE3" s="143"/>
    </row>
    <row r="4" ht="15.0" customHeight="1">
      <c r="A4" s="144"/>
      <c r="B4" s="144"/>
      <c r="C4" s="145"/>
      <c r="D4" s="144"/>
      <c r="E4" s="144"/>
      <c r="F4" s="144"/>
      <c r="G4" s="146">
        <f t="shared" ref="G4:G110" si="1">PRODUCT(B4,C4)</f>
        <v>0</v>
      </c>
      <c r="H4" s="147"/>
      <c r="I4" s="148"/>
      <c r="J4" s="149" t="s">
        <v>37</v>
      </c>
      <c r="K4" s="150">
        <f>SUMIF($F$4:$F$110,"General Instruction: Salary (Cert./Non Cert.)", $G$4:$G$110)</f>
        <v>0</v>
      </c>
      <c r="L4" s="151"/>
      <c r="M4" s="151"/>
      <c r="N4" s="151"/>
      <c r="O4" s="151"/>
      <c r="P4" s="151"/>
      <c r="Q4" s="151"/>
      <c r="R4" s="151"/>
      <c r="S4" s="151"/>
      <c r="T4" s="151"/>
      <c r="U4" s="151"/>
      <c r="V4" s="151"/>
      <c r="W4" s="151"/>
      <c r="X4" s="151"/>
      <c r="Y4" s="151"/>
      <c r="Z4" s="151"/>
      <c r="AA4" s="151"/>
      <c r="AB4" s="152"/>
      <c r="AC4" s="151"/>
      <c r="AD4" s="152"/>
      <c r="AE4" s="152"/>
    </row>
    <row r="5" ht="15.0" customHeight="1">
      <c r="A5" s="153"/>
      <c r="B5" s="153"/>
      <c r="C5" s="154"/>
      <c r="D5" s="153"/>
      <c r="E5" s="153"/>
      <c r="F5" s="153"/>
      <c r="G5" s="155">
        <f t="shared" si="1"/>
        <v>0</v>
      </c>
      <c r="H5" s="156"/>
      <c r="I5" s="148"/>
      <c r="J5" s="157" t="s">
        <v>38</v>
      </c>
      <c r="K5" s="158">
        <f>SUMIF($F$4:$F$110,"General Instruction: Additional Compensation (Cert./Non Cert.)", $G$4:$G$110)</f>
        <v>0</v>
      </c>
      <c r="L5" s="156"/>
      <c r="M5" s="156"/>
      <c r="N5" s="156"/>
      <c r="O5" s="156"/>
      <c r="P5" s="156"/>
      <c r="Q5" s="156"/>
      <c r="R5" s="156"/>
      <c r="S5" s="156"/>
      <c r="T5" s="156"/>
      <c r="U5" s="156"/>
      <c r="V5" s="156"/>
      <c r="W5" s="156"/>
      <c r="X5" s="156"/>
      <c r="Y5" s="156"/>
      <c r="Z5" s="156"/>
      <c r="AA5" s="156"/>
      <c r="AB5" s="156"/>
      <c r="AC5" s="156"/>
      <c r="AD5" s="159"/>
      <c r="AE5" s="156"/>
    </row>
    <row r="6" ht="15.0" customHeight="1">
      <c r="A6" s="153"/>
      <c r="B6" s="153"/>
      <c r="C6" s="154"/>
      <c r="D6" s="153"/>
      <c r="E6" s="153"/>
      <c r="F6" s="153"/>
      <c r="G6" s="155">
        <f t="shared" si="1"/>
        <v>0</v>
      </c>
      <c r="H6" s="156"/>
      <c r="I6" s="148"/>
      <c r="J6" s="157" t="s">
        <v>39</v>
      </c>
      <c r="K6" s="158">
        <f>SUMIF($F$4:$F$110,"General Instruction: Benefits (Cert./Non Cert.)", $G$4:$G$110)</f>
        <v>0</v>
      </c>
      <c r="L6" s="156"/>
      <c r="M6" s="156"/>
      <c r="N6" s="156"/>
      <c r="O6" s="156"/>
      <c r="P6" s="156"/>
      <c r="Q6" s="156"/>
      <c r="R6" s="156"/>
      <c r="S6" s="156"/>
      <c r="T6" s="156"/>
      <c r="U6" s="156"/>
      <c r="V6" s="156"/>
      <c r="W6" s="156"/>
      <c r="X6" s="156"/>
      <c r="Y6" s="156"/>
      <c r="Z6" s="156"/>
      <c r="AA6" s="156"/>
      <c r="AB6" s="156"/>
      <c r="AC6" s="156"/>
      <c r="AD6" s="159"/>
      <c r="AE6" s="156"/>
    </row>
    <row r="7" ht="15.0" customHeight="1">
      <c r="A7" s="144"/>
      <c r="B7" s="144"/>
      <c r="C7" s="145"/>
      <c r="D7" s="144"/>
      <c r="E7" s="144"/>
      <c r="F7" s="144"/>
      <c r="G7" s="146">
        <f t="shared" si="1"/>
        <v>0</v>
      </c>
      <c r="H7" s="156"/>
      <c r="I7" s="148"/>
      <c r="J7" s="160" t="s">
        <v>40</v>
      </c>
      <c r="K7" s="161">
        <f>SUMIF($F$4:$F$110,"General Instruction: Professional Services", $G$4:$G$110)</f>
        <v>0</v>
      </c>
      <c r="L7" s="156"/>
      <c r="M7" s="156"/>
      <c r="N7" s="156"/>
      <c r="O7" s="156"/>
      <c r="P7" s="156"/>
      <c r="Q7" s="156"/>
      <c r="R7" s="156"/>
      <c r="S7" s="156"/>
      <c r="T7" s="156"/>
      <c r="U7" s="156"/>
      <c r="V7" s="156"/>
      <c r="W7" s="156"/>
      <c r="X7" s="156"/>
      <c r="Y7" s="156"/>
      <c r="Z7" s="156"/>
      <c r="AA7" s="156"/>
      <c r="AB7" s="156"/>
      <c r="AC7" s="156"/>
      <c r="AD7" s="156"/>
      <c r="AE7" s="156"/>
    </row>
    <row r="8" ht="15.0" customHeight="1">
      <c r="A8" s="153"/>
      <c r="B8" s="153"/>
      <c r="C8" s="154"/>
      <c r="D8" s="153"/>
      <c r="E8" s="153"/>
      <c r="F8" s="153"/>
      <c r="G8" s="155">
        <f t="shared" si="1"/>
        <v>0</v>
      </c>
      <c r="H8" s="156"/>
      <c r="I8" s="148"/>
      <c r="J8" s="157" t="s">
        <v>41</v>
      </c>
      <c r="K8" s="158">
        <f>SUMIF($F$4:$F$110,"General Instruction: Rentals, Property Services", $G$4:$G$110)</f>
        <v>0</v>
      </c>
      <c r="L8" s="156"/>
      <c r="M8" s="156"/>
      <c r="N8" s="156"/>
      <c r="O8" s="156"/>
      <c r="P8" s="156"/>
      <c r="Q8" s="156"/>
      <c r="R8" s="156"/>
      <c r="S8" s="156"/>
      <c r="T8" s="156"/>
      <c r="U8" s="156"/>
      <c r="V8" s="156"/>
      <c r="W8" s="156"/>
      <c r="X8" s="156"/>
      <c r="Y8" s="156"/>
      <c r="Z8" s="156"/>
      <c r="AA8" s="156"/>
      <c r="AB8" s="156"/>
      <c r="AC8" s="156"/>
      <c r="AD8" s="156"/>
      <c r="AE8" s="156"/>
    </row>
    <row r="9" ht="15.0" customHeight="1">
      <c r="A9" s="153"/>
      <c r="B9" s="153"/>
      <c r="C9" s="154"/>
      <c r="D9" s="153"/>
      <c r="E9" s="153"/>
      <c r="F9" s="153"/>
      <c r="G9" s="155">
        <f t="shared" si="1"/>
        <v>0</v>
      </c>
      <c r="H9" s="156"/>
      <c r="I9" s="148"/>
      <c r="J9" s="157" t="s">
        <v>42</v>
      </c>
      <c r="K9" s="158">
        <f>SUMIF($F$4:$F$110,"General Instruction: General Supplies", $G$4:$G$110)</f>
        <v>0</v>
      </c>
      <c r="L9" s="156"/>
      <c r="M9" s="156"/>
      <c r="N9" s="156"/>
      <c r="O9" s="156"/>
      <c r="P9" s="156"/>
      <c r="Q9" s="156"/>
      <c r="R9" s="156"/>
      <c r="S9" s="156"/>
      <c r="T9" s="156"/>
      <c r="U9" s="156"/>
      <c r="V9" s="156"/>
      <c r="W9" s="156"/>
      <c r="X9" s="156"/>
      <c r="Y9" s="156"/>
      <c r="Z9" s="156"/>
      <c r="AA9" s="156"/>
      <c r="AB9" s="156"/>
      <c r="AC9" s="156"/>
      <c r="AD9" s="156"/>
      <c r="AE9" s="156"/>
    </row>
    <row r="10" ht="15.0" customHeight="1">
      <c r="A10" s="144"/>
      <c r="B10" s="144"/>
      <c r="C10" s="145"/>
      <c r="D10" s="144"/>
      <c r="E10" s="144"/>
      <c r="F10" s="144"/>
      <c r="G10" s="146">
        <f t="shared" si="1"/>
        <v>0</v>
      </c>
      <c r="H10" s="156"/>
      <c r="I10" s="148"/>
      <c r="J10" s="160" t="s">
        <v>43</v>
      </c>
      <c r="K10" s="161">
        <f>SUMIF($F$4:$F$110,"General Instruction: Textbooks", $G$4:$G$110)</f>
        <v>0</v>
      </c>
      <c r="L10" s="156"/>
      <c r="M10" s="156"/>
      <c r="N10" s="156"/>
      <c r="O10" s="156"/>
      <c r="P10" s="156"/>
      <c r="Q10" s="156"/>
      <c r="R10" s="156"/>
      <c r="S10" s="156"/>
      <c r="T10" s="156"/>
      <c r="U10" s="156"/>
      <c r="V10" s="156"/>
      <c r="W10" s="156"/>
      <c r="X10" s="156"/>
      <c r="Y10" s="156"/>
      <c r="Z10" s="156"/>
      <c r="AA10" s="156"/>
      <c r="AB10" s="156"/>
      <c r="AC10" s="156"/>
      <c r="AD10" s="156"/>
      <c r="AE10" s="156"/>
    </row>
    <row r="11" ht="15.0" customHeight="1">
      <c r="A11" s="153"/>
      <c r="B11" s="153"/>
      <c r="C11" s="154"/>
      <c r="D11" s="153"/>
      <c r="E11" s="153"/>
      <c r="F11" s="153"/>
      <c r="G11" s="155">
        <f t="shared" si="1"/>
        <v>0</v>
      </c>
      <c r="H11" s="156"/>
      <c r="I11" s="148"/>
      <c r="J11" s="157" t="s">
        <v>44</v>
      </c>
      <c r="K11" s="158">
        <f>SUMIF($F$4:$F$110,"General Instruction: Software", $G$4:$G$110)</f>
        <v>0</v>
      </c>
      <c r="L11" s="156"/>
      <c r="M11" s="156"/>
      <c r="N11" s="156"/>
      <c r="O11" s="156"/>
      <c r="P11" s="156"/>
      <c r="Q11" s="156"/>
      <c r="R11" s="156"/>
      <c r="S11" s="156"/>
      <c r="T11" s="156"/>
      <c r="U11" s="156"/>
      <c r="V11" s="156"/>
      <c r="W11" s="156"/>
      <c r="X11" s="156"/>
      <c r="Y11" s="156"/>
      <c r="Z11" s="156"/>
      <c r="AA11" s="156"/>
      <c r="AB11" s="156"/>
      <c r="AC11" s="156"/>
      <c r="AD11" s="156"/>
      <c r="AE11" s="156"/>
    </row>
    <row r="12" ht="15.0" customHeight="1">
      <c r="A12" s="144"/>
      <c r="B12" s="144"/>
      <c r="C12" s="145"/>
      <c r="D12" s="144"/>
      <c r="E12" s="144"/>
      <c r="F12" s="144"/>
      <c r="G12" s="162">
        <f t="shared" si="1"/>
        <v>0</v>
      </c>
      <c r="H12" s="156"/>
      <c r="I12" s="148"/>
      <c r="J12" s="160" t="s">
        <v>45</v>
      </c>
      <c r="K12" s="161">
        <f>SUMIF($F$4:$F$110,"General Intruction: Property", $G$4:$G$110)</f>
        <v>0</v>
      </c>
      <c r="L12" s="156"/>
      <c r="M12" s="156"/>
      <c r="N12" s="156"/>
      <c r="O12" s="156"/>
      <c r="P12" s="156"/>
      <c r="Q12" s="156"/>
      <c r="R12" s="156"/>
      <c r="S12" s="156"/>
      <c r="T12" s="156"/>
      <c r="U12" s="156"/>
      <c r="V12" s="156"/>
      <c r="W12" s="156"/>
      <c r="X12" s="156"/>
      <c r="Y12" s="156"/>
      <c r="Z12" s="156"/>
      <c r="AA12" s="156"/>
      <c r="AB12" s="156"/>
      <c r="AC12" s="156"/>
      <c r="AD12" s="156"/>
      <c r="AE12" s="156"/>
    </row>
    <row r="13" ht="15.0" customHeight="1">
      <c r="A13" s="144"/>
      <c r="B13" s="144"/>
      <c r="C13" s="145"/>
      <c r="D13" s="144"/>
      <c r="E13" s="144"/>
      <c r="F13" s="144"/>
      <c r="G13" s="146">
        <f t="shared" si="1"/>
        <v>0</v>
      </c>
      <c r="H13" s="156"/>
      <c r="I13" s="148"/>
      <c r="J13" s="160" t="s">
        <v>46</v>
      </c>
      <c r="K13" s="161">
        <f>SUMIF($F$4:$F$110,"Summer School: Salary (Cert./Non Cert.)", $G$4:$G$110)</f>
        <v>0</v>
      </c>
      <c r="L13" s="156"/>
      <c r="M13" s="156"/>
      <c r="N13" s="156"/>
      <c r="O13" s="156"/>
      <c r="P13" s="156"/>
      <c r="Q13" s="156"/>
      <c r="R13" s="156"/>
      <c r="S13" s="156"/>
      <c r="T13" s="156"/>
      <c r="U13" s="156"/>
      <c r="V13" s="156"/>
      <c r="W13" s="156"/>
      <c r="X13" s="156"/>
      <c r="Y13" s="156"/>
      <c r="Z13" s="156"/>
      <c r="AA13" s="156"/>
      <c r="AB13" s="156"/>
      <c r="AC13" s="156"/>
      <c r="AD13" s="156"/>
      <c r="AE13" s="156"/>
    </row>
    <row r="14" ht="15.0" customHeight="1">
      <c r="A14" s="153"/>
      <c r="B14" s="153"/>
      <c r="C14" s="154"/>
      <c r="D14" s="153"/>
      <c r="E14" s="153"/>
      <c r="F14" s="153"/>
      <c r="G14" s="155">
        <f t="shared" si="1"/>
        <v>0</v>
      </c>
      <c r="H14" s="156"/>
      <c r="I14" s="148"/>
      <c r="J14" s="157" t="s">
        <v>47</v>
      </c>
      <c r="K14" s="158">
        <f>SUMIF($F$4:$F$110,"Summer School: Additional Compensation (Cert./Non Cert.)", $G$4:$G$110)</f>
        <v>0</v>
      </c>
      <c r="L14" s="156"/>
      <c r="M14" s="156"/>
      <c r="N14" s="156"/>
      <c r="O14" s="156"/>
      <c r="P14" s="156"/>
      <c r="Q14" s="156"/>
      <c r="R14" s="156"/>
      <c r="S14" s="156"/>
      <c r="T14" s="156"/>
      <c r="U14" s="156"/>
      <c r="V14" s="156"/>
      <c r="W14" s="156"/>
      <c r="X14" s="156"/>
      <c r="Y14" s="156"/>
      <c r="Z14" s="156"/>
      <c r="AA14" s="156"/>
      <c r="AB14" s="156"/>
      <c r="AC14" s="156"/>
      <c r="AD14" s="156"/>
      <c r="AE14" s="156"/>
    </row>
    <row r="15" ht="15.0" customHeight="1">
      <c r="A15" s="144"/>
      <c r="B15" s="144"/>
      <c r="C15" s="145"/>
      <c r="D15" s="144"/>
      <c r="E15" s="144"/>
      <c r="F15" s="144"/>
      <c r="G15" s="146">
        <f t="shared" si="1"/>
        <v>0</v>
      </c>
      <c r="H15" s="156"/>
      <c r="I15" s="148"/>
      <c r="J15" s="157" t="s">
        <v>48</v>
      </c>
      <c r="K15" s="161">
        <f>SUMIF($F$4:$F$110,"Summer School: Benefits (Cert./Non Cert.)", $G$4:$G$110)</f>
        <v>0</v>
      </c>
      <c r="L15" s="156"/>
      <c r="M15" s="156"/>
      <c r="N15" s="156"/>
      <c r="O15" s="156"/>
      <c r="P15" s="156"/>
      <c r="Q15" s="156"/>
      <c r="R15" s="156"/>
      <c r="S15" s="156"/>
      <c r="T15" s="156"/>
      <c r="U15" s="156"/>
      <c r="V15" s="156"/>
      <c r="W15" s="156"/>
      <c r="X15" s="156"/>
      <c r="Y15" s="156"/>
      <c r="Z15" s="156"/>
      <c r="AA15" s="156"/>
      <c r="AB15" s="156"/>
      <c r="AC15" s="156"/>
      <c r="AD15" s="156"/>
      <c r="AE15" s="156"/>
    </row>
    <row r="16" ht="15.0" customHeight="1">
      <c r="A16" s="153"/>
      <c r="B16" s="153"/>
      <c r="C16" s="154"/>
      <c r="D16" s="153"/>
      <c r="E16" s="153"/>
      <c r="F16" s="153"/>
      <c r="G16" s="155">
        <f t="shared" si="1"/>
        <v>0</v>
      </c>
      <c r="H16" s="156"/>
      <c r="I16" s="148"/>
      <c r="J16" s="160" t="s">
        <v>49</v>
      </c>
      <c r="K16" s="158">
        <f>SUMIF($F$4:$F$110,"Summer School: Professional Services", $G$4:$G$110)</f>
        <v>0</v>
      </c>
      <c r="L16" s="156"/>
      <c r="M16" s="156"/>
      <c r="N16" s="156"/>
      <c r="O16" s="156"/>
      <c r="P16" s="156"/>
      <c r="Q16" s="156"/>
      <c r="R16" s="156"/>
      <c r="S16" s="156"/>
      <c r="T16" s="156"/>
      <c r="U16" s="156"/>
      <c r="V16" s="156"/>
      <c r="W16" s="156"/>
      <c r="X16" s="156"/>
      <c r="Y16" s="156"/>
      <c r="Z16" s="156"/>
      <c r="AA16" s="156"/>
      <c r="AB16" s="156"/>
      <c r="AC16" s="156"/>
      <c r="AD16" s="156"/>
      <c r="AE16" s="156"/>
    </row>
    <row r="17" ht="15.0" customHeight="1">
      <c r="A17" s="144"/>
      <c r="B17" s="144"/>
      <c r="C17" s="145"/>
      <c r="D17" s="144"/>
      <c r="E17" s="144"/>
      <c r="F17" s="144"/>
      <c r="G17" s="146">
        <f t="shared" si="1"/>
        <v>0</v>
      </c>
      <c r="H17" s="156"/>
      <c r="I17" s="148"/>
      <c r="J17" s="157" t="s">
        <v>50</v>
      </c>
      <c r="K17" s="161">
        <f>SUMIF($F$4:$F$110,"Summer School: Rentals, Property Services", $G$4:$G$110)</f>
        <v>0</v>
      </c>
      <c r="L17" s="156"/>
      <c r="M17" s="156"/>
      <c r="N17" s="156"/>
      <c r="O17" s="156"/>
      <c r="P17" s="156"/>
      <c r="Q17" s="156"/>
      <c r="R17" s="156"/>
      <c r="S17" s="156"/>
      <c r="T17" s="156"/>
      <c r="U17" s="156"/>
      <c r="V17" s="156"/>
      <c r="W17" s="156"/>
      <c r="X17" s="156"/>
      <c r="Y17" s="156"/>
      <c r="Z17" s="156"/>
      <c r="AA17" s="156"/>
      <c r="AB17" s="156"/>
      <c r="AC17" s="156"/>
      <c r="AD17" s="156"/>
      <c r="AE17" s="156"/>
    </row>
    <row r="18" ht="15.0" customHeight="1">
      <c r="A18" s="153"/>
      <c r="B18" s="153"/>
      <c r="C18" s="154"/>
      <c r="D18" s="153"/>
      <c r="E18" s="153"/>
      <c r="F18" s="153"/>
      <c r="G18" s="155">
        <f t="shared" si="1"/>
        <v>0</v>
      </c>
      <c r="H18" s="156"/>
      <c r="I18" s="148"/>
      <c r="J18" s="157" t="s">
        <v>51</v>
      </c>
      <c r="K18" s="158">
        <f>SUMIF($F$4:$F$110,"Summer School: General Supplies", $G$4:$G$110)</f>
        <v>0</v>
      </c>
      <c r="L18" s="156"/>
      <c r="M18" s="156"/>
      <c r="N18" s="156"/>
      <c r="O18" s="156"/>
      <c r="P18" s="156"/>
      <c r="Q18" s="156"/>
      <c r="R18" s="156"/>
      <c r="S18" s="156"/>
      <c r="T18" s="156"/>
      <c r="U18" s="156"/>
      <c r="V18" s="156"/>
      <c r="W18" s="156"/>
      <c r="X18" s="156"/>
      <c r="Y18" s="156"/>
      <c r="Z18" s="156"/>
      <c r="AA18" s="156"/>
      <c r="AB18" s="156"/>
      <c r="AC18" s="156"/>
      <c r="AD18" s="156"/>
      <c r="AE18" s="156"/>
    </row>
    <row r="19" ht="15.0" customHeight="1">
      <c r="A19" s="144"/>
      <c r="B19" s="144"/>
      <c r="C19" s="145"/>
      <c r="D19" s="144"/>
      <c r="E19" s="144"/>
      <c r="F19" s="144"/>
      <c r="G19" s="146">
        <f t="shared" si="1"/>
        <v>0</v>
      </c>
      <c r="H19" s="156"/>
      <c r="I19" s="148"/>
      <c r="J19" s="160" t="s">
        <v>52</v>
      </c>
      <c r="K19" s="161">
        <f>SUMIF($F$4:$F$110,"Summer School: Textbooks", $G$4:$G$110)</f>
        <v>0</v>
      </c>
      <c r="L19" s="156"/>
      <c r="M19" s="156"/>
      <c r="N19" s="156"/>
      <c r="O19" s="156"/>
      <c r="P19" s="156"/>
      <c r="Q19" s="156"/>
      <c r="R19" s="156"/>
      <c r="S19" s="156"/>
      <c r="T19" s="156"/>
      <c r="U19" s="156"/>
      <c r="V19" s="156"/>
      <c r="W19" s="156"/>
      <c r="X19" s="156"/>
      <c r="Y19" s="156"/>
      <c r="Z19" s="156"/>
      <c r="AA19" s="156"/>
      <c r="AB19" s="156"/>
      <c r="AC19" s="156"/>
      <c r="AD19" s="156"/>
      <c r="AE19" s="156"/>
    </row>
    <row r="20" ht="15.0" customHeight="1">
      <c r="A20" s="153"/>
      <c r="B20" s="153"/>
      <c r="C20" s="154"/>
      <c r="D20" s="153"/>
      <c r="E20" s="153"/>
      <c r="F20" s="153"/>
      <c r="G20" s="155">
        <f t="shared" si="1"/>
        <v>0</v>
      </c>
      <c r="H20" s="156"/>
      <c r="I20" s="148"/>
      <c r="J20" s="157" t="s">
        <v>53</v>
      </c>
      <c r="K20" s="158">
        <f>SUMIF($F$4:$F$110,"Summer School: Software", $G$4:$G$110)</f>
        <v>0</v>
      </c>
      <c r="L20" s="156"/>
      <c r="M20" s="156"/>
      <c r="N20" s="156"/>
      <c r="O20" s="156"/>
      <c r="P20" s="156"/>
      <c r="Q20" s="156"/>
      <c r="R20" s="156"/>
      <c r="S20" s="156"/>
      <c r="T20" s="156"/>
      <c r="U20" s="156"/>
      <c r="V20" s="156"/>
      <c r="W20" s="156"/>
      <c r="X20" s="156"/>
      <c r="Y20" s="156"/>
      <c r="Z20" s="156"/>
      <c r="AA20" s="156"/>
      <c r="AB20" s="156"/>
      <c r="AC20" s="156"/>
      <c r="AD20" s="156"/>
      <c r="AE20" s="156"/>
    </row>
    <row r="21" ht="15.0" customHeight="1">
      <c r="A21" s="144"/>
      <c r="B21" s="144"/>
      <c r="C21" s="145"/>
      <c r="D21" s="144"/>
      <c r="E21" s="144"/>
      <c r="F21" s="144"/>
      <c r="G21" s="146">
        <f t="shared" si="1"/>
        <v>0</v>
      </c>
      <c r="H21" s="156"/>
      <c r="I21" s="148"/>
      <c r="J21" s="160" t="s">
        <v>54</v>
      </c>
      <c r="K21" s="161">
        <f>SUMIF($F$4:$F$110,"Summer School: Property", $G$4:$G$110)</f>
        <v>0</v>
      </c>
      <c r="L21" s="156"/>
      <c r="M21" s="156"/>
      <c r="N21" s="156"/>
      <c r="O21" s="156"/>
      <c r="P21" s="156"/>
      <c r="Q21" s="156"/>
      <c r="R21" s="156"/>
      <c r="S21" s="156"/>
      <c r="T21" s="156"/>
      <c r="U21" s="156"/>
      <c r="V21" s="156"/>
      <c r="W21" s="156"/>
      <c r="X21" s="156"/>
      <c r="Y21" s="156"/>
      <c r="Z21" s="156"/>
      <c r="AA21" s="156"/>
      <c r="AB21" s="156"/>
      <c r="AC21" s="156"/>
      <c r="AD21" s="156"/>
      <c r="AE21" s="156"/>
    </row>
    <row r="22" ht="15.0" customHeight="1">
      <c r="A22" s="153"/>
      <c r="B22" s="153"/>
      <c r="C22" s="154"/>
      <c r="D22" s="153"/>
      <c r="E22" s="153"/>
      <c r="F22" s="153"/>
      <c r="G22" s="155">
        <f t="shared" si="1"/>
        <v>0</v>
      </c>
      <c r="H22" s="156"/>
      <c r="I22" s="148"/>
      <c r="J22" s="160" t="s">
        <v>55</v>
      </c>
      <c r="K22" s="158">
        <f>SUMIF($F$4:$F$110,"Enrichment Programs: Salary (Cert./Non Cert.)", $G$4:$G$110)</f>
        <v>0</v>
      </c>
      <c r="L22" s="156"/>
      <c r="M22" s="156"/>
      <c r="N22" s="156"/>
      <c r="O22" s="156"/>
      <c r="P22" s="156"/>
      <c r="Q22" s="156"/>
      <c r="R22" s="156"/>
      <c r="S22" s="156"/>
      <c r="T22" s="156"/>
      <c r="U22" s="156"/>
      <c r="V22" s="156"/>
      <c r="W22" s="156"/>
      <c r="X22" s="156"/>
      <c r="Y22" s="156"/>
      <c r="Z22" s="156"/>
      <c r="AA22" s="156"/>
      <c r="AB22" s="156"/>
      <c r="AC22" s="156"/>
      <c r="AD22" s="156"/>
      <c r="AE22" s="156"/>
    </row>
    <row r="23" ht="15.0" customHeight="1">
      <c r="A23" s="144"/>
      <c r="B23" s="144"/>
      <c r="C23" s="145"/>
      <c r="D23" s="144"/>
      <c r="E23" s="144"/>
      <c r="F23" s="144"/>
      <c r="G23" s="146">
        <f t="shared" si="1"/>
        <v>0</v>
      </c>
      <c r="H23" s="156"/>
      <c r="I23" s="148"/>
      <c r="J23" s="157" t="s">
        <v>56</v>
      </c>
      <c r="K23" s="161">
        <f>SUMIF($F$4:$F$110,"Enrichment Programs: Additional Compensation (Cert./Non Cert.)", $G$4:$G$110)</f>
        <v>0</v>
      </c>
      <c r="L23" s="156"/>
      <c r="M23" s="156"/>
      <c r="N23" s="156"/>
      <c r="O23" s="156"/>
      <c r="P23" s="156"/>
      <c r="Q23" s="156"/>
      <c r="R23" s="156"/>
      <c r="S23" s="156"/>
      <c r="T23" s="156"/>
      <c r="U23" s="156"/>
      <c r="V23" s="156"/>
      <c r="W23" s="156"/>
      <c r="X23" s="156"/>
      <c r="Y23" s="156"/>
      <c r="Z23" s="156"/>
      <c r="AA23" s="156"/>
      <c r="AB23" s="156"/>
      <c r="AC23" s="156"/>
      <c r="AD23" s="156"/>
      <c r="AE23" s="156"/>
    </row>
    <row r="24" ht="15.0" customHeight="1">
      <c r="A24" s="153"/>
      <c r="B24" s="153"/>
      <c r="C24" s="154"/>
      <c r="D24" s="153"/>
      <c r="E24" s="153"/>
      <c r="F24" s="153"/>
      <c r="G24" s="155">
        <f t="shared" si="1"/>
        <v>0</v>
      </c>
      <c r="H24" s="156"/>
      <c r="I24" s="148"/>
      <c r="J24" s="157" t="s">
        <v>57</v>
      </c>
      <c r="K24" s="158">
        <f>SUMIF($F$4:$F$110,"Enrichment Programs: Benefits (Cert./Non Cert.)", $G$4:$G$110)</f>
        <v>0</v>
      </c>
      <c r="L24" s="156"/>
      <c r="M24" s="156"/>
      <c r="N24" s="156"/>
      <c r="O24" s="156"/>
      <c r="P24" s="156"/>
      <c r="Q24" s="156"/>
      <c r="R24" s="156"/>
      <c r="S24" s="156"/>
      <c r="T24" s="156"/>
      <c r="U24" s="156"/>
      <c r="V24" s="156"/>
      <c r="W24" s="156"/>
      <c r="X24" s="156"/>
      <c r="Y24" s="156"/>
      <c r="Z24" s="156"/>
      <c r="AA24" s="156"/>
      <c r="AB24" s="156"/>
      <c r="AC24" s="156"/>
      <c r="AD24" s="156"/>
      <c r="AE24" s="156"/>
    </row>
    <row r="25" ht="15.0" customHeight="1">
      <c r="A25" s="144"/>
      <c r="B25" s="144"/>
      <c r="C25" s="145"/>
      <c r="D25" s="144"/>
      <c r="E25" s="144"/>
      <c r="F25" s="144"/>
      <c r="G25" s="146">
        <f t="shared" si="1"/>
        <v>0</v>
      </c>
      <c r="H25" s="156"/>
      <c r="I25" s="148"/>
      <c r="J25" s="160" t="s">
        <v>58</v>
      </c>
      <c r="K25" s="161">
        <f>SUMIF($F$4:$F$110,"Enrichment Programs: Professional Services", $G$4:$G$110)</f>
        <v>0</v>
      </c>
      <c r="L25" s="156"/>
      <c r="M25" s="156"/>
      <c r="N25" s="156"/>
      <c r="O25" s="156"/>
      <c r="P25" s="156"/>
      <c r="Q25" s="156"/>
      <c r="R25" s="156"/>
      <c r="S25" s="156"/>
      <c r="T25" s="156"/>
      <c r="U25" s="156"/>
      <c r="V25" s="156"/>
      <c r="W25" s="156"/>
      <c r="X25" s="156"/>
      <c r="Y25" s="156"/>
      <c r="Z25" s="156"/>
      <c r="AA25" s="156"/>
      <c r="AB25" s="156"/>
      <c r="AC25" s="156"/>
      <c r="AD25" s="156"/>
      <c r="AE25" s="156"/>
    </row>
    <row r="26" ht="15.0" customHeight="1">
      <c r="A26" s="153"/>
      <c r="B26" s="153"/>
      <c r="C26" s="154"/>
      <c r="D26" s="153"/>
      <c r="E26" s="153"/>
      <c r="F26" s="153"/>
      <c r="G26" s="155">
        <f t="shared" si="1"/>
        <v>0</v>
      </c>
      <c r="H26" s="156"/>
      <c r="I26" s="148"/>
      <c r="J26" s="157" t="s">
        <v>59</v>
      </c>
      <c r="K26" s="158">
        <f>SUMIF($F$4:$F$110,"Enrichment Programs: Rentals, Property Services", $G$4:$G$110)</f>
        <v>0</v>
      </c>
      <c r="L26" s="156"/>
      <c r="M26" s="156"/>
      <c r="N26" s="156"/>
      <c r="O26" s="156"/>
      <c r="P26" s="156"/>
      <c r="Q26" s="156"/>
      <c r="R26" s="156"/>
      <c r="S26" s="156"/>
      <c r="T26" s="156"/>
      <c r="U26" s="156"/>
      <c r="V26" s="156"/>
      <c r="W26" s="156"/>
      <c r="X26" s="156"/>
      <c r="Y26" s="156"/>
      <c r="Z26" s="156"/>
      <c r="AA26" s="156"/>
      <c r="AB26" s="156"/>
      <c r="AC26" s="156"/>
      <c r="AD26" s="156"/>
      <c r="AE26" s="156"/>
    </row>
    <row r="27" ht="15.0" customHeight="1">
      <c r="A27" s="144"/>
      <c r="B27" s="144"/>
      <c r="C27" s="145"/>
      <c r="D27" s="144"/>
      <c r="E27" s="144"/>
      <c r="F27" s="144"/>
      <c r="G27" s="146">
        <f t="shared" si="1"/>
        <v>0</v>
      </c>
      <c r="H27" s="156"/>
      <c r="I27" s="148"/>
      <c r="J27" s="157" t="s">
        <v>60</v>
      </c>
      <c r="K27" s="161">
        <f>SUMIF($F$4:$F$110,"Enrichment Programs: General Supplies", $G$4:$G$110)</f>
        <v>0</v>
      </c>
      <c r="L27" s="156"/>
      <c r="M27" s="156"/>
      <c r="N27" s="156"/>
      <c r="O27" s="156"/>
      <c r="P27" s="156"/>
      <c r="Q27" s="156"/>
      <c r="R27" s="156"/>
      <c r="S27" s="156"/>
      <c r="T27" s="156"/>
      <c r="U27" s="156"/>
      <c r="V27" s="156"/>
      <c r="W27" s="156"/>
      <c r="X27" s="156"/>
      <c r="Y27" s="156"/>
      <c r="Z27" s="156"/>
      <c r="AA27" s="156"/>
      <c r="AB27" s="156"/>
      <c r="AC27" s="156"/>
      <c r="AD27" s="156"/>
      <c r="AE27" s="156"/>
    </row>
    <row r="28" ht="15.0" customHeight="1">
      <c r="A28" s="153"/>
      <c r="B28" s="153"/>
      <c r="C28" s="154"/>
      <c r="D28" s="153"/>
      <c r="E28" s="153"/>
      <c r="F28" s="153"/>
      <c r="G28" s="155">
        <f t="shared" si="1"/>
        <v>0</v>
      </c>
      <c r="H28" s="156"/>
      <c r="I28" s="148"/>
      <c r="J28" s="160" t="s">
        <v>61</v>
      </c>
      <c r="K28" s="158">
        <f>SUMIF($F$4:$F$110,"Enrichment Programs: Textbooks", $G$4:$G$110)</f>
        <v>0</v>
      </c>
      <c r="L28" s="156"/>
      <c r="M28" s="156"/>
      <c r="N28" s="156"/>
      <c r="O28" s="156"/>
      <c r="P28" s="156"/>
      <c r="Q28" s="156"/>
      <c r="R28" s="156"/>
      <c r="S28" s="156"/>
      <c r="T28" s="156"/>
      <c r="U28" s="156"/>
      <c r="V28" s="156"/>
      <c r="W28" s="156"/>
      <c r="X28" s="156"/>
      <c r="Y28" s="156"/>
      <c r="Z28" s="156"/>
      <c r="AA28" s="156"/>
      <c r="AB28" s="156"/>
      <c r="AC28" s="156"/>
      <c r="AD28" s="156"/>
      <c r="AE28" s="156"/>
    </row>
    <row r="29" ht="15.0" customHeight="1">
      <c r="A29" s="144"/>
      <c r="B29" s="144"/>
      <c r="C29" s="145"/>
      <c r="D29" s="144"/>
      <c r="E29" s="144"/>
      <c r="F29" s="144"/>
      <c r="G29" s="146">
        <f t="shared" si="1"/>
        <v>0</v>
      </c>
      <c r="H29" s="156"/>
      <c r="I29" s="148"/>
      <c r="J29" s="157" t="s">
        <v>62</v>
      </c>
      <c r="K29" s="161">
        <f>SUMIF($F$4:$F$110,"Enrichment Programs: Software", $G$4:$G$110)</f>
        <v>0</v>
      </c>
      <c r="L29" s="156"/>
      <c r="M29" s="156"/>
      <c r="N29" s="156"/>
      <c r="O29" s="156"/>
      <c r="P29" s="156"/>
      <c r="Q29" s="156"/>
      <c r="R29" s="156"/>
      <c r="S29" s="156"/>
      <c r="T29" s="156"/>
      <c r="U29" s="156"/>
      <c r="V29" s="156"/>
      <c r="W29" s="156"/>
      <c r="X29" s="156"/>
      <c r="Y29" s="156"/>
      <c r="Z29" s="156"/>
      <c r="AA29" s="156"/>
      <c r="AB29" s="156"/>
      <c r="AC29" s="156"/>
      <c r="AD29" s="156"/>
      <c r="AE29" s="156"/>
    </row>
    <row r="30" ht="15.0" customHeight="1">
      <c r="A30" s="153"/>
      <c r="B30" s="153"/>
      <c r="C30" s="154"/>
      <c r="D30" s="153"/>
      <c r="E30" s="153"/>
      <c r="F30" s="153"/>
      <c r="G30" s="155">
        <f t="shared" si="1"/>
        <v>0</v>
      </c>
      <c r="H30" s="156"/>
      <c r="I30" s="148"/>
      <c r="J30" s="160" t="s">
        <v>63</v>
      </c>
      <c r="K30" s="158">
        <f>SUMIF($F$4:$F$110,"Enrichment Programs: Property", $G$4:$G$110)</f>
        <v>0</v>
      </c>
      <c r="L30" s="156"/>
      <c r="M30" s="156"/>
      <c r="N30" s="156"/>
      <c r="O30" s="156"/>
      <c r="P30" s="156"/>
      <c r="Q30" s="156"/>
      <c r="R30" s="156"/>
      <c r="S30" s="156"/>
      <c r="T30" s="156"/>
      <c r="U30" s="156"/>
      <c r="V30" s="156"/>
      <c r="W30" s="156"/>
      <c r="X30" s="156"/>
      <c r="Y30" s="156"/>
      <c r="Z30" s="156"/>
      <c r="AA30" s="156"/>
      <c r="AB30" s="156"/>
      <c r="AC30" s="156"/>
      <c r="AD30" s="156"/>
      <c r="AE30" s="156"/>
    </row>
    <row r="31" ht="15.0" customHeight="1">
      <c r="A31" s="144"/>
      <c r="B31" s="144"/>
      <c r="C31" s="145"/>
      <c r="D31" s="144"/>
      <c r="E31" s="144"/>
      <c r="F31" s="144"/>
      <c r="G31" s="146">
        <f t="shared" si="1"/>
        <v>0</v>
      </c>
      <c r="H31" s="156"/>
      <c r="I31" s="148"/>
      <c r="J31" s="160" t="s">
        <v>64</v>
      </c>
      <c r="K31" s="161">
        <f>SUMIF($F$4:$F$110,"Remediation: Salary (Cert./Non Cert.)", $G$4:$G$110)</f>
        <v>0</v>
      </c>
      <c r="L31" s="156"/>
      <c r="M31" s="156"/>
      <c r="N31" s="156"/>
      <c r="O31" s="156"/>
      <c r="P31" s="156"/>
      <c r="Q31" s="156"/>
      <c r="R31" s="156"/>
      <c r="S31" s="156"/>
      <c r="T31" s="156"/>
      <c r="U31" s="156"/>
      <c r="V31" s="156"/>
      <c r="W31" s="156"/>
      <c r="X31" s="156"/>
      <c r="Y31" s="156"/>
      <c r="Z31" s="156"/>
      <c r="AA31" s="156"/>
      <c r="AB31" s="156"/>
      <c r="AC31" s="156"/>
      <c r="AD31" s="156"/>
      <c r="AE31" s="156"/>
    </row>
    <row r="32" ht="15.0" customHeight="1">
      <c r="A32" s="153"/>
      <c r="B32" s="153"/>
      <c r="C32" s="154"/>
      <c r="D32" s="153"/>
      <c r="E32" s="153"/>
      <c r="F32" s="153"/>
      <c r="G32" s="155">
        <f t="shared" si="1"/>
        <v>0</v>
      </c>
      <c r="H32" s="156"/>
      <c r="I32" s="148"/>
      <c r="J32" s="157" t="s">
        <v>65</v>
      </c>
      <c r="K32" s="158">
        <f>SUMIF($F$4:$F$110,"Remediation: Additional Compensation (Cert./Non Cert.)", $G$4:$G$110)</f>
        <v>0</v>
      </c>
      <c r="L32" s="156"/>
      <c r="M32" s="156"/>
      <c r="N32" s="156"/>
      <c r="O32" s="156"/>
      <c r="P32" s="156"/>
      <c r="Q32" s="156"/>
      <c r="R32" s="156"/>
      <c r="S32" s="156"/>
      <c r="T32" s="156"/>
      <c r="U32" s="156"/>
      <c r="V32" s="156"/>
      <c r="W32" s="156"/>
      <c r="X32" s="156"/>
      <c r="Y32" s="156"/>
      <c r="Z32" s="156"/>
      <c r="AA32" s="156"/>
      <c r="AB32" s="156"/>
      <c r="AC32" s="156"/>
      <c r="AD32" s="156"/>
      <c r="AE32" s="156"/>
    </row>
    <row r="33" ht="15.0" customHeight="1">
      <c r="A33" s="144"/>
      <c r="B33" s="144"/>
      <c r="C33" s="145"/>
      <c r="D33" s="144"/>
      <c r="E33" s="144"/>
      <c r="F33" s="144"/>
      <c r="G33" s="146">
        <f t="shared" si="1"/>
        <v>0</v>
      </c>
      <c r="H33" s="156"/>
      <c r="I33" s="148"/>
      <c r="J33" s="157" t="s">
        <v>66</v>
      </c>
      <c r="K33" s="161">
        <f>SUMIF($F$4:$F$110,"Remediation: Benefits (Cert./Non Cert.)", $G$4:$G$110)</f>
        <v>0</v>
      </c>
      <c r="L33" s="156"/>
      <c r="M33" s="156"/>
      <c r="N33" s="156"/>
      <c r="O33" s="156"/>
      <c r="P33" s="156"/>
      <c r="Q33" s="156"/>
      <c r="R33" s="156"/>
      <c r="S33" s="156"/>
      <c r="T33" s="156"/>
      <c r="U33" s="156"/>
      <c r="V33" s="156"/>
      <c r="W33" s="156"/>
      <c r="X33" s="156"/>
      <c r="Y33" s="156"/>
      <c r="Z33" s="156"/>
      <c r="AA33" s="156"/>
      <c r="AB33" s="156"/>
      <c r="AC33" s="156"/>
      <c r="AD33" s="156"/>
      <c r="AE33" s="156"/>
    </row>
    <row r="34" ht="15.0" customHeight="1">
      <c r="A34" s="153"/>
      <c r="B34" s="153"/>
      <c r="C34" s="154"/>
      <c r="D34" s="153"/>
      <c r="E34" s="153"/>
      <c r="F34" s="153"/>
      <c r="G34" s="155">
        <f t="shared" si="1"/>
        <v>0</v>
      </c>
      <c r="H34" s="156"/>
      <c r="I34" s="148"/>
      <c r="J34" s="160" t="s">
        <v>67</v>
      </c>
      <c r="K34" s="158">
        <f>SUMIF($F$4:$F$110,"Remediation: Professional Services", $G$4:$G$110)</f>
        <v>0</v>
      </c>
      <c r="L34" s="156"/>
      <c r="M34" s="156"/>
      <c r="N34" s="156"/>
      <c r="O34" s="156"/>
      <c r="P34" s="156"/>
      <c r="Q34" s="156"/>
      <c r="R34" s="156"/>
      <c r="S34" s="156"/>
      <c r="T34" s="156"/>
      <c r="U34" s="156"/>
      <c r="V34" s="156"/>
      <c r="W34" s="156"/>
      <c r="X34" s="156"/>
      <c r="Y34" s="156"/>
      <c r="Z34" s="156"/>
      <c r="AA34" s="156"/>
      <c r="AB34" s="156"/>
      <c r="AC34" s="156"/>
      <c r="AD34" s="156"/>
      <c r="AE34" s="156"/>
    </row>
    <row r="35" ht="26.25" customHeight="1">
      <c r="A35" s="144"/>
      <c r="B35" s="144"/>
      <c r="C35" s="145"/>
      <c r="D35" s="144"/>
      <c r="E35" s="144"/>
      <c r="F35" s="144"/>
      <c r="G35" s="146">
        <f t="shared" si="1"/>
        <v>0</v>
      </c>
      <c r="H35" s="156"/>
      <c r="I35" s="148"/>
      <c r="J35" s="157" t="s">
        <v>68</v>
      </c>
      <c r="K35" s="161">
        <f>SUMIF($F$4:$F$110,"Remediation: Rentals, Property Services", $G$4:$G$110)</f>
        <v>0</v>
      </c>
      <c r="L35" s="156"/>
      <c r="M35" s="156"/>
      <c r="N35" s="156"/>
      <c r="O35" s="156"/>
      <c r="P35" s="156"/>
      <c r="Q35" s="156"/>
      <c r="R35" s="156"/>
      <c r="S35" s="156"/>
      <c r="T35" s="156"/>
      <c r="U35" s="156"/>
      <c r="V35" s="156"/>
      <c r="W35" s="156"/>
      <c r="X35" s="156"/>
      <c r="Y35" s="156"/>
      <c r="Z35" s="156"/>
      <c r="AA35" s="156"/>
      <c r="AB35" s="156"/>
      <c r="AC35" s="156"/>
      <c r="AD35" s="156"/>
      <c r="AE35" s="156"/>
    </row>
    <row r="36" ht="18.75" customHeight="1">
      <c r="A36" s="153"/>
      <c r="B36" s="153"/>
      <c r="C36" s="154"/>
      <c r="D36" s="153"/>
      <c r="E36" s="153"/>
      <c r="F36" s="153"/>
      <c r="G36" s="155">
        <f t="shared" si="1"/>
        <v>0</v>
      </c>
      <c r="H36" s="156"/>
      <c r="I36" s="148"/>
      <c r="J36" s="157" t="s">
        <v>69</v>
      </c>
      <c r="K36" s="158">
        <f>SUMIF($F$4:$F$110,"Remediation: General Supplies", $G$4:$G$110)</f>
        <v>0</v>
      </c>
      <c r="L36" s="156"/>
      <c r="M36" s="156"/>
      <c r="N36" s="156"/>
      <c r="O36" s="156"/>
      <c r="P36" s="156"/>
      <c r="Q36" s="156"/>
      <c r="R36" s="156"/>
      <c r="S36" s="156"/>
      <c r="T36" s="156"/>
      <c r="U36" s="156"/>
      <c r="V36" s="156"/>
      <c r="W36" s="156"/>
      <c r="X36" s="156"/>
      <c r="Y36" s="156"/>
      <c r="Z36" s="156"/>
      <c r="AA36" s="156"/>
      <c r="AB36" s="156"/>
      <c r="AC36" s="156"/>
      <c r="AD36" s="156"/>
      <c r="AE36" s="156"/>
    </row>
    <row r="37" ht="15.0" customHeight="1">
      <c r="A37" s="144"/>
      <c r="B37" s="144"/>
      <c r="C37" s="145"/>
      <c r="D37" s="144"/>
      <c r="E37" s="144"/>
      <c r="F37" s="144"/>
      <c r="G37" s="146">
        <f t="shared" si="1"/>
        <v>0</v>
      </c>
      <c r="H37" s="156"/>
      <c r="I37" s="148"/>
      <c r="J37" s="160" t="s">
        <v>70</v>
      </c>
      <c r="K37" s="161">
        <f>SUMIF($F$4:$F$110,"Remediation: Textbooks", $G$4:$G$110)</f>
        <v>0</v>
      </c>
      <c r="L37" s="156"/>
      <c r="M37" s="156"/>
      <c r="N37" s="156"/>
      <c r="O37" s="156"/>
      <c r="P37" s="156"/>
      <c r="Q37" s="156"/>
      <c r="R37" s="156"/>
      <c r="S37" s="156"/>
      <c r="T37" s="156"/>
      <c r="U37" s="156"/>
      <c r="V37" s="156"/>
      <c r="W37" s="156"/>
      <c r="X37" s="156"/>
      <c r="Y37" s="156"/>
      <c r="Z37" s="156"/>
      <c r="AA37" s="156"/>
      <c r="AB37" s="156"/>
      <c r="AC37" s="156"/>
      <c r="AD37" s="156"/>
      <c r="AE37" s="156"/>
    </row>
    <row r="38" ht="28.5" customHeight="1">
      <c r="A38" s="153"/>
      <c r="B38" s="153"/>
      <c r="C38" s="154"/>
      <c r="D38" s="153"/>
      <c r="E38" s="153"/>
      <c r="F38" s="153"/>
      <c r="G38" s="155">
        <f t="shared" si="1"/>
        <v>0</v>
      </c>
      <c r="I38" s="148"/>
      <c r="J38" s="157" t="s">
        <v>71</v>
      </c>
      <c r="K38" s="158">
        <f>SUMIF($F$4:$F$110,"Remediation: Software", $G$4:$G$110)</f>
        <v>0</v>
      </c>
      <c r="L38" s="156"/>
      <c r="M38" s="156"/>
      <c r="N38" s="156"/>
      <c r="O38" s="156"/>
      <c r="P38" s="156"/>
      <c r="Q38" s="156"/>
      <c r="R38" s="156"/>
      <c r="S38" s="156"/>
      <c r="T38" s="156"/>
      <c r="U38" s="156"/>
      <c r="V38" s="156"/>
      <c r="W38" s="156"/>
      <c r="X38" s="156"/>
      <c r="Y38" s="156"/>
      <c r="Z38" s="156"/>
      <c r="AA38" s="156"/>
      <c r="AB38" s="156"/>
      <c r="AC38" s="156"/>
      <c r="AD38" s="156"/>
      <c r="AE38" s="156"/>
    </row>
    <row r="39" ht="15.0" customHeight="1">
      <c r="A39" s="144"/>
      <c r="B39" s="144"/>
      <c r="C39" s="145"/>
      <c r="D39" s="144"/>
      <c r="E39" s="144"/>
      <c r="F39" s="144"/>
      <c r="G39" s="146">
        <f t="shared" si="1"/>
        <v>0</v>
      </c>
      <c r="I39" s="148"/>
      <c r="J39" s="160" t="s">
        <v>72</v>
      </c>
      <c r="K39" s="161">
        <f>SUMIF($F$4:$F$110,"Remediation: Property", $G$4:$G$110)</f>
        <v>0</v>
      </c>
      <c r="L39" s="156"/>
      <c r="M39" s="156"/>
      <c r="N39" s="156"/>
      <c r="O39" s="156"/>
      <c r="P39" s="156"/>
      <c r="Q39" s="156"/>
      <c r="R39" s="156"/>
      <c r="S39" s="156"/>
      <c r="T39" s="156"/>
      <c r="U39" s="156"/>
      <c r="V39" s="156"/>
      <c r="W39" s="156"/>
      <c r="X39" s="156"/>
      <c r="Y39" s="156"/>
      <c r="Z39" s="156"/>
      <c r="AA39" s="156"/>
      <c r="AB39" s="156"/>
      <c r="AC39" s="156"/>
      <c r="AD39" s="156"/>
      <c r="AE39" s="156"/>
    </row>
    <row r="40" ht="15.0" customHeight="1">
      <c r="A40" s="153"/>
      <c r="B40" s="153"/>
      <c r="C40" s="154"/>
      <c r="D40" s="153"/>
      <c r="E40" s="153"/>
      <c r="F40" s="153"/>
      <c r="G40" s="155">
        <f t="shared" si="1"/>
        <v>0</v>
      </c>
      <c r="I40" s="148"/>
      <c r="J40" s="160" t="s">
        <v>73</v>
      </c>
      <c r="K40" s="158">
        <f>SUMIF($F$4:$F$110,"Support Services - Student: Salary (Cert./Non Cert.)", $G$4:$G$110)</f>
        <v>0</v>
      </c>
      <c r="L40" s="156"/>
      <c r="M40" s="156"/>
      <c r="N40" s="156"/>
      <c r="O40" s="156"/>
      <c r="P40" s="156"/>
      <c r="Q40" s="156"/>
      <c r="R40" s="156"/>
      <c r="S40" s="156"/>
      <c r="T40" s="156"/>
      <c r="U40" s="156"/>
      <c r="V40" s="156"/>
      <c r="W40" s="156"/>
      <c r="X40" s="156"/>
      <c r="Y40" s="156"/>
      <c r="Z40" s="156"/>
      <c r="AA40" s="156"/>
      <c r="AB40" s="156"/>
      <c r="AC40" s="156"/>
      <c r="AD40" s="156"/>
      <c r="AE40" s="156"/>
    </row>
    <row r="41" ht="15.0" customHeight="1">
      <c r="A41" s="144"/>
      <c r="B41" s="144"/>
      <c r="C41" s="145"/>
      <c r="D41" s="144"/>
      <c r="E41" s="144"/>
      <c r="F41" s="144"/>
      <c r="G41" s="146">
        <f t="shared" si="1"/>
        <v>0</v>
      </c>
      <c r="I41" s="148"/>
      <c r="J41" s="157" t="s">
        <v>74</v>
      </c>
      <c r="K41" s="161">
        <f>SUMIF($F$4:$F$110,"Support Services - Student: Additional Compensation (Cert./Non Cert.)", $G$4:$G$110)</f>
        <v>0</v>
      </c>
      <c r="L41" s="156"/>
      <c r="M41" s="156"/>
      <c r="N41" s="156"/>
      <c r="O41" s="156"/>
      <c r="P41" s="156"/>
      <c r="Q41" s="156"/>
      <c r="R41" s="156"/>
      <c r="S41" s="156"/>
      <c r="T41" s="156"/>
      <c r="U41" s="156"/>
      <c r="V41" s="156"/>
      <c r="W41" s="156"/>
      <c r="X41" s="156"/>
      <c r="Y41" s="156"/>
      <c r="Z41" s="156"/>
      <c r="AA41" s="156"/>
      <c r="AB41" s="156"/>
      <c r="AC41" s="156"/>
      <c r="AD41" s="156"/>
      <c r="AE41" s="156"/>
    </row>
    <row r="42" ht="15.0" customHeight="1">
      <c r="A42" s="153"/>
      <c r="B42" s="153"/>
      <c r="C42" s="154"/>
      <c r="D42" s="153"/>
      <c r="E42" s="153"/>
      <c r="F42" s="153"/>
      <c r="G42" s="155">
        <f t="shared" si="1"/>
        <v>0</v>
      </c>
      <c r="I42" s="148"/>
      <c r="J42" s="157" t="s">
        <v>75</v>
      </c>
      <c r="K42" s="158">
        <f>SUMIF($F$4:$F$34,"Support Services - Student: Benefits (Cert./Non Cert.)", $G$4:$G$34)</f>
        <v>0</v>
      </c>
      <c r="L42" s="156"/>
      <c r="M42" s="156"/>
      <c r="N42" s="156"/>
      <c r="O42" s="156"/>
      <c r="P42" s="156"/>
      <c r="Q42" s="156"/>
      <c r="R42" s="156"/>
      <c r="S42" s="156"/>
      <c r="T42" s="156"/>
      <c r="U42" s="156"/>
      <c r="V42" s="156"/>
      <c r="W42" s="156"/>
      <c r="X42" s="156"/>
      <c r="Y42" s="156"/>
      <c r="Z42" s="156"/>
      <c r="AA42" s="156"/>
      <c r="AB42" s="156"/>
      <c r="AC42" s="156"/>
      <c r="AD42" s="156"/>
      <c r="AE42" s="156"/>
    </row>
    <row r="43" ht="28.5" customHeight="1">
      <c r="A43" s="144"/>
      <c r="B43" s="144"/>
      <c r="C43" s="145"/>
      <c r="D43" s="144"/>
      <c r="E43" s="144"/>
      <c r="F43" s="144"/>
      <c r="G43" s="146">
        <f t="shared" si="1"/>
        <v>0</v>
      </c>
      <c r="I43" s="148"/>
      <c r="J43" s="160" t="s">
        <v>76</v>
      </c>
      <c r="K43" s="161">
        <f>SUMIF($F$4:$F$110,"Support Services - Student: Professional Services", $G$4:$G$110)</f>
        <v>0</v>
      </c>
      <c r="L43" s="156"/>
      <c r="M43" s="156"/>
      <c r="N43" s="156"/>
      <c r="O43" s="156"/>
      <c r="P43" s="156"/>
      <c r="Q43" s="156"/>
      <c r="R43" s="156"/>
      <c r="S43" s="156"/>
      <c r="T43" s="156"/>
      <c r="U43" s="156"/>
      <c r="V43" s="156"/>
      <c r="W43" s="156"/>
      <c r="X43" s="156"/>
      <c r="Y43" s="156"/>
      <c r="Z43" s="156"/>
      <c r="AA43" s="156"/>
      <c r="AB43" s="156"/>
      <c r="AC43" s="156"/>
      <c r="AD43" s="156"/>
      <c r="AE43" s="156"/>
    </row>
    <row r="44" ht="15.0" customHeight="1">
      <c r="A44" s="153"/>
      <c r="B44" s="153"/>
      <c r="C44" s="154"/>
      <c r="D44" s="153"/>
      <c r="E44" s="153"/>
      <c r="F44" s="153"/>
      <c r="G44" s="155">
        <f t="shared" si="1"/>
        <v>0</v>
      </c>
      <c r="I44" s="148"/>
      <c r="J44" s="157" t="s">
        <v>77</v>
      </c>
      <c r="K44" s="158">
        <f>SUMIF($F$4:$F$110,"Support Services - Student: Rentals, Property Services", $G$4:$G$110)</f>
        <v>0</v>
      </c>
      <c r="L44" s="156"/>
      <c r="M44" s="156"/>
      <c r="N44" s="156"/>
      <c r="O44" s="156"/>
      <c r="P44" s="156"/>
      <c r="Q44" s="156"/>
      <c r="R44" s="156"/>
      <c r="S44" s="156"/>
      <c r="T44" s="156"/>
      <c r="U44" s="156"/>
      <c r="V44" s="156"/>
      <c r="W44" s="156"/>
      <c r="X44" s="156"/>
      <c r="Y44" s="156"/>
      <c r="Z44" s="156"/>
      <c r="AA44" s="156"/>
      <c r="AB44" s="156"/>
      <c r="AC44" s="156"/>
      <c r="AD44" s="156"/>
      <c r="AE44" s="156"/>
    </row>
    <row r="45" ht="15.0" customHeight="1">
      <c r="A45" s="144"/>
      <c r="B45" s="144"/>
      <c r="C45" s="145"/>
      <c r="D45" s="144"/>
      <c r="E45" s="144"/>
      <c r="F45" s="144"/>
      <c r="G45" s="146">
        <f t="shared" si="1"/>
        <v>0</v>
      </c>
      <c r="I45" s="148"/>
      <c r="J45" s="157" t="s">
        <v>78</v>
      </c>
      <c r="K45" s="161">
        <f>SUMIF($F$4:$F$110,"Support Services - Student: General Supplies", $G$4:$G$110)</f>
        <v>0</v>
      </c>
      <c r="L45" s="156"/>
      <c r="M45" s="156"/>
      <c r="N45" s="156"/>
      <c r="O45" s="156"/>
      <c r="P45" s="156"/>
      <c r="Q45" s="156"/>
      <c r="R45" s="156"/>
      <c r="S45" s="156"/>
      <c r="T45" s="156"/>
      <c r="U45" s="156"/>
      <c r="V45" s="156"/>
      <c r="W45" s="156"/>
      <c r="X45" s="156"/>
      <c r="Y45" s="156"/>
      <c r="Z45" s="156"/>
      <c r="AA45" s="156"/>
      <c r="AB45" s="156"/>
      <c r="AC45" s="156"/>
      <c r="AD45" s="156"/>
      <c r="AE45" s="156"/>
    </row>
    <row r="46" ht="15.0" customHeight="1">
      <c r="A46" s="153"/>
      <c r="B46" s="153"/>
      <c r="C46" s="154"/>
      <c r="D46" s="153"/>
      <c r="E46" s="153"/>
      <c r="F46" s="153"/>
      <c r="G46" s="155">
        <f t="shared" si="1"/>
        <v>0</v>
      </c>
      <c r="I46" s="148"/>
      <c r="J46" s="160" t="s">
        <v>79</v>
      </c>
      <c r="K46" s="158">
        <f>SUMIF($F$4:$F$110,"Support Services - Student: Textbooks", $G$4:$G$110)</f>
        <v>0</v>
      </c>
      <c r="L46" s="156"/>
      <c r="M46" s="156"/>
      <c r="N46" s="156"/>
      <c r="O46" s="156"/>
      <c r="P46" s="156"/>
      <c r="Q46" s="156"/>
      <c r="R46" s="156"/>
      <c r="S46" s="156"/>
      <c r="T46" s="156"/>
      <c r="U46" s="156"/>
      <c r="V46" s="156"/>
      <c r="W46" s="156"/>
      <c r="X46" s="156"/>
      <c r="Y46" s="156"/>
      <c r="Z46" s="156"/>
      <c r="AA46" s="156"/>
      <c r="AB46" s="156"/>
      <c r="AC46" s="156"/>
      <c r="AD46" s="156"/>
      <c r="AE46" s="156"/>
    </row>
    <row r="47" ht="15.0" customHeight="1">
      <c r="A47" s="144"/>
      <c r="B47" s="144"/>
      <c r="C47" s="145"/>
      <c r="D47" s="144"/>
      <c r="E47" s="144"/>
      <c r="F47" s="144"/>
      <c r="G47" s="146">
        <f t="shared" si="1"/>
        <v>0</v>
      </c>
      <c r="I47" s="148"/>
      <c r="J47" s="157" t="s">
        <v>80</v>
      </c>
      <c r="K47" s="161">
        <f>SUMIF($F$4:$F$110,"Support Services - Student: Software", $G$4:$G$110)</f>
        <v>0</v>
      </c>
      <c r="L47" s="156"/>
      <c r="M47" s="156"/>
      <c r="N47" s="156"/>
      <c r="O47" s="156"/>
      <c r="P47" s="156"/>
      <c r="Q47" s="156"/>
      <c r="R47" s="156"/>
      <c r="S47" s="156"/>
      <c r="T47" s="156"/>
      <c r="U47" s="156"/>
      <c r="V47" s="156"/>
      <c r="W47" s="156"/>
      <c r="X47" s="156"/>
      <c r="Y47" s="156"/>
      <c r="Z47" s="156"/>
      <c r="AA47" s="156"/>
      <c r="AB47" s="156"/>
      <c r="AC47" s="156"/>
      <c r="AD47" s="156"/>
      <c r="AE47" s="156"/>
    </row>
    <row r="48" ht="15.0" customHeight="1">
      <c r="A48" s="153"/>
      <c r="B48" s="153"/>
      <c r="C48" s="154"/>
      <c r="D48" s="153"/>
      <c r="E48" s="153"/>
      <c r="F48" s="153"/>
      <c r="G48" s="155">
        <f t="shared" si="1"/>
        <v>0</v>
      </c>
      <c r="I48" s="148"/>
      <c r="J48" s="160" t="s">
        <v>81</v>
      </c>
      <c r="K48" s="158">
        <f>SUMIF($F$4:$F$110,"Support Services - Student: Property", $G$4:$G$110)</f>
        <v>0</v>
      </c>
      <c r="L48" s="156"/>
      <c r="M48" s="156"/>
      <c r="N48" s="156"/>
      <c r="O48" s="156"/>
      <c r="P48" s="156"/>
      <c r="Q48" s="156"/>
      <c r="R48" s="156"/>
      <c r="S48" s="156"/>
      <c r="T48" s="156"/>
      <c r="U48" s="156"/>
      <c r="V48" s="156"/>
      <c r="W48" s="156"/>
      <c r="X48" s="156"/>
      <c r="Y48" s="156"/>
      <c r="Z48" s="156"/>
      <c r="AA48" s="156"/>
      <c r="AB48" s="156"/>
      <c r="AC48" s="156"/>
      <c r="AD48" s="156"/>
      <c r="AE48" s="156"/>
    </row>
    <row r="49" ht="15.0" customHeight="1">
      <c r="A49" s="144"/>
      <c r="B49" s="144"/>
      <c r="C49" s="145"/>
      <c r="D49" s="144"/>
      <c r="E49" s="144"/>
      <c r="F49" s="144"/>
      <c r="G49" s="146">
        <f t="shared" si="1"/>
        <v>0</v>
      </c>
      <c r="I49" s="148"/>
      <c r="J49" s="160" t="s">
        <v>82</v>
      </c>
      <c r="K49" s="161">
        <f>SUMIF($F$4:$F$110,"Support Services for Instructional Staff: Salary (Cert./Non Cert.)", $G$4:$G$110)</f>
        <v>0</v>
      </c>
      <c r="L49" s="156"/>
      <c r="M49" s="156"/>
      <c r="N49" s="156"/>
      <c r="O49" s="156"/>
      <c r="P49" s="156"/>
      <c r="Q49" s="156"/>
      <c r="R49" s="156"/>
      <c r="S49" s="156"/>
      <c r="T49" s="156"/>
      <c r="U49" s="156"/>
      <c r="V49" s="156"/>
      <c r="W49" s="156"/>
      <c r="X49" s="156"/>
      <c r="Y49" s="156"/>
      <c r="Z49" s="156"/>
      <c r="AA49" s="156"/>
      <c r="AB49" s="156"/>
      <c r="AC49" s="156"/>
      <c r="AD49" s="156"/>
      <c r="AE49" s="156"/>
    </row>
    <row r="50" ht="30.0" customHeight="1">
      <c r="A50" s="153"/>
      <c r="B50" s="153"/>
      <c r="C50" s="154"/>
      <c r="D50" s="153"/>
      <c r="E50" s="153"/>
      <c r="F50" s="153"/>
      <c r="G50" s="155">
        <f t="shared" si="1"/>
        <v>0</v>
      </c>
      <c r="I50" s="148"/>
      <c r="J50" s="157" t="s">
        <v>83</v>
      </c>
      <c r="K50" s="158">
        <f>SUMIF($F$4:$F$110,"Support Services for Instructional Staff: Additional Compensation (Cert./Non Cert.)", $G$4:$G$110)</f>
        <v>0</v>
      </c>
      <c r="L50" s="156"/>
      <c r="M50" s="156"/>
      <c r="N50" s="156"/>
      <c r="O50" s="156"/>
      <c r="P50" s="156"/>
      <c r="Q50" s="156"/>
      <c r="R50" s="156"/>
      <c r="S50" s="156"/>
      <c r="T50" s="156"/>
      <c r="U50" s="156"/>
      <c r="V50" s="156"/>
      <c r="W50" s="156"/>
      <c r="X50" s="156"/>
      <c r="Y50" s="156"/>
      <c r="Z50" s="156"/>
      <c r="AA50" s="156"/>
      <c r="AB50" s="156"/>
      <c r="AC50" s="156"/>
      <c r="AD50" s="156"/>
      <c r="AE50" s="156"/>
    </row>
    <row r="51" ht="16.5" customHeight="1">
      <c r="A51" s="144"/>
      <c r="B51" s="144"/>
      <c r="C51" s="145"/>
      <c r="D51" s="144"/>
      <c r="E51" s="144"/>
      <c r="F51" s="144"/>
      <c r="G51" s="146">
        <f t="shared" si="1"/>
        <v>0</v>
      </c>
      <c r="I51" s="148"/>
      <c r="J51" s="157" t="s">
        <v>84</v>
      </c>
      <c r="K51" s="161">
        <f>SUMIF($F$4:$F$110,"Support Services for Instructional Staff: Benefits (Cert./Non Cert.)", $G$4:$G$110)</f>
        <v>0</v>
      </c>
      <c r="L51" s="156"/>
      <c r="M51" s="156"/>
      <c r="N51" s="156"/>
      <c r="O51" s="156"/>
      <c r="P51" s="156"/>
      <c r="Q51" s="156"/>
      <c r="R51" s="156"/>
      <c r="S51" s="156"/>
      <c r="T51" s="156"/>
      <c r="U51" s="156"/>
      <c r="V51" s="156"/>
      <c r="W51" s="156"/>
      <c r="X51" s="156"/>
      <c r="Y51" s="156"/>
      <c r="Z51" s="156"/>
      <c r="AA51" s="156"/>
      <c r="AB51" s="156"/>
      <c r="AC51" s="156"/>
      <c r="AD51" s="156"/>
      <c r="AE51" s="156"/>
    </row>
    <row r="52" ht="15.0" customHeight="1">
      <c r="A52" s="153"/>
      <c r="B52" s="153"/>
      <c r="C52" s="154"/>
      <c r="D52" s="153"/>
      <c r="E52" s="153"/>
      <c r="F52" s="153"/>
      <c r="G52" s="155">
        <f t="shared" si="1"/>
        <v>0</v>
      </c>
      <c r="I52" s="148"/>
      <c r="J52" s="160" t="s">
        <v>85</v>
      </c>
      <c r="K52" s="158">
        <f>SUMIF($F$4:$F$34,"Support Services for Instructional Staff: Professional Services", $G$4:$G$34)</f>
        <v>0</v>
      </c>
      <c r="L52" s="156"/>
      <c r="M52" s="156"/>
      <c r="N52" s="156"/>
      <c r="O52" s="156"/>
      <c r="P52" s="156"/>
      <c r="Q52" s="156"/>
      <c r="R52" s="156"/>
      <c r="S52" s="156"/>
      <c r="T52" s="156"/>
      <c r="U52" s="156"/>
      <c r="V52" s="156"/>
      <c r="W52" s="156"/>
      <c r="X52" s="156"/>
      <c r="Y52" s="156"/>
      <c r="Z52" s="156"/>
      <c r="AA52" s="156"/>
      <c r="AB52" s="156"/>
      <c r="AC52" s="156"/>
      <c r="AD52" s="156"/>
      <c r="AE52" s="156"/>
    </row>
    <row r="53" ht="15.0" customHeight="1">
      <c r="A53" s="144"/>
      <c r="B53" s="144"/>
      <c r="C53" s="145"/>
      <c r="D53" s="144"/>
      <c r="E53" s="144"/>
      <c r="F53" s="144"/>
      <c r="G53" s="146">
        <f t="shared" si="1"/>
        <v>0</v>
      </c>
      <c r="I53" s="148"/>
      <c r="J53" s="157" t="s">
        <v>86</v>
      </c>
      <c r="K53" s="161">
        <f>SUMIF($F$4:$F$110,"Support Services for Instructional Staff: Rentals, Property Services", $G$4:$G$110)</f>
        <v>0</v>
      </c>
      <c r="L53" s="156"/>
      <c r="M53" s="156"/>
      <c r="N53" s="156"/>
      <c r="O53" s="156"/>
      <c r="P53" s="156"/>
      <c r="Q53" s="156"/>
      <c r="R53" s="156"/>
      <c r="S53" s="156"/>
      <c r="T53" s="156"/>
      <c r="U53" s="156"/>
      <c r="V53" s="156"/>
      <c r="W53" s="156"/>
      <c r="X53" s="156"/>
      <c r="Y53" s="156"/>
      <c r="Z53" s="156"/>
      <c r="AA53" s="156"/>
      <c r="AB53" s="156"/>
      <c r="AC53" s="156"/>
      <c r="AD53" s="156"/>
      <c r="AE53" s="156"/>
    </row>
    <row r="54" ht="15.0" customHeight="1">
      <c r="A54" s="153"/>
      <c r="B54" s="153"/>
      <c r="C54" s="154"/>
      <c r="D54" s="153"/>
      <c r="E54" s="153"/>
      <c r="F54" s="153"/>
      <c r="G54" s="155">
        <f t="shared" si="1"/>
        <v>0</v>
      </c>
      <c r="I54" s="148"/>
      <c r="J54" s="157" t="s">
        <v>87</v>
      </c>
      <c r="K54" s="158">
        <f>SUMIF($F$4:$F$34,"Support Services for Instructional Staff: General Supplies", $G$4:$G$34)</f>
        <v>0</v>
      </c>
      <c r="L54" s="156"/>
      <c r="M54" s="156"/>
      <c r="N54" s="156"/>
      <c r="O54" s="156"/>
      <c r="P54" s="156"/>
      <c r="Q54" s="156"/>
      <c r="R54" s="156"/>
      <c r="S54" s="156"/>
      <c r="T54" s="156"/>
      <c r="U54" s="156"/>
      <c r="V54" s="156"/>
      <c r="W54" s="156"/>
      <c r="X54" s="156"/>
      <c r="Y54" s="156"/>
      <c r="Z54" s="156"/>
      <c r="AA54" s="156"/>
      <c r="AB54" s="156"/>
      <c r="AC54" s="156"/>
      <c r="AD54" s="156"/>
      <c r="AE54" s="156"/>
    </row>
    <row r="55" ht="15.0" customHeight="1">
      <c r="A55" s="144"/>
      <c r="B55" s="144"/>
      <c r="C55" s="145"/>
      <c r="D55" s="144"/>
      <c r="E55" s="144"/>
      <c r="F55" s="144"/>
      <c r="G55" s="146">
        <f t="shared" si="1"/>
        <v>0</v>
      </c>
      <c r="I55" s="148"/>
      <c r="J55" s="160" t="s">
        <v>88</v>
      </c>
      <c r="K55" s="161">
        <f>SUMIF($F$4:$F$110,"Support Services for Instructional Staff: Textbooks", $G$4:$G$110)</f>
        <v>0</v>
      </c>
      <c r="L55" s="156"/>
      <c r="M55" s="156"/>
      <c r="N55" s="156"/>
      <c r="O55" s="156"/>
      <c r="P55" s="156"/>
      <c r="Q55" s="156"/>
      <c r="R55" s="156"/>
      <c r="S55" s="156"/>
      <c r="T55" s="156"/>
      <c r="U55" s="156"/>
      <c r="V55" s="156"/>
      <c r="W55" s="156"/>
      <c r="X55" s="156"/>
      <c r="Y55" s="156"/>
      <c r="Z55" s="156"/>
      <c r="AA55" s="156"/>
      <c r="AB55" s="156"/>
      <c r="AC55" s="156"/>
      <c r="AD55" s="156"/>
      <c r="AE55" s="156"/>
    </row>
    <row r="56" ht="15.0" customHeight="1">
      <c r="A56" s="153"/>
      <c r="B56" s="153"/>
      <c r="C56" s="154"/>
      <c r="D56" s="153"/>
      <c r="E56" s="153"/>
      <c r="F56" s="153"/>
      <c r="G56" s="155">
        <f t="shared" si="1"/>
        <v>0</v>
      </c>
      <c r="I56" s="148"/>
      <c r="J56" s="157" t="s">
        <v>89</v>
      </c>
      <c r="K56" s="158">
        <f>SUMIF($F$4:$F$110,"Support Services for Instructional Staff: Software", $G$4:$G$110)</f>
        <v>0</v>
      </c>
      <c r="L56" s="156"/>
      <c r="M56" s="156"/>
      <c r="N56" s="156"/>
      <c r="O56" s="156"/>
      <c r="P56" s="156"/>
      <c r="Q56" s="156"/>
      <c r="R56" s="156"/>
      <c r="S56" s="156"/>
      <c r="T56" s="156"/>
      <c r="U56" s="156"/>
      <c r="V56" s="156"/>
      <c r="W56" s="156"/>
      <c r="X56" s="156"/>
      <c r="Y56" s="156"/>
      <c r="Z56" s="156"/>
      <c r="AA56" s="156"/>
      <c r="AB56" s="156"/>
      <c r="AC56" s="156"/>
      <c r="AD56" s="156"/>
      <c r="AE56" s="156"/>
    </row>
    <row r="57" ht="15.0" customHeight="1">
      <c r="A57" s="144"/>
      <c r="B57" s="144"/>
      <c r="C57" s="145"/>
      <c r="D57" s="144"/>
      <c r="E57" s="144"/>
      <c r="F57" s="144"/>
      <c r="G57" s="146">
        <f t="shared" si="1"/>
        <v>0</v>
      </c>
      <c r="I57" s="148"/>
      <c r="J57" s="160" t="s">
        <v>90</v>
      </c>
      <c r="K57" s="161">
        <f>SUMIF($F$4:$F$110,"Support Services for Instructional Staff: Property", $G$4:$G$110)</f>
        <v>0</v>
      </c>
      <c r="L57" s="156"/>
      <c r="M57" s="156"/>
      <c r="N57" s="156"/>
      <c r="O57" s="156"/>
      <c r="P57" s="156"/>
      <c r="Q57" s="156"/>
      <c r="R57" s="156"/>
      <c r="S57" s="156"/>
      <c r="T57" s="156"/>
      <c r="U57" s="156"/>
      <c r="V57" s="156"/>
      <c r="W57" s="156"/>
      <c r="X57" s="156"/>
      <c r="Y57" s="156"/>
      <c r="Z57" s="156"/>
      <c r="AA57" s="156"/>
      <c r="AB57" s="156"/>
      <c r="AC57" s="156"/>
      <c r="AD57" s="156"/>
      <c r="AE57" s="156"/>
    </row>
    <row r="58" ht="15.0" customHeight="1">
      <c r="A58" s="153"/>
      <c r="B58" s="153"/>
      <c r="C58" s="154"/>
      <c r="D58" s="153"/>
      <c r="E58" s="153"/>
      <c r="F58" s="153"/>
      <c r="G58" s="155">
        <f t="shared" si="1"/>
        <v>0</v>
      </c>
      <c r="I58" s="148"/>
      <c r="J58" s="160" t="s">
        <v>91</v>
      </c>
      <c r="K58" s="158">
        <f>SUMIF($F$4:$F$110,"Support Services - General Admin: Salary (Cert./Non Cert.)", $G$4:$G$110)</f>
        <v>0</v>
      </c>
      <c r="L58" s="156"/>
      <c r="M58" s="156"/>
      <c r="N58" s="156"/>
      <c r="O58" s="156"/>
      <c r="P58" s="156"/>
      <c r="Q58" s="156"/>
      <c r="R58" s="156"/>
      <c r="S58" s="156"/>
      <c r="T58" s="156"/>
      <c r="U58" s="156"/>
      <c r="V58" s="156"/>
      <c r="W58" s="156"/>
      <c r="X58" s="156"/>
      <c r="Y58" s="156"/>
      <c r="Z58" s="156"/>
      <c r="AA58" s="156"/>
      <c r="AB58" s="156"/>
      <c r="AC58" s="156"/>
      <c r="AD58" s="156"/>
      <c r="AE58" s="156"/>
    </row>
    <row r="59" ht="15.0" customHeight="1">
      <c r="A59" s="144"/>
      <c r="B59" s="144"/>
      <c r="C59" s="145"/>
      <c r="D59" s="144"/>
      <c r="E59" s="144"/>
      <c r="F59" s="144"/>
      <c r="G59" s="146">
        <f t="shared" si="1"/>
        <v>0</v>
      </c>
      <c r="I59" s="148"/>
      <c r="J59" s="157" t="s">
        <v>92</v>
      </c>
      <c r="K59" s="161">
        <f>SUMIF($F$4:$F$110,"Support Services - General Admin: Additional Compensation (Cert./Non Cert.)", $G$4:$G$110)</f>
        <v>0</v>
      </c>
      <c r="L59" s="156"/>
      <c r="M59" s="156"/>
      <c r="N59" s="156"/>
      <c r="O59" s="156"/>
      <c r="P59" s="156"/>
      <c r="Q59" s="156"/>
      <c r="R59" s="156"/>
      <c r="S59" s="156"/>
      <c r="T59" s="156"/>
      <c r="U59" s="156"/>
      <c r="V59" s="156"/>
      <c r="W59" s="156"/>
      <c r="X59" s="156"/>
      <c r="Y59" s="156"/>
      <c r="Z59" s="156"/>
      <c r="AA59" s="156"/>
      <c r="AB59" s="156"/>
      <c r="AC59" s="156"/>
      <c r="AD59" s="156"/>
      <c r="AE59" s="156"/>
    </row>
    <row r="60" ht="15.0" customHeight="1">
      <c r="A60" s="153"/>
      <c r="B60" s="153"/>
      <c r="C60" s="154"/>
      <c r="D60" s="153"/>
      <c r="E60" s="153"/>
      <c r="F60" s="153"/>
      <c r="G60" s="155">
        <f t="shared" si="1"/>
        <v>0</v>
      </c>
      <c r="I60" s="148"/>
      <c r="J60" s="157" t="s">
        <v>93</v>
      </c>
      <c r="K60" s="158">
        <f>SUMIF($F$4:$F$34,"Support Services - General Admin: Benefits (Cert./Non Cert.)", $G$4:$G$34)</f>
        <v>0</v>
      </c>
      <c r="L60" s="156"/>
      <c r="M60" s="156"/>
      <c r="N60" s="156"/>
      <c r="O60" s="156"/>
      <c r="P60" s="156"/>
      <c r="Q60" s="156"/>
      <c r="R60" s="156"/>
      <c r="S60" s="156"/>
      <c r="T60" s="156"/>
      <c r="U60" s="156"/>
      <c r="V60" s="156"/>
      <c r="W60" s="156"/>
      <c r="X60" s="156"/>
      <c r="Y60" s="156"/>
      <c r="Z60" s="156"/>
      <c r="AA60" s="156"/>
      <c r="AB60" s="156"/>
      <c r="AC60" s="156"/>
      <c r="AD60" s="156"/>
      <c r="AE60" s="156"/>
    </row>
    <row r="61" ht="24.0" customHeight="1">
      <c r="A61" s="144"/>
      <c r="B61" s="144"/>
      <c r="C61" s="145"/>
      <c r="D61" s="144"/>
      <c r="E61" s="144"/>
      <c r="F61" s="144"/>
      <c r="G61" s="146">
        <f t="shared" si="1"/>
        <v>0</v>
      </c>
      <c r="H61" s="156"/>
      <c r="I61" s="156"/>
      <c r="J61" s="160" t="s">
        <v>94</v>
      </c>
      <c r="K61" s="161">
        <f>SUMIF($F$4:$F$110,"Support Services - General Admin: Professional Services", $G$4:$G$110)</f>
        <v>0</v>
      </c>
      <c r="L61" s="156"/>
      <c r="M61" s="156"/>
      <c r="N61" s="156"/>
      <c r="O61" s="156"/>
      <c r="P61" s="156"/>
      <c r="Q61" s="156"/>
      <c r="R61" s="156"/>
      <c r="S61" s="156"/>
      <c r="T61" s="156"/>
      <c r="U61" s="156"/>
      <c r="V61" s="156"/>
      <c r="W61" s="156"/>
      <c r="X61" s="156"/>
      <c r="Y61" s="156"/>
      <c r="Z61" s="156"/>
      <c r="AA61" s="156"/>
      <c r="AB61" s="156"/>
      <c r="AC61" s="156"/>
      <c r="AD61" s="156"/>
      <c r="AE61" s="156"/>
    </row>
    <row r="62" ht="15.0" customHeight="1">
      <c r="A62" s="153"/>
      <c r="B62" s="153"/>
      <c r="C62" s="154"/>
      <c r="D62" s="153"/>
      <c r="E62" s="153"/>
      <c r="F62" s="153"/>
      <c r="G62" s="155">
        <f t="shared" si="1"/>
        <v>0</v>
      </c>
      <c r="H62" s="156"/>
      <c r="I62" s="156"/>
      <c r="J62" s="157" t="s">
        <v>95</v>
      </c>
      <c r="K62" s="158">
        <f>SUMIF($F$4:$F$110,"Support Services - General Admin: Rentals, Property Services", $G$4:$G$110)</f>
        <v>0</v>
      </c>
      <c r="L62" s="156"/>
      <c r="M62" s="156"/>
      <c r="N62" s="156"/>
      <c r="O62" s="156"/>
      <c r="P62" s="156"/>
      <c r="Q62" s="156"/>
      <c r="R62" s="156"/>
      <c r="S62" s="156"/>
      <c r="T62" s="156"/>
      <c r="U62" s="156"/>
      <c r="V62" s="156"/>
      <c r="W62" s="156"/>
      <c r="X62" s="156"/>
      <c r="Y62" s="156"/>
      <c r="Z62" s="156"/>
      <c r="AA62" s="156"/>
      <c r="AB62" s="156"/>
      <c r="AC62" s="156"/>
      <c r="AD62" s="156"/>
      <c r="AE62" s="156"/>
    </row>
    <row r="63" ht="15.75" customHeight="1">
      <c r="A63" s="144"/>
      <c r="B63" s="144"/>
      <c r="C63" s="145"/>
      <c r="D63" s="144"/>
      <c r="E63" s="144"/>
      <c r="F63" s="144"/>
      <c r="G63" s="146">
        <f t="shared" si="1"/>
        <v>0</v>
      </c>
      <c r="H63" s="156"/>
      <c r="I63" s="156"/>
      <c r="J63" s="157" t="s">
        <v>96</v>
      </c>
      <c r="K63" s="161">
        <f>SUMIF($F$4:$F$110,"Support Services - General Admin: General Supplies", $G$4:$G$110)</f>
        <v>0</v>
      </c>
      <c r="L63" s="156"/>
      <c r="M63" s="156"/>
      <c r="N63" s="156"/>
      <c r="O63" s="156"/>
      <c r="P63" s="156"/>
      <c r="Q63" s="156"/>
      <c r="R63" s="156"/>
      <c r="S63" s="156"/>
      <c r="T63" s="156"/>
      <c r="U63" s="156"/>
      <c r="V63" s="156"/>
      <c r="W63" s="156"/>
      <c r="X63" s="156"/>
      <c r="Y63" s="156"/>
      <c r="Z63" s="156"/>
      <c r="AA63" s="156"/>
      <c r="AB63" s="156"/>
      <c r="AC63" s="156"/>
      <c r="AD63" s="156"/>
      <c r="AE63" s="156"/>
    </row>
    <row r="64" ht="15.75" customHeight="1">
      <c r="A64" s="153"/>
      <c r="B64" s="153"/>
      <c r="C64" s="154"/>
      <c r="D64" s="153"/>
      <c r="E64" s="153"/>
      <c r="F64" s="153"/>
      <c r="G64" s="155">
        <f t="shared" si="1"/>
        <v>0</v>
      </c>
      <c r="H64" s="156"/>
      <c r="I64" s="156"/>
      <c r="J64" s="160" t="s">
        <v>97</v>
      </c>
      <c r="K64" s="161">
        <f>SUMIF($F$4:$F$110,"Support Services - General Admin: Textbooks", $G$4:$G$110)</f>
        <v>0</v>
      </c>
      <c r="L64" s="156"/>
      <c r="M64" s="156"/>
      <c r="N64" s="156"/>
      <c r="O64" s="156"/>
      <c r="P64" s="156"/>
      <c r="Q64" s="156"/>
      <c r="R64" s="156"/>
      <c r="S64" s="156"/>
      <c r="T64" s="156"/>
      <c r="U64" s="156"/>
      <c r="V64" s="156"/>
      <c r="W64" s="156"/>
      <c r="X64" s="156"/>
      <c r="Y64" s="156"/>
      <c r="Z64" s="156"/>
      <c r="AA64" s="156"/>
      <c r="AB64" s="156"/>
      <c r="AC64" s="156"/>
      <c r="AD64" s="156"/>
      <c r="AE64" s="156"/>
    </row>
    <row r="65" ht="15.75" customHeight="1">
      <c r="A65" s="144"/>
      <c r="B65" s="144"/>
      <c r="C65" s="145"/>
      <c r="D65" s="144"/>
      <c r="E65" s="144"/>
      <c r="F65" s="144"/>
      <c r="G65" s="146">
        <f t="shared" si="1"/>
        <v>0</v>
      </c>
      <c r="H65" s="156"/>
      <c r="I65" s="156"/>
      <c r="J65" s="157" t="s">
        <v>98</v>
      </c>
      <c r="K65" s="158">
        <f>SUMIF($F$4:$F$110,"Support Services - General Admin: Software", $G$4:$G$110)</f>
        <v>0</v>
      </c>
      <c r="L65" s="156"/>
      <c r="M65" s="156"/>
      <c r="N65" s="156"/>
      <c r="O65" s="156"/>
      <c r="P65" s="156"/>
      <c r="Q65" s="156"/>
      <c r="R65" s="156"/>
      <c r="S65" s="156"/>
      <c r="T65" s="156"/>
      <c r="U65" s="156"/>
      <c r="V65" s="156"/>
      <c r="W65" s="156"/>
      <c r="X65" s="156"/>
      <c r="Y65" s="156"/>
      <c r="Z65" s="156"/>
      <c r="AA65" s="156"/>
      <c r="AB65" s="156"/>
      <c r="AC65" s="156"/>
      <c r="AD65" s="156"/>
      <c r="AE65" s="156"/>
    </row>
    <row r="66" ht="15.75" customHeight="1">
      <c r="A66" s="153"/>
      <c r="B66" s="153"/>
      <c r="C66" s="154"/>
      <c r="D66" s="153"/>
      <c r="E66" s="153"/>
      <c r="F66" s="153"/>
      <c r="G66" s="155">
        <f t="shared" si="1"/>
        <v>0</v>
      </c>
      <c r="H66" s="156"/>
      <c r="I66" s="156"/>
      <c r="J66" s="160" t="s">
        <v>99</v>
      </c>
      <c r="K66" s="161">
        <f>SUMIF($F$4:$F$110,"Support Services - General Admin: Property", $G$4:$G$110)</f>
        <v>0</v>
      </c>
      <c r="L66" s="156"/>
      <c r="M66" s="156"/>
      <c r="N66" s="156"/>
      <c r="O66" s="156"/>
      <c r="P66" s="156"/>
      <c r="Q66" s="156"/>
      <c r="R66" s="156"/>
      <c r="S66" s="156"/>
      <c r="T66" s="156"/>
      <c r="U66" s="156"/>
      <c r="V66" s="156"/>
      <c r="W66" s="156"/>
      <c r="X66" s="156"/>
      <c r="Y66" s="156"/>
      <c r="Z66" s="156"/>
      <c r="AA66" s="156"/>
      <c r="AB66" s="156"/>
      <c r="AC66" s="156"/>
      <c r="AD66" s="156"/>
      <c r="AE66" s="156"/>
    </row>
    <row r="67" ht="15.75" customHeight="1">
      <c r="A67" s="144"/>
      <c r="B67" s="144"/>
      <c r="C67" s="145"/>
      <c r="D67" s="144"/>
      <c r="E67" s="144"/>
      <c r="F67" s="144"/>
      <c r="G67" s="146">
        <f t="shared" si="1"/>
        <v>0</v>
      </c>
      <c r="H67" s="156"/>
      <c r="I67" s="156"/>
      <c r="J67" s="160" t="s">
        <v>100</v>
      </c>
      <c r="K67" s="158">
        <f>SUMIF($F$4:$F$34,"Central Services: Salary (Cert./Non Cert.)", $G$4:$G$34)</f>
        <v>0</v>
      </c>
      <c r="L67" s="156"/>
      <c r="M67" s="156"/>
      <c r="N67" s="156"/>
      <c r="O67" s="156"/>
      <c r="P67" s="156"/>
      <c r="Q67" s="156"/>
      <c r="R67" s="156"/>
      <c r="S67" s="156"/>
      <c r="T67" s="156"/>
      <c r="U67" s="156"/>
      <c r="V67" s="156"/>
      <c r="W67" s="156"/>
      <c r="X67" s="156"/>
      <c r="Y67" s="156"/>
      <c r="Z67" s="156"/>
      <c r="AA67" s="156"/>
      <c r="AB67" s="156"/>
      <c r="AC67" s="156"/>
      <c r="AD67" s="156"/>
      <c r="AE67" s="156"/>
    </row>
    <row r="68" ht="15.75" customHeight="1">
      <c r="A68" s="153"/>
      <c r="B68" s="153"/>
      <c r="C68" s="154"/>
      <c r="D68" s="153"/>
      <c r="E68" s="153"/>
      <c r="F68" s="153"/>
      <c r="G68" s="155">
        <f t="shared" si="1"/>
        <v>0</v>
      </c>
      <c r="H68" s="156"/>
      <c r="I68" s="156"/>
      <c r="J68" s="157" t="s">
        <v>101</v>
      </c>
      <c r="K68" s="161">
        <f>SUMIF($F$4:$F$110,"Central Services: Additional Compensation (Cert./Non Cert.)", $G$4:$G$110)</f>
        <v>0</v>
      </c>
      <c r="L68" s="156"/>
      <c r="M68" s="156"/>
      <c r="N68" s="156"/>
      <c r="O68" s="156"/>
      <c r="P68" s="156"/>
      <c r="Q68" s="156"/>
      <c r="R68" s="156"/>
      <c r="S68" s="156"/>
      <c r="T68" s="156"/>
      <c r="U68" s="156"/>
      <c r="V68" s="156"/>
      <c r="W68" s="156"/>
      <c r="X68" s="156"/>
      <c r="Y68" s="156"/>
      <c r="Z68" s="156"/>
      <c r="AA68" s="156"/>
      <c r="AB68" s="156"/>
      <c r="AC68" s="156"/>
      <c r="AD68" s="156"/>
      <c r="AE68" s="156"/>
    </row>
    <row r="69" ht="15.75" customHeight="1">
      <c r="A69" s="144"/>
      <c r="B69" s="144"/>
      <c r="C69" s="145"/>
      <c r="D69" s="144"/>
      <c r="E69" s="144"/>
      <c r="F69" s="144"/>
      <c r="G69" s="146">
        <f t="shared" si="1"/>
        <v>0</v>
      </c>
      <c r="H69" s="156"/>
      <c r="I69" s="156"/>
      <c r="J69" s="157" t="s">
        <v>102</v>
      </c>
      <c r="K69" s="158">
        <f>SUMIF($F$4:$F$34,"Central Services: Benefits (Cert./Non Cert.)", $G$4:$G$34)</f>
        <v>0</v>
      </c>
      <c r="L69" s="156"/>
      <c r="M69" s="156"/>
      <c r="N69" s="156"/>
      <c r="O69" s="156"/>
      <c r="P69" s="156"/>
      <c r="Q69" s="156"/>
      <c r="R69" s="156"/>
      <c r="S69" s="156"/>
      <c r="T69" s="156"/>
      <c r="U69" s="156"/>
      <c r="V69" s="156"/>
      <c r="W69" s="156"/>
      <c r="X69" s="156"/>
      <c r="Y69" s="156"/>
      <c r="Z69" s="156"/>
      <c r="AA69" s="156"/>
      <c r="AB69" s="156"/>
      <c r="AC69" s="156"/>
      <c r="AD69" s="156"/>
      <c r="AE69" s="156"/>
    </row>
    <row r="70" ht="15.75" customHeight="1">
      <c r="A70" s="153"/>
      <c r="B70" s="153"/>
      <c r="C70" s="154"/>
      <c r="D70" s="153"/>
      <c r="E70" s="153"/>
      <c r="F70" s="153"/>
      <c r="G70" s="155">
        <f t="shared" si="1"/>
        <v>0</v>
      </c>
      <c r="H70" s="156"/>
      <c r="I70" s="156"/>
      <c r="J70" s="160" t="s">
        <v>103</v>
      </c>
      <c r="K70" s="161">
        <f>SUMIF($F$4:$F$110,"Central Services: Professional Services", $G$4:$G$110)</f>
        <v>0</v>
      </c>
      <c r="L70" s="156"/>
      <c r="M70" s="156"/>
      <c r="N70" s="156"/>
      <c r="O70" s="156"/>
      <c r="P70" s="156"/>
      <c r="Q70" s="156"/>
      <c r="R70" s="156"/>
      <c r="S70" s="156"/>
      <c r="T70" s="156"/>
      <c r="U70" s="156"/>
      <c r="V70" s="156"/>
      <c r="W70" s="156"/>
      <c r="X70" s="156"/>
      <c r="Y70" s="156"/>
      <c r="Z70" s="156"/>
      <c r="AA70" s="156"/>
      <c r="AB70" s="156"/>
      <c r="AC70" s="156"/>
      <c r="AD70" s="156"/>
      <c r="AE70" s="156"/>
    </row>
    <row r="71" ht="15.75" customHeight="1">
      <c r="A71" s="144"/>
      <c r="B71" s="144"/>
      <c r="C71" s="145"/>
      <c r="D71" s="144"/>
      <c r="E71" s="144"/>
      <c r="F71" s="144"/>
      <c r="G71" s="146">
        <f t="shared" si="1"/>
        <v>0</v>
      </c>
      <c r="H71" s="156"/>
      <c r="I71" s="156"/>
      <c r="J71" s="157" t="s">
        <v>104</v>
      </c>
      <c r="K71" s="158">
        <f>SUMIF($F$4:$F$110,"Central Services: Rentals, Property Services", $G$4:$G$110)</f>
        <v>0</v>
      </c>
      <c r="L71" s="156"/>
      <c r="M71" s="156"/>
      <c r="N71" s="156"/>
      <c r="O71" s="156"/>
      <c r="P71" s="156"/>
      <c r="Q71" s="156"/>
      <c r="R71" s="156"/>
      <c r="S71" s="156"/>
      <c r="T71" s="156"/>
      <c r="U71" s="156"/>
      <c r="V71" s="156"/>
      <c r="W71" s="156"/>
      <c r="X71" s="156"/>
      <c r="Y71" s="156"/>
      <c r="Z71" s="156"/>
      <c r="AA71" s="156"/>
      <c r="AB71" s="156"/>
      <c r="AC71" s="156"/>
      <c r="AD71" s="156"/>
      <c r="AE71" s="156"/>
    </row>
    <row r="72" ht="15.75" customHeight="1">
      <c r="A72" s="153"/>
      <c r="B72" s="153"/>
      <c r="C72" s="154"/>
      <c r="D72" s="153"/>
      <c r="E72" s="153"/>
      <c r="F72" s="153"/>
      <c r="G72" s="155">
        <f t="shared" si="1"/>
        <v>0</v>
      </c>
      <c r="H72" s="156"/>
      <c r="I72" s="156"/>
      <c r="J72" s="157" t="s">
        <v>105</v>
      </c>
      <c r="K72" s="161">
        <f>SUMIF($F$4:$F$110,"Central Services: General Supplies", $G$4:$G$110)</f>
        <v>0</v>
      </c>
      <c r="L72" s="156"/>
      <c r="M72" s="156"/>
      <c r="N72" s="156"/>
      <c r="O72" s="156"/>
      <c r="P72" s="156"/>
      <c r="Q72" s="156"/>
      <c r="R72" s="156"/>
      <c r="S72" s="156"/>
      <c r="T72" s="156"/>
      <c r="U72" s="156"/>
      <c r="V72" s="156"/>
      <c r="W72" s="156"/>
      <c r="X72" s="156"/>
      <c r="Y72" s="156"/>
      <c r="Z72" s="156"/>
      <c r="AA72" s="156"/>
      <c r="AB72" s="156"/>
      <c r="AC72" s="156"/>
      <c r="AD72" s="156"/>
      <c r="AE72" s="156"/>
    </row>
    <row r="73" ht="15.75" customHeight="1">
      <c r="A73" s="144"/>
      <c r="B73" s="144"/>
      <c r="C73" s="145"/>
      <c r="D73" s="144"/>
      <c r="E73" s="144"/>
      <c r="F73" s="144"/>
      <c r="G73" s="146">
        <f t="shared" si="1"/>
        <v>0</v>
      </c>
      <c r="H73" s="156"/>
      <c r="I73" s="156"/>
      <c r="J73" s="160" t="s">
        <v>106</v>
      </c>
      <c r="K73" s="158">
        <f>SUMIF($F$4:$F$110,"Central Services: Textbooks", $G$4:$G$110)</f>
        <v>0</v>
      </c>
      <c r="L73" s="156"/>
      <c r="M73" s="156"/>
      <c r="N73" s="156"/>
      <c r="O73" s="156"/>
      <c r="P73" s="156"/>
      <c r="Q73" s="156"/>
      <c r="R73" s="156"/>
      <c r="S73" s="156"/>
      <c r="T73" s="156"/>
      <c r="U73" s="156"/>
      <c r="V73" s="156"/>
      <c r="W73" s="156"/>
      <c r="X73" s="156"/>
      <c r="Y73" s="156"/>
      <c r="Z73" s="156"/>
      <c r="AA73" s="156"/>
      <c r="AB73" s="156"/>
      <c r="AC73" s="156"/>
      <c r="AD73" s="156"/>
      <c r="AE73" s="156"/>
    </row>
    <row r="74" ht="15.75" customHeight="1">
      <c r="A74" s="153"/>
      <c r="B74" s="153"/>
      <c r="C74" s="154"/>
      <c r="D74" s="153"/>
      <c r="E74" s="153"/>
      <c r="F74" s="153"/>
      <c r="G74" s="155">
        <f t="shared" si="1"/>
        <v>0</v>
      </c>
      <c r="H74" s="156"/>
      <c r="I74" s="156"/>
      <c r="J74" s="157" t="s">
        <v>107</v>
      </c>
      <c r="K74" s="161">
        <f>SUMIF($F$4:$F$110,"Central Services: Software", $G$4:$G$110)</f>
        <v>0</v>
      </c>
      <c r="L74" s="156"/>
      <c r="M74" s="156"/>
      <c r="N74" s="156"/>
      <c r="O74" s="156"/>
      <c r="P74" s="156"/>
      <c r="Q74" s="156"/>
      <c r="R74" s="156"/>
      <c r="S74" s="156"/>
      <c r="T74" s="156"/>
      <c r="U74" s="156"/>
      <c r="V74" s="156"/>
      <c r="W74" s="156"/>
      <c r="X74" s="156"/>
      <c r="Y74" s="156"/>
      <c r="Z74" s="156"/>
      <c r="AA74" s="156"/>
      <c r="AB74" s="156"/>
      <c r="AC74" s="156"/>
      <c r="AD74" s="156"/>
      <c r="AE74" s="156"/>
    </row>
    <row r="75" ht="15.75" customHeight="1">
      <c r="A75" s="144"/>
      <c r="B75" s="144"/>
      <c r="C75" s="145"/>
      <c r="D75" s="144"/>
      <c r="E75" s="144"/>
      <c r="F75" s="144"/>
      <c r="G75" s="146">
        <f t="shared" si="1"/>
        <v>0</v>
      </c>
      <c r="H75" s="156"/>
      <c r="I75" s="156"/>
      <c r="J75" s="160" t="s">
        <v>108</v>
      </c>
      <c r="K75" s="158">
        <f>SUMIF($F$4:$F$34,"Central Services: Property", $G$4:$G$34)</f>
        <v>0</v>
      </c>
      <c r="L75" s="156"/>
      <c r="M75" s="156"/>
      <c r="N75" s="156"/>
      <c r="O75" s="156"/>
      <c r="P75" s="156"/>
      <c r="Q75" s="156"/>
      <c r="R75" s="156"/>
      <c r="S75" s="156"/>
      <c r="T75" s="156"/>
      <c r="U75" s="156"/>
      <c r="V75" s="156"/>
      <c r="W75" s="156"/>
      <c r="X75" s="156"/>
      <c r="Y75" s="156"/>
      <c r="Z75" s="156"/>
      <c r="AA75" s="156"/>
      <c r="AB75" s="156"/>
      <c r="AC75" s="156"/>
      <c r="AD75" s="156"/>
      <c r="AE75" s="156"/>
    </row>
    <row r="76" ht="15.75" customHeight="1">
      <c r="A76" s="153"/>
      <c r="B76" s="153"/>
      <c r="C76" s="154"/>
      <c r="D76" s="153"/>
      <c r="E76" s="153"/>
      <c r="F76" s="153"/>
      <c r="G76" s="155">
        <f t="shared" si="1"/>
        <v>0</v>
      </c>
      <c r="H76" s="156"/>
      <c r="I76" s="156"/>
      <c r="J76" s="160" t="s">
        <v>109</v>
      </c>
      <c r="K76" s="161">
        <f>SUMIF($F$4:$F$110,"Operation &amp; Maintenance: Salary (Cert./Non Cert.)", $G$4:$G$110)</f>
        <v>0</v>
      </c>
      <c r="L76" s="156"/>
      <c r="M76" s="156"/>
      <c r="N76" s="156"/>
      <c r="O76" s="156"/>
      <c r="P76" s="156"/>
      <c r="Q76" s="156"/>
      <c r="R76" s="156"/>
      <c r="S76" s="156"/>
      <c r="T76" s="156"/>
      <c r="U76" s="156"/>
      <c r="V76" s="156"/>
      <c r="W76" s="156"/>
      <c r="X76" s="156"/>
      <c r="Y76" s="156"/>
      <c r="Z76" s="156"/>
      <c r="AA76" s="156"/>
      <c r="AB76" s="156"/>
      <c r="AC76" s="156"/>
      <c r="AD76" s="156"/>
      <c r="AE76" s="156"/>
    </row>
    <row r="77" ht="15.75" customHeight="1">
      <c r="A77" s="144"/>
      <c r="B77" s="144"/>
      <c r="C77" s="145"/>
      <c r="D77" s="144"/>
      <c r="E77" s="144"/>
      <c r="F77" s="144"/>
      <c r="G77" s="146">
        <f t="shared" si="1"/>
        <v>0</v>
      </c>
      <c r="H77" s="156"/>
      <c r="I77" s="156"/>
      <c r="J77" s="157" t="s">
        <v>110</v>
      </c>
      <c r="K77" s="158">
        <f>SUMIF($F$4:$F$110,"Operation &amp; Maintenance: Additional Compensation (Cert./Non Cert.)", $G$4:$G$110)</f>
        <v>0</v>
      </c>
      <c r="L77" s="156"/>
      <c r="M77" s="156"/>
      <c r="N77" s="156"/>
      <c r="O77" s="156"/>
      <c r="P77" s="156"/>
      <c r="Q77" s="156"/>
      <c r="R77" s="156"/>
      <c r="S77" s="156"/>
      <c r="T77" s="156"/>
      <c r="U77" s="156"/>
      <c r="V77" s="156"/>
      <c r="W77" s="156"/>
      <c r="X77" s="156"/>
      <c r="Y77" s="156"/>
      <c r="Z77" s="156"/>
      <c r="AA77" s="156"/>
      <c r="AB77" s="156"/>
      <c r="AC77" s="156"/>
      <c r="AD77" s="156"/>
      <c r="AE77" s="156"/>
    </row>
    <row r="78" ht="15.75" customHeight="1">
      <c r="A78" s="153"/>
      <c r="B78" s="153"/>
      <c r="C78" s="154"/>
      <c r="D78" s="153"/>
      <c r="E78" s="153"/>
      <c r="F78" s="153"/>
      <c r="G78" s="155">
        <f t="shared" si="1"/>
        <v>0</v>
      </c>
      <c r="H78" s="156"/>
      <c r="I78" s="156"/>
      <c r="J78" s="157" t="s">
        <v>111</v>
      </c>
      <c r="K78" s="161">
        <f>SUMIF($F$4:$F$110,"Operation &amp; Maintenance: Benefits (Cert./Non Cert.)", $G$4:$G$110)</f>
        <v>0</v>
      </c>
      <c r="L78" s="156"/>
      <c r="M78" s="156"/>
      <c r="N78" s="156"/>
      <c r="O78" s="156"/>
      <c r="P78" s="156"/>
      <c r="Q78" s="156"/>
      <c r="R78" s="156"/>
      <c r="S78" s="156"/>
      <c r="T78" s="156"/>
      <c r="U78" s="156"/>
      <c r="V78" s="156"/>
      <c r="W78" s="156"/>
      <c r="X78" s="156"/>
      <c r="Y78" s="156"/>
      <c r="Z78" s="156"/>
      <c r="AA78" s="156"/>
      <c r="AB78" s="156"/>
      <c r="AC78" s="156"/>
      <c r="AD78" s="156"/>
      <c r="AE78" s="156"/>
    </row>
    <row r="79" ht="15.75" customHeight="1">
      <c r="A79" s="144"/>
      <c r="B79" s="144"/>
      <c r="C79" s="145"/>
      <c r="D79" s="144"/>
      <c r="E79" s="144"/>
      <c r="F79" s="144"/>
      <c r="G79" s="146">
        <f t="shared" si="1"/>
        <v>0</v>
      </c>
      <c r="H79" s="156"/>
      <c r="I79" s="156"/>
      <c r="J79" s="160" t="s">
        <v>112</v>
      </c>
      <c r="K79" s="161">
        <f>SUMIF($F$4:$F$110,"Operation &amp; Maintenance: Professional Services", $G$4:$G$110)</f>
        <v>0</v>
      </c>
      <c r="L79" s="156"/>
      <c r="M79" s="156"/>
      <c r="N79" s="156"/>
      <c r="O79" s="156"/>
      <c r="P79" s="156"/>
      <c r="Q79" s="156"/>
      <c r="R79" s="156"/>
      <c r="S79" s="156"/>
      <c r="T79" s="156"/>
      <c r="U79" s="156"/>
      <c r="V79" s="156"/>
      <c r="W79" s="156"/>
      <c r="X79" s="156"/>
      <c r="Y79" s="156"/>
      <c r="Z79" s="156"/>
      <c r="AA79" s="156"/>
      <c r="AB79" s="156"/>
      <c r="AC79" s="156"/>
      <c r="AD79" s="156"/>
      <c r="AE79" s="156"/>
    </row>
    <row r="80" ht="15.75" customHeight="1">
      <c r="A80" s="153"/>
      <c r="B80" s="153"/>
      <c r="C80" s="154"/>
      <c r="D80" s="153"/>
      <c r="E80" s="153"/>
      <c r="F80" s="153"/>
      <c r="G80" s="155">
        <f t="shared" si="1"/>
        <v>0</v>
      </c>
      <c r="H80" s="156"/>
      <c r="I80" s="156"/>
      <c r="J80" s="157" t="s">
        <v>113</v>
      </c>
      <c r="K80" s="158">
        <f>SUMIF($F$4:$F$110,"Operation &amp; Maintenance: Rentals, Property Services", $G$4:$G$110)</f>
        <v>0</v>
      </c>
      <c r="L80" s="156"/>
      <c r="M80" s="156"/>
      <c r="N80" s="156"/>
      <c r="O80" s="156"/>
      <c r="P80" s="156"/>
      <c r="Q80" s="156"/>
      <c r="R80" s="156"/>
      <c r="S80" s="156"/>
      <c r="T80" s="156"/>
      <c r="U80" s="156"/>
      <c r="V80" s="156"/>
      <c r="W80" s="156"/>
      <c r="X80" s="156"/>
      <c r="Y80" s="156"/>
      <c r="Z80" s="156"/>
      <c r="AA80" s="156"/>
      <c r="AB80" s="156"/>
      <c r="AC80" s="156"/>
      <c r="AD80" s="156"/>
      <c r="AE80" s="156"/>
    </row>
    <row r="81" ht="15.75" customHeight="1">
      <c r="A81" s="144"/>
      <c r="B81" s="144"/>
      <c r="C81" s="145"/>
      <c r="D81" s="144"/>
      <c r="E81" s="144"/>
      <c r="F81" s="144"/>
      <c r="G81" s="146">
        <f t="shared" si="1"/>
        <v>0</v>
      </c>
      <c r="H81" s="156"/>
      <c r="I81" s="156"/>
      <c r="J81" s="157" t="s">
        <v>114</v>
      </c>
      <c r="K81" s="161">
        <f>SUMIF($F$4:$F$110,"Operation &amp; Maintenance: General Supplies", $G$4:$G$110)</f>
        <v>0</v>
      </c>
      <c r="L81" s="156"/>
      <c r="M81" s="156"/>
      <c r="N81" s="156"/>
      <c r="O81" s="156"/>
      <c r="P81" s="156"/>
      <c r="Q81" s="156"/>
      <c r="R81" s="156"/>
      <c r="S81" s="156"/>
      <c r="T81" s="156"/>
      <c r="U81" s="156"/>
      <c r="V81" s="156"/>
      <c r="W81" s="156"/>
      <c r="X81" s="156"/>
      <c r="Y81" s="156"/>
      <c r="Z81" s="156"/>
      <c r="AA81" s="156"/>
      <c r="AB81" s="156"/>
      <c r="AC81" s="156"/>
      <c r="AD81" s="156"/>
      <c r="AE81" s="156"/>
    </row>
    <row r="82" ht="15.75" customHeight="1">
      <c r="A82" s="153"/>
      <c r="B82" s="153"/>
      <c r="C82" s="154"/>
      <c r="D82" s="153"/>
      <c r="E82" s="153"/>
      <c r="F82" s="153"/>
      <c r="G82" s="155">
        <f t="shared" si="1"/>
        <v>0</v>
      </c>
      <c r="H82" s="156"/>
      <c r="I82" s="156"/>
      <c r="J82" s="160" t="s">
        <v>115</v>
      </c>
      <c r="K82" s="158">
        <f>SUMIF($F$4:$F$34,"Operation &amp; Maintenance: Textbooks", $G$4:$G$34)</f>
        <v>0</v>
      </c>
      <c r="L82" s="156"/>
      <c r="M82" s="156"/>
      <c r="N82" s="156"/>
      <c r="O82" s="156"/>
      <c r="P82" s="156"/>
      <c r="Q82" s="156"/>
      <c r="R82" s="156"/>
      <c r="S82" s="156"/>
      <c r="T82" s="156"/>
      <c r="U82" s="156"/>
      <c r="V82" s="156"/>
      <c r="W82" s="156"/>
      <c r="X82" s="156"/>
      <c r="Y82" s="156"/>
      <c r="Z82" s="156"/>
      <c r="AA82" s="156"/>
      <c r="AB82" s="156"/>
      <c r="AC82" s="156"/>
      <c r="AD82" s="156"/>
      <c r="AE82" s="156"/>
    </row>
    <row r="83" ht="15.75" customHeight="1">
      <c r="A83" s="144"/>
      <c r="B83" s="144"/>
      <c r="C83" s="145"/>
      <c r="D83" s="144"/>
      <c r="E83" s="144"/>
      <c r="F83" s="144"/>
      <c r="G83" s="146">
        <f t="shared" si="1"/>
        <v>0</v>
      </c>
      <c r="H83" s="156"/>
      <c r="I83" s="156"/>
      <c r="J83" s="157" t="s">
        <v>116</v>
      </c>
      <c r="K83" s="161">
        <f>SUMIF($F$4:$F$110,"Operation &amp; Maintenance: Software", $G$4:$G$110)</f>
        <v>0</v>
      </c>
      <c r="L83" s="156"/>
      <c r="M83" s="156"/>
      <c r="N83" s="156"/>
      <c r="O83" s="156"/>
      <c r="P83" s="156"/>
      <c r="Q83" s="156"/>
      <c r="R83" s="156"/>
      <c r="S83" s="156"/>
      <c r="T83" s="156"/>
      <c r="U83" s="156"/>
      <c r="V83" s="156"/>
      <c r="W83" s="156"/>
      <c r="X83" s="156"/>
      <c r="Y83" s="156"/>
      <c r="Z83" s="156"/>
      <c r="AA83" s="156"/>
      <c r="AB83" s="156"/>
      <c r="AC83" s="156"/>
      <c r="AD83" s="156"/>
      <c r="AE83" s="156"/>
    </row>
    <row r="84" ht="15.75" customHeight="1">
      <c r="A84" s="153"/>
      <c r="B84" s="153"/>
      <c r="C84" s="154"/>
      <c r="D84" s="153"/>
      <c r="E84" s="153"/>
      <c r="F84" s="153"/>
      <c r="G84" s="155">
        <f t="shared" si="1"/>
        <v>0</v>
      </c>
      <c r="H84" s="156"/>
      <c r="I84" s="156"/>
      <c r="J84" s="160" t="s">
        <v>117</v>
      </c>
      <c r="K84" s="158">
        <f>SUMIF($F$4:$F$34,"Operation &amp; Maintenance: Property", $G$4:$G$34)</f>
        <v>0</v>
      </c>
      <c r="L84" s="156"/>
      <c r="M84" s="156"/>
      <c r="N84" s="156"/>
      <c r="O84" s="156"/>
      <c r="P84" s="156"/>
      <c r="Q84" s="156"/>
      <c r="R84" s="156"/>
      <c r="S84" s="156"/>
      <c r="T84" s="156"/>
      <c r="U84" s="156"/>
      <c r="V84" s="156"/>
      <c r="W84" s="156"/>
      <c r="X84" s="156"/>
      <c r="Y84" s="156"/>
      <c r="Z84" s="156"/>
      <c r="AA84" s="156"/>
      <c r="AB84" s="156"/>
      <c r="AC84" s="156"/>
      <c r="AD84" s="156"/>
      <c r="AE84" s="156"/>
    </row>
    <row r="85" ht="15.75" customHeight="1">
      <c r="A85" s="144"/>
      <c r="B85" s="144"/>
      <c r="C85" s="145"/>
      <c r="D85" s="144"/>
      <c r="E85" s="144"/>
      <c r="F85" s="144"/>
      <c r="G85" s="146">
        <f t="shared" si="1"/>
        <v>0</v>
      </c>
      <c r="H85" s="156"/>
      <c r="I85" s="156"/>
      <c r="J85" s="160" t="s">
        <v>118</v>
      </c>
      <c r="K85" s="161">
        <f>SUMIF($F$4:$F$110,"Transportation: Salary (Cert./Non Cert.)", $G$4:$G$110)</f>
        <v>0</v>
      </c>
      <c r="L85" s="156"/>
      <c r="M85" s="156"/>
      <c r="N85" s="156"/>
      <c r="O85" s="156"/>
      <c r="P85" s="156"/>
      <c r="Q85" s="156"/>
      <c r="R85" s="156"/>
      <c r="S85" s="156"/>
      <c r="T85" s="156"/>
      <c r="U85" s="156"/>
      <c r="V85" s="156"/>
      <c r="W85" s="156"/>
      <c r="X85" s="156"/>
      <c r="Y85" s="156"/>
      <c r="Z85" s="156"/>
      <c r="AA85" s="156"/>
      <c r="AB85" s="156"/>
      <c r="AC85" s="156"/>
      <c r="AD85" s="156"/>
      <c r="AE85" s="156"/>
    </row>
    <row r="86" ht="15.75" customHeight="1">
      <c r="A86" s="153"/>
      <c r="B86" s="153"/>
      <c r="C86" s="154"/>
      <c r="D86" s="153"/>
      <c r="E86" s="153"/>
      <c r="F86" s="153"/>
      <c r="G86" s="155">
        <f t="shared" si="1"/>
        <v>0</v>
      </c>
      <c r="H86" s="156"/>
      <c r="I86" s="156"/>
      <c r="J86" s="157" t="s">
        <v>119</v>
      </c>
      <c r="K86" s="158">
        <f>SUMIF($F$4:$F$110,"Transportation: Additional Compensation (Cert./Non Cert.)", $G$4:$G$110)</f>
        <v>0</v>
      </c>
      <c r="L86" s="156"/>
      <c r="M86" s="156"/>
      <c r="N86" s="156"/>
      <c r="O86" s="156"/>
      <c r="P86" s="156"/>
      <c r="Q86" s="156"/>
      <c r="R86" s="156"/>
      <c r="S86" s="156"/>
      <c r="T86" s="156"/>
      <c r="U86" s="156"/>
      <c r="V86" s="156"/>
      <c r="W86" s="156"/>
      <c r="X86" s="156"/>
      <c r="Y86" s="156"/>
      <c r="Z86" s="156"/>
      <c r="AA86" s="156"/>
      <c r="AB86" s="156"/>
      <c r="AC86" s="156"/>
      <c r="AD86" s="156"/>
      <c r="AE86" s="156"/>
    </row>
    <row r="87" ht="15.75" customHeight="1">
      <c r="A87" s="144"/>
      <c r="B87" s="144"/>
      <c r="C87" s="145"/>
      <c r="D87" s="144"/>
      <c r="E87" s="144"/>
      <c r="F87" s="144"/>
      <c r="G87" s="146">
        <f t="shared" si="1"/>
        <v>0</v>
      </c>
      <c r="H87" s="156"/>
      <c r="I87" s="156"/>
      <c r="J87" s="157" t="s">
        <v>120</v>
      </c>
      <c r="K87" s="161">
        <f>SUMIF($F$4:$F$110,"Transportation: Benefits (Cert./Non Cert.)", $G$4:$G$110)</f>
        <v>0</v>
      </c>
      <c r="L87" s="156"/>
      <c r="M87" s="156"/>
      <c r="N87" s="156"/>
      <c r="O87" s="156"/>
      <c r="P87" s="156"/>
      <c r="Q87" s="156"/>
      <c r="R87" s="156"/>
      <c r="S87" s="156"/>
      <c r="T87" s="156"/>
      <c r="U87" s="156"/>
      <c r="V87" s="156"/>
      <c r="W87" s="156"/>
      <c r="X87" s="156"/>
      <c r="Y87" s="156"/>
      <c r="Z87" s="156"/>
      <c r="AA87" s="156"/>
      <c r="AB87" s="156"/>
      <c r="AC87" s="156"/>
      <c r="AD87" s="156"/>
      <c r="AE87" s="156"/>
    </row>
    <row r="88" ht="15.75" customHeight="1">
      <c r="A88" s="153"/>
      <c r="B88" s="153"/>
      <c r="C88" s="154"/>
      <c r="D88" s="153"/>
      <c r="E88" s="153"/>
      <c r="F88" s="153"/>
      <c r="G88" s="155">
        <f t="shared" si="1"/>
        <v>0</v>
      </c>
      <c r="H88" s="156"/>
      <c r="I88" s="156"/>
      <c r="J88" s="160" t="s">
        <v>121</v>
      </c>
      <c r="K88" s="158">
        <f>SUMIF($F$4:$F$110,"Transportation: Professional Services", $G$4:$G$110)</f>
        <v>0</v>
      </c>
      <c r="L88" s="156"/>
      <c r="M88" s="156"/>
      <c r="N88" s="156"/>
      <c r="O88" s="156"/>
      <c r="P88" s="156"/>
      <c r="Q88" s="156"/>
      <c r="R88" s="156"/>
      <c r="S88" s="156"/>
      <c r="T88" s="156"/>
      <c r="U88" s="156"/>
      <c r="V88" s="156"/>
      <c r="W88" s="156"/>
      <c r="X88" s="156"/>
      <c r="Y88" s="156"/>
      <c r="Z88" s="156"/>
      <c r="AA88" s="156"/>
      <c r="AB88" s="156"/>
      <c r="AC88" s="156"/>
      <c r="AD88" s="156"/>
      <c r="AE88" s="156"/>
    </row>
    <row r="89" ht="15.75" customHeight="1">
      <c r="A89" s="144"/>
      <c r="B89" s="144"/>
      <c r="C89" s="145"/>
      <c r="D89" s="144"/>
      <c r="E89" s="144"/>
      <c r="F89" s="144"/>
      <c r="G89" s="146">
        <f t="shared" si="1"/>
        <v>0</v>
      </c>
      <c r="H89" s="156"/>
      <c r="I89" s="156"/>
      <c r="J89" s="157" t="s">
        <v>122</v>
      </c>
      <c r="K89" s="161">
        <f>SUMIF($F$4:$F$110,"Transportation: Rentals, Property Services", $G$4:$G$110)</f>
        <v>0</v>
      </c>
      <c r="L89" s="156"/>
      <c r="M89" s="156"/>
      <c r="N89" s="156"/>
      <c r="O89" s="156"/>
      <c r="P89" s="156"/>
      <c r="Q89" s="156"/>
      <c r="R89" s="156"/>
      <c r="S89" s="156"/>
      <c r="T89" s="156"/>
      <c r="U89" s="156"/>
      <c r="V89" s="156"/>
      <c r="W89" s="156"/>
      <c r="X89" s="156"/>
      <c r="Y89" s="156"/>
      <c r="Z89" s="156"/>
      <c r="AA89" s="156"/>
      <c r="AB89" s="156"/>
      <c r="AC89" s="156"/>
      <c r="AD89" s="156"/>
      <c r="AE89" s="156"/>
    </row>
    <row r="90" ht="15.75" customHeight="1">
      <c r="A90" s="153"/>
      <c r="B90" s="153"/>
      <c r="C90" s="154"/>
      <c r="D90" s="153"/>
      <c r="E90" s="153"/>
      <c r="F90" s="153"/>
      <c r="G90" s="155">
        <f t="shared" si="1"/>
        <v>0</v>
      </c>
      <c r="H90" s="156"/>
      <c r="I90" s="156"/>
      <c r="J90" s="157" t="s">
        <v>123</v>
      </c>
      <c r="K90" s="158">
        <f>SUMIF($F$4:$F$34,"Transportation: General Supplies", $G$4:$G$34)</f>
        <v>0</v>
      </c>
      <c r="L90" s="156"/>
      <c r="M90" s="156"/>
      <c r="N90" s="156"/>
      <c r="O90" s="156"/>
      <c r="P90" s="156"/>
      <c r="Q90" s="156"/>
      <c r="R90" s="156"/>
      <c r="S90" s="156"/>
      <c r="T90" s="156"/>
      <c r="U90" s="156"/>
      <c r="V90" s="156"/>
      <c r="W90" s="156"/>
      <c r="X90" s="156"/>
      <c r="Y90" s="156"/>
      <c r="Z90" s="156"/>
      <c r="AA90" s="156"/>
      <c r="AB90" s="156"/>
      <c r="AC90" s="156"/>
      <c r="AD90" s="156"/>
      <c r="AE90" s="156"/>
    </row>
    <row r="91" ht="15.75" customHeight="1">
      <c r="A91" s="144"/>
      <c r="B91" s="144"/>
      <c r="C91" s="145"/>
      <c r="D91" s="144"/>
      <c r="E91" s="144"/>
      <c r="F91" s="144"/>
      <c r="G91" s="146">
        <f t="shared" si="1"/>
        <v>0</v>
      </c>
      <c r="H91" s="156"/>
      <c r="I91" s="156"/>
      <c r="J91" s="160" t="s">
        <v>124</v>
      </c>
      <c r="K91" s="161">
        <f>SUMIF($F$4:$F$110,"Transportation: Textbooks", $G$4:$G$110)</f>
        <v>0</v>
      </c>
      <c r="L91" s="156"/>
      <c r="M91" s="156"/>
      <c r="N91" s="156"/>
      <c r="O91" s="156"/>
      <c r="P91" s="156"/>
      <c r="Q91" s="156"/>
      <c r="R91" s="156"/>
      <c r="S91" s="156"/>
      <c r="T91" s="156"/>
      <c r="U91" s="156"/>
      <c r="V91" s="156"/>
      <c r="W91" s="156"/>
      <c r="X91" s="156"/>
      <c r="Y91" s="156"/>
      <c r="Z91" s="156"/>
      <c r="AA91" s="156"/>
      <c r="AB91" s="156"/>
      <c r="AC91" s="156"/>
      <c r="AD91" s="156"/>
      <c r="AE91" s="156"/>
    </row>
    <row r="92" ht="15.75" customHeight="1">
      <c r="A92" s="153"/>
      <c r="B92" s="153"/>
      <c r="C92" s="154"/>
      <c r="D92" s="153"/>
      <c r="E92" s="153"/>
      <c r="F92" s="153"/>
      <c r="G92" s="155">
        <f t="shared" si="1"/>
        <v>0</v>
      </c>
      <c r="H92" s="156"/>
      <c r="I92" s="156"/>
      <c r="J92" s="157" t="s">
        <v>125</v>
      </c>
      <c r="K92" s="158">
        <f>SUMIF($F$4:$F$110,"Transportation: Software", $G$4:$G$110)</f>
        <v>0</v>
      </c>
      <c r="L92" s="156"/>
      <c r="M92" s="156"/>
      <c r="N92" s="156"/>
      <c r="O92" s="156"/>
      <c r="P92" s="156"/>
      <c r="Q92" s="156"/>
      <c r="R92" s="156"/>
      <c r="S92" s="156"/>
      <c r="T92" s="156"/>
      <c r="U92" s="156"/>
      <c r="V92" s="156"/>
      <c r="W92" s="156"/>
      <c r="X92" s="156"/>
      <c r="Y92" s="156"/>
      <c r="Z92" s="156"/>
      <c r="AA92" s="156"/>
      <c r="AB92" s="156"/>
      <c r="AC92" s="156"/>
      <c r="AD92" s="156"/>
      <c r="AE92" s="156"/>
    </row>
    <row r="93" ht="15.75" customHeight="1">
      <c r="A93" s="144"/>
      <c r="B93" s="144"/>
      <c r="C93" s="145"/>
      <c r="D93" s="144"/>
      <c r="E93" s="144"/>
      <c r="F93" s="144"/>
      <c r="G93" s="146">
        <f t="shared" si="1"/>
        <v>0</v>
      </c>
      <c r="H93" s="156"/>
      <c r="I93" s="156"/>
      <c r="J93" s="160" t="s">
        <v>126</v>
      </c>
      <c r="K93" s="161">
        <f>SUMIF($F$4:$F$110,"Transportation: Property", $G$4:$G$110)</f>
        <v>0</v>
      </c>
      <c r="L93" s="156"/>
      <c r="M93" s="156"/>
      <c r="N93" s="156"/>
      <c r="O93" s="156"/>
      <c r="P93" s="156"/>
      <c r="Q93" s="156"/>
      <c r="R93" s="156"/>
      <c r="S93" s="156"/>
      <c r="T93" s="156"/>
      <c r="U93" s="156"/>
      <c r="V93" s="156"/>
      <c r="W93" s="156"/>
      <c r="X93" s="156"/>
      <c r="Y93" s="156"/>
      <c r="Z93" s="156"/>
      <c r="AA93" s="156"/>
      <c r="AB93" s="156"/>
      <c r="AC93" s="156"/>
      <c r="AD93" s="156"/>
      <c r="AE93" s="156"/>
    </row>
    <row r="94" ht="15.75" customHeight="1">
      <c r="A94" s="153"/>
      <c r="B94" s="153"/>
      <c r="C94" s="154"/>
      <c r="D94" s="153"/>
      <c r="E94" s="153"/>
      <c r="F94" s="153"/>
      <c r="G94" s="155">
        <f t="shared" si="1"/>
        <v>0</v>
      </c>
      <c r="H94" s="156"/>
      <c r="I94" s="156"/>
      <c r="J94" s="160" t="s">
        <v>127</v>
      </c>
      <c r="K94" s="161">
        <f>SUMIF($F$4:$F$110,"Community Service Operations: Salary (Cert./Non Cert.)", $G$4:$G$110)</f>
        <v>0</v>
      </c>
      <c r="L94" s="156"/>
      <c r="M94" s="156"/>
      <c r="N94" s="156"/>
      <c r="O94" s="156"/>
      <c r="P94" s="156"/>
      <c r="Q94" s="156"/>
      <c r="R94" s="156"/>
      <c r="S94" s="156"/>
      <c r="T94" s="156"/>
      <c r="U94" s="156"/>
      <c r="V94" s="156"/>
      <c r="W94" s="156"/>
      <c r="X94" s="156"/>
      <c r="Y94" s="156"/>
      <c r="Z94" s="156"/>
      <c r="AA94" s="156"/>
      <c r="AB94" s="156"/>
      <c r="AC94" s="156"/>
      <c r="AD94" s="156"/>
      <c r="AE94" s="156"/>
    </row>
    <row r="95" ht="15.75" customHeight="1">
      <c r="A95" s="144"/>
      <c r="B95" s="144"/>
      <c r="C95" s="145"/>
      <c r="D95" s="144"/>
      <c r="E95" s="144"/>
      <c r="F95" s="144"/>
      <c r="G95" s="146">
        <f t="shared" si="1"/>
        <v>0</v>
      </c>
      <c r="H95" s="156"/>
      <c r="I95" s="156"/>
      <c r="J95" s="157" t="s">
        <v>128</v>
      </c>
      <c r="K95" s="158">
        <f>SUMIF($F$4:$F$110,"Community Service Operations: Additional Compensation (Cert./Non Cert.)", $G$4:$G$110)</f>
        <v>0</v>
      </c>
      <c r="L95" s="156"/>
      <c r="M95" s="156"/>
      <c r="N95" s="156"/>
      <c r="O95" s="156"/>
      <c r="P95" s="156"/>
      <c r="Q95" s="156"/>
      <c r="R95" s="156"/>
      <c r="S95" s="156"/>
      <c r="T95" s="156"/>
      <c r="U95" s="156"/>
      <c r="V95" s="156"/>
      <c r="W95" s="156"/>
      <c r="X95" s="156"/>
      <c r="Y95" s="156"/>
      <c r="Z95" s="156"/>
      <c r="AA95" s="156"/>
      <c r="AB95" s="156"/>
      <c r="AC95" s="156"/>
      <c r="AD95" s="156"/>
      <c r="AE95" s="156"/>
    </row>
    <row r="96" ht="15.75" customHeight="1">
      <c r="A96" s="153"/>
      <c r="B96" s="153"/>
      <c r="C96" s="154"/>
      <c r="D96" s="153"/>
      <c r="E96" s="153"/>
      <c r="F96" s="153"/>
      <c r="G96" s="155">
        <f t="shared" si="1"/>
        <v>0</v>
      </c>
      <c r="H96" s="156"/>
      <c r="I96" s="156"/>
      <c r="J96" s="157" t="s">
        <v>129</v>
      </c>
      <c r="K96" s="161">
        <f>SUMIF($F$4:$F$110,"Community Service Operations: Benefits (Cert./Non Cert.)", $G$4:$G$110)</f>
        <v>0</v>
      </c>
      <c r="L96" s="156"/>
      <c r="M96" s="156"/>
      <c r="N96" s="156"/>
      <c r="O96" s="156"/>
      <c r="P96" s="156"/>
      <c r="Q96" s="156"/>
      <c r="R96" s="156"/>
      <c r="S96" s="156"/>
      <c r="T96" s="156"/>
      <c r="U96" s="156"/>
      <c r="V96" s="156"/>
      <c r="W96" s="156"/>
      <c r="X96" s="156"/>
      <c r="Y96" s="156"/>
      <c r="Z96" s="156"/>
      <c r="AA96" s="156"/>
      <c r="AB96" s="156"/>
      <c r="AC96" s="156"/>
      <c r="AD96" s="156"/>
      <c r="AE96" s="156"/>
    </row>
    <row r="97" ht="15.75" customHeight="1">
      <c r="A97" s="144"/>
      <c r="B97" s="144"/>
      <c r="C97" s="145"/>
      <c r="D97" s="144"/>
      <c r="E97" s="144"/>
      <c r="F97" s="144"/>
      <c r="G97" s="146">
        <f t="shared" si="1"/>
        <v>0</v>
      </c>
      <c r="H97" s="156"/>
      <c r="I97" s="156"/>
      <c r="J97" s="160" t="s">
        <v>130</v>
      </c>
      <c r="K97" s="158">
        <f>SUMIF($F$4:$F$34,"Community Service Operations: Professional Services", $G$4:$G$34)</f>
        <v>0</v>
      </c>
      <c r="L97" s="156"/>
      <c r="M97" s="156"/>
      <c r="N97" s="156"/>
      <c r="O97" s="156"/>
      <c r="P97" s="156"/>
      <c r="Q97" s="156"/>
      <c r="R97" s="156"/>
      <c r="S97" s="156"/>
      <c r="T97" s="156"/>
      <c r="U97" s="156"/>
      <c r="V97" s="156"/>
      <c r="W97" s="156"/>
      <c r="X97" s="156"/>
      <c r="Y97" s="156"/>
      <c r="Z97" s="156"/>
      <c r="AA97" s="156"/>
      <c r="AB97" s="156"/>
      <c r="AC97" s="156"/>
      <c r="AD97" s="156"/>
      <c r="AE97" s="156"/>
    </row>
    <row r="98" ht="15.75" customHeight="1">
      <c r="A98" s="153"/>
      <c r="B98" s="153"/>
      <c r="C98" s="154"/>
      <c r="D98" s="153"/>
      <c r="E98" s="153"/>
      <c r="F98" s="153"/>
      <c r="G98" s="155">
        <f t="shared" si="1"/>
        <v>0</v>
      </c>
      <c r="H98" s="156"/>
      <c r="I98" s="156"/>
      <c r="J98" s="157" t="s">
        <v>131</v>
      </c>
      <c r="K98" s="161">
        <f>SUMIF($F$4:$F$110,"Community Service Operations: Rentals, Property Services", $G$4:$G$110)</f>
        <v>0</v>
      </c>
      <c r="L98" s="156"/>
      <c r="M98" s="156"/>
      <c r="N98" s="156"/>
      <c r="O98" s="156"/>
      <c r="P98" s="156"/>
      <c r="Q98" s="156"/>
      <c r="R98" s="156"/>
      <c r="S98" s="156"/>
      <c r="T98" s="156"/>
      <c r="U98" s="156"/>
      <c r="V98" s="156"/>
      <c r="W98" s="156"/>
      <c r="X98" s="156"/>
      <c r="Y98" s="156"/>
      <c r="Z98" s="156"/>
      <c r="AA98" s="156"/>
      <c r="AB98" s="156"/>
      <c r="AC98" s="156"/>
      <c r="AD98" s="156"/>
      <c r="AE98" s="156"/>
    </row>
    <row r="99" ht="15.75" customHeight="1">
      <c r="A99" s="144"/>
      <c r="B99" s="144"/>
      <c r="C99" s="145"/>
      <c r="D99" s="144"/>
      <c r="E99" s="144"/>
      <c r="F99" s="144"/>
      <c r="G99" s="146">
        <f t="shared" si="1"/>
        <v>0</v>
      </c>
      <c r="H99" s="156"/>
      <c r="I99" s="156"/>
      <c r="J99" s="157" t="s">
        <v>132</v>
      </c>
      <c r="K99" s="158">
        <f>SUMIF($F$4:$F$34,"Community Service Operations: General Supplies", $G$4:$G$34)</f>
        <v>0</v>
      </c>
      <c r="L99" s="156"/>
      <c r="M99" s="156"/>
      <c r="N99" s="156"/>
      <c r="O99" s="156"/>
      <c r="P99" s="156"/>
      <c r="Q99" s="156"/>
      <c r="R99" s="156"/>
      <c r="S99" s="156"/>
      <c r="T99" s="156"/>
      <c r="U99" s="156"/>
      <c r="V99" s="156"/>
      <c r="W99" s="156"/>
      <c r="X99" s="156"/>
      <c r="Y99" s="156"/>
      <c r="Z99" s="156"/>
      <c r="AA99" s="156"/>
      <c r="AB99" s="156"/>
      <c r="AC99" s="156"/>
      <c r="AD99" s="156"/>
      <c r="AE99" s="156"/>
    </row>
    <row r="100" ht="15.75" customHeight="1">
      <c r="A100" s="153"/>
      <c r="B100" s="153"/>
      <c r="C100" s="154"/>
      <c r="D100" s="153"/>
      <c r="E100" s="153"/>
      <c r="F100" s="153"/>
      <c r="G100" s="155">
        <f t="shared" si="1"/>
        <v>0</v>
      </c>
      <c r="H100" s="156"/>
      <c r="I100" s="156"/>
      <c r="J100" s="160" t="s">
        <v>133</v>
      </c>
      <c r="K100" s="161">
        <f>SUMIF($F$4:$F$110,"Community Service Operations: Textbooks", $G$4:$G$110)</f>
        <v>0</v>
      </c>
      <c r="L100" s="156"/>
      <c r="M100" s="156"/>
      <c r="N100" s="156"/>
      <c r="O100" s="156"/>
      <c r="P100" s="156"/>
      <c r="Q100" s="156"/>
      <c r="R100" s="156"/>
      <c r="S100" s="156"/>
      <c r="T100" s="156"/>
      <c r="U100" s="156"/>
      <c r="V100" s="156"/>
      <c r="W100" s="156"/>
      <c r="X100" s="156"/>
      <c r="Y100" s="156"/>
      <c r="Z100" s="156"/>
      <c r="AA100" s="156"/>
      <c r="AB100" s="156"/>
      <c r="AC100" s="156"/>
      <c r="AD100" s="156"/>
      <c r="AE100" s="156"/>
    </row>
    <row r="101" ht="15.75" customHeight="1">
      <c r="A101" s="144"/>
      <c r="B101" s="144"/>
      <c r="C101" s="145"/>
      <c r="D101" s="144"/>
      <c r="E101" s="144"/>
      <c r="F101" s="144"/>
      <c r="G101" s="146">
        <f t="shared" si="1"/>
        <v>0</v>
      </c>
      <c r="H101" s="156"/>
      <c r="I101" s="156"/>
      <c r="J101" s="157" t="s">
        <v>134</v>
      </c>
      <c r="K101" s="158">
        <f>SUMIF($F$4:$F$110,"Community Service Operations: Software", $G$4:$G$110)</f>
        <v>0</v>
      </c>
      <c r="L101" s="156"/>
      <c r="M101" s="156"/>
      <c r="N101" s="156"/>
      <c r="O101" s="156"/>
      <c r="P101" s="156"/>
      <c r="Q101" s="156"/>
      <c r="R101" s="156"/>
      <c r="S101" s="156"/>
      <c r="T101" s="156"/>
      <c r="U101" s="156"/>
      <c r="V101" s="156"/>
      <c r="W101" s="156"/>
      <c r="X101" s="156"/>
      <c r="Y101" s="156"/>
      <c r="Z101" s="156"/>
      <c r="AA101" s="156"/>
      <c r="AB101" s="156"/>
      <c r="AC101" s="156"/>
      <c r="AD101" s="156"/>
      <c r="AE101" s="156"/>
    </row>
    <row r="102" ht="15.75" customHeight="1">
      <c r="A102" s="153"/>
      <c r="B102" s="153"/>
      <c r="C102" s="154"/>
      <c r="D102" s="153"/>
      <c r="E102" s="153"/>
      <c r="F102" s="153"/>
      <c r="G102" s="155">
        <f t="shared" si="1"/>
        <v>0</v>
      </c>
      <c r="H102" s="156"/>
      <c r="I102" s="156"/>
      <c r="J102" s="163" t="s">
        <v>135</v>
      </c>
      <c r="K102" s="164">
        <f>SUMIF($F$4:$F$110,"Community Service Operations: Property", $G$4:$G$110)</f>
        <v>0</v>
      </c>
      <c r="L102" s="156"/>
      <c r="M102" s="156"/>
      <c r="N102" s="156"/>
      <c r="O102" s="156"/>
      <c r="P102" s="156"/>
      <c r="Q102" s="156"/>
      <c r="R102" s="156"/>
      <c r="S102" s="156"/>
      <c r="T102" s="156"/>
      <c r="U102" s="156"/>
      <c r="V102" s="156"/>
      <c r="W102" s="156"/>
      <c r="X102" s="156"/>
      <c r="Y102" s="156"/>
      <c r="Z102" s="156"/>
      <c r="AA102" s="156"/>
      <c r="AB102" s="156"/>
      <c r="AC102" s="156"/>
      <c r="AD102" s="156"/>
      <c r="AE102" s="156"/>
    </row>
    <row r="103" ht="15.75" customHeight="1">
      <c r="A103" s="144"/>
      <c r="B103" s="144"/>
      <c r="C103" s="145"/>
      <c r="D103" s="144"/>
      <c r="E103" s="144"/>
      <c r="F103" s="144"/>
      <c r="G103" s="146">
        <f t="shared" si="1"/>
        <v>0</v>
      </c>
      <c r="H103" s="156"/>
      <c r="I103" s="156"/>
      <c r="J103" s="136" t="s">
        <v>136</v>
      </c>
      <c r="K103" s="165">
        <f>SUM(K4:K102)</f>
        <v>0</v>
      </c>
      <c r="L103" s="156"/>
      <c r="M103" s="156"/>
      <c r="N103" s="156"/>
      <c r="O103" s="156"/>
      <c r="P103" s="156"/>
      <c r="Q103" s="156"/>
      <c r="R103" s="156"/>
      <c r="S103" s="156"/>
      <c r="T103" s="156"/>
      <c r="U103" s="156"/>
      <c r="V103" s="156"/>
      <c r="W103" s="156"/>
      <c r="X103" s="156"/>
      <c r="Y103" s="156"/>
      <c r="Z103" s="156"/>
      <c r="AA103" s="156"/>
      <c r="AB103" s="156"/>
      <c r="AC103" s="156"/>
      <c r="AD103" s="156"/>
      <c r="AE103" s="156"/>
    </row>
    <row r="104" ht="15.75" customHeight="1">
      <c r="A104" s="153"/>
      <c r="B104" s="153"/>
      <c r="C104" s="154"/>
      <c r="D104" s="153"/>
      <c r="E104" s="153"/>
      <c r="F104" s="153"/>
      <c r="G104" s="155">
        <f t="shared" si="1"/>
        <v>0</v>
      </c>
      <c r="H104" s="156"/>
      <c r="I104" s="156"/>
      <c r="J104" s="156"/>
      <c r="K104" s="166"/>
      <c r="L104" s="156"/>
      <c r="M104" s="156"/>
      <c r="N104" s="156"/>
      <c r="O104" s="156"/>
      <c r="P104" s="156"/>
      <c r="Q104" s="156"/>
      <c r="R104" s="156"/>
      <c r="S104" s="156"/>
      <c r="T104" s="156"/>
      <c r="U104" s="156"/>
      <c r="V104" s="156"/>
      <c r="W104" s="156"/>
      <c r="X104" s="156"/>
      <c r="Y104" s="156"/>
      <c r="Z104" s="156"/>
      <c r="AA104" s="156"/>
      <c r="AB104" s="156"/>
      <c r="AC104" s="156"/>
      <c r="AD104" s="156"/>
      <c r="AE104" s="156"/>
    </row>
    <row r="105" ht="15.75" customHeight="1">
      <c r="A105" s="144"/>
      <c r="B105" s="144"/>
      <c r="C105" s="145"/>
      <c r="D105" s="144"/>
      <c r="E105" s="144"/>
      <c r="F105" s="144"/>
      <c r="G105" s="146">
        <f t="shared" si="1"/>
        <v>0</v>
      </c>
      <c r="H105" s="156"/>
      <c r="I105" s="156"/>
      <c r="J105" s="156"/>
      <c r="K105" s="166"/>
      <c r="L105" s="156"/>
      <c r="M105" s="156"/>
      <c r="N105" s="156"/>
      <c r="O105" s="156"/>
      <c r="P105" s="156"/>
      <c r="Q105" s="156"/>
      <c r="R105" s="156"/>
      <c r="S105" s="156"/>
      <c r="T105" s="156"/>
      <c r="U105" s="156"/>
      <c r="V105" s="156"/>
      <c r="W105" s="156"/>
      <c r="X105" s="156"/>
      <c r="Y105" s="156"/>
      <c r="Z105" s="156"/>
      <c r="AA105" s="156"/>
      <c r="AB105" s="156"/>
      <c r="AC105" s="156"/>
      <c r="AD105" s="156"/>
      <c r="AE105" s="156"/>
    </row>
    <row r="106" ht="15.75" customHeight="1">
      <c r="A106" s="153"/>
      <c r="B106" s="153"/>
      <c r="C106" s="154"/>
      <c r="D106" s="153"/>
      <c r="E106" s="153"/>
      <c r="F106" s="153"/>
      <c r="G106" s="155">
        <f t="shared" si="1"/>
        <v>0</v>
      </c>
      <c r="H106" s="156"/>
      <c r="I106" s="156"/>
      <c r="J106" s="156"/>
      <c r="K106" s="166"/>
      <c r="L106" s="156"/>
      <c r="M106" s="156"/>
      <c r="N106" s="156"/>
      <c r="O106" s="156"/>
      <c r="P106" s="156"/>
      <c r="Q106" s="156"/>
      <c r="R106" s="156"/>
      <c r="S106" s="156"/>
      <c r="T106" s="156"/>
      <c r="U106" s="156"/>
      <c r="V106" s="156"/>
      <c r="W106" s="156"/>
      <c r="X106" s="156"/>
      <c r="Y106" s="156"/>
      <c r="Z106" s="156"/>
      <c r="AA106" s="156"/>
      <c r="AB106" s="156"/>
      <c r="AC106" s="156"/>
      <c r="AD106" s="156"/>
      <c r="AE106" s="156"/>
    </row>
    <row r="107" ht="15.75" customHeight="1">
      <c r="A107" s="144"/>
      <c r="B107" s="144"/>
      <c r="C107" s="145"/>
      <c r="D107" s="144"/>
      <c r="E107" s="144"/>
      <c r="F107" s="144"/>
      <c r="G107" s="146">
        <f t="shared" si="1"/>
        <v>0</v>
      </c>
      <c r="H107" s="156"/>
      <c r="I107" s="156"/>
      <c r="J107" s="156"/>
      <c r="K107" s="166"/>
      <c r="L107" s="156"/>
      <c r="M107" s="156"/>
      <c r="N107" s="156"/>
      <c r="O107" s="156"/>
      <c r="P107" s="156"/>
      <c r="Q107" s="156"/>
      <c r="R107" s="156"/>
      <c r="S107" s="156"/>
      <c r="T107" s="156"/>
      <c r="U107" s="156"/>
      <c r="V107" s="156"/>
      <c r="W107" s="156"/>
      <c r="X107" s="156"/>
      <c r="Y107" s="156"/>
      <c r="Z107" s="156"/>
      <c r="AA107" s="156"/>
      <c r="AB107" s="156"/>
      <c r="AC107" s="156"/>
      <c r="AD107" s="156"/>
      <c r="AE107" s="156"/>
    </row>
    <row r="108" ht="15.75" customHeight="1">
      <c r="A108" s="153"/>
      <c r="B108" s="153"/>
      <c r="C108" s="154"/>
      <c r="D108" s="153"/>
      <c r="E108" s="153"/>
      <c r="F108" s="153"/>
      <c r="G108" s="155">
        <f t="shared" si="1"/>
        <v>0</v>
      </c>
      <c r="H108" s="156"/>
      <c r="I108" s="156"/>
      <c r="J108" s="156"/>
      <c r="K108" s="166"/>
      <c r="L108" s="156"/>
      <c r="M108" s="156"/>
      <c r="N108" s="156"/>
      <c r="O108" s="156"/>
      <c r="P108" s="156"/>
      <c r="Q108" s="156"/>
      <c r="R108" s="156"/>
      <c r="S108" s="156"/>
      <c r="T108" s="156"/>
      <c r="U108" s="156"/>
      <c r="V108" s="156"/>
      <c r="W108" s="156"/>
      <c r="X108" s="156"/>
      <c r="Y108" s="156"/>
      <c r="Z108" s="156"/>
      <c r="AA108" s="156"/>
      <c r="AB108" s="156"/>
      <c r="AC108" s="156"/>
      <c r="AD108" s="156"/>
      <c r="AE108" s="156"/>
    </row>
    <row r="109" ht="15.75" customHeight="1">
      <c r="A109" s="144"/>
      <c r="B109" s="144"/>
      <c r="C109" s="145"/>
      <c r="D109" s="144"/>
      <c r="E109" s="144"/>
      <c r="F109" s="144"/>
      <c r="G109" s="146">
        <f t="shared" si="1"/>
        <v>0</v>
      </c>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row>
    <row r="110" ht="15.75" customHeight="1">
      <c r="A110" s="153"/>
      <c r="B110" s="153"/>
      <c r="C110" s="154"/>
      <c r="D110" s="153"/>
      <c r="E110" s="153"/>
      <c r="F110" s="153"/>
      <c r="G110" s="155">
        <f t="shared" si="1"/>
        <v>0</v>
      </c>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row>
    <row r="111" ht="23.25" customHeight="1">
      <c r="A111" s="167" t="s">
        <v>137</v>
      </c>
      <c r="B111" s="168"/>
      <c r="C111" s="169"/>
      <c r="D111" s="169"/>
      <c r="E111" s="169"/>
      <c r="F111" s="170" t="s">
        <v>138</v>
      </c>
      <c r="G111" s="171">
        <f>SUM(G4:G34)</f>
        <v>0</v>
      </c>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row>
    <row r="112" ht="15.75" customHeight="1">
      <c r="A112" s="172" t="s">
        <v>139</v>
      </c>
      <c r="B112" s="173">
        <f>SUMIF(E4:E110,"Indirect Cost",G4:G3110)</f>
        <v>0</v>
      </c>
      <c r="C112" s="156"/>
      <c r="D112" s="156"/>
      <c r="E112" s="174"/>
      <c r="F112" s="175"/>
      <c r="G112" s="17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row>
    <row r="113" ht="15.75" customHeight="1">
      <c r="A113" s="174"/>
      <c r="B113" s="174"/>
      <c r="C113" s="174"/>
      <c r="D113" s="174"/>
      <c r="E113" s="156"/>
      <c r="F113" s="174"/>
      <c r="G113" s="174"/>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row>
    <row r="114" ht="15.75" customHeight="1">
      <c r="A114" s="156"/>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row>
    <row r="115" ht="5.25" customHeight="1">
      <c r="A115" s="156"/>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row>
    <row r="116" ht="26.25" customHeight="1">
      <c r="A116" s="112" t="s">
        <v>23</v>
      </c>
      <c r="B116" s="113"/>
      <c r="C116" s="113"/>
      <c r="D116" s="113"/>
      <c r="E116" s="113"/>
      <c r="F116" s="113"/>
      <c r="G116" s="114"/>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row>
    <row r="117" ht="15.75" customHeight="1">
      <c r="A117" s="177" t="s">
        <v>140</v>
      </c>
      <c r="B117" s="178"/>
      <c r="C117" s="178"/>
      <c r="D117" s="178"/>
      <c r="E117" s="178"/>
      <c r="F117" s="178"/>
      <c r="G117" s="179"/>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row>
    <row r="118" ht="15.75" customHeight="1">
      <c r="A118" s="180"/>
      <c r="B118" s="178"/>
      <c r="C118" s="178"/>
      <c r="D118" s="178"/>
      <c r="E118" s="178"/>
      <c r="F118" s="178"/>
      <c r="G118" s="179"/>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row>
    <row r="119" ht="15.75" customHeight="1">
      <c r="A119" s="101"/>
      <c r="G119" s="102"/>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row>
    <row r="120" ht="15.75" customHeight="1">
      <c r="A120" s="101"/>
      <c r="G120" s="102"/>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row>
    <row r="121" ht="15.75" customHeight="1">
      <c r="A121" s="101"/>
      <c r="G121" s="102"/>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row>
    <row r="122" ht="15.75" customHeight="1">
      <c r="A122" s="101"/>
      <c r="G122" s="102"/>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row>
    <row r="123" ht="15.75" customHeight="1">
      <c r="A123" s="101"/>
      <c r="G123" s="102"/>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row>
    <row r="124" ht="15.75" customHeight="1">
      <c r="A124" s="101"/>
      <c r="G124" s="102"/>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row>
    <row r="125" ht="15.75" customHeight="1">
      <c r="A125" s="103"/>
      <c r="B125" s="91"/>
      <c r="C125" s="91"/>
      <c r="D125" s="91"/>
      <c r="E125" s="91"/>
      <c r="F125" s="91"/>
      <c r="G125" s="93"/>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row>
    <row r="126" ht="15.75" customHeight="1">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row>
    <row r="127" ht="27.75" customHeight="1">
      <c r="A127" s="181" t="s">
        <v>141</v>
      </c>
      <c r="B127" s="99"/>
      <c r="C127" s="99"/>
      <c r="D127" s="99"/>
      <c r="E127" s="99"/>
      <c r="F127" s="99"/>
      <c r="G127" s="99"/>
      <c r="H127" s="100"/>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row>
    <row r="128" ht="15.75" customHeight="1">
      <c r="A128" s="182" t="s">
        <v>142</v>
      </c>
      <c r="B128" s="183"/>
      <c r="C128" s="183"/>
      <c r="D128" s="183"/>
      <c r="E128" s="183"/>
      <c r="F128" s="183"/>
      <c r="G128" s="183"/>
      <c r="H128" s="184"/>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row>
    <row r="129" ht="15.75" customHeight="1">
      <c r="A129" s="185" t="s">
        <v>143</v>
      </c>
      <c r="B129" s="185" t="s">
        <v>144</v>
      </c>
      <c r="C129" s="186" t="s">
        <v>145</v>
      </c>
      <c r="D129" s="186" t="s">
        <v>146</v>
      </c>
      <c r="E129" s="186" t="s">
        <v>147</v>
      </c>
      <c r="F129" s="186" t="s">
        <v>148</v>
      </c>
      <c r="G129" s="185" t="s">
        <v>149</v>
      </c>
      <c r="H129" s="185" t="s">
        <v>150</v>
      </c>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row>
    <row r="130" ht="15.75" customHeight="1">
      <c r="A130" s="187"/>
      <c r="B130" s="188"/>
      <c r="C130" s="189"/>
      <c r="D130" s="190"/>
      <c r="E130" s="191"/>
      <c r="F130" s="189"/>
      <c r="G130" s="188"/>
      <c r="H130" s="192"/>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row>
    <row r="131" ht="15.75" customHeight="1">
      <c r="A131" s="193"/>
      <c r="B131" s="194"/>
      <c r="C131" s="195"/>
      <c r="D131" s="196"/>
      <c r="E131" s="197"/>
      <c r="F131" s="195"/>
      <c r="G131" s="194"/>
      <c r="H131" s="198"/>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row>
    <row r="132" ht="15.75" customHeight="1">
      <c r="A132" s="193"/>
      <c r="B132" s="194"/>
      <c r="C132" s="195"/>
      <c r="D132" s="196"/>
      <c r="E132" s="197"/>
      <c r="F132" s="195"/>
      <c r="G132" s="194"/>
      <c r="H132" s="198"/>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row>
    <row r="133" ht="15.75" customHeight="1">
      <c r="A133" s="193"/>
      <c r="B133" s="194"/>
      <c r="C133" s="195"/>
      <c r="D133" s="196"/>
      <c r="E133" s="197"/>
      <c r="F133" s="195"/>
      <c r="G133" s="194"/>
      <c r="H133" s="198"/>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row>
    <row r="134" ht="15.75" customHeight="1">
      <c r="A134" s="193"/>
      <c r="B134" s="194"/>
      <c r="C134" s="199"/>
      <c r="D134" s="199"/>
      <c r="E134" s="199"/>
      <c r="F134" s="199"/>
      <c r="G134" s="194"/>
      <c r="H134" s="198"/>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row>
    <row r="135" ht="15.75" customHeight="1">
      <c r="A135" s="193"/>
      <c r="B135" s="194"/>
      <c r="C135" s="199"/>
      <c r="D135" s="199"/>
      <c r="E135" s="199"/>
      <c r="F135" s="199"/>
      <c r="G135" s="194"/>
      <c r="H135" s="198"/>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row>
    <row r="136" ht="15.75" customHeight="1">
      <c r="A136" s="193"/>
      <c r="B136" s="194"/>
      <c r="C136" s="199"/>
      <c r="D136" s="199"/>
      <c r="E136" s="199"/>
      <c r="F136" s="199"/>
      <c r="G136" s="194"/>
      <c r="H136" s="198"/>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row>
    <row r="137" ht="15.75" customHeight="1">
      <c r="A137" s="193"/>
      <c r="B137" s="194"/>
      <c r="C137" s="195"/>
      <c r="D137" s="196"/>
      <c r="E137" s="197"/>
      <c r="F137" s="195"/>
      <c r="G137" s="194"/>
      <c r="H137" s="198"/>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row>
    <row r="138" ht="15.75" customHeight="1">
      <c r="A138" s="193"/>
      <c r="B138" s="194"/>
      <c r="C138" s="195"/>
      <c r="D138" s="196"/>
      <c r="E138" s="197"/>
      <c r="F138" s="195"/>
      <c r="G138" s="194"/>
      <c r="H138" s="198"/>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row>
    <row r="139" ht="15.75" customHeight="1">
      <c r="A139" s="193"/>
      <c r="B139" s="194"/>
      <c r="C139" s="195"/>
      <c r="D139" s="196"/>
      <c r="E139" s="197"/>
      <c r="F139" s="195"/>
      <c r="G139" s="194"/>
      <c r="H139" s="198"/>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row>
    <row r="140" ht="15.75" customHeight="1">
      <c r="A140" s="193"/>
      <c r="B140" s="194"/>
      <c r="C140" s="199"/>
      <c r="D140" s="199"/>
      <c r="E140" s="199"/>
      <c r="F140" s="199"/>
      <c r="G140" s="194"/>
      <c r="H140" s="198"/>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row>
    <row r="141" ht="15.75" customHeight="1">
      <c r="A141" s="193"/>
      <c r="B141" s="194"/>
      <c r="C141" s="199"/>
      <c r="D141" s="199"/>
      <c r="E141" s="199"/>
      <c r="F141" s="199"/>
      <c r="G141" s="194"/>
      <c r="H141" s="198"/>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row>
    <row r="142" ht="15.75" customHeight="1">
      <c r="A142" s="200"/>
      <c r="B142" s="201"/>
      <c r="C142" s="202"/>
      <c r="D142" s="202"/>
      <c r="E142" s="202"/>
      <c r="F142" s="202"/>
      <c r="G142" s="201"/>
      <c r="H142" s="203"/>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row>
    <row r="143" ht="15.75" customHeight="1">
      <c r="A143" s="204"/>
      <c r="B143" s="205"/>
      <c r="C143" s="206"/>
      <c r="D143" s="206"/>
      <c r="E143" s="206"/>
      <c r="F143" s="206"/>
      <c r="G143" s="205"/>
      <c r="H143" s="207"/>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row>
    <row r="144" ht="15.75" customHeight="1">
      <c r="A144" s="200"/>
      <c r="B144" s="201"/>
      <c r="C144" s="202"/>
      <c r="D144" s="202"/>
      <c r="E144" s="202"/>
      <c r="F144" s="202"/>
      <c r="G144" s="201"/>
      <c r="H144" s="203"/>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row>
    <row r="145" ht="15.75" customHeight="1">
      <c r="A145" s="204"/>
      <c r="B145" s="205"/>
      <c r="C145" s="206"/>
      <c r="D145" s="206"/>
      <c r="E145" s="206"/>
      <c r="F145" s="206"/>
      <c r="G145" s="205"/>
      <c r="H145" s="207"/>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row>
    <row r="146" ht="15.75" customHeight="1">
      <c r="A146" s="200"/>
      <c r="B146" s="201"/>
      <c r="C146" s="202"/>
      <c r="D146" s="202"/>
      <c r="E146" s="202"/>
      <c r="F146" s="202"/>
      <c r="G146" s="201"/>
      <c r="H146" s="203"/>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row>
    <row r="147" ht="15.75" customHeight="1">
      <c r="A147" s="200"/>
      <c r="B147" s="201"/>
      <c r="C147" s="202"/>
      <c r="D147" s="202"/>
      <c r="E147" s="202"/>
      <c r="F147" s="202"/>
      <c r="G147" s="201"/>
      <c r="H147" s="203"/>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row>
    <row r="148" ht="15.75" customHeight="1">
      <c r="A148" s="204"/>
      <c r="B148" s="205"/>
      <c r="C148" s="206"/>
      <c r="D148" s="206"/>
      <c r="E148" s="206"/>
      <c r="F148" s="206"/>
      <c r="G148" s="205"/>
      <c r="H148" s="207"/>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row>
    <row r="149" ht="15.75" customHeight="1">
      <c r="A149" s="200"/>
      <c r="B149" s="201"/>
      <c r="C149" s="202"/>
      <c r="D149" s="202"/>
      <c r="E149" s="202"/>
      <c r="F149" s="202"/>
      <c r="G149" s="201"/>
      <c r="H149" s="203"/>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row>
    <row r="150" ht="15.75" customHeight="1">
      <c r="A150" s="204"/>
      <c r="B150" s="205"/>
      <c r="C150" s="206"/>
      <c r="D150" s="206"/>
      <c r="E150" s="206"/>
      <c r="F150" s="206"/>
      <c r="G150" s="205"/>
      <c r="H150" s="207"/>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row>
    <row r="151" ht="15.75" customHeight="1">
      <c r="A151" s="200"/>
      <c r="B151" s="201"/>
      <c r="C151" s="202"/>
      <c r="D151" s="202"/>
      <c r="E151" s="202"/>
      <c r="F151" s="202"/>
      <c r="G151" s="201"/>
      <c r="H151" s="203"/>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row>
    <row r="152" ht="15.75" customHeight="1">
      <c r="A152" s="208"/>
      <c r="B152" s="209"/>
      <c r="C152" s="210"/>
      <c r="D152" s="210"/>
      <c r="E152" s="210"/>
      <c r="F152" s="210"/>
      <c r="G152" s="209"/>
      <c r="H152" s="211"/>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row>
    <row r="153" ht="15.75" customHeight="1">
      <c r="A153" s="156"/>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E153" s="156"/>
    </row>
    <row r="154" ht="15.75" customHeight="1">
      <c r="A154" s="156"/>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E154" s="156"/>
    </row>
    <row r="155" ht="15.75" customHeight="1">
      <c r="A155" s="156"/>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row>
    <row r="156" ht="15.75" customHeight="1">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E156" s="156"/>
    </row>
    <row r="157" ht="15.75" customHeight="1">
      <c r="A157" s="156"/>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row>
    <row r="158" ht="15.75" customHeight="1">
      <c r="A158" s="156"/>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c r="AA158" s="156"/>
      <c r="AB158" s="156"/>
      <c r="AC158" s="156"/>
      <c r="AD158" s="156"/>
      <c r="AE158" s="156"/>
    </row>
    <row r="159" ht="15.75" customHeight="1">
      <c r="A159" s="156"/>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c r="AA159" s="156"/>
      <c r="AB159" s="156"/>
      <c r="AC159" s="156"/>
      <c r="AD159" s="156"/>
      <c r="AE159" s="156"/>
    </row>
    <row r="160" ht="15.75" customHeight="1">
      <c r="A160" s="156"/>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c r="AA160" s="156"/>
      <c r="AB160" s="156"/>
      <c r="AC160" s="156"/>
      <c r="AD160" s="156"/>
      <c r="AE160" s="156"/>
    </row>
    <row r="161" ht="15.75" customHeight="1">
      <c r="A161" s="156"/>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E161" s="156"/>
    </row>
    <row r="162" ht="15.75" customHeight="1">
      <c r="A162" s="156"/>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E162" s="156"/>
    </row>
    <row r="163" ht="15.75" customHeight="1">
      <c r="A163" s="156"/>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c r="AA163" s="156"/>
      <c r="AB163" s="156"/>
      <c r="AC163" s="156"/>
      <c r="AD163" s="156"/>
      <c r="AE163" s="156"/>
    </row>
    <row r="164" ht="15.75" customHeight="1">
      <c r="A164" s="156"/>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156"/>
      <c r="AE164" s="156"/>
    </row>
    <row r="165" ht="15.75" customHeight="1">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c r="AA165" s="156"/>
      <c r="AB165" s="156"/>
      <c r="AC165" s="156"/>
      <c r="AD165" s="156"/>
      <c r="AE165" s="156"/>
    </row>
    <row r="166" ht="15.75" customHeight="1">
      <c r="A166" s="156"/>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c r="AA166" s="156"/>
      <c r="AB166" s="156"/>
      <c r="AC166" s="156"/>
      <c r="AD166" s="156"/>
      <c r="AE166" s="156"/>
    </row>
    <row r="167" ht="15.75" customHeight="1">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row>
    <row r="168" ht="15.75" customHeight="1">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E168" s="156"/>
    </row>
    <row r="169" ht="15.75" customHeight="1">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E169" s="156"/>
    </row>
    <row r="170" ht="15.75" customHeight="1">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E170" s="156"/>
    </row>
    <row r="171" ht="15.75" customHeight="1">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row>
    <row r="172" ht="15.75" customHeight="1">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row>
    <row r="173" ht="15.75" customHeight="1">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row>
    <row r="174" ht="15.75" customHeight="1">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E174" s="156"/>
    </row>
    <row r="175" ht="15.75" customHeight="1">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row>
    <row r="176" ht="15.75" customHeight="1">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row>
    <row r="177" ht="15.75" customHeight="1">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row>
    <row r="178" ht="15.75" customHeight="1">
      <c r="A178" s="156"/>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row>
    <row r="179" ht="15.75" customHeight="1">
      <c r="A179" s="156"/>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row>
    <row r="180" ht="15.75" customHeight="1">
      <c r="A180" s="156"/>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row>
    <row r="181" ht="15.75" customHeight="1">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row>
    <row r="182" ht="15.75" customHeight="1">
      <c r="A182" s="156"/>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row>
    <row r="183" ht="15.75" customHeight="1">
      <c r="A183" s="156"/>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56"/>
      <c r="AE183" s="156"/>
    </row>
    <row r="184" ht="15.75" customHeight="1">
      <c r="A184" s="156"/>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c r="AA184" s="156"/>
      <c r="AB184" s="156"/>
      <c r="AC184" s="156"/>
      <c r="AD184" s="156"/>
      <c r="AE184" s="156"/>
    </row>
    <row r="185" ht="15.75" customHeight="1">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E185" s="156"/>
    </row>
    <row r="186" ht="15.75" customHeight="1">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row>
    <row r="187" ht="15.75" customHeight="1">
      <c r="A187" s="156"/>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c r="AE187" s="156"/>
    </row>
    <row r="188" ht="15.75" customHeight="1">
      <c r="A188" s="156"/>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156"/>
      <c r="AE188" s="156"/>
    </row>
    <row r="189" ht="15.75" customHeight="1">
      <c r="A189" s="156"/>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156"/>
      <c r="AE189" s="156"/>
    </row>
    <row r="190" ht="15.75" customHeight="1">
      <c r="A190" s="156"/>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c r="AA190" s="156"/>
      <c r="AB190" s="156"/>
      <c r="AC190" s="156"/>
      <c r="AD190" s="156"/>
      <c r="AE190" s="156"/>
    </row>
    <row r="191" ht="15.75" customHeight="1">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c r="AE191" s="156"/>
    </row>
    <row r="192" ht="15.75" customHeight="1">
      <c r="A192" s="156"/>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E192" s="156"/>
    </row>
    <row r="193" ht="15.75" customHeight="1">
      <c r="A193" s="156"/>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56"/>
      <c r="AE193" s="156"/>
    </row>
    <row r="194" ht="15.75" customHeight="1">
      <c r="A194" s="156"/>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56"/>
      <c r="AE194" s="156"/>
    </row>
    <row r="195" ht="15.75" customHeight="1">
      <c r="A195" s="156"/>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c r="AA195" s="156"/>
      <c r="AB195" s="156"/>
      <c r="AC195" s="156"/>
      <c r="AD195" s="156"/>
      <c r="AE195" s="156"/>
    </row>
    <row r="196" ht="15.75" customHeight="1">
      <c r="A196" s="156"/>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156"/>
      <c r="AE196" s="156"/>
    </row>
    <row r="197" ht="15.75" customHeight="1">
      <c r="A197" s="156"/>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c r="AA197" s="156"/>
      <c r="AB197" s="156"/>
      <c r="AC197" s="156"/>
      <c r="AD197" s="156"/>
      <c r="AE197" s="156"/>
    </row>
    <row r="198" ht="15.75" customHeight="1">
      <c r="A198" s="156"/>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c r="AA198" s="156"/>
      <c r="AB198" s="156"/>
      <c r="AC198" s="156"/>
      <c r="AD198" s="156"/>
      <c r="AE198" s="156"/>
    </row>
    <row r="199" ht="15.75" customHeight="1">
      <c r="A199" s="156"/>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156"/>
      <c r="AE199" s="156"/>
    </row>
    <row r="200" ht="15.75" customHeight="1">
      <c r="A200" s="156"/>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c r="AE200" s="156"/>
    </row>
    <row r="201" ht="15.75" customHeight="1">
      <c r="A201" s="156"/>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156"/>
      <c r="AE201" s="156"/>
    </row>
    <row r="202" ht="15.75" customHeight="1">
      <c r="A202" s="156"/>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c r="AA202" s="156"/>
      <c r="AB202" s="156"/>
      <c r="AC202" s="156"/>
      <c r="AD202" s="156"/>
      <c r="AE202" s="156"/>
    </row>
    <row r="203" ht="15.75" customHeight="1">
      <c r="A203" s="156"/>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c r="AA203" s="156"/>
      <c r="AB203" s="156"/>
      <c r="AC203" s="156"/>
      <c r="AD203" s="156"/>
      <c r="AE203" s="156"/>
    </row>
    <row r="204" ht="15.75" customHeight="1">
      <c r="A204" s="156"/>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c r="AA204" s="156"/>
      <c r="AB204" s="156"/>
      <c r="AC204" s="156"/>
      <c r="AD204" s="156"/>
      <c r="AE204" s="156"/>
    </row>
    <row r="205" ht="15.75" customHeight="1">
      <c r="A205" s="156"/>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row>
    <row r="206" ht="15.75" customHeight="1">
      <c r="A206" s="156"/>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row>
    <row r="207" ht="15.75" customHeight="1">
      <c r="A207" s="156"/>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E207" s="156"/>
    </row>
    <row r="208" ht="15.75" customHeight="1">
      <c r="A208" s="156"/>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E208" s="156"/>
    </row>
    <row r="209" ht="15.75" customHeight="1">
      <c r="A209" s="156"/>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c r="AA209" s="156"/>
      <c r="AB209" s="156"/>
      <c r="AC209" s="156"/>
      <c r="AD209" s="156"/>
      <c r="AE209" s="156"/>
    </row>
    <row r="210" ht="15.75" customHeight="1">
      <c r="A210" s="156"/>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56"/>
      <c r="AE210" s="156"/>
    </row>
    <row r="211" ht="15.75" customHeight="1">
      <c r="A211" s="156"/>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E211" s="156"/>
    </row>
    <row r="212" ht="15.75" customHeight="1">
      <c r="A212" s="156"/>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c r="AA212" s="156"/>
      <c r="AB212" s="156"/>
      <c r="AC212" s="156"/>
      <c r="AD212" s="156"/>
      <c r="AE212" s="156"/>
    </row>
    <row r="213" ht="15.75" customHeight="1">
      <c r="A213" s="156"/>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c r="AA213" s="156"/>
      <c r="AB213" s="156"/>
      <c r="AC213" s="156"/>
      <c r="AD213" s="156"/>
      <c r="AE213" s="156"/>
    </row>
    <row r="214" ht="15.75" customHeight="1">
      <c r="A214" s="156"/>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156"/>
      <c r="AE214" s="156"/>
    </row>
    <row r="215" ht="15.75" customHeight="1">
      <c r="A215" s="156"/>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c r="AA215" s="156"/>
      <c r="AB215" s="156"/>
      <c r="AC215" s="156"/>
      <c r="AD215" s="156"/>
      <c r="AE215" s="156"/>
    </row>
    <row r="216" ht="15.75" customHeight="1">
      <c r="A216" s="156"/>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c r="AE216" s="156"/>
    </row>
    <row r="217" ht="15.75" customHeight="1">
      <c r="A217" s="156"/>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156"/>
      <c r="AE217" s="156"/>
    </row>
    <row r="218" ht="15.75" customHeight="1">
      <c r="A218" s="156"/>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56"/>
      <c r="AE218" s="156"/>
    </row>
    <row r="219" ht="15.75" customHeight="1">
      <c r="A219" s="156"/>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row>
    <row r="220" ht="15.75" customHeight="1">
      <c r="A220" s="156"/>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row>
    <row r="221" ht="15.75" customHeight="1">
      <c r="A221" s="156"/>
      <c r="B221" s="156"/>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row>
    <row r="222" ht="15.75" customHeight="1">
      <c r="A222" s="156"/>
      <c r="B222" s="156"/>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row>
    <row r="223" ht="15.75" customHeight="1">
      <c r="A223" s="156"/>
      <c r="B223" s="156"/>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c r="AA223" s="156"/>
      <c r="AB223" s="156"/>
      <c r="AC223" s="156"/>
      <c r="AD223" s="156"/>
      <c r="AE223" s="156"/>
    </row>
    <row r="224" ht="15.75" customHeight="1">
      <c r="A224" s="156"/>
      <c r="B224" s="156"/>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A224" s="156"/>
      <c r="AB224" s="156"/>
      <c r="AC224" s="156"/>
      <c r="AD224" s="156"/>
      <c r="AE224" s="156"/>
    </row>
    <row r="225" ht="15.75" customHeight="1">
      <c r="A225" s="156"/>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E225" s="156"/>
    </row>
    <row r="226" ht="15.75" customHeight="1">
      <c r="A226" s="156"/>
      <c r="B226" s="156"/>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E226" s="156"/>
    </row>
    <row r="227" ht="15.75" customHeight="1">
      <c r="A227" s="156"/>
      <c r="B227" s="156"/>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c r="AE227" s="156"/>
    </row>
    <row r="228" ht="15.75" customHeight="1">
      <c r="A228" s="156"/>
      <c r="B228" s="156"/>
      <c r="C228" s="156"/>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c r="AE228" s="156"/>
    </row>
    <row r="229" ht="15.75" customHeight="1">
      <c r="A229" s="156"/>
      <c r="B229" s="156"/>
      <c r="C229" s="156"/>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E229" s="156"/>
    </row>
    <row r="230" ht="15.75" customHeight="1">
      <c r="A230" s="156"/>
      <c r="B230" s="156"/>
      <c r="C230" s="156"/>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56"/>
      <c r="AE230" s="156"/>
    </row>
    <row r="231" ht="15.75" customHeight="1">
      <c r="A231" s="156"/>
      <c r="B231" s="156"/>
      <c r="C231" s="156"/>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row>
    <row r="232" ht="15.75" customHeight="1">
      <c r="A232" s="156"/>
      <c r="B232" s="156"/>
      <c r="C232" s="156"/>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c r="AA232" s="156"/>
      <c r="AB232" s="156"/>
      <c r="AC232" s="156"/>
      <c r="AD232" s="156"/>
      <c r="AE232" s="156"/>
    </row>
    <row r="233" ht="15.75" customHeight="1">
      <c r="A233" s="156"/>
      <c r="B233" s="156"/>
      <c r="C233" s="156"/>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156"/>
      <c r="AE233" s="156"/>
    </row>
    <row r="234" ht="15.75" customHeight="1">
      <c r="A234" s="156"/>
      <c r="B234" s="156"/>
      <c r="C234" s="156"/>
      <c r="D234" s="156"/>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c r="AA234" s="156"/>
      <c r="AB234" s="156"/>
      <c r="AC234" s="156"/>
      <c r="AD234" s="156"/>
      <c r="AE234" s="156"/>
    </row>
    <row r="235" ht="15.75" customHeight="1">
      <c r="A235" s="156"/>
      <c r="B235" s="156"/>
      <c r="C235" s="156"/>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c r="AE235" s="156"/>
    </row>
    <row r="236" ht="15.75" customHeight="1">
      <c r="A236" s="156"/>
      <c r="B236" s="156"/>
      <c r="C236" s="156"/>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E236" s="156"/>
    </row>
    <row r="237" ht="15.75" customHeight="1">
      <c r="A237" s="156"/>
      <c r="B237" s="156"/>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E237" s="156"/>
    </row>
    <row r="238" ht="15.75" customHeight="1">
      <c r="A238" s="156"/>
      <c r="B238" s="156"/>
      <c r="C238" s="156"/>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E238" s="156"/>
    </row>
    <row r="239" ht="15.75" customHeight="1">
      <c r="A239" s="156"/>
      <c r="B239" s="156"/>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row>
    <row r="240" ht="15.75" customHeight="1">
      <c r="A240" s="156"/>
      <c r="B240" s="156"/>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row>
    <row r="241" ht="15.75" customHeight="1">
      <c r="A241" s="156"/>
      <c r="B241" s="156"/>
      <c r="C241" s="156"/>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row>
    <row r="242" ht="15.75" customHeight="1">
      <c r="A242" s="156"/>
      <c r="B242" s="156"/>
      <c r="C242" s="156"/>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56"/>
      <c r="AE242" s="156"/>
    </row>
    <row r="243" ht="15.75" customHeight="1">
      <c r="A243" s="156"/>
      <c r="B243" s="156"/>
      <c r="C243" s="156"/>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E243" s="156"/>
    </row>
    <row r="244" ht="15.75" customHeight="1">
      <c r="A244" s="156"/>
      <c r="B244" s="156"/>
      <c r="C244" s="156"/>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6"/>
      <c r="AE244" s="156"/>
    </row>
    <row r="245" ht="15.75" customHeight="1">
      <c r="A245" s="156"/>
      <c r="B245" s="156"/>
      <c r="C245" s="156"/>
      <c r="D245" s="156"/>
      <c r="E245" s="156"/>
      <c r="F245" s="156"/>
      <c r="G245" s="156"/>
      <c r="H245" s="156"/>
      <c r="I245" s="156"/>
      <c r="J245" s="156"/>
      <c r="K245" s="156"/>
      <c r="L245" s="156"/>
      <c r="M245" s="156"/>
      <c r="N245" s="156"/>
      <c r="O245" s="156"/>
      <c r="P245" s="156"/>
      <c r="Q245" s="156"/>
      <c r="R245" s="156"/>
      <c r="S245" s="156"/>
      <c r="T245" s="156"/>
      <c r="U245" s="156"/>
      <c r="V245" s="156"/>
      <c r="W245" s="156"/>
      <c r="X245" s="156"/>
      <c r="Y245" s="156"/>
      <c r="Z245" s="156"/>
      <c r="AA245" s="156"/>
      <c r="AB245" s="156"/>
      <c r="AC245" s="156"/>
      <c r="AD245" s="156"/>
      <c r="AE245" s="156"/>
    </row>
    <row r="246" ht="15.75" customHeight="1">
      <c r="A246" s="156"/>
      <c r="B246" s="156"/>
      <c r="C246" s="156"/>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c r="AE246" s="156"/>
    </row>
    <row r="247" ht="15.75" customHeight="1">
      <c r="A247" s="156"/>
      <c r="B247" s="156"/>
      <c r="C247" s="156"/>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E247" s="156"/>
    </row>
    <row r="248" ht="15.75" customHeight="1">
      <c r="A248" s="156"/>
      <c r="B248" s="156"/>
      <c r="C248" s="156"/>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c r="AE248" s="156"/>
    </row>
    <row r="249" ht="15.75" customHeight="1">
      <c r="A249" s="156"/>
      <c r="B249" s="156"/>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c r="AA249" s="156"/>
      <c r="AB249" s="156"/>
      <c r="AC249" s="156"/>
      <c r="AD249" s="156"/>
      <c r="AE249" s="156"/>
    </row>
    <row r="250" ht="15.75" customHeight="1">
      <c r="A250" s="156"/>
      <c r="B250" s="156"/>
      <c r="C250" s="156"/>
      <c r="D250" s="156"/>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c r="AA250" s="156"/>
      <c r="AB250" s="156"/>
      <c r="AC250" s="156"/>
      <c r="AD250" s="156"/>
      <c r="AE250" s="156"/>
    </row>
    <row r="251" ht="15.75" customHeight="1">
      <c r="A251" s="156"/>
      <c r="B251" s="156"/>
      <c r="C251" s="156"/>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c r="AA251" s="156"/>
      <c r="AB251" s="156"/>
      <c r="AC251" s="156"/>
      <c r="AD251" s="156"/>
      <c r="AE251" s="156"/>
    </row>
    <row r="252" ht="15.75" customHeight="1">
      <c r="A252" s="156"/>
      <c r="B252" s="156"/>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6"/>
      <c r="AB252" s="156"/>
      <c r="AC252" s="156"/>
      <c r="AD252" s="156"/>
      <c r="AE252" s="156"/>
    </row>
    <row r="253" ht="15.75" customHeight="1">
      <c r="A253" s="156"/>
      <c r="B253" s="156"/>
      <c r="C253" s="156"/>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c r="AA253" s="156"/>
      <c r="AB253" s="156"/>
      <c r="AC253" s="156"/>
      <c r="AD253" s="156"/>
      <c r="AE253" s="156"/>
    </row>
    <row r="254" ht="15.75" customHeight="1">
      <c r="A254" s="156"/>
      <c r="B254" s="156"/>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156"/>
      <c r="AE254" s="156"/>
    </row>
    <row r="255" ht="15.75" customHeight="1">
      <c r="A255" s="156"/>
      <c r="B255" s="156"/>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6"/>
      <c r="AB255" s="156"/>
      <c r="AC255" s="156"/>
      <c r="AD255" s="156"/>
      <c r="AE255" s="156"/>
    </row>
    <row r="256" ht="15.75" customHeight="1">
      <c r="A256" s="156"/>
      <c r="B256" s="156"/>
      <c r="C256" s="156"/>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row>
    <row r="257" ht="15.75" customHeight="1">
      <c r="A257" s="156"/>
      <c r="B257" s="156"/>
      <c r="C257" s="156"/>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c r="AE257" s="156"/>
    </row>
    <row r="258" ht="15.75" customHeight="1">
      <c r="A258" s="156"/>
      <c r="B258" s="156"/>
      <c r="C258" s="156"/>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E258" s="156"/>
    </row>
    <row r="259" ht="15.75" customHeight="1">
      <c r="A259" s="156"/>
      <c r="B259" s="156"/>
      <c r="C259" s="156"/>
      <c r="D259" s="156"/>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c r="AA259" s="156"/>
      <c r="AB259" s="156"/>
      <c r="AC259" s="156"/>
      <c r="AD259" s="156"/>
      <c r="AE259" s="156"/>
    </row>
    <row r="260" ht="15.75" customHeight="1">
      <c r="A260" s="156"/>
      <c r="B260" s="156"/>
      <c r="C260" s="156"/>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c r="AA260" s="156"/>
      <c r="AB260" s="156"/>
      <c r="AC260" s="156"/>
      <c r="AD260" s="156"/>
      <c r="AE260" s="156"/>
    </row>
    <row r="261" ht="15.75" customHeight="1">
      <c r="A261" s="156"/>
      <c r="B261" s="156"/>
      <c r="C261" s="156"/>
      <c r="D261" s="156"/>
      <c r="E261" s="156"/>
      <c r="F261" s="156"/>
      <c r="G261" s="156"/>
      <c r="H261" s="156"/>
      <c r="I261" s="156"/>
      <c r="J261" s="156"/>
      <c r="K261" s="156"/>
      <c r="L261" s="156"/>
      <c r="M261" s="156"/>
      <c r="N261" s="156"/>
      <c r="O261" s="156"/>
      <c r="P261" s="156"/>
      <c r="Q261" s="156"/>
      <c r="R261" s="156"/>
      <c r="S261" s="156"/>
      <c r="T261" s="156"/>
      <c r="U261" s="156"/>
      <c r="V261" s="156"/>
      <c r="W261" s="156"/>
      <c r="X261" s="156"/>
      <c r="Y261" s="156"/>
      <c r="Z261" s="156"/>
      <c r="AA261" s="156"/>
      <c r="AB261" s="156"/>
      <c r="AC261" s="156"/>
      <c r="AD261" s="156"/>
      <c r="AE261" s="156"/>
    </row>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A1:G1"/>
    <mergeCell ref="A2:G2"/>
    <mergeCell ref="A116:G116"/>
    <mergeCell ref="A117:G117"/>
    <mergeCell ref="A118:G125"/>
    <mergeCell ref="A127:H127"/>
    <mergeCell ref="A128:H128"/>
  </mergeCells>
  <dataValidations>
    <dataValidation type="list" allowBlank="1" showErrorMessage="1" sqref="C130:C152">
      <formula1>"Certified,Non-Certified"</formula1>
    </dataValidation>
    <dataValidation type="list" allowBlank="1" showErrorMessage="1" sqref="D130:D152">
      <formula1>"0.25,0.33,0.5,0.66,0.8,1"</formula1>
    </dataValidation>
    <dataValidation type="list" allowBlank="1" showErrorMessage="1" sqref="E130:F152">
      <formula1>"Yes,No"</formula1>
    </dataValidation>
    <dataValidation type="list" allowBlank="1" showErrorMessage="1" sqref="E4:E110">
      <formula1>"Pre-Award Cost,Implementation,Indirect Cost,Planning"</formula1>
    </dataValidation>
    <dataValidation type="list" allowBlank="1" showInputMessage="1" showErrorMessage="1" prompt="Click and enter a value from range" sqref="F4:F110">
      <formula1>'Project Year 1'!$J$4:$J$102</formula1>
    </dataValidation>
  </dataValidations>
  <printOptions/>
  <pageMargins bottom="0.75" footer="0.0" header="0.0" left="0.7" right="0.7" top="0.75"/>
  <pageSetup orientation="landscape"/>
  <drawing r:id="rId2"/>
  <legacyDrawing r:id="rId3"/>
  <tableParts count="3">
    <tablePart r:id="rId7"/>
    <tablePart r:id="rId8"/>
    <tablePart r:id="rId9"/>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2.25"/>
    <col customWidth="1" min="2" max="2" width="13.75"/>
    <col customWidth="1" min="3" max="3" width="14.88"/>
    <col customWidth="1" min="4" max="9" width="19.38"/>
    <col customWidth="1" min="10" max="10" width="42.25"/>
    <col customWidth="1" min="11" max="31" width="19.38"/>
  </cols>
  <sheetData>
    <row r="1" ht="27.0" customHeight="1">
      <c r="A1" s="112" t="s">
        <v>151</v>
      </c>
      <c r="B1" s="113"/>
      <c r="C1" s="113"/>
      <c r="D1" s="113"/>
      <c r="E1" s="113"/>
      <c r="F1" s="113"/>
      <c r="G1" s="114"/>
      <c r="H1" s="115"/>
      <c r="K1" s="116"/>
      <c r="L1" s="212"/>
      <c r="M1" s="212"/>
      <c r="N1" s="213"/>
      <c r="O1" s="214"/>
      <c r="P1" s="215"/>
      <c r="Q1" s="216"/>
      <c r="R1" s="216"/>
      <c r="S1" s="213"/>
      <c r="T1" s="213"/>
      <c r="U1" s="213"/>
      <c r="V1" s="215"/>
      <c r="W1" s="217"/>
      <c r="X1" s="218"/>
      <c r="Y1" s="218"/>
      <c r="Z1" s="218"/>
      <c r="AA1" s="218"/>
      <c r="AB1" s="218"/>
      <c r="AC1" s="218"/>
      <c r="AD1" s="218"/>
      <c r="AE1" s="218"/>
    </row>
    <row r="2" ht="15.0" customHeight="1">
      <c r="A2" s="121" t="s">
        <v>152</v>
      </c>
      <c r="B2" s="122"/>
      <c r="C2" s="122"/>
      <c r="D2" s="122"/>
      <c r="E2" s="122"/>
      <c r="F2" s="122"/>
      <c r="G2" s="123"/>
      <c r="H2" s="124"/>
      <c r="I2" s="125"/>
      <c r="J2" s="125"/>
      <c r="K2" s="126"/>
      <c r="L2" s="219"/>
      <c r="M2" s="220"/>
      <c r="N2" s="221"/>
      <c r="O2" s="220"/>
      <c r="P2" s="220"/>
      <c r="Q2" s="220"/>
      <c r="R2" s="220"/>
      <c r="S2" s="219"/>
      <c r="T2" s="220"/>
      <c r="U2" s="220"/>
      <c r="V2" s="219"/>
      <c r="W2" s="220"/>
      <c r="X2" s="219"/>
      <c r="Y2" s="222"/>
      <c r="Z2" s="222"/>
      <c r="AA2" s="222"/>
      <c r="AB2" s="222"/>
      <c r="AC2" s="222"/>
      <c r="AD2" s="220"/>
      <c r="AE2" s="219"/>
    </row>
    <row r="3" ht="16.5" customHeight="1">
      <c r="A3" s="223" t="s">
        <v>28</v>
      </c>
      <c r="B3" s="224" t="s">
        <v>29</v>
      </c>
      <c r="C3" s="224" t="s">
        <v>30</v>
      </c>
      <c r="D3" s="224" t="s">
        <v>31</v>
      </c>
      <c r="E3" s="224" t="s">
        <v>32</v>
      </c>
      <c r="F3" s="224" t="s">
        <v>33</v>
      </c>
      <c r="G3" s="225" t="s">
        <v>34</v>
      </c>
      <c r="H3" s="134"/>
      <c r="I3" s="135"/>
      <c r="J3" s="136" t="s">
        <v>35</v>
      </c>
      <c r="K3" s="136" t="s">
        <v>36</v>
      </c>
      <c r="L3" s="226"/>
      <c r="M3" s="226"/>
      <c r="N3" s="226"/>
      <c r="O3" s="226"/>
      <c r="P3" s="226"/>
      <c r="Q3" s="226"/>
      <c r="R3" s="226"/>
      <c r="S3" s="226"/>
      <c r="T3" s="226"/>
      <c r="U3" s="226"/>
      <c r="V3" s="226"/>
      <c r="W3" s="226"/>
      <c r="X3" s="226"/>
      <c r="Y3" s="226"/>
      <c r="Z3" s="226"/>
      <c r="AA3" s="226"/>
      <c r="AB3" s="226"/>
      <c r="AC3" s="226"/>
      <c r="AD3" s="226"/>
      <c r="AE3" s="226"/>
    </row>
    <row r="4" ht="15.0" customHeight="1">
      <c r="A4" s="227"/>
      <c r="B4" s="228"/>
      <c r="C4" s="229"/>
      <c r="D4" s="228"/>
      <c r="E4" s="228"/>
      <c r="F4" s="228"/>
      <c r="G4" s="230">
        <f t="shared" ref="G4:G110" si="1">PRODUCT(B4,C4)</f>
        <v>0</v>
      </c>
      <c r="H4" s="147"/>
      <c r="I4" s="148"/>
      <c r="J4" s="149" t="s">
        <v>37</v>
      </c>
      <c r="K4" s="150">
        <f>SUMIF($F$4:$F$110,"General Instruction: Salary (Cert./Non Cert.)", $G$4:$G$110)</f>
        <v>0</v>
      </c>
      <c r="L4" s="156"/>
      <c r="M4" s="156"/>
      <c r="N4" s="156"/>
      <c r="O4" s="156"/>
      <c r="P4" s="156"/>
      <c r="Q4" s="156"/>
      <c r="R4" s="156"/>
      <c r="S4" s="156"/>
      <c r="T4" s="156"/>
      <c r="U4" s="156"/>
      <c r="V4" s="156"/>
      <c r="W4" s="156"/>
      <c r="X4" s="156"/>
      <c r="Y4" s="156"/>
      <c r="Z4" s="156"/>
      <c r="AA4" s="156"/>
      <c r="AB4" s="156"/>
      <c r="AC4" s="156"/>
      <c r="AD4" s="156"/>
      <c r="AE4" s="156"/>
    </row>
    <row r="5" ht="15.0" customHeight="1">
      <c r="A5" s="231"/>
      <c r="B5" s="232"/>
      <c r="C5" s="233"/>
      <c r="D5" s="232"/>
      <c r="E5" s="232"/>
      <c r="F5" s="232"/>
      <c r="G5" s="234">
        <f t="shared" si="1"/>
        <v>0</v>
      </c>
      <c r="H5" s="156"/>
      <c r="I5" s="148"/>
      <c r="J5" s="157" t="s">
        <v>38</v>
      </c>
      <c r="K5" s="158">
        <f>SUMIF($F$4:$F$110,"General Instruction: Additional Compensation (Cert./Non Cert.)", $G$4:$G$110)</f>
        <v>0</v>
      </c>
      <c r="L5" s="156"/>
      <c r="M5" s="156"/>
      <c r="N5" s="156"/>
      <c r="O5" s="156"/>
      <c r="P5" s="156"/>
      <c r="Q5" s="156"/>
      <c r="R5" s="156"/>
      <c r="S5" s="156"/>
      <c r="T5" s="156"/>
      <c r="U5" s="156"/>
      <c r="V5" s="156"/>
      <c r="W5" s="156"/>
      <c r="X5" s="156"/>
      <c r="Y5" s="156"/>
      <c r="Z5" s="156"/>
      <c r="AA5" s="156"/>
      <c r="AB5" s="156"/>
      <c r="AC5" s="156"/>
      <c r="AD5" s="156"/>
      <c r="AE5" s="156"/>
    </row>
    <row r="6" ht="15.0" customHeight="1">
      <c r="A6" s="231"/>
      <c r="B6" s="232"/>
      <c r="C6" s="233"/>
      <c r="D6" s="232"/>
      <c r="E6" s="232"/>
      <c r="F6" s="232"/>
      <c r="G6" s="234">
        <f t="shared" si="1"/>
        <v>0</v>
      </c>
      <c r="H6" s="156"/>
      <c r="I6" s="148"/>
      <c r="J6" s="157" t="s">
        <v>39</v>
      </c>
      <c r="K6" s="158">
        <f>SUMIF($F$4:$F$110,"General Instruction: Benefits (Cert./Non Cert.)", $G$4:$G$110)</f>
        <v>0</v>
      </c>
      <c r="L6" s="156"/>
      <c r="M6" s="156"/>
      <c r="N6" s="156"/>
      <c r="O6" s="156"/>
      <c r="P6" s="156"/>
      <c r="Q6" s="156"/>
      <c r="R6" s="156"/>
      <c r="S6" s="156"/>
      <c r="T6" s="156"/>
      <c r="U6" s="156"/>
      <c r="V6" s="156"/>
      <c r="W6" s="156"/>
      <c r="X6" s="156"/>
      <c r="Y6" s="156"/>
      <c r="Z6" s="156"/>
      <c r="AA6" s="156"/>
      <c r="AB6" s="156"/>
      <c r="AC6" s="156"/>
      <c r="AD6" s="156"/>
      <c r="AE6" s="156"/>
    </row>
    <row r="7" ht="15.0" customHeight="1">
      <c r="A7" s="231"/>
      <c r="B7" s="232"/>
      <c r="C7" s="233"/>
      <c r="D7" s="232"/>
      <c r="E7" s="232"/>
      <c r="F7" s="232"/>
      <c r="G7" s="234">
        <f t="shared" si="1"/>
        <v>0</v>
      </c>
      <c r="H7" s="156"/>
      <c r="I7" s="148"/>
      <c r="J7" s="160" t="s">
        <v>40</v>
      </c>
      <c r="K7" s="161">
        <f>SUMIF($F$4:$F$110,"General Instruction: Professional Services", $G$4:$G$110)</f>
        <v>0</v>
      </c>
      <c r="L7" s="156"/>
      <c r="M7" s="156"/>
      <c r="N7" s="156"/>
      <c r="O7" s="156"/>
      <c r="P7" s="156"/>
      <c r="Q7" s="156"/>
      <c r="R7" s="156"/>
      <c r="S7" s="156"/>
      <c r="T7" s="156"/>
      <c r="U7" s="156"/>
      <c r="V7" s="156"/>
      <c r="W7" s="156"/>
      <c r="X7" s="156"/>
      <c r="Y7" s="156"/>
      <c r="Z7" s="156"/>
      <c r="AA7" s="156"/>
      <c r="AB7" s="156"/>
      <c r="AC7" s="156"/>
      <c r="AD7" s="156"/>
      <c r="AE7" s="156"/>
    </row>
    <row r="8" ht="15.0" customHeight="1">
      <c r="A8" s="231"/>
      <c r="B8" s="232"/>
      <c r="C8" s="233"/>
      <c r="D8" s="232"/>
      <c r="E8" s="232"/>
      <c r="F8" s="232"/>
      <c r="G8" s="234">
        <f t="shared" si="1"/>
        <v>0</v>
      </c>
      <c r="H8" s="156"/>
      <c r="I8" s="148"/>
      <c r="J8" s="157" t="s">
        <v>41</v>
      </c>
      <c r="K8" s="158">
        <f>SUMIF($F$4:$F$110,"General Instruction: Rentals, Property Services", $G$4:$G$110)</f>
        <v>0</v>
      </c>
      <c r="L8" s="156"/>
      <c r="M8" s="156"/>
      <c r="N8" s="156"/>
      <c r="O8" s="156"/>
      <c r="P8" s="156"/>
      <c r="Q8" s="156"/>
      <c r="R8" s="156"/>
      <c r="S8" s="156"/>
      <c r="T8" s="156"/>
      <c r="U8" s="156"/>
      <c r="V8" s="156"/>
      <c r="W8" s="156"/>
      <c r="X8" s="156"/>
      <c r="Y8" s="156"/>
      <c r="Z8" s="156"/>
      <c r="AA8" s="156"/>
      <c r="AB8" s="156"/>
      <c r="AC8" s="156"/>
      <c r="AD8" s="156"/>
      <c r="AE8" s="156"/>
    </row>
    <row r="9" ht="15.0" customHeight="1">
      <c r="A9" s="231"/>
      <c r="B9" s="232"/>
      <c r="C9" s="233"/>
      <c r="D9" s="232"/>
      <c r="E9" s="232"/>
      <c r="F9" s="232"/>
      <c r="G9" s="234">
        <f t="shared" si="1"/>
        <v>0</v>
      </c>
      <c r="H9" s="156"/>
      <c r="I9" s="148"/>
      <c r="J9" s="157" t="s">
        <v>42</v>
      </c>
      <c r="K9" s="158">
        <f>SUMIF($F$4:$F$110,"General Instruction: General Supplies", $G$4:$G$110)</f>
        <v>0</v>
      </c>
      <c r="L9" s="156"/>
      <c r="M9" s="156"/>
      <c r="N9" s="156"/>
      <c r="O9" s="156"/>
      <c r="P9" s="156"/>
      <c r="Q9" s="156"/>
      <c r="R9" s="156"/>
      <c r="S9" s="156"/>
      <c r="T9" s="156"/>
      <c r="U9" s="156"/>
      <c r="V9" s="156"/>
      <c r="W9" s="156"/>
      <c r="X9" s="156"/>
      <c r="Y9" s="156"/>
      <c r="Z9" s="156"/>
      <c r="AA9" s="156"/>
      <c r="AB9" s="156"/>
      <c r="AC9" s="156"/>
      <c r="AD9" s="156"/>
      <c r="AE9" s="156"/>
    </row>
    <row r="10" ht="15.0" customHeight="1">
      <c r="A10" s="231"/>
      <c r="B10" s="232"/>
      <c r="C10" s="233"/>
      <c r="D10" s="232"/>
      <c r="E10" s="232"/>
      <c r="F10" s="232"/>
      <c r="G10" s="234">
        <f t="shared" si="1"/>
        <v>0</v>
      </c>
      <c r="H10" s="156"/>
      <c r="I10" s="148"/>
      <c r="J10" s="160" t="s">
        <v>43</v>
      </c>
      <c r="K10" s="161">
        <f>SUMIF($F$4:$F$110,"General Instruction: Textbooks", $G$4:$G$110)</f>
        <v>0</v>
      </c>
      <c r="L10" s="156"/>
      <c r="M10" s="156"/>
      <c r="N10" s="156"/>
      <c r="O10" s="156"/>
      <c r="P10" s="156"/>
      <c r="Q10" s="156"/>
      <c r="R10" s="156"/>
      <c r="S10" s="156"/>
      <c r="T10" s="156"/>
      <c r="U10" s="156"/>
      <c r="V10" s="156"/>
      <c r="W10" s="156"/>
      <c r="X10" s="156"/>
      <c r="Y10" s="156"/>
      <c r="Z10" s="156"/>
      <c r="AA10" s="156"/>
      <c r="AB10" s="156"/>
      <c r="AC10" s="156"/>
      <c r="AD10" s="156"/>
      <c r="AE10" s="156"/>
    </row>
    <row r="11" ht="15.0" customHeight="1">
      <c r="A11" s="231"/>
      <c r="B11" s="232"/>
      <c r="C11" s="233"/>
      <c r="D11" s="232"/>
      <c r="E11" s="232"/>
      <c r="F11" s="232"/>
      <c r="G11" s="234">
        <f t="shared" si="1"/>
        <v>0</v>
      </c>
      <c r="H11" s="156"/>
      <c r="I11" s="148"/>
      <c r="J11" s="157" t="s">
        <v>44</v>
      </c>
      <c r="K11" s="158">
        <f>SUMIF($F$4:$F$110,"General Instruction: Software", $G$4:$G$110)</f>
        <v>0</v>
      </c>
      <c r="L11" s="156"/>
      <c r="M11" s="156"/>
      <c r="N11" s="156"/>
      <c r="O11" s="156"/>
      <c r="P11" s="156"/>
      <c r="Q11" s="156"/>
      <c r="R11" s="156"/>
      <c r="S11" s="156"/>
      <c r="T11" s="156"/>
      <c r="U11" s="156"/>
      <c r="V11" s="156"/>
      <c r="W11" s="156"/>
      <c r="X11" s="156"/>
      <c r="Y11" s="156"/>
      <c r="Z11" s="156"/>
      <c r="AA11" s="156"/>
      <c r="AB11" s="156"/>
      <c r="AC11" s="156"/>
      <c r="AD11" s="156"/>
      <c r="AE11" s="156"/>
    </row>
    <row r="12" ht="15.0" customHeight="1">
      <c r="A12" s="231"/>
      <c r="B12" s="232"/>
      <c r="C12" s="233"/>
      <c r="D12" s="232"/>
      <c r="E12" s="232"/>
      <c r="F12" s="232"/>
      <c r="G12" s="162">
        <f t="shared" si="1"/>
        <v>0</v>
      </c>
      <c r="H12" s="156"/>
      <c r="I12" s="148"/>
      <c r="J12" s="160" t="s">
        <v>45</v>
      </c>
      <c r="K12" s="161">
        <f>SUMIF($F$4:$F$110,"General Intruction: Property", $G$4:$G$110)</f>
        <v>0</v>
      </c>
      <c r="L12" s="156"/>
      <c r="M12" s="156"/>
      <c r="N12" s="156"/>
      <c r="O12" s="156"/>
      <c r="P12" s="156"/>
      <c r="Q12" s="156"/>
      <c r="R12" s="156"/>
      <c r="S12" s="156"/>
      <c r="T12" s="156"/>
      <c r="U12" s="156"/>
      <c r="V12" s="156"/>
      <c r="W12" s="156"/>
      <c r="X12" s="156"/>
      <c r="Y12" s="156"/>
      <c r="Z12" s="156"/>
      <c r="AA12" s="156"/>
      <c r="AB12" s="156"/>
      <c r="AC12" s="156"/>
      <c r="AD12" s="156"/>
      <c r="AE12" s="156"/>
    </row>
    <row r="13" ht="15.0" customHeight="1">
      <c r="A13" s="231"/>
      <c r="B13" s="232"/>
      <c r="C13" s="233"/>
      <c r="D13" s="232"/>
      <c r="E13" s="232"/>
      <c r="F13" s="232"/>
      <c r="G13" s="234">
        <f t="shared" si="1"/>
        <v>0</v>
      </c>
      <c r="H13" s="156"/>
      <c r="I13" s="148"/>
      <c r="J13" s="160" t="s">
        <v>46</v>
      </c>
      <c r="K13" s="161">
        <f>SUMIF($F$4:$F$110,"Summer School: Salary (Cert./Non Cert.)", $G$4:$G$110)</f>
        <v>0</v>
      </c>
      <c r="L13" s="156"/>
      <c r="M13" s="156"/>
      <c r="N13" s="156"/>
      <c r="O13" s="156"/>
      <c r="P13" s="156"/>
      <c r="Q13" s="156"/>
      <c r="R13" s="156"/>
      <c r="S13" s="156"/>
      <c r="T13" s="156"/>
      <c r="U13" s="156"/>
      <c r="V13" s="156"/>
      <c r="W13" s="156"/>
      <c r="X13" s="156"/>
      <c r="Y13" s="156"/>
      <c r="Z13" s="156"/>
      <c r="AA13" s="156"/>
      <c r="AB13" s="156"/>
      <c r="AC13" s="156"/>
      <c r="AD13" s="156"/>
      <c r="AE13" s="156"/>
    </row>
    <row r="14" ht="15.0" customHeight="1">
      <c r="A14" s="231"/>
      <c r="B14" s="232"/>
      <c r="C14" s="233"/>
      <c r="D14" s="232"/>
      <c r="E14" s="232"/>
      <c r="F14" s="232"/>
      <c r="G14" s="234">
        <f t="shared" si="1"/>
        <v>0</v>
      </c>
      <c r="H14" s="156"/>
      <c r="I14" s="148"/>
      <c r="J14" s="157" t="s">
        <v>47</v>
      </c>
      <c r="K14" s="158">
        <f>SUMIF($F$4:$F$110,"Summer School: Additional Compensation (Cert./Non Cert.)", $G$4:$G$110)</f>
        <v>0</v>
      </c>
      <c r="L14" s="156"/>
      <c r="M14" s="156"/>
      <c r="N14" s="156"/>
      <c r="O14" s="156"/>
      <c r="P14" s="156"/>
      <c r="Q14" s="156"/>
      <c r="R14" s="156"/>
      <c r="S14" s="156"/>
      <c r="T14" s="156"/>
      <c r="U14" s="156"/>
      <c r="V14" s="156"/>
      <c r="W14" s="156"/>
      <c r="X14" s="156"/>
      <c r="Y14" s="156"/>
      <c r="Z14" s="156"/>
      <c r="AA14" s="156"/>
      <c r="AB14" s="156"/>
      <c r="AC14" s="156"/>
      <c r="AD14" s="156"/>
      <c r="AE14" s="156"/>
    </row>
    <row r="15" ht="15.0" customHeight="1">
      <c r="A15" s="231"/>
      <c r="B15" s="232"/>
      <c r="C15" s="233"/>
      <c r="D15" s="232"/>
      <c r="E15" s="232"/>
      <c r="F15" s="232"/>
      <c r="G15" s="234">
        <f t="shared" si="1"/>
        <v>0</v>
      </c>
      <c r="H15" s="156"/>
      <c r="I15" s="148"/>
      <c r="J15" s="157" t="s">
        <v>48</v>
      </c>
      <c r="K15" s="161">
        <f>SUMIF($F$4:$F$110,"Summer School: Benefits (Cert./Non Cert.)", $G$4:$G$110)</f>
        <v>0</v>
      </c>
      <c r="L15" s="156"/>
      <c r="M15" s="156"/>
      <c r="N15" s="156"/>
      <c r="O15" s="156"/>
      <c r="P15" s="156"/>
      <c r="Q15" s="156"/>
      <c r="R15" s="156"/>
      <c r="S15" s="156"/>
      <c r="T15" s="156"/>
      <c r="U15" s="156"/>
      <c r="V15" s="156"/>
      <c r="W15" s="156"/>
      <c r="X15" s="156"/>
      <c r="Y15" s="156"/>
      <c r="Z15" s="156"/>
      <c r="AA15" s="156"/>
      <c r="AB15" s="156"/>
      <c r="AC15" s="156"/>
      <c r="AD15" s="156"/>
      <c r="AE15" s="156"/>
    </row>
    <row r="16" ht="15.0" customHeight="1">
      <c r="A16" s="231"/>
      <c r="B16" s="232"/>
      <c r="C16" s="233"/>
      <c r="D16" s="232"/>
      <c r="E16" s="232"/>
      <c r="F16" s="232"/>
      <c r="G16" s="234">
        <f t="shared" si="1"/>
        <v>0</v>
      </c>
      <c r="H16" s="156"/>
      <c r="I16" s="148"/>
      <c r="J16" s="160" t="s">
        <v>49</v>
      </c>
      <c r="K16" s="158">
        <f>SUMIF($F$4:$F$110,"Summer School: Professional Services", $G$4:$G$110)</f>
        <v>0</v>
      </c>
      <c r="L16" s="156"/>
      <c r="M16" s="156"/>
      <c r="N16" s="156"/>
      <c r="O16" s="156"/>
      <c r="P16" s="156"/>
      <c r="Q16" s="156"/>
      <c r="R16" s="156"/>
      <c r="S16" s="156"/>
      <c r="T16" s="156"/>
      <c r="U16" s="156"/>
      <c r="V16" s="156"/>
      <c r="W16" s="156"/>
      <c r="X16" s="156"/>
      <c r="Y16" s="156"/>
      <c r="Z16" s="156"/>
      <c r="AA16" s="156"/>
      <c r="AB16" s="156"/>
      <c r="AC16" s="156"/>
      <c r="AD16" s="156"/>
      <c r="AE16" s="156"/>
    </row>
    <row r="17" ht="15.0" customHeight="1">
      <c r="A17" s="231"/>
      <c r="B17" s="232"/>
      <c r="C17" s="233"/>
      <c r="D17" s="232"/>
      <c r="E17" s="232"/>
      <c r="F17" s="232"/>
      <c r="G17" s="234">
        <f t="shared" si="1"/>
        <v>0</v>
      </c>
      <c r="H17" s="156"/>
      <c r="I17" s="148"/>
      <c r="J17" s="157" t="s">
        <v>50</v>
      </c>
      <c r="K17" s="161">
        <f>SUMIF($F$4:$F$110,"Summer School: Rentals, Property Services", $G$4:$G$110)</f>
        <v>0</v>
      </c>
      <c r="L17" s="156"/>
      <c r="M17" s="156"/>
      <c r="N17" s="156"/>
      <c r="O17" s="156"/>
      <c r="P17" s="156"/>
      <c r="Q17" s="156"/>
      <c r="R17" s="156"/>
      <c r="S17" s="156"/>
      <c r="T17" s="156"/>
      <c r="U17" s="156"/>
      <c r="V17" s="156"/>
      <c r="W17" s="156"/>
      <c r="X17" s="156"/>
      <c r="Y17" s="156"/>
      <c r="Z17" s="156"/>
      <c r="AA17" s="156"/>
      <c r="AB17" s="156"/>
      <c r="AC17" s="156"/>
      <c r="AD17" s="156"/>
      <c r="AE17" s="156"/>
    </row>
    <row r="18" ht="15.0" customHeight="1">
      <c r="A18" s="231"/>
      <c r="B18" s="232"/>
      <c r="C18" s="233"/>
      <c r="D18" s="232"/>
      <c r="E18" s="232"/>
      <c r="F18" s="232"/>
      <c r="G18" s="234">
        <f t="shared" si="1"/>
        <v>0</v>
      </c>
      <c r="H18" s="156"/>
      <c r="I18" s="148"/>
      <c r="J18" s="157" t="s">
        <v>51</v>
      </c>
      <c r="K18" s="158">
        <f>SUMIF($F$4:$F$110,"Summer School: General Supplies", $G$4:$G$110)</f>
        <v>0</v>
      </c>
      <c r="L18" s="156"/>
      <c r="M18" s="156"/>
      <c r="N18" s="156"/>
      <c r="O18" s="156"/>
      <c r="P18" s="156"/>
      <c r="Q18" s="156"/>
      <c r="R18" s="156"/>
      <c r="S18" s="156"/>
      <c r="T18" s="156"/>
      <c r="U18" s="156"/>
      <c r="V18" s="156"/>
      <c r="W18" s="156"/>
      <c r="X18" s="156"/>
      <c r="Y18" s="156"/>
      <c r="Z18" s="156"/>
      <c r="AA18" s="156"/>
      <c r="AB18" s="156"/>
      <c r="AC18" s="156"/>
      <c r="AD18" s="156"/>
      <c r="AE18" s="156"/>
    </row>
    <row r="19" ht="15.0" customHeight="1">
      <c r="A19" s="231"/>
      <c r="B19" s="232"/>
      <c r="C19" s="233"/>
      <c r="D19" s="232"/>
      <c r="E19" s="232"/>
      <c r="F19" s="232"/>
      <c r="G19" s="234">
        <f t="shared" si="1"/>
        <v>0</v>
      </c>
      <c r="H19" s="156"/>
      <c r="I19" s="148"/>
      <c r="J19" s="160" t="s">
        <v>52</v>
      </c>
      <c r="K19" s="161">
        <f>SUMIF($F$4:$F$110,"Summer School: Textbooks", $G$4:$G$110)</f>
        <v>0</v>
      </c>
      <c r="L19" s="156"/>
      <c r="M19" s="156"/>
      <c r="N19" s="156"/>
      <c r="O19" s="156"/>
      <c r="P19" s="156"/>
      <c r="Q19" s="156"/>
      <c r="R19" s="156"/>
      <c r="S19" s="156"/>
      <c r="T19" s="156"/>
      <c r="U19" s="156"/>
      <c r="V19" s="156"/>
      <c r="W19" s="156"/>
      <c r="X19" s="156"/>
      <c r="Y19" s="156"/>
      <c r="Z19" s="156"/>
      <c r="AA19" s="156"/>
      <c r="AB19" s="156"/>
      <c r="AC19" s="156"/>
      <c r="AD19" s="156"/>
      <c r="AE19" s="156"/>
    </row>
    <row r="20" ht="15.0" customHeight="1">
      <c r="A20" s="231"/>
      <c r="B20" s="232"/>
      <c r="C20" s="233"/>
      <c r="D20" s="232"/>
      <c r="E20" s="232"/>
      <c r="F20" s="232"/>
      <c r="G20" s="234">
        <f t="shared" si="1"/>
        <v>0</v>
      </c>
      <c r="H20" s="156"/>
      <c r="I20" s="148"/>
      <c r="J20" s="157" t="s">
        <v>53</v>
      </c>
      <c r="K20" s="158">
        <f>SUMIF($F$4:$F$110,"Summer School: Software", $G$4:$G$110)</f>
        <v>0</v>
      </c>
      <c r="L20" s="156"/>
      <c r="M20" s="156"/>
      <c r="N20" s="156"/>
      <c r="O20" s="156"/>
      <c r="P20" s="156"/>
      <c r="Q20" s="156"/>
      <c r="R20" s="156"/>
      <c r="S20" s="156"/>
      <c r="T20" s="156"/>
      <c r="U20" s="156"/>
      <c r="V20" s="156"/>
      <c r="W20" s="156"/>
      <c r="X20" s="156"/>
      <c r="Y20" s="156"/>
      <c r="Z20" s="156"/>
      <c r="AA20" s="156"/>
      <c r="AB20" s="156"/>
      <c r="AC20" s="156"/>
      <c r="AD20" s="156"/>
      <c r="AE20" s="156"/>
    </row>
    <row r="21" ht="15.0" customHeight="1">
      <c r="A21" s="231"/>
      <c r="B21" s="232"/>
      <c r="C21" s="233"/>
      <c r="D21" s="232"/>
      <c r="E21" s="232"/>
      <c r="F21" s="232"/>
      <c r="G21" s="234">
        <f t="shared" si="1"/>
        <v>0</v>
      </c>
      <c r="H21" s="156"/>
      <c r="I21" s="148"/>
      <c r="J21" s="160" t="s">
        <v>54</v>
      </c>
      <c r="K21" s="161">
        <f>SUMIF($F$4:$F$110,"Summer School: Property", $G$4:$G$110)</f>
        <v>0</v>
      </c>
      <c r="L21" s="156"/>
      <c r="M21" s="156"/>
      <c r="N21" s="156"/>
      <c r="O21" s="156"/>
      <c r="P21" s="156"/>
      <c r="Q21" s="156"/>
      <c r="R21" s="156"/>
      <c r="S21" s="156"/>
      <c r="T21" s="156"/>
      <c r="U21" s="156"/>
      <c r="V21" s="156"/>
      <c r="W21" s="156"/>
      <c r="X21" s="156"/>
      <c r="Y21" s="156"/>
      <c r="Z21" s="156"/>
      <c r="AA21" s="156"/>
      <c r="AB21" s="156"/>
      <c r="AC21" s="156"/>
      <c r="AD21" s="156"/>
      <c r="AE21" s="156"/>
    </row>
    <row r="22" ht="15.0" customHeight="1">
      <c r="A22" s="231"/>
      <c r="B22" s="232"/>
      <c r="C22" s="233"/>
      <c r="D22" s="232"/>
      <c r="E22" s="232"/>
      <c r="F22" s="232"/>
      <c r="G22" s="234">
        <f t="shared" si="1"/>
        <v>0</v>
      </c>
      <c r="H22" s="156"/>
      <c r="I22" s="148"/>
      <c r="J22" s="160" t="s">
        <v>55</v>
      </c>
      <c r="K22" s="158">
        <f>SUMIF($F$4:$F$110,"Enrichment Programs: Salary (Cert./Non Cert.)", $G$4:$G$110)</f>
        <v>0</v>
      </c>
      <c r="L22" s="156"/>
      <c r="M22" s="156"/>
      <c r="N22" s="156"/>
      <c r="O22" s="156"/>
      <c r="P22" s="156"/>
      <c r="Q22" s="156"/>
      <c r="R22" s="156"/>
      <c r="S22" s="156"/>
      <c r="T22" s="156"/>
      <c r="U22" s="156"/>
      <c r="V22" s="156"/>
      <c r="W22" s="156"/>
      <c r="X22" s="156"/>
      <c r="Y22" s="156"/>
      <c r="Z22" s="156"/>
      <c r="AA22" s="156"/>
      <c r="AB22" s="156"/>
      <c r="AC22" s="156"/>
      <c r="AD22" s="156"/>
      <c r="AE22" s="156"/>
    </row>
    <row r="23" ht="15.0" customHeight="1">
      <c r="A23" s="231"/>
      <c r="B23" s="232"/>
      <c r="C23" s="233"/>
      <c r="D23" s="232"/>
      <c r="E23" s="232"/>
      <c r="F23" s="232"/>
      <c r="G23" s="234">
        <f t="shared" si="1"/>
        <v>0</v>
      </c>
      <c r="H23" s="156"/>
      <c r="I23" s="148"/>
      <c r="J23" s="157" t="s">
        <v>56</v>
      </c>
      <c r="K23" s="161">
        <f>SUMIF($F$4:$F$110,"Enrichment Programs: Additional Compensation (Cert./Non Cert.)", $G$4:$G$110)</f>
        <v>0</v>
      </c>
      <c r="L23" s="156"/>
      <c r="M23" s="156"/>
      <c r="N23" s="156"/>
      <c r="O23" s="156"/>
      <c r="P23" s="156"/>
      <c r="Q23" s="156"/>
      <c r="R23" s="156"/>
      <c r="S23" s="156"/>
      <c r="T23" s="156"/>
      <c r="U23" s="156"/>
      <c r="V23" s="156"/>
      <c r="W23" s="156"/>
      <c r="X23" s="156"/>
      <c r="Y23" s="156"/>
      <c r="Z23" s="156"/>
      <c r="AA23" s="156"/>
      <c r="AB23" s="156"/>
      <c r="AC23" s="156"/>
      <c r="AD23" s="156"/>
      <c r="AE23" s="156"/>
    </row>
    <row r="24" ht="15.0" customHeight="1">
      <c r="A24" s="231"/>
      <c r="B24" s="232"/>
      <c r="C24" s="233"/>
      <c r="D24" s="232"/>
      <c r="E24" s="232"/>
      <c r="F24" s="232"/>
      <c r="G24" s="234">
        <f t="shared" si="1"/>
        <v>0</v>
      </c>
      <c r="H24" s="156"/>
      <c r="I24" s="148"/>
      <c r="J24" s="157" t="s">
        <v>57</v>
      </c>
      <c r="K24" s="158">
        <f>SUMIF($F$4:$F$110,"Enrichment Programs: Benefits (Cert./Non Cert.)", $G$4:$G$110)</f>
        <v>0</v>
      </c>
      <c r="L24" s="156"/>
      <c r="M24" s="156"/>
      <c r="N24" s="156"/>
      <c r="O24" s="156"/>
      <c r="P24" s="156"/>
      <c r="Q24" s="156"/>
      <c r="R24" s="156"/>
      <c r="S24" s="156"/>
      <c r="T24" s="156"/>
      <c r="U24" s="156"/>
      <c r="V24" s="156"/>
      <c r="W24" s="156"/>
      <c r="X24" s="156"/>
      <c r="Y24" s="156"/>
      <c r="Z24" s="156"/>
      <c r="AA24" s="156"/>
      <c r="AB24" s="156"/>
      <c r="AC24" s="156"/>
      <c r="AD24" s="156"/>
      <c r="AE24" s="156"/>
    </row>
    <row r="25" ht="15.0" customHeight="1">
      <c r="A25" s="231"/>
      <c r="B25" s="232"/>
      <c r="C25" s="233"/>
      <c r="D25" s="232"/>
      <c r="E25" s="232"/>
      <c r="F25" s="232"/>
      <c r="G25" s="234">
        <f t="shared" si="1"/>
        <v>0</v>
      </c>
      <c r="H25" s="156"/>
      <c r="I25" s="148"/>
      <c r="J25" s="160" t="s">
        <v>58</v>
      </c>
      <c r="K25" s="161">
        <f>SUMIF($F$4:$F$110,"Enrichment Programs: Professional Services", $G$4:$G$110)</f>
        <v>0</v>
      </c>
      <c r="L25" s="156"/>
      <c r="M25" s="156"/>
      <c r="N25" s="156"/>
      <c r="O25" s="156"/>
      <c r="P25" s="156"/>
      <c r="Q25" s="156"/>
      <c r="R25" s="156"/>
      <c r="S25" s="156"/>
      <c r="T25" s="156"/>
      <c r="U25" s="156"/>
      <c r="V25" s="156"/>
      <c r="W25" s="156"/>
      <c r="X25" s="156"/>
      <c r="Y25" s="156"/>
      <c r="Z25" s="156"/>
      <c r="AA25" s="156"/>
      <c r="AB25" s="156"/>
      <c r="AC25" s="156"/>
      <c r="AD25" s="156"/>
      <c r="AE25" s="156"/>
    </row>
    <row r="26" ht="15.0" customHeight="1">
      <c r="A26" s="231"/>
      <c r="B26" s="232"/>
      <c r="C26" s="233"/>
      <c r="D26" s="232"/>
      <c r="E26" s="232"/>
      <c r="F26" s="232"/>
      <c r="G26" s="234">
        <f t="shared" si="1"/>
        <v>0</v>
      </c>
      <c r="H26" s="156"/>
      <c r="I26" s="148"/>
      <c r="J26" s="157" t="s">
        <v>59</v>
      </c>
      <c r="K26" s="158">
        <f>SUMIF($F$4:$F$110,"Enrichment Programs: Rentals, Property Services", $G$4:$G$110)</f>
        <v>0</v>
      </c>
      <c r="L26" s="156"/>
      <c r="M26" s="156"/>
      <c r="N26" s="156"/>
      <c r="O26" s="156"/>
      <c r="P26" s="156"/>
      <c r="Q26" s="156"/>
      <c r="R26" s="156"/>
      <c r="S26" s="156"/>
      <c r="T26" s="156"/>
      <c r="U26" s="156"/>
      <c r="V26" s="156"/>
      <c r="W26" s="156"/>
      <c r="X26" s="156"/>
      <c r="Y26" s="156"/>
      <c r="Z26" s="156"/>
      <c r="AA26" s="156"/>
      <c r="AB26" s="156"/>
      <c r="AC26" s="156"/>
      <c r="AD26" s="156"/>
      <c r="AE26" s="156"/>
    </row>
    <row r="27" ht="15.0" customHeight="1">
      <c r="A27" s="231"/>
      <c r="B27" s="232"/>
      <c r="C27" s="233"/>
      <c r="D27" s="232"/>
      <c r="E27" s="232"/>
      <c r="F27" s="232"/>
      <c r="G27" s="234">
        <f t="shared" si="1"/>
        <v>0</v>
      </c>
      <c r="H27" s="156"/>
      <c r="I27" s="148"/>
      <c r="J27" s="157" t="s">
        <v>60</v>
      </c>
      <c r="K27" s="161">
        <f>SUMIF($F$4:$F$110,"Enrichment Programs: General Supplies", $G$4:$G$110)</f>
        <v>0</v>
      </c>
      <c r="L27" s="156"/>
      <c r="M27" s="156"/>
      <c r="N27" s="156"/>
      <c r="O27" s="156"/>
      <c r="P27" s="156"/>
      <c r="Q27" s="156"/>
      <c r="R27" s="156"/>
      <c r="S27" s="156"/>
      <c r="T27" s="156"/>
      <c r="U27" s="156"/>
      <c r="V27" s="156"/>
      <c r="W27" s="156"/>
      <c r="X27" s="156"/>
      <c r="Y27" s="156"/>
      <c r="Z27" s="156"/>
      <c r="AA27" s="156"/>
      <c r="AB27" s="156"/>
      <c r="AC27" s="156"/>
      <c r="AD27" s="156"/>
      <c r="AE27" s="156"/>
    </row>
    <row r="28" ht="15.0" customHeight="1">
      <c r="A28" s="231"/>
      <c r="B28" s="232"/>
      <c r="C28" s="233"/>
      <c r="D28" s="232"/>
      <c r="E28" s="232"/>
      <c r="F28" s="232"/>
      <c r="G28" s="234">
        <f t="shared" si="1"/>
        <v>0</v>
      </c>
      <c r="H28" s="156"/>
      <c r="I28" s="148"/>
      <c r="J28" s="160" t="s">
        <v>61</v>
      </c>
      <c r="K28" s="158">
        <f>SUMIF($F$4:$F$110,"Enrichment Programs: Textbooks", $G$4:$G$110)</f>
        <v>0</v>
      </c>
      <c r="L28" s="156"/>
      <c r="M28" s="156"/>
      <c r="N28" s="156"/>
      <c r="O28" s="156"/>
      <c r="P28" s="156"/>
      <c r="Q28" s="156"/>
      <c r="R28" s="156"/>
      <c r="S28" s="156"/>
      <c r="T28" s="156"/>
      <c r="U28" s="156"/>
      <c r="V28" s="156"/>
      <c r="W28" s="156"/>
      <c r="X28" s="156"/>
      <c r="Y28" s="156"/>
      <c r="Z28" s="156"/>
      <c r="AA28" s="156"/>
      <c r="AB28" s="156"/>
      <c r="AC28" s="156"/>
      <c r="AD28" s="156"/>
      <c r="AE28" s="156"/>
    </row>
    <row r="29" ht="15.0" customHeight="1">
      <c r="A29" s="231"/>
      <c r="B29" s="232"/>
      <c r="C29" s="233"/>
      <c r="D29" s="232"/>
      <c r="E29" s="232"/>
      <c r="F29" s="232"/>
      <c r="G29" s="234">
        <f t="shared" si="1"/>
        <v>0</v>
      </c>
      <c r="H29" s="156"/>
      <c r="I29" s="148"/>
      <c r="J29" s="157" t="s">
        <v>62</v>
      </c>
      <c r="K29" s="161">
        <f>SUMIF($F$4:$F$110,"Enrichment Programs: Software", $G$4:$G$110)</f>
        <v>0</v>
      </c>
      <c r="L29" s="156"/>
      <c r="M29" s="156"/>
      <c r="N29" s="156"/>
      <c r="O29" s="156"/>
      <c r="P29" s="156"/>
      <c r="Q29" s="156"/>
      <c r="R29" s="156"/>
      <c r="S29" s="156"/>
      <c r="T29" s="156"/>
      <c r="U29" s="156"/>
      <c r="V29" s="156"/>
      <c r="W29" s="156"/>
      <c r="X29" s="156"/>
      <c r="Y29" s="156"/>
      <c r="Z29" s="156"/>
      <c r="AA29" s="156"/>
      <c r="AB29" s="156"/>
      <c r="AC29" s="156"/>
      <c r="AD29" s="156"/>
      <c r="AE29" s="156"/>
    </row>
    <row r="30" ht="15.0" customHeight="1">
      <c r="A30" s="231"/>
      <c r="B30" s="232"/>
      <c r="C30" s="233"/>
      <c r="D30" s="232"/>
      <c r="E30" s="232"/>
      <c r="F30" s="232"/>
      <c r="G30" s="234">
        <f t="shared" si="1"/>
        <v>0</v>
      </c>
      <c r="H30" s="156"/>
      <c r="I30" s="148"/>
      <c r="J30" s="160" t="s">
        <v>63</v>
      </c>
      <c r="K30" s="158">
        <f>SUMIF($F$4:$F$110,"Enrichment Programs: Property", $G$4:$G$110)</f>
        <v>0</v>
      </c>
      <c r="L30" s="156"/>
      <c r="M30" s="156"/>
      <c r="N30" s="156"/>
      <c r="O30" s="156"/>
      <c r="P30" s="156"/>
      <c r="Q30" s="156"/>
      <c r="R30" s="156"/>
      <c r="S30" s="156"/>
      <c r="T30" s="156"/>
      <c r="U30" s="156"/>
      <c r="V30" s="156"/>
      <c r="W30" s="156"/>
      <c r="X30" s="156"/>
      <c r="Y30" s="156"/>
      <c r="Z30" s="156"/>
      <c r="AA30" s="156"/>
      <c r="AB30" s="156"/>
      <c r="AC30" s="156"/>
      <c r="AD30" s="156"/>
      <c r="AE30" s="156"/>
    </row>
    <row r="31" ht="15.0" customHeight="1">
      <c r="A31" s="231"/>
      <c r="B31" s="232"/>
      <c r="C31" s="233"/>
      <c r="D31" s="232"/>
      <c r="E31" s="232"/>
      <c r="F31" s="232"/>
      <c r="G31" s="234">
        <f t="shared" si="1"/>
        <v>0</v>
      </c>
      <c r="H31" s="156"/>
      <c r="I31" s="148"/>
      <c r="J31" s="160" t="s">
        <v>64</v>
      </c>
      <c r="K31" s="161">
        <f>SUMIF($F$4:$F$110,"Remediation: Salary (Cert./Non Cert.)", $G$4:$G$110)</f>
        <v>0</v>
      </c>
      <c r="L31" s="156"/>
      <c r="M31" s="156"/>
      <c r="N31" s="156"/>
      <c r="O31" s="156"/>
      <c r="P31" s="156"/>
      <c r="Q31" s="156"/>
      <c r="R31" s="156"/>
      <c r="S31" s="156"/>
      <c r="T31" s="156"/>
      <c r="U31" s="156"/>
      <c r="V31" s="156"/>
      <c r="W31" s="156"/>
      <c r="X31" s="156"/>
      <c r="Y31" s="156"/>
      <c r="Z31" s="156"/>
      <c r="AA31" s="156"/>
      <c r="AB31" s="156"/>
      <c r="AC31" s="156"/>
      <c r="AD31" s="156"/>
      <c r="AE31" s="156"/>
    </row>
    <row r="32" ht="15.0" customHeight="1">
      <c r="A32" s="231"/>
      <c r="B32" s="232"/>
      <c r="C32" s="233"/>
      <c r="D32" s="232"/>
      <c r="E32" s="232"/>
      <c r="F32" s="232"/>
      <c r="G32" s="234">
        <f t="shared" si="1"/>
        <v>0</v>
      </c>
      <c r="H32" s="156"/>
      <c r="I32" s="148"/>
      <c r="J32" s="157" t="s">
        <v>65</v>
      </c>
      <c r="K32" s="158">
        <f>SUMIF($F$4:$F$110,"Remediation: Additional Compensation (Cert./Non Cert.)", $G$4:$G$110)</f>
        <v>0</v>
      </c>
      <c r="L32" s="156"/>
      <c r="M32" s="156"/>
      <c r="N32" s="156"/>
      <c r="O32" s="156"/>
      <c r="P32" s="156"/>
      <c r="Q32" s="156"/>
      <c r="R32" s="156"/>
      <c r="S32" s="156"/>
      <c r="T32" s="156"/>
      <c r="U32" s="156"/>
      <c r="V32" s="156"/>
      <c r="W32" s="156"/>
      <c r="X32" s="156"/>
      <c r="Y32" s="156"/>
      <c r="Z32" s="156"/>
      <c r="AA32" s="156"/>
      <c r="AB32" s="156"/>
      <c r="AC32" s="156"/>
      <c r="AD32" s="156"/>
      <c r="AE32" s="156"/>
    </row>
    <row r="33" ht="15.0" customHeight="1">
      <c r="A33" s="231"/>
      <c r="B33" s="232"/>
      <c r="C33" s="233"/>
      <c r="D33" s="232"/>
      <c r="E33" s="232"/>
      <c r="F33" s="232"/>
      <c r="G33" s="234">
        <f t="shared" si="1"/>
        <v>0</v>
      </c>
      <c r="H33" s="156"/>
      <c r="I33" s="148"/>
      <c r="J33" s="157" t="s">
        <v>66</v>
      </c>
      <c r="K33" s="161">
        <f>SUMIF($F$4:$F$110,"Remediation: Benefits (Cert./Non Cert.)", $G$4:$G$110)</f>
        <v>0</v>
      </c>
      <c r="L33" s="156"/>
      <c r="M33" s="156"/>
      <c r="N33" s="156"/>
      <c r="O33" s="156"/>
      <c r="P33" s="156"/>
      <c r="Q33" s="156"/>
      <c r="R33" s="156"/>
      <c r="S33" s="156"/>
      <c r="T33" s="156"/>
      <c r="U33" s="156"/>
      <c r="V33" s="156"/>
      <c r="W33" s="156"/>
      <c r="X33" s="156"/>
      <c r="Y33" s="156"/>
      <c r="Z33" s="156"/>
      <c r="AA33" s="156"/>
      <c r="AB33" s="156"/>
      <c r="AC33" s="156"/>
      <c r="AD33" s="156"/>
      <c r="AE33" s="156"/>
    </row>
    <row r="34" ht="26.25" customHeight="1">
      <c r="A34" s="231"/>
      <c r="B34" s="232"/>
      <c r="C34" s="233"/>
      <c r="D34" s="232"/>
      <c r="E34" s="232"/>
      <c r="F34" s="232"/>
      <c r="G34" s="234">
        <f t="shared" si="1"/>
        <v>0</v>
      </c>
      <c r="H34" s="156"/>
      <c r="I34" s="148"/>
      <c r="J34" s="160" t="s">
        <v>67</v>
      </c>
      <c r="K34" s="158">
        <f>SUMIF($F$4:$F$110,"Remediation: Professional Services", $G$4:$G$110)</f>
        <v>0</v>
      </c>
      <c r="L34" s="156"/>
      <c r="M34" s="156"/>
      <c r="N34" s="156"/>
      <c r="O34" s="156"/>
      <c r="P34" s="156"/>
      <c r="Q34" s="156"/>
      <c r="R34" s="156"/>
      <c r="S34" s="156"/>
      <c r="T34" s="156"/>
      <c r="U34" s="156"/>
      <c r="V34" s="156"/>
      <c r="W34" s="156"/>
      <c r="X34" s="156"/>
      <c r="Y34" s="156"/>
      <c r="Z34" s="156"/>
      <c r="AA34" s="156"/>
      <c r="AB34" s="156"/>
      <c r="AC34" s="156"/>
      <c r="AD34" s="156"/>
      <c r="AE34" s="156"/>
    </row>
    <row r="35" ht="18.0" customHeight="1">
      <c r="A35" s="231"/>
      <c r="B35" s="232"/>
      <c r="C35" s="233"/>
      <c r="D35" s="232"/>
      <c r="E35" s="232"/>
      <c r="F35" s="232"/>
      <c r="G35" s="234">
        <f t="shared" si="1"/>
        <v>0</v>
      </c>
      <c r="H35" s="156"/>
      <c r="I35" s="148"/>
      <c r="J35" s="157" t="s">
        <v>68</v>
      </c>
      <c r="K35" s="161">
        <f>SUMIF($F$4:$F$110,"Remediation: Rentals, Property Services", $G$4:$G$110)</f>
        <v>0</v>
      </c>
      <c r="L35" s="156"/>
      <c r="M35" s="156"/>
      <c r="N35" s="156"/>
      <c r="O35" s="156"/>
      <c r="P35" s="156"/>
      <c r="Q35" s="156"/>
      <c r="R35" s="156"/>
      <c r="S35" s="156"/>
      <c r="T35" s="156"/>
      <c r="U35" s="156"/>
      <c r="V35" s="156"/>
      <c r="W35" s="156"/>
      <c r="X35" s="156"/>
      <c r="Y35" s="156"/>
      <c r="Z35" s="156"/>
      <c r="AA35" s="156"/>
      <c r="AB35" s="156"/>
      <c r="AC35" s="156"/>
      <c r="AD35" s="156"/>
      <c r="AE35" s="156"/>
    </row>
    <row r="36" ht="15.0" customHeight="1">
      <c r="A36" s="231"/>
      <c r="B36" s="232"/>
      <c r="C36" s="233"/>
      <c r="D36" s="232"/>
      <c r="E36" s="232"/>
      <c r="F36" s="232"/>
      <c r="G36" s="234">
        <f t="shared" si="1"/>
        <v>0</v>
      </c>
      <c r="H36" s="156"/>
      <c r="I36" s="148"/>
      <c r="J36" s="157" t="s">
        <v>69</v>
      </c>
      <c r="K36" s="158">
        <f>SUMIF($F$4:$F$110,"Remediation: General Supplies", $G$4:$G$110)</f>
        <v>0</v>
      </c>
      <c r="L36" s="156"/>
      <c r="M36" s="156"/>
      <c r="N36" s="156"/>
      <c r="O36" s="156"/>
      <c r="P36" s="156"/>
      <c r="Q36" s="156"/>
      <c r="R36" s="156"/>
      <c r="S36" s="156"/>
      <c r="T36" s="156"/>
      <c r="U36" s="156"/>
      <c r="V36" s="156"/>
      <c r="W36" s="156"/>
      <c r="X36" s="156"/>
      <c r="Y36" s="156"/>
      <c r="Z36" s="156"/>
      <c r="AA36" s="156"/>
      <c r="AB36" s="156"/>
      <c r="AC36" s="156"/>
      <c r="AD36" s="156"/>
      <c r="AE36" s="156"/>
    </row>
    <row r="37" ht="28.5" customHeight="1">
      <c r="A37" s="231"/>
      <c r="B37" s="232"/>
      <c r="C37" s="233"/>
      <c r="D37" s="232"/>
      <c r="E37" s="232"/>
      <c r="F37" s="232"/>
      <c r="G37" s="234">
        <f t="shared" si="1"/>
        <v>0</v>
      </c>
      <c r="H37" s="156"/>
      <c r="I37" s="148"/>
      <c r="J37" s="160" t="s">
        <v>70</v>
      </c>
      <c r="K37" s="161">
        <f>SUMIF($F$4:$F$110,"Remediation: Textbooks", $G$4:$G$110)</f>
        <v>0</v>
      </c>
      <c r="L37" s="156"/>
      <c r="M37" s="156"/>
      <c r="N37" s="156"/>
      <c r="O37" s="156"/>
      <c r="P37" s="156"/>
      <c r="Q37" s="156"/>
      <c r="R37" s="156"/>
      <c r="S37" s="156"/>
      <c r="T37" s="156"/>
      <c r="U37" s="156"/>
      <c r="V37" s="156"/>
      <c r="W37" s="156"/>
      <c r="X37" s="156"/>
      <c r="Y37" s="156"/>
      <c r="Z37" s="156"/>
      <c r="AA37" s="156"/>
      <c r="AB37" s="156"/>
      <c r="AC37" s="156"/>
      <c r="AD37" s="156"/>
      <c r="AE37" s="156"/>
    </row>
    <row r="38" ht="15.0" customHeight="1">
      <c r="A38" s="231"/>
      <c r="B38" s="232"/>
      <c r="C38" s="233"/>
      <c r="D38" s="232"/>
      <c r="E38" s="232"/>
      <c r="F38" s="232"/>
      <c r="G38" s="234">
        <f t="shared" si="1"/>
        <v>0</v>
      </c>
      <c r="I38" s="148"/>
      <c r="J38" s="157" t="s">
        <v>71</v>
      </c>
      <c r="K38" s="158">
        <f>SUMIF($F$4:$F$110,"Remediation: Software", $G$4:$G$110)</f>
        <v>0</v>
      </c>
      <c r="L38" s="156"/>
      <c r="M38" s="156"/>
      <c r="N38" s="156"/>
      <c r="O38" s="156"/>
      <c r="P38" s="156"/>
      <c r="Q38" s="156"/>
      <c r="R38" s="156"/>
      <c r="S38" s="156"/>
      <c r="T38" s="156"/>
      <c r="U38" s="156"/>
      <c r="V38" s="156"/>
      <c r="W38" s="156"/>
      <c r="X38" s="156"/>
      <c r="Y38" s="156"/>
      <c r="Z38" s="156"/>
      <c r="AA38" s="156"/>
      <c r="AB38" s="156"/>
      <c r="AC38" s="156"/>
      <c r="AD38" s="156"/>
      <c r="AE38" s="156"/>
    </row>
    <row r="39" ht="15.0" customHeight="1">
      <c r="A39" s="231"/>
      <c r="B39" s="232"/>
      <c r="C39" s="233"/>
      <c r="D39" s="232"/>
      <c r="E39" s="232"/>
      <c r="F39" s="232"/>
      <c r="G39" s="234">
        <f t="shared" si="1"/>
        <v>0</v>
      </c>
      <c r="I39" s="148"/>
      <c r="J39" s="160" t="s">
        <v>72</v>
      </c>
      <c r="K39" s="161">
        <f>SUMIF($F$4:$F$110,"Remediation: Property", $G$4:$G$110)</f>
        <v>0</v>
      </c>
      <c r="L39" s="156"/>
      <c r="M39" s="156"/>
      <c r="N39" s="156"/>
      <c r="O39" s="156"/>
      <c r="P39" s="156"/>
      <c r="Q39" s="156"/>
      <c r="R39" s="156"/>
      <c r="S39" s="156"/>
      <c r="T39" s="156"/>
      <c r="U39" s="156"/>
      <c r="V39" s="156"/>
      <c r="W39" s="156"/>
      <c r="X39" s="156"/>
      <c r="Y39" s="156"/>
      <c r="Z39" s="156"/>
      <c r="AA39" s="156"/>
      <c r="AB39" s="156"/>
      <c r="AC39" s="156"/>
      <c r="AD39" s="156"/>
      <c r="AE39" s="156"/>
    </row>
    <row r="40" ht="15.0" customHeight="1">
      <c r="A40" s="231"/>
      <c r="B40" s="232"/>
      <c r="C40" s="233"/>
      <c r="D40" s="232"/>
      <c r="E40" s="232"/>
      <c r="F40" s="232"/>
      <c r="G40" s="234">
        <f t="shared" si="1"/>
        <v>0</v>
      </c>
      <c r="I40" s="148"/>
      <c r="J40" s="160" t="s">
        <v>73</v>
      </c>
      <c r="K40" s="158">
        <f>SUMIF($F$4:$F$110,"Support Services - Student: Salary (Cert./Non Cert.)", $G$4:$G$110)</f>
        <v>0</v>
      </c>
      <c r="L40" s="156"/>
      <c r="M40" s="156"/>
      <c r="N40" s="156"/>
      <c r="O40" s="156"/>
      <c r="P40" s="156"/>
      <c r="Q40" s="156"/>
      <c r="R40" s="156"/>
      <c r="S40" s="156"/>
      <c r="T40" s="156"/>
      <c r="U40" s="156"/>
      <c r="V40" s="156"/>
      <c r="W40" s="156"/>
      <c r="X40" s="156"/>
      <c r="Y40" s="156"/>
      <c r="Z40" s="156"/>
      <c r="AA40" s="156"/>
      <c r="AB40" s="156"/>
      <c r="AC40" s="156"/>
      <c r="AD40" s="156"/>
      <c r="AE40" s="156"/>
    </row>
    <row r="41" ht="15.0" customHeight="1">
      <c r="A41" s="231"/>
      <c r="B41" s="232"/>
      <c r="C41" s="233"/>
      <c r="D41" s="232"/>
      <c r="E41" s="232"/>
      <c r="F41" s="232"/>
      <c r="G41" s="234">
        <f t="shared" si="1"/>
        <v>0</v>
      </c>
      <c r="I41" s="148"/>
      <c r="J41" s="157" t="s">
        <v>74</v>
      </c>
      <c r="K41" s="161">
        <f>SUMIF($F$4:$F$110,"Support Services - Student: Additional Compensation (Cert./Non Cert.)", $G$4:$G$110)</f>
        <v>0</v>
      </c>
      <c r="L41" s="156"/>
      <c r="M41" s="156"/>
      <c r="N41" s="156"/>
      <c r="O41" s="156"/>
      <c r="P41" s="156"/>
      <c r="Q41" s="156"/>
      <c r="R41" s="156"/>
      <c r="S41" s="156"/>
      <c r="T41" s="156"/>
      <c r="U41" s="156"/>
      <c r="V41" s="156"/>
      <c r="W41" s="156"/>
      <c r="X41" s="156"/>
      <c r="Y41" s="156"/>
      <c r="Z41" s="156"/>
      <c r="AA41" s="156"/>
      <c r="AB41" s="156"/>
      <c r="AC41" s="156"/>
      <c r="AD41" s="156"/>
      <c r="AE41" s="156"/>
    </row>
    <row r="42" ht="15.0" customHeight="1">
      <c r="A42" s="231"/>
      <c r="B42" s="232"/>
      <c r="C42" s="233"/>
      <c r="D42" s="232"/>
      <c r="E42" s="232"/>
      <c r="F42" s="232"/>
      <c r="G42" s="234">
        <f t="shared" si="1"/>
        <v>0</v>
      </c>
      <c r="I42" s="148"/>
      <c r="J42" s="157" t="s">
        <v>75</v>
      </c>
      <c r="K42" s="158">
        <f>SUMIF($F$4:$F$34,"Support Services - Student: Benefits (Cert./Non Cert.)", $G$4:$G$34)</f>
        <v>0</v>
      </c>
      <c r="L42" s="156"/>
      <c r="M42" s="156"/>
      <c r="N42" s="156"/>
      <c r="O42" s="156"/>
      <c r="P42" s="156"/>
      <c r="Q42" s="156"/>
      <c r="R42" s="156"/>
      <c r="S42" s="156"/>
      <c r="T42" s="156"/>
      <c r="U42" s="156"/>
      <c r="V42" s="156"/>
      <c r="W42" s="156"/>
      <c r="X42" s="156"/>
      <c r="Y42" s="156"/>
      <c r="Z42" s="156"/>
      <c r="AA42" s="156"/>
      <c r="AB42" s="156"/>
      <c r="AC42" s="156"/>
      <c r="AD42" s="156"/>
      <c r="AE42" s="156"/>
    </row>
    <row r="43" ht="15.0" customHeight="1">
      <c r="A43" s="231"/>
      <c r="B43" s="232"/>
      <c r="C43" s="233"/>
      <c r="D43" s="232"/>
      <c r="E43" s="232"/>
      <c r="F43" s="232"/>
      <c r="G43" s="234">
        <f t="shared" si="1"/>
        <v>0</v>
      </c>
      <c r="I43" s="148"/>
      <c r="J43" s="160" t="s">
        <v>76</v>
      </c>
      <c r="K43" s="161">
        <f>SUMIF($F$4:$F$110,"Support Services - Student: Professional Services", $G$4:$G$110)</f>
        <v>0</v>
      </c>
      <c r="L43" s="156"/>
      <c r="M43" s="156"/>
      <c r="N43" s="156"/>
      <c r="O43" s="156"/>
      <c r="P43" s="156"/>
      <c r="Q43" s="156"/>
      <c r="R43" s="156"/>
      <c r="S43" s="156"/>
      <c r="T43" s="156"/>
      <c r="U43" s="156"/>
      <c r="V43" s="156"/>
      <c r="W43" s="156"/>
      <c r="X43" s="156"/>
      <c r="Y43" s="156"/>
      <c r="Z43" s="156"/>
      <c r="AA43" s="156"/>
      <c r="AB43" s="156"/>
      <c r="AC43" s="156"/>
      <c r="AD43" s="156"/>
      <c r="AE43" s="156"/>
    </row>
    <row r="44" ht="15.0" customHeight="1">
      <c r="A44" s="231"/>
      <c r="B44" s="232"/>
      <c r="C44" s="233"/>
      <c r="D44" s="232"/>
      <c r="E44" s="232"/>
      <c r="F44" s="232"/>
      <c r="G44" s="234">
        <f t="shared" si="1"/>
        <v>0</v>
      </c>
      <c r="I44" s="148"/>
      <c r="J44" s="157" t="s">
        <v>77</v>
      </c>
      <c r="K44" s="158">
        <f>SUMIF($F$4:$F$110,"Support Services - Student: Rentals, Property Services", $G$4:$G$110)</f>
        <v>0</v>
      </c>
      <c r="L44" s="156"/>
      <c r="M44" s="156"/>
      <c r="N44" s="156"/>
      <c r="O44" s="156"/>
      <c r="P44" s="156"/>
      <c r="Q44" s="156"/>
      <c r="R44" s="156"/>
      <c r="S44" s="156"/>
      <c r="T44" s="156"/>
      <c r="U44" s="156"/>
      <c r="V44" s="156"/>
      <c r="W44" s="156"/>
      <c r="X44" s="156"/>
      <c r="Y44" s="156"/>
      <c r="Z44" s="156"/>
      <c r="AA44" s="156"/>
      <c r="AB44" s="156"/>
      <c r="AC44" s="156"/>
      <c r="AD44" s="156"/>
      <c r="AE44" s="156"/>
    </row>
    <row r="45" ht="15.0" customHeight="1">
      <c r="A45" s="231"/>
      <c r="B45" s="232"/>
      <c r="C45" s="233"/>
      <c r="D45" s="232"/>
      <c r="E45" s="232"/>
      <c r="F45" s="232"/>
      <c r="G45" s="234">
        <f t="shared" si="1"/>
        <v>0</v>
      </c>
      <c r="I45" s="148"/>
      <c r="J45" s="157" t="s">
        <v>78</v>
      </c>
      <c r="K45" s="161">
        <f>SUMIF($F$4:$F$110,"Support Services - Student: General Supplies", $G$4:$G$110)</f>
        <v>0</v>
      </c>
      <c r="L45" s="156"/>
      <c r="M45" s="156"/>
      <c r="N45" s="156"/>
      <c r="O45" s="156"/>
      <c r="P45" s="156"/>
      <c r="Q45" s="156"/>
      <c r="R45" s="156"/>
      <c r="S45" s="156"/>
      <c r="T45" s="156"/>
      <c r="U45" s="156"/>
      <c r="V45" s="156"/>
      <c r="W45" s="156"/>
      <c r="X45" s="156"/>
      <c r="Y45" s="156"/>
      <c r="Z45" s="156"/>
      <c r="AA45" s="156"/>
      <c r="AB45" s="156"/>
      <c r="AC45" s="156"/>
      <c r="AD45" s="156"/>
      <c r="AE45" s="156"/>
    </row>
    <row r="46" ht="15.0" customHeight="1">
      <c r="A46" s="231"/>
      <c r="B46" s="232"/>
      <c r="C46" s="233"/>
      <c r="D46" s="232"/>
      <c r="E46" s="232"/>
      <c r="F46" s="232"/>
      <c r="G46" s="234">
        <f t="shared" si="1"/>
        <v>0</v>
      </c>
      <c r="I46" s="148"/>
      <c r="J46" s="160" t="s">
        <v>79</v>
      </c>
      <c r="K46" s="158">
        <f>SUMIF($F$4:$F$110,"Support Services - Student: Textbooks", $G$4:$G$110)</f>
        <v>0</v>
      </c>
      <c r="L46" s="156"/>
      <c r="M46" s="156"/>
      <c r="N46" s="156"/>
      <c r="O46" s="156"/>
      <c r="P46" s="156"/>
      <c r="Q46" s="156"/>
      <c r="R46" s="156"/>
      <c r="S46" s="156"/>
      <c r="T46" s="156"/>
      <c r="U46" s="156"/>
      <c r="V46" s="156"/>
      <c r="W46" s="156"/>
      <c r="X46" s="156"/>
      <c r="Y46" s="156"/>
      <c r="Z46" s="156"/>
      <c r="AA46" s="156"/>
      <c r="AB46" s="156"/>
      <c r="AC46" s="156"/>
      <c r="AD46" s="156"/>
      <c r="AE46" s="156"/>
    </row>
    <row r="47" ht="15.0" customHeight="1">
      <c r="A47" s="231"/>
      <c r="B47" s="232"/>
      <c r="C47" s="233"/>
      <c r="D47" s="232"/>
      <c r="E47" s="232"/>
      <c r="F47" s="232"/>
      <c r="G47" s="234">
        <f t="shared" si="1"/>
        <v>0</v>
      </c>
      <c r="I47" s="148"/>
      <c r="J47" s="157" t="s">
        <v>80</v>
      </c>
      <c r="K47" s="161">
        <f>SUMIF($F$4:$F$110,"Support Services - Student: Software", $G$4:$G$110)</f>
        <v>0</v>
      </c>
      <c r="L47" s="156"/>
      <c r="M47" s="156"/>
      <c r="N47" s="156"/>
      <c r="O47" s="156"/>
      <c r="P47" s="156"/>
      <c r="Q47" s="156"/>
      <c r="R47" s="156"/>
      <c r="S47" s="156"/>
      <c r="T47" s="156"/>
      <c r="U47" s="156"/>
      <c r="V47" s="156"/>
      <c r="W47" s="156"/>
      <c r="X47" s="156"/>
      <c r="Y47" s="156"/>
      <c r="Z47" s="156"/>
      <c r="AA47" s="156"/>
      <c r="AB47" s="156"/>
      <c r="AC47" s="156"/>
      <c r="AD47" s="156"/>
      <c r="AE47" s="156"/>
    </row>
    <row r="48" ht="15.0" customHeight="1">
      <c r="A48" s="231"/>
      <c r="B48" s="232"/>
      <c r="C48" s="233"/>
      <c r="D48" s="232"/>
      <c r="E48" s="232"/>
      <c r="F48" s="232"/>
      <c r="G48" s="234">
        <f t="shared" si="1"/>
        <v>0</v>
      </c>
      <c r="I48" s="148"/>
      <c r="J48" s="160" t="s">
        <v>81</v>
      </c>
      <c r="K48" s="158">
        <f>SUMIF($F$4:$F$110,"Support Services - Student: Property", $G$4:$G$110)</f>
        <v>0</v>
      </c>
      <c r="L48" s="156"/>
      <c r="M48" s="156"/>
      <c r="N48" s="156"/>
      <c r="O48" s="156"/>
      <c r="P48" s="156"/>
      <c r="Q48" s="156"/>
      <c r="R48" s="156"/>
      <c r="S48" s="156"/>
      <c r="T48" s="156"/>
      <c r="U48" s="156"/>
      <c r="V48" s="156"/>
      <c r="W48" s="156"/>
      <c r="X48" s="156"/>
      <c r="Y48" s="156"/>
      <c r="Z48" s="156"/>
      <c r="AA48" s="156"/>
      <c r="AB48" s="156"/>
      <c r="AC48" s="156"/>
      <c r="AD48" s="156"/>
      <c r="AE48" s="156"/>
    </row>
    <row r="49" ht="27.75" customHeight="1">
      <c r="A49" s="231"/>
      <c r="B49" s="232"/>
      <c r="C49" s="233"/>
      <c r="D49" s="232"/>
      <c r="E49" s="232"/>
      <c r="F49" s="232"/>
      <c r="G49" s="234">
        <f t="shared" si="1"/>
        <v>0</v>
      </c>
      <c r="I49" s="148"/>
      <c r="J49" s="160" t="s">
        <v>82</v>
      </c>
      <c r="K49" s="161">
        <f>SUMIF($F$4:$F$110,"Support Services for Instructional Staff: Salary (Cert./Non Cert.)", $G$4:$G$110)</f>
        <v>0</v>
      </c>
      <c r="L49" s="156"/>
      <c r="M49" s="156"/>
      <c r="N49" s="156"/>
      <c r="O49" s="156"/>
      <c r="P49" s="156"/>
      <c r="Q49" s="156"/>
      <c r="R49" s="156"/>
      <c r="S49" s="156"/>
      <c r="T49" s="156"/>
      <c r="U49" s="156"/>
      <c r="V49" s="156"/>
      <c r="W49" s="156"/>
      <c r="X49" s="156"/>
      <c r="Y49" s="156"/>
      <c r="Z49" s="156"/>
      <c r="AA49" s="156"/>
      <c r="AB49" s="156"/>
      <c r="AC49" s="156"/>
      <c r="AD49" s="156"/>
      <c r="AE49" s="156"/>
    </row>
    <row r="50" ht="18.75" customHeight="1">
      <c r="A50" s="231"/>
      <c r="B50" s="232"/>
      <c r="C50" s="233"/>
      <c r="D50" s="232"/>
      <c r="E50" s="232"/>
      <c r="F50" s="232"/>
      <c r="G50" s="234">
        <f t="shared" si="1"/>
        <v>0</v>
      </c>
      <c r="I50" s="148"/>
      <c r="J50" s="157" t="s">
        <v>83</v>
      </c>
      <c r="K50" s="158">
        <f>SUMIF($F$4:$F$110,"Support Services for Instructional Staff: Additional Compensation (Cert./Non Cert.)", $G$4:$G$110)</f>
        <v>0</v>
      </c>
      <c r="L50" s="156"/>
      <c r="M50" s="156"/>
      <c r="N50" s="156"/>
      <c r="O50" s="156"/>
      <c r="P50" s="156"/>
      <c r="Q50" s="156"/>
      <c r="R50" s="156"/>
      <c r="S50" s="156"/>
      <c r="T50" s="156"/>
      <c r="U50" s="156"/>
      <c r="V50" s="156"/>
      <c r="W50" s="156"/>
      <c r="X50" s="156"/>
      <c r="Y50" s="156"/>
      <c r="Z50" s="156"/>
      <c r="AA50" s="156"/>
      <c r="AB50" s="156"/>
      <c r="AC50" s="156"/>
      <c r="AD50" s="156"/>
      <c r="AE50" s="156"/>
    </row>
    <row r="51" ht="15.0" customHeight="1">
      <c r="A51" s="231"/>
      <c r="B51" s="232"/>
      <c r="C51" s="233"/>
      <c r="D51" s="232"/>
      <c r="E51" s="232"/>
      <c r="F51" s="232"/>
      <c r="G51" s="234">
        <f t="shared" si="1"/>
        <v>0</v>
      </c>
      <c r="I51" s="148"/>
      <c r="J51" s="157" t="s">
        <v>84</v>
      </c>
      <c r="K51" s="161">
        <f>SUMIF($F$4:$F$110,"Support Services for Instructional Staff: Benefits (Cert./Non Cert.)", $G$4:$G$110)</f>
        <v>0</v>
      </c>
      <c r="L51" s="156"/>
      <c r="M51" s="156"/>
      <c r="N51" s="156"/>
      <c r="O51" s="156"/>
      <c r="P51" s="156"/>
      <c r="Q51" s="156"/>
      <c r="R51" s="156"/>
      <c r="S51" s="156"/>
      <c r="T51" s="156"/>
      <c r="U51" s="156"/>
      <c r="V51" s="156"/>
      <c r="W51" s="156"/>
      <c r="X51" s="156"/>
      <c r="Y51" s="156"/>
      <c r="Z51" s="156"/>
      <c r="AA51" s="156"/>
      <c r="AB51" s="156"/>
      <c r="AC51" s="156"/>
      <c r="AD51" s="156"/>
      <c r="AE51" s="156"/>
    </row>
    <row r="52" ht="15.0" customHeight="1">
      <c r="A52" s="231"/>
      <c r="B52" s="232"/>
      <c r="C52" s="233"/>
      <c r="D52" s="232"/>
      <c r="E52" s="232"/>
      <c r="F52" s="232"/>
      <c r="G52" s="234">
        <f t="shared" si="1"/>
        <v>0</v>
      </c>
      <c r="I52" s="148"/>
      <c r="J52" s="160" t="s">
        <v>85</v>
      </c>
      <c r="K52" s="158">
        <f>SUMIF($F$4:$F$34,"Support Services for Instructional Staff: Professional Services", $G$4:$G$34)</f>
        <v>0</v>
      </c>
      <c r="L52" s="156"/>
      <c r="M52" s="156"/>
      <c r="N52" s="156"/>
      <c r="O52" s="156"/>
      <c r="P52" s="156"/>
      <c r="Q52" s="156"/>
      <c r="R52" s="156"/>
      <c r="S52" s="156"/>
      <c r="T52" s="156"/>
      <c r="U52" s="156"/>
      <c r="V52" s="156"/>
      <c r="W52" s="156"/>
      <c r="X52" s="156"/>
      <c r="Y52" s="156"/>
      <c r="Z52" s="156"/>
      <c r="AA52" s="156"/>
      <c r="AB52" s="156"/>
      <c r="AC52" s="156"/>
      <c r="AD52" s="156"/>
      <c r="AE52" s="156"/>
    </row>
    <row r="53" ht="15.0" customHeight="1">
      <c r="A53" s="231"/>
      <c r="B53" s="232"/>
      <c r="C53" s="233"/>
      <c r="D53" s="232"/>
      <c r="E53" s="232"/>
      <c r="F53" s="232"/>
      <c r="G53" s="234">
        <f t="shared" si="1"/>
        <v>0</v>
      </c>
      <c r="I53" s="148"/>
      <c r="J53" s="157" t="s">
        <v>86</v>
      </c>
      <c r="K53" s="161">
        <f>SUMIF($F$4:$F$110,"Support Services for Instructional Staff: Rentals, Property Services", $G$4:$G$110)</f>
        <v>0</v>
      </c>
      <c r="L53" s="156"/>
      <c r="M53" s="156"/>
      <c r="N53" s="156"/>
      <c r="O53" s="156"/>
      <c r="P53" s="156"/>
      <c r="Q53" s="156"/>
      <c r="R53" s="156"/>
      <c r="S53" s="156"/>
      <c r="T53" s="156"/>
      <c r="U53" s="156"/>
      <c r="V53" s="156"/>
      <c r="W53" s="156"/>
      <c r="X53" s="156"/>
      <c r="Y53" s="156"/>
      <c r="Z53" s="156"/>
      <c r="AA53" s="156"/>
      <c r="AB53" s="156"/>
      <c r="AC53" s="156"/>
      <c r="AD53" s="156"/>
      <c r="AE53" s="156"/>
    </row>
    <row r="54" ht="15.0" customHeight="1">
      <c r="A54" s="231"/>
      <c r="B54" s="232"/>
      <c r="C54" s="233"/>
      <c r="D54" s="232"/>
      <c r="E54" s="232"/>
      <c r="F54" s="232"/>
      <c r="G54" s="234">
        <f t="shared" si="1"/>
        <v>0</v>
      </c>
      <c r="I54" s="148"/>
      <c r="J54" s="157" t="s">
        <v>87</v>
      </c>
      <c r="K54" s="158">
        <f>SUMIF($F$4:$F$34,"Support Services for Instructional Staff: General Supplies", $G$4:$G$34)</f>
        <v>0</v>
      </c>
      <c r="L54" s="156"/>
      <c r="M54" s="156"/>
      <c r="N54" s="156"/>
      <c r="O54" s="156"/>
      <c r="P54" s="156"/>
      <c r="Q54" s="156"/>
      <c r="R54" s="156"/>
      <c r="S54" s="156"/>
      <c r="T54" s="156"/>
      <c r="U54" s="156"/>
      <c r="V54" s="156"/>
      <c r="W54" s="156"/>
      <c r="X54" s="156"/>
      <c r="Y54" s="156"/>
      <c r="Z54" s="156"/>
      <c r="AA54" s="156"/>
      <c r="AB54" s="156"/>
      <c r="AC54" s="156"/>
      <c r="AD54" s="156"/>
      <c r="AE54" s="156"/>
    </row>
    <row r="55" ht="15.0" customHeight="1">
      <c r="A55" s="231"/>
      <c r="B55" s="232"/>
      <c r="C55" s="233"/>
      <c r="D55" s="232"/>
      <c r="E55" s="232"/>
      <c r="F55" s="232"/>
      <c r="G55" s="234">
        <f t="shared" si="1"/>
        <v>0</v>
      </c>
      <c r="I55" s="148"/>
      <c r="J55" s="160" t="s">
        <v>88</v>
      </c>
      <c r="K55" s="161">
        <f>SUMIF($F$4:$F$110,"Support Services for Instructional Staff: Textbooks", $G$4:$G$110)</f>
        <v>0</v>
      </c>
      <c r="L55" s="156"/>
      <c r="M55" s="156"/>
      <c r="N55" s="156"/>
      <c r="O55" s="156"/>
      <c r="P55" s="156"/>
      <c r="Q55" s="156"/>
      <c r="R55" s="156"/>
      <c r="S55" s="156"/>
      <c r="T55" s="156"/>
      <c r="U55" s="156"/>
      <c r="V55" s="156"/>
      <c r="W55" s="156"/>
      <c r="X55" s="156"/>
      <c r="Y55" s="156"/>
      <c r="Z55" s="156"/>
      <c r="AA55" s="156"/>
      <c r="AB55" s="156"/>
      <c r="AC55" s="156"/>
      <c r="AD55" s="156"/>
      <c r="AE55" s="156"/>
    </row>
    <row r="56" ht="15.0" customHeight="1">
      <c r="A56" s="231"/>
      <c r="B56" s="232"/>
      <c r="C56" s="233"/>
      <c r="D56" s="232"/>
      <c r="E56" s="232"/>
      <c r="F56" s="232"/>
      <c r="G56" s="234">
        <f t="shared" si="1"/>
        <v>0</v>
      </c>
      <c r="I56" s="148"/>
      <c r="J56" s="157" t="s">
        <v>89</v>
      </c>
      <c r="K56" s="158">
        <f>SUMIF($F$4:$F$110,"Support Services for Instructional Staff: Software", $G$4:$G$110)</f>
        <v>0</v>
      </c>
      <c r="L56" s="156"/>
      <c r="M56" s="156"/>
      <c r="N56" s="156"/>
      <c r="O56" s="156"/>
      <c r="P56" s="156"/>
      <c r="Q56" s="156"/>
      <c r="R56" s="156"/>
      <c r="S56" s="156"/>
      <c r="T56" s="156"/>
      <c r="U56" s="156"/>
      <c r="V56" s="156"/>
      <c r="W56" s="156"/>
      <c r="X56" s="156"/>
      <c r="Y56" s="156"/>
      <c r="Z56" s="156"/>
      <c r="AA56" s="156"/>
      <c r="AB56" s="156"/>
      <c r="AC56" s="156"/>
      <c r="AD56" s="156"/>
      <c r="AE56" s="156"/>
    </row>
    <row r="57" ht="15.0" customHeight="1">
      <c r="A57" s="231"/>
      <c r="B57" s="232"/>
      <c r="C57" s="233"/>
      <c r="D57" s="232"/>
      <c r="E57" s="232"/>
      <c r="F57" s="232"/>
      <c r="G57" s="234">
        <f t="shared" si="1"/>
        <v>0</v>
      </c>
      <c r="I57" s="148"/>
      <c r="J57" s="160" t="s">
        <v>90</v>
      </c>
      <c r="K57" s="161">
        <f>SUMIF($F$4:$F$110,"Support Services for Instructional Staff: Property", $G$4:$G$110)</f>
        <v>0</v>
      </c>
      <c r="L57" s="156"/>
      <c r="M57" s="156"/>
      <c r="N57" s="156"/>
      <c r="O57" s="156"/>
      <c r="P57" s="156"/>
      <c r="Q57" s="156"/>
      <c r="R57" s="156"/>
      <c r="S57" s="156"/>
      <c r="T57" s="156"/>
      <c r="U57" s="156"/>
      <c r="V57" s="156"/>
      <c r="W57" s="156"/>
      <c r="X57" s="156"/>
      <c r="Y57" s="156"/>
      <c r="Z57" s="156"/>
      <c r="AA57" s="156"/>
      <c r="AB57" s="156"/>
      <c r="AC57" s="156"/>
      <c r="AD57" s="156"/>
      <c r="AE57" s="156"/>
    </row>
    <row r="58" ht="15.0" customHeight="1">
      <c r="A58" s="231"/>
      <c r="B58" s="232"/>
      <c r="C58" s="233"/>
      <c r="D58" s="232"/>
      <c r="E58" s="232"/>
      <c r="F58" s="232"/>
      <c r="G58" s="234">
        <f t="shared" si="1"/>
        <v>0</v>
      </c>
      <c r="I58" s="148"/>
      <c r="J58" s="160" t="s">
        <v>91</v>
      </c>
      <c r="K58" s="158">
        <f>SUMIF($F$4:$F$110,"Support Services - General Admin: Salary (Cert./Non Cert.)", $G$4:$G$110)</f>
        <v>0</v>
      </c>
      <c r="L58" s="156"/>
      <c r="M58" s="156"/>
      <c r="N58" s="156"/>
      <c r="O58" s="156"/>
      <c r="P58" s="156"/>
      <c r="Q58" s="156"/>
      <c r="R58" s="156"/>
      <c r="S58" s="156"/>
      <c r="T58" s="156"/>
      <c r="U58" s="156"/>
      <c r="V58" s="156"/>
      <c r="W58" s="156"/>
      <c r="X58" s="156"/>
      <c r="Y58" s="156"/>
      <c r="Z58" s="156"/>
      <c r="AA58" s="156"/>
      <c r="AB58" s="156"/>
      <c r="AC58" s="156"/>
      <c r="AD58" s="156"/>
      <c r="AE58" s="156"/>
    </row>
    <row r="59" ht="17.25" customHeight="1">
      <c r="A59" s="231"/>
      <c r="B59" s="232"/>
      <c r="C59" s="233"/>
      <c r="D59" s="232"/>
      <c r="E59" s="232"/>
      <c r="F59" s="232"/>
      <c r="G59" s="234">
        <f t="shared" si="1"/>
        <v>0</v>
      </c>
      <c r="I59" s="148"/>
      <c r="J59" s="157" t="s">
        <v>92</v>
      </c>
      <c r="K59" s="161">
        <f>SUMIF($F$4:$F$110,"Support Services - General Admin: Additional Compensation (Cert./Non Cert.)", $G$4:$G$110)</f>
        <v>0</v>
      </c>
      <c r="L59" s="156"/>
      <c r="M59" s="156"/>
      <c r="N59" s="156"/>
      <c r="O59" s="156"/>
      <c r="P59" s="156"/>
      <c r="Q59" s="156"/>
      <c r="R59" s="156"/>
      <c r="S59" s="156"/>
      <c r="T59" s="156"/>
      <c r="U59" s="156"/>
      <c r="V59" s="156"/>
      <c r="W59" s="156"/>
      <c r="X59" s="156"/>
      <c r="Y59" s="156"/>
      <c r="Z59" s="156"/>
      <c r="AA59" s="156"/>
      <c r="AB59" s="156"/>
      <c r="AC59" s="156"/>
      <c r="AD59" s="156"/>
      <c r="AE59" s="156"/>
    </row>
    <row r="60" ht="15.75" customHeight="1">
      <c r="A60" s="231"/>
      <c r="B60" s="232"/>
      <c r="C60" s="233"/>
      <c r="D60" s="232"/>
      <c r="E60" s="232"/>
      <c r="F60" s="232"/>
      <c r="G60" s="234">
        <f t="shared" si="1"/>
        <v>0</v>
      </c>
      <c r="I60" s="148"/>
      <c r="J60" s="157" t="s">
        <v>93</v>
      </c>
      <c r="K60" s="158">
        <f>SUMIF($F$4:$F$34,"Support Services - General Admin: Benefits (Cert./Non Cert.)", $G$4:$G$34)</f>
        <v>0</v>
      </c>
      <c r="L60" s="156"/>
      <c r="M60" s="156"/>
      <c r="N60" s="156"/>
      <c r="O60" s="156"/>
      <c r="P60" s="156"/>
      <c r="Q60" s="156"/>
      <c r="R60" s="156"/>
      <c r="S60" s="156"/>
      <c r="T60" s="156"/>
      <c r="U60" s="156"/>
      <c r="V60" s="156"/>
      <c r="W60" s="156"/>
      <c r="X60" s="156"/>
      <c r="Y60" s="156"/>
      <c r="Z60" s="156"/>
      <c r="AA60" s="156"/>
      <c r="AB60" s="156"/>
      <c r="AC60" s="156"/>
      <c r="AD60" s="156"/>
      <c r="AE60" s="156"/>
    </row>
    <row r="61" ht="15.75" customHeight="1">
      <c r="A61" s="231"/>
      <c r="B61" s="232"/>
      <c r="C61" s="233"/>
      <c r="D61" s="232"/>
      <c r="E61" s="232"/>
      <c r="F61" s="232"/>
      <c r="G61" s="234">
        <f t="shared" si="1"/>
        <v>0</v>
      </c>
      <c r="H61" s="156"/>
      <c r="I61" s="156"/>
      <c r="J61" s="160" t="s">
        <v>94</v>
      </c>
      <c r="K61" s="161">
        <f>SUMIF($F$4:$F$110,"Support Services - General Admin: Professional Services", $G$4:$G$110)</f>
        <v>0</v>
      </c>
      <c r="L61" s="156"/>
      <c r="M61" s="156"/>
      <c r="N61" s="156"/>
      <c r="O61" s="156"/>
      <c r="P61" s="156"/>
      <c r="Q61" s="156"/>
      <c r="R61" s="156"/>
      <c r="S61" s="156"/>
      <c r="T61" s="156"/>
      <c r="U61" s="156"/>
      <c r="V61" s="156"/>
      <c r="W61" s="156"/>
      <c r="X61" s="156"/>
      <c r="Y61" s="156"/>
      <c r="Z61" s="156"/>
      <c r="AA61" s="156"/>
      <c r="AB61" s="156"/>
      <c r="AC61" s="156"/>
      <c r="AD61" s="156"/>
      <c r="AE61" s="156"/>
    </row>
    <row r="62" ht="15.75" customHeight="1">
      <c r="A62" s="231"/>
      <c r="B62" s="232"/>
      <c r="C62" s="233"/>
      <c r="D62" s="232"/>
      <c r="E62" s="232"/>
      <c r="F62" s="232"/>
      <c r="G62" s="234">
        <f t="shared" si="1"/>
        <v>0</v>
      </c>
      <c r="H62" s="156"/>
      <c r="I62" s="156"/>
      <c r="J62" s="157" t="s">
        <v>95</v>
      </c>
      <c r="K62" s="158">
        <f>SUMIF($F$4:$F$110,"Support Services - General Admin: Rentals, Property Services", $G$4:$G$110)</f>
        <v>0</v>
      </c>
      <c r="L62" s="156"/>
      <c r="M62" s="156"/>
      <c r="N62" s="156"/>
      <c r="O62" s="156"/>
      <c r="P62" s="156"/>
      <c r="Q62" s="156"/>
      <c r="R62" s="156"/>
      <c r="S62" s="156"/>
      <c r="T62" s="156"/>
      <c r="U62" s="156"/>
      <c r="V62" s="156"/>
      <c r="W62" s="156"/>
      <c r="X62" s="156"/>
      <c r="Y62" s="156"/>
      <c r="Z62" s="156"/>
      <c r="AA62" s="156"/>
      <c r="AB62" s="156"/>
      <c r="AC62" s="156"/>
      <c r="AD62" s="156"/>
      <c r="AE62" s="156"/>
    </row>
    <row r="63" ht="15.75" customHeight="1">
      <c r="A63" s="231"/>
      <c r="B63" s="232"/>
      <c r="C63" s="233"/>
      <c r="D63" s="232"/>
      <c r="E63" s="232"/>
      <c r="F63" s="232"/>
      <c r="G63" s="234">
        <f t="shared" si="1"/>
        <v>0</v>
      </c>
      <c r="H63" s="156"/>
      <c r="I63" s="156"/>
      <c r="J63" s="157" t="s">
        <v>96</v>
      </c>
      <c r="K63" s="161">
        <f>SUMIF($F$4:$F$110,"Support Services - General Admin: General Supplies", $G$4:$G$110)</f>
        <v>0</v>
      </c>
      <c r="L63" s="156"/>
      <c r="M63" s="156"/>
      <c r="N63" s="156"/>
      <c r="O63" s="156"/>
      <c r="P63" s="156"/>
      <c r="Q63" s="156"/>
      <c r="R63" s="156"/>
      <c r="S63" s="156"/>
      <c r="T63" s="156"/>
      <c r="U63" s="156"/>
      <c r="V63" s="156"/>
      <c r="W63" s="156"/>
      <c r="X63" s="156"/>
      <c r="Y63" s="156"/>
      <c r="Z63" s="156"/>
      <c r="AA63" s="156"/>
      <c r="AB63" s="156"/>
      <c r="AC63" s="156"/>
      <c r="AD63" s="156"/>
      <c r="AE63" s="156"/>
    </row>
    <row r="64" ht="15.75" customHeight="1">
      <c r="A64" s="231"/>
      <c r="B64" s="232"/>
      <c r="C64" s="233"/>
      <c r="D64" s="232"/>
      <c r="E64" s="232"/>
      <c r="F64" s="232"/>
      <c r="G64" s="234">
        <f t="shared" si="1"/>
        <v>0</v>
      </c>
      <c r="H64" s="156"/>
      <c r="I64" s="156"/>
      <c r="J64" s="160" t="s">
        <v>97</v>
      </c>
      <c r="K64" s="161">
        <f>SUMIF($F$4:$F$110,"Support Services - General Admin: Textbooks", $G$4:$G$110)</f>
        <v>0</v>
      </c>
      <c r="L64" s="156"/>
      <c r="M64" s="156"/>
      <c r="N64" s="156"/>
      <c r="O64" s="156"/>
      <c r="P64" s="156"/>
      <c r="Q64" s="156"/>
      <c r="R64" s="156"/>
      <c r="S64" s="156"/>
      <c r="T64" s="156"/>
      <c r="U64" s="156"/>
      <c r="V64" s="156"/>
      <c r="W64" s="156"/>
      <c r="X64" s="156"/>
      <c r="Y64" s="156"/>
      <c r="Z64" s="156"/>
      <c r="AA64" s="156"/>
      <c r="AB64" s="156"/>
      <c r="AC64" s="156"/>
      <c r="AD64" s="156"/>
      <c r="AE64" s="156"/>
    </row>
    <row r="65" ht="15.75" customHeight="1">
      <c r="A65" s="231"/>
      <c r="B65" s="232"/>
      <c r="C65" s="233"/>
      <c r="D65" s="232"/>
      <c r="E65" s="232"/>
      <c r="F65" s="232"/>
      <c r="G65" s="234">
        <f t="shared" si="1"/>
        <v>0</v>
      </c>
      <c r="H65" s="156"/>
      <c r="I65" s="156"/>
      <c r="J65" s="157" t="s">
        <v>98</v>
      </c>
      <c r="K65" s="158">
        <f>SUMIF($F$4:$F$110,"Support Services - General Admin: Software", $G$4:$G$110)</f>
        <v>0</v>
      </c>
      <c r="L65" s="156"/>
      <c r="M65" s="156"/>
      <c r="N65" s="156"/>
      <c r="O65" s="156"/>
      <c r="P65" s="156"/>
      <c r="Q65" s="156"/>
      <c r="R65" s="156"/>
      <c r="S65" s="156"/>
      <c r="T65" s="156"/>
      <c r="U65" s="156"/>
      <c r="V65" s="156"/>
      <c r="W65" s="156"/>
      <c r="X65" s="156"/>
      <c r="Y65" s="156"/>
      <c r="Z65" s="156"/>
      <c r="AA65" s="156"/>
      <c r="AB65" s="156"/>
      <c r="AC65" s="156"/>
      <c r="AD65" s="156"/>
      <c r="AE65" s="156"/>
    </row>
    <row r="66" ht="15.75" customHeight="1">
      <c r="A66" s="231"/>
      <c r="B66" s="232"/>
      <c r="C66" s="233"/>
      <c r="D66" s="232"/>
      <c r="E66" s="232"/>
      <c r="F66" s="232"/>
      <c r="G66" s="234">
        <f t="shared" si="1"/>
        <v>0</v>
      </c>
      <c r="H66" s="156"/>
      <c r="I66" s="156"/>
      <c r="J66" s="160" t="s">
        <v>99</v>
      </c>
      <c r="K66" s="161">
        <f>SUMIF($F$4:$F$110,"Support Services - General Admin: Property", $G$4:$G$110)</f>
        <v>0</v>
      </c>
      <c r="L66" s="156"/>
      <c r="M66" s="156"/>
      <c r="N66" s="156"/>
      <c r="O66" s="156"/>
      <c r="P66" s="156"/>
      <c r="Q66" s="156"/>
      <c r="R66" s="156"/>
      <c r="S66" s="156"/>
      <c r="T66" s="156"/>
      <c r="U66" s="156"/>
      <c r="V66" s="156"/>
      <c r="W66" s="156"/>
      <c r="X66" s="156"/>
      <c r="Y66" s="156"/>
      <c r="Z66" s="156"/>
      <c r="AA66" s="156"/>
      <c r="AB66" s="156"/>
      <c r="AC66" s="156"/>
      <c r="AD66" s="156"/>
      <c r="AE66" s="156"/>
    </row>
    <row r="67" ht="15.75" customHeight="1">
      <c r="A67" s="231"/>
      <c r="B67" s="232"/>
      <c r="C67" s="233"/>
      <c r="D67" s="232"/>
      <c r="E67" s="232"/>
      <c r="F67" s="232"/>
      <c r="G67" s="234">
        <f t="shared" si="1"/>
        <v>0</v>
      </c>
      <c r="H67" s="156"/>
      <c r="I67" s="156"/>
      <c r="J67" s="160" t="s">
        <v>100</v>
      </c>
      <c r="K67" s="158">
        <f>SUMIF($F$4:$F$34,"Central Services: Salary (Cert./Non Cert.)", $G$4:$G$34)</f>
        <v>0</v>
      </c>
      <c r="L67" s="156"/>
      <c r="M67" s="156"/>
      <c r="N67" s="156"/>
      <c r="O67" s="156"/>
      <c r="P67" s="156"/>
      <c r="Q67" s="156"/>
      <c r="R67" s="156"/>
      <c r="S67" s="156"/>
      <c r="T67" s="156"/>
      <c r="U67" s="156"/>
      <c r="V67" s="156"/>
      <c r="W67" s="156"/>
      <c r="X67" s="156"/>
      <c r="Y67" s="156"/>
      <c r="Z67" s="156"/>
      <c r="AA67" s="156"/>
      <c r="AB67" s="156"/>
      <c r="AC67" s="156"/>
      <c r="AD67" s="156"/>
      <c r="AE67" s="156"/>
    </row>
    <row r="68" ht="15.75" customHeight="1">
      <c r="A68" s="231"/>
      <c r="B68" s="232"/>
      <c r="C68" s="233"/>
      <c r="D68" s="232"/>
      <c r="E68" s="232"/>
      <c r="F68" s="232"/>
      <c r="G68" s="234">
        <f t="shared" si="1"/>
        <v>0</v>
      </c>
      <c r="H68" s="156"/>
      <c r="I68" s="156"/>
      <c r="J68" s="157" t="s">
        <v>101</v>
      </c>
      <c r="K68" s="161">
        <f>SUMIF($F$4:$F$110,"Central Services: Additional Compensation (Cert./Non Cert.)", $G$4:$G$110)</f>
        <v>0</v>
      </c>
      <c r="L68" s="156"/>
      <c r="M68" s="156"/>
      <c r="N68" s="156"/>
      <c r="O68" s="156"/>
      <c r="P68" s="156"/>
      <c r="Q68" s="156"/>
      <c r="R68" s="156"/>
      <c r="S68" s="156"/>
      <c r="T68" s="156"/>
      <c r="U68" s="156"/>
      <c r="V68" s="156"/>
      <c r="W68" s="156"/>
      <c r="X68" s="156"/>
      <c r="Y68" s="156"/>
      <c r="Z68" s="156"/>
      <c r="AA68" s="156"/>
      <c r="AB68" s="156"/>
      <c r="AC68" s="156"/>
      <c r="AD68" s="156"/>
      <c r="AE68" s="156"/>
    </row>
    <row r="69" ht="15.75" customHeight="1">
      <c r="A69" s="231"/>
      <c r="B69" s="232"/>
      <c r="C69" s="233"/>
      <c r="D69" s="232"/>
      <c r="E69" s="232"/>
      <c r="F69" s="232"/>
      <c r="G69" s="234">
        <f t="shared" si="1"/>
        <v>0</v>
      </c>
      <c r="H69" s="156"/>
      <c r="I69" s="156"/>
      <c r="J69" s="157" t="s">
        <v>102</v>
      </c>
      <c r="K69" s="158">
        <f>SUMIF($F$4:$F$34,"Central Services: Benefits (Cert./Non Cert.)", $G$4:$G$34)</f>
        <v>0</v>
      </c>
      <c r="L69" s="156"/>
      <c r="M69" s="156"/>
      <c r="N69" s="156"/>
      <c r="O69" s="156"/>
      <c r="P69" s="156"/>
      <c r="Q69" s="156"/>
      <c r="R69" s="156"/>
      <c r="S69" s="156"/>
      <c r="T69" s="156"/>
      <c r="U69" s="156"/>
      <c r="V69" s="156"/>
      <c r="W69" s="156"/>
      <c r="X69" s="156"/>
      <c r="Y69" s="156"/>
      <c r="Z69" s="156"/>
      <c r="AA69" s="156"/>
      <c r="AB69" s="156"/>
      <c r="AC69" s="156"/>
      <c r="AD69" s="156"/>
      <c r="AE69" s="156"/>
    </row>
    <row r="70" ht="15.75" customHeight="1">
      <c r="A70" s="231"/>
      <c r="B70" s="232"/>
      <c r="C70" s="233"/>
      <c r="D70" s="232"/>
      <c r="E70" s="232"/>
      <c r="F70" s="232"/>
      <c r="G70" s="234">
        <f t="shared" si="1"/>
        <v>0</v>
      </c>
      <c r="H70" s="156"/>
      <c r="I70" s="156"/>
      <c r="J70" s="160" t="s">
        <v>103</v>
      </c>
      <c r="K70" s="161">
        <f>SUMIF($F$4:$F$110,"Central Services: Professional Services", $G$4:$G$110)</f>
        <v>0</v>
      </c>
      <c r="L70" s="156"/>
      <c r="M70" s="156"/>
      <c r="N70" s="156"/>
      <c r="O70" s="156"/>
      <c r="P70" s="156"/>
      <c r="Q70" s="156"/>
      <c r="R70" s="156"/>
      <c r="S70" s="156"/>
      <c r="T70" s="156"/>
      <c r="U70" s="156"/>
      <c r="V70" s="156"/>
      <c r="W70" s="156"/>
      <c r="X70" s="156"/>
      <c r="Y70" s="156"/>
      <c r="Z70" s="156"/>
      <c r="AA70" s="156"/>
      <c r="AB70" s="156"/>
      <c r="AC70" s="156"/>
      <c r="AD70" s="156"/>
      <c r="AE70" s="156"/>
    </row>
    <row r="71" ht="15.75" customHeight="1">
      <c r="A71" s="231"/>
      <c r="B71" s="232"/>
      <c r="C71" s="233"/>
      <c r="D71" s="232"/>
      <c r="E71" s="232"/>
      <c r="F71" s="232"/>
      <c r="G71" s="234">
        <f t="shared" si="1"/>
        <v>0</v>
      </c>
      <c r="H71" s="156"/>
      <c r="I71" s="156"/>
      <c r="J71" s="157" t="s">
        <v>104</v>
      </c>
      <c r="K71" s="158">
        <f>SUMIF($F$4:$F$110,"Central Services: Rentals, Property Services", $G$4:$G$110)</f>
        <v>0</v>
      </c>
      <c r="L71" s="156"/>
      <c r="M71" s="156"/>
      <c r="N71" s="156"/>
      <c r="O71" s="156"/>
      <c r="P71" s="156"/>
      <c r="Q71" s="156"/>
      <c r="R71" s="156"/>
      <c r="S71" s="156"/>
      <c r="T71" s="156"/>
      <c r="U71" s="156"/>
      <c r="V71" s="156"/>
      <c r="W71" s="156"/>
      <c r="X71" s="156"/>
      <c r="Y71" s="156"/>
      <c r="Z71" s="156"/>
      <c r="AA71" s="156"/>
      <c r="AB71" s="156"/>
      <c r="AC71" s="156"/>
      <c r="AD71" s="156"/>
      <c r="AE71" s="156"/>
    </row>
    <row r="72" ht="15.75" customHeight="1">
      <c r="A72" s="231"/>
      <c r="B72" s="232"/>
      <c r="C72" s="233"/>
      <c r="D72" s="232"/>
      <c r="E72" s="232"/>
      <c r="F72" s="232"/>
      <c r="G72" s="234">
        <f t="shared" si="1"/>
        <v>0</v>
      </c>
      <c r="H72" s="156"/>
      <c r="I72" s="156"/>
      <c r="J72" s="157" t="s">
        <v>105</v>
      </c>
      <c r="K72" s="161">
        <f>SUMIF($F$4:$F$110,"Central Services: General Supplies", $G$4:$G$110)</f>
        <v>0</v>
      </c>
      <c r="L72" s="156"/>
      <c r="M72" s="156"/>
      <c r="N72" s="156"/>
      <c r="O72" s="156"/>
      <c r="P72" s="156"/>
      <c r="Q72" s="156"/>
      <c r="R72" s="156"/>
      <c r="S72" s="156"/>
      <c r="T72" s="156"/>
      <c r="U72" s="156"/>
      <c r="V72" s="156"/>
      <c r="W72" s="156"/>
      <c r="X72" s="156"/>
      <c r="Y72" s="156"/>
      <c r="Z72" s="156"/>
      <c r="AA72" s="156"/>
      <c r="AB72" s="156"/>
      <c r="AC72" s="156"/>
      <c r="AD72" s="156"/>
      <c r="AE72" s="156"/>
    </row>
    <row r="73" ht="15.75" customHeight="1">
      <c r="A73" s="231"/>
      <c r="B73" s="232"/>
      <c r="C73" s="233"/>
      <c r="D73" s="232"/>
      <c r="E73" s="232"/>
      <c r="F73" s="232"/>
      <c r="G73" s="234">
        <f t="shared" si="1"/>
        <v>0</v>
      </c>
      <c r="H73" s="156"/>
      <c r="I73" s="156"/>
      <c r="J73" s="160" t="s">
        <v>106</v>
      </c>
      <c r="K73" s="158">
        <f>SUMIF($F$4:$F$110,"Central Services: Textbooks", $G$4:$G$110)</f>
        <v>0</v>
      </c>
      <c r="L73" s="156"/>
      <c r="M73" s="156"/>
      <c r="N73" s="156"/>
      <c r="O73" s="156"/>
      <c r="P73" s="156"/>
      <c r="Q73" s="156"/>
      <c r="R73" s="156"/>
      <c r="S73" s="156"/>
      <c r="T73" s="156"/>
      <c r="U73" s="156"/>
      <c r="V73" s="156"/>
      <c r="W73" s="156"/>
      <c r="X73" s="156"/>
      <c r="Y73" s="156"/>
      <c r="Z73" s="156"/>
      <c r="AA73" s="156"/>
      <c r="AB73" s="156"/>
      <c r="AC73" s="156"/>
      <c r="AD73" s="156"/>
      <c r="AE73" s="156"/>
    </row>
    <row r="74" ht="15.75" customHeight="1">
      <c r="A74" s="231"/>
      <c r="B74" s="232"/>
      <c r="C74" s="233"/>
      <c r="D74" s="232"/>
      <c r="E74" s="232"/>
      <c r="F74" s="232"/>
      <c r="G74" s="234">
        <f t="shared" si="1"/>
        <v>0</v>
      </c>
      <c r="H74" s="156"/>
      <c r="I74" s="156"/>
      <c r="J74" s="157" t="s">
        <v>107</v>
      </c>
      <c r="K74" s="161">
        <f>SUMIF($F$4:$F$110,"Central Services: Software", $G$4:$G$110)</f>
        <v>0</v>
      </c>
      <c r="L74" s="156"/>
      <c r="M74" s="156"/>
      <c r="N74" s="156"/>
      <c r="O74" s="156"/>
      <c r="P74" s="156"/>
      <c r="Q74" s="156"/>
      <c r="R74" s="156"/>
      <c r="S74" s="156"/>
      <c r="T74" s="156"/>
      <c r="U74" s="156"/>
      <c r="V74" s="156"/>
      <c r="W74" s="156"/>
      <c r="X74" s="156"/>
      <c r="Y74" s="156"/>
      <c r="Z74" s="156"/>
      <c r="AA74" s="156"/>
      <c r="AB74" s="156"/>
      <c r="AC74" s="156"/>
      <c r="AD74" s="156"/>
      <c r="AE74" s="156"/>
    </row>
    <row r="75" ht="15.75" customHeight="1">
      <c r="A75" s="231"/>
      <c r="B75" s="232"/>
      <c r="C75" s="233"/>
      <c r="D75" s="232"/>
      <c r="E75" s="232"/>
      <c r="F75" s="232"/>
      <c r="G75" s="234">
        <f t="shared" si="1"/>
        <v>0</v>
      </c>
      <c r="H75" s="156"/>
      <c r="I75" s="156"/>
      <c r="J75" s="160" t="s">
        <v>108</v>
      </c>
      <c r="K75" s="158">
        <f>SUMIF($F$4:$F$34,"Central Services: Property", $G$4:$G$34)</f>
        <v>0</v>
      </c>
      <c r="L75" s="156"/>
      <c r="M75" s="156"/>
      <c r="N75" s="156"/>
      <c r="O75" s="156"/>
      <c r="P75" s="156"/>
      <c r="Q75" s="156"/>
      <c r="R75" s="156"/>
      <c r="S75" s="156"/>
      <c r="T75" s="156"/>
      <c r="U75" s="156"/>
      <c r="V75" s="156"/>
      <c r="W75" s="156"/>
      <c r="X75" s="156"/>
      <c r="Y75" s="156"/>
      <c r="Z75" s="156"/>
      <c r="AA75" s="156"/>
      <c r="AB75" s="156"/>
      <c r="AC75" s="156"/>
      <c r="AD75" s="156"/>
      <c r="AE75" s="156"/>
    </row>
    <row r="76" ht="15.75" customHeight="1">
      <c r="A76" s="231"/>
      <c r="B76" s="232"/>
      <c r="C76" s="233"/>
      <c r="D76" s="232"/>
      <c r="E76" s="232"/>
      <c r="F76" s="232"/>
      <c r="G76" s="234">
        <f t="shared" si="1"/>
        <v>0</v>
      </c>
      <c r="H76" s="156"/>
      <c r="I76" s="156"/>
      <c r="J76" s="160" t="s">
        <v>109</v>
      </c>
      <c r="K76" s="161">
        <f>SUMIF($F$4:$F$110,"Operation &amp; Maintenance: Salary (Cert./Non Cert.)", $G$4:$G$110)</f>
        <v>0</v>
      </c>
      <c r="L76" s="156"/>
      <c r="M76" s="156"/>
      <c r="N76" s="156"/>
      <c r="O76" s="156"/>
      <c r="P76" s="156"/>
      <c r="Q76" s="156"/>
      <c r="R76" s="156"/>
      <c r="S76" s="156"/>
      <c r="T76" s="156"/>
      <c r="U76" s="156"/>
      <c r="V76" s="156"/>
      <c r="W76" s="156"/>
      <c r="X76" s="156"/>
      <c r="Y76" s="156"/>
      <c r="Z76" s="156"/>
      <c r="AA76" s="156"/>
      <c r="AB76" s="156"/>
      <c r="AC76" s="156"/>
      <c r="AD76" s="156"/>
      <c r="AE76" s="156"/>
    </row>
    <row r="77" ht="15.75" customHeight="1">
      <c r="A77" s="231"/>
      <c r="B77" s="232"/>
      <c r="C77" s="233"/>
      <c r="D77" s="232"/>
      <c r="E77" s="232"/>
      <c r="F77" s="232"/>
      <c r="G77" s="234">
        <f t="shared" si="1"/>
        <v>0</v>
      </c>
      <c r="H77" s="156"/>
      <c r="I77" s="156"/>
      <c r="J77" s="157" t="s">
        <v>110</v>
      </c>
      <c r="K77" s="158">
        <f>SUMIF($F$4:$F$110,"Operation &amp; Maintenance: Additional Compensation (Cert./Non Cert.)", $G$4:$G$110)</f>
        <v>0</v>
      </c>
      <c r="L77" s="156"/>
      <c r="M77" s="156"/>
      <c r="N77" s="156"/>
      <c r="O77" s="156"/>
      <c r="P77" s="156"/>
      <c r="Q77" s="156"/>
      <c r="R77" s="156"/>
      <c r="S77" s="156"/>
      <c r="T77" s="156"/>
      <c r="U77" s="156"/>
      <c r="V77" s="156"/>
      <c r="W77" s="156"/>
      <c r="X77" s="156"/>
      <c r="Y77" s="156"/>
      <c r="Z77" s="156"/>
      <c r="AA77" s="156"/>
      <c r="AB77" s="156"/>
      <c r="AC77" s="156"/>
      <c r="AD77" s="156"/>
      <c r="AE77" s="156"/>
    </row>
    <row r="78" ht="15.75" customHeight="1">
      <c r="A78" s="231"/>
      <c r="B78" s="232"/>
      <c r="C78" s="233"/>
      <c r="D78" s="232"/>
      <c r="E78" s="232"/>
      <c r="F78" s="232"/>
      <c r="G78" s="234">
        <f t="shared" si="1"/>
        <v>0</v>
      </c>
      <c r="H78" s="156"/>
      <c r="I78" s="156"/>
      <c r="J78" s="157" t="s">
        <v>111</v>
      </c>
      <c r="K78" s="161">
        <f>SUMIF($F$4:$F$110,"Operation &amp; Maintenance: Benefits (Cert./Non Cert.)", $G$4:$G$110)</f>
        <v>0</v>
      </c>
      <c r="L78" s="156"/>
      <c r="M78" s="156"/>
      <c r="N78" s="156"/>
      <c r="O78" s="156"/>
      <c r="P78" s="156"/>
      <c r="Q78" s="156"/>
      <c r="R78" s="156"/>
      <c r="S78" s="156"/>
      <c r="T78" s="156"/>
      <c r="U78" s="156"/>
      <c r="V78" s="156"/>
      <c r="W78" s="156"/>
      <c r="X78" s="156"/>
      <c r="Y78" s="156"/>
      <c r="Z78" s="156"/>
      <c r="AA78" s="156"/>
      <c r="AB78" s="156"/>
      <c r="AC78" s="156"/>
      <c r="AD78" s="156"/>
      <c r="AE78" s="156"/>
    </row>
    <row r="79" ht="15.75" customHeight="1">
      <c r="A79" s="231"/>
      <c r="B79" s="232"/>
      <c r="C79" s="233"/>
      <c r="D79" s="232"/>
      <c r="E79" s="232"/>
      <c r="F79" s="232"/>
      <c r="G79" s="234">
        <f t="shared" si="1"/>
        <v>0</v>
      </c>
      <c r="H79" s="156"/>
      <c r="I79" s="156"/>
      <c r="J79" s="160" t="s">
        <v>112</v>
      </c>
      <c r="K79" s="161">
        <f>SUMIF($F$4:$F$110,"Operation &amp; Maintenance: Professional Services", $G$4:$G$110)</f>
        <v>0</v>
      </c>
      <c r="L79" s="156"/>
      <c r="M79" s="156"/>
      <c r="N79" s="156"/>
      <c r="O79" s="156"/>
      <c r="P79" s="156"/>
      <c r="Q79" s="156"/>
      <c r="R79" s="156"/>
      <c r="S79" s="156"/>
      <c r="T79" s="156"/>
      <c r="U79" s="156"/>
      <c r="V79" s="156"/>
      <c r="W79" s="156"/>
      <c r="X79" s="156"/>
      <c r="Y79" s="156"/>
      <c r="Z79" s="156"/>
      <c r="AA79" s="156"/>
      <c r="AB79" s="156"/>
      <c r="AC79" s="156"/>
      <c r="AD79" s="156"/>
      <c r="AE79" s="156"/>
    </row>
    <row r="80" ht="15.75" customHeight="1">
      <c r="A80" s="231"/>
      <c r="B80" s="232"/>
      <c r="C80" s="233"/>
      <c r="D80" s="232"/>
      <c r="E80" s="232"/>
      <c r="F80" s="232"/>
      <c r="G80" s="234">
        <f t="shared" si="1"/>
        <v>0</v>
      </c>
      <c r="H80" s="156"/>
      <c r="I80" s="156"/>
      <c r="J80" s="157" t="s">
        <v>113</v>
      </c>
      <c r="K80" s="158">
        <f>SUMIF($F$4:$F$110,"Operation &amp; Maintenance: Rentals, Property Services", $G$4:$G$110)</f>
        <v>0</v>
      </c>
      <c r="L80" s="156"/>
      <c r="M80" s="156"/>
      <c r="N80" s="156"/>
      <c r="O80" s="156"/>
      <c r="P80" s="156"/>
      <c r="Q80" s="156"/>
      <c r="R80" s="156"/>
      <c r="S80" s="156"/>
      <c r="T80" s="156"/>
      <c r="U80" s="156"/>
      <c r="V80" s="156"/>
      <c r="W80" s="156"/>
      <c r="X80" s="156"/>
      <c r="Y80" s="156"/>
      <c r="Z80" s="156"/>
      <c r="AA80" s="156"/>
      <c r="AB80" s="156"/>
      <c r="AC80" s="156"/>
      <c r="AD80" s="156"/>
      <c r="AE80" s="156"/>
    </row>
    <row r="81" ht="15.75" customHeight="1">
      <c r="A81" s="231"/>
      <c r="B81" s="232"/>
      <c r="C81" s="233"/>
      <c r="D81" s="232"/>
      <c r="E81" s="232"/>
      <c r="F81" s="232"/>
      <c r="G81" s="234">
        <f t="shared" si="1"/>
        <v>0</v>
      </c>
      <c r="H81" s="156"/>
      <c r="I81" s="156"/>
      <c r="J81" s="157" t="s">
        <v>114</v>
      </c>
      <c r="K81" s="161">
        <f>SUMIF($F$4:$F$110,"Operation &amp; Maintenance: General Supplies", $G$4:$G$110)</f>
        <v>0</v>
      </c>
      <c r="L81" s="156"/>
      <c r="M81" s="156"/>
      <c r="N81" s="156"/>
      <c r="O81" s="156"/>
      <c r="P81" s="156"/>
      <c r="Q81" s="156"/>
      <c r="R81" s="156"/>
      <c r="S81" s="156"/>
      <c r="T81" s="156"/>
      <c r="U81" s="156"/>
      <c r="V81" s="156"/>
      <c r="W81" s="156"/>
      <c r="X81" s="156"/>
      <c r="Y81" s="156"/>
      <c r="Z81" s="156"/>
      <c r="AA81" s="156"/>
      <c r="AB81" s="156"/>
      <c r="AC81" s="156"/>
      <c r="AD81" s="156"/>
      <c r="AE81" s="156"/>
    </row>
    <row r="82" ht="15.75" customHeight="1">
      <c r="A82" s="231"/>
      <c r="B82" s="232"/>
      <c r="C82" s="233"/>
      <c r="D82" s="232"/>
      <c r="E82" s="232"/>
      <c r="F82" s="232"/>
      <c r="G82" s="234">
        <f t="shared" si="1"/>
        <v>0</v>
      </c>
      <c r="H82" s="156"/>
      <c r="I82" s="156"/>
      <c r="J82" s="160" t="s">
        <v>115</v>
      </c>
      <c r="K82" s="158">
        <f>SUMIF($F$4:$F$34,"Operation &amp; Maintenance: Textbooks", $G$4:$G$34)</f>
        <v>0</v>
      </c>
      <c r="L82" s="156"/>
      <c r="M82" s="156"/>
      <c r="N82" s="156"/>
      <c r="O82" s="156"/>
      <c r="P82" s="156"/>
      <c r="Q82" s="156"/>
      <c r="R82" s="156"/>
      <c r="S82" s="156"/>
      <c r="T82" s="156"/>
      <c r="U82" s="156"/>
      <c r="V82" s="156"/>
      <c r="W82" s="156"/>
      <c r="X82" s="156"/>
      <c r="Y82" s="156"/>
      <c r="Z82" s="156"/>
      <c r="AA82" s="156"/>
      <c r="AB82" s="156"/>
      <c r="AC82" s="156"/>
      <c r="AD82" s="156"/>
      <c r="AE82" s="156"/>
    </row>
    <row r="83" ht="15.75" customHeight="1">
      <c r="A83" s="231"/>
      <c r="B83" s="232"/>
      <c r="C83" s="233"/>
      <c r="D83" s="232"/>
      <c r="E83" s="232"/>
      <c r="F83" s="232"/>
      <c r="G83" s="234">
        <f t="shared" si="1"/>
        <v>0</v>
      </c>
      <c r="H83" s="156"/>
      <c r="I83" s="156"/>
      <c r="J83" s="157" t="s">
        <v>116</v>
      </c>
      <c r="K83" s="161">
        <f>SUMIF($F$4:$F$110,"Operation &amp; Maintenance: Software", $G$4:$G$110)</f>
        <v>0</v>
      </c>
      <c r="L83" s="156"/>
      <c r="M83" s="156"/>
      <c r="N83" s="156"/>
      <c r="O83" s="156"/>
      <c r="P83" s="156"/>
      <c r="Q83" s="156"/>
      <c r="R83" s="156"/>
      <c r="S83" s="156"/>
      <c r="T83" s="156"/>
      <c r="U83" s="156"/>
      <c r="V83" s="156"/>
      <c r="W83" s="156"/>
      <c r="X83" s="156"/>
      <c r="Y83" s="156"/>
      <c r="Z83" s="156"/>
      <c r="AA83" s="156"/>
      <c r="AB83" s="156"/>
      <c r="AC83" s="156"/>
      <c r="AD83" s="156"/>
      <c r="AE83" s="156"/>
    </row>
    <row r="84" ht="15.75" customHeight="1">
      <c r="A84" s="231"/>
      <c r="B84" s="232"/>
      <c r="C84" s="233"/>
      <c r="D84" s="232"/>
      <c r="E84" s="232"/>
      <c r="F84" s="232"/>
      <c r="G84" s="234">
        <f t="shared" si="1"/>
        <v>0</v>
      </c>
      <c r="H84" s="156"/>
      <c r="I84" s="156"/>
      <c r="J84" s="160" t="s">
        <v>117</v>
      </c>
      <c r="K84" s="158">
        <f>SUMIF($F$4:$F$34,"Operation &amp; Maintenance: Property", $G$4:$G$34)</f>
        <v>0</v>
      </c>
      <c r="L84" s="156"/>
      <c r="M84" s="156"/>
      <c r="N84" s="156"/>
      <c r="O84" s="156"/>
      <c r="P84" s="156"/>
      <c r="Q84" s="156"/>
      <c r="R84" s="156"/>
      <c r="S84" s="156"/>
      <c r="T84" s="156"/>
      <c r="U84" s="156"/>
      <c r="V84" s="156"/>
      <c r="W84" s="156"/>
      <c r="X84" s="156"/>
      <c r="Y84" s="156"/>
      <c r="Z84" s="156"/>
      <c r="AA84" s="156"/>
      <c r="AB84" s="156"/>
      <c r="AC84" s="156"/>
      <c r="AD84" s="156"/>
      <c r="AE84" s="156"/>
    </row>
    <row r="85" ht="15.75" customHeight="1">
      <c r="A85" s="231"/>
      <c r="B85" s="232"/>
      <c r="C85" s="233"/>
      <c r="D85" s="232"/>
      <c r="E85" s="232"/>
      <c r="F85" s="232"/>
      <c r="G85" s="234">
        <f t="shared" si="1"/>
        <v>0</v>
      </c>
      <c r="H85" s="156"/>
      <c r="I85" s="156"/>
      <c r="J85" s="160" t="s">
        <v>118</v>
      </c>
      <c r="K85" s="161">
        <f>SUMIF($F$4:$F$110,"Transportation: Salary (Cert./Non Cert.)", $G$4:$G$110)</f>
        <v>0</v>
      </c>
      <c r="L85" s="156"/>
      <c r="M85" s="156"/>
      <c r="N85" s="156"/>
      <c r="O85" s="156"/>
      <c r="P85" s="156"/>
      <c r="Q85" s="156"/>
      <c r="R85" s="156"/>
      <c r="S85" s="156"/>
      <c r="T85" s="156"/>
      <c r="U85" s="156"/>
      <c r="V85" s="156"/>
      <c r="W85" s="156"/>
      <c r="X85" s="156"/>
      <c r="Y85" s="156"/>
      <c r="Z85" s="156"/>
      <c r="AA85" s="156"/>
      <c r="AB85" s="156"/>
      <c r="AC85" s="156"/>
      <c r="AD85" s="156"/>
      <c r="AE85" s="156"/>
    </row>
    <row r="86" ht="15.75" customHeight="1">
      <c r="A86" s="231"/>
      <c r="B86" s="232"/>
      <c r="C86" s="233"/>
      <c r="D86" s="232"/>
      <c r="E86" s="232"/>
      <c r="F86" s="232"/>
      <c r="G86" s="234">
        <f t="shared" si="1"/>
        <v>0</v>
      </c>
      <c r="H86" s="156"/>
      <c r="I86" s="156"/>
      <c r="J86" s="157" t="s">
        <v>119</v>
      </c>
      <c r="K86" s="158">
        <f>SUMIF($F$4:$F$110,"Transportation: Additional Compensation (Cert./Non Cert.)", $G$4:$G$110)</f>
        <v>0</v>
      </c>
      <c r="L86" s="156"/>
      <c r="M86" s="156"/>
      <c r="N86" s="156"/>
      <c r="O86" s="156"/>
      <c r="P86" s="156"/>
      <c r="Q86" s="156"/>
      <c r="R86" s="156"/>
      <c r="S86" s="156"/>
      <c r="T86" s="156"/>
      <c r="U86" s="156"/>
      <c r="V86" s="156"/>
      <c r="W86" s="156"/>
      <c r="X86" s="156"/>
      <c r="Y86" s="156"/>
      <c r="Z86" s="156"/>
      <c r="AA86" s="156"/>
      <c r="AB86" s="156"/>
      <c r="AC86" s="156"/>
      <c r="AD86" s="156"/>
      <c r="AE86" s="156"/>
    </row>
    <row r="87" ht="15.75" customHeight="1">
      <c r="A87" s="231"/>
      <c r="B87" s="232"/>
      <c r="C87" s="233"/>
      <c r="D87" s="232"/>
      <c r="E87" s="232"/>
      <c r="F87" s="232"/>
      <c r="G87" s="234">
        <f t="shared" si="1"/>
        <v>0</v>
      </c>
      <c r="H87" s="156"/>
      <c r="I87" s="156"/>
      <c r="J87" s="157" t="s">
        <v>120</v>
      </c>
      <c r="K87" s="161">
        <f>SUMIF($F$4:$F$110,"Transportation: Benefits (Cert./Non Cert.)", $G$4:$G$110)</f>
        <v>0</v>
      </c>
      <c r="L87" s="156"/>
      <c r="M87" s="156"/>
      <c r="N87" s="156"/>
      <c r="O87" s="156"/>
      <c r="P87" s="156"/>
      <c r="Q87" s="156"/>
      <c r="R87" s="156"/>
      <c r="S87" s="156"/>
      <c r="T87" s="156"/>
      <c r="U87" s="156"/>
      <c r="V87" s="156"/>
      <c r="W87" s="156"/>
      <c r="X87" s="156"/>
      <c r="Y87" s="156"/>
      <c r="Z87" s="156"/>
      <c r="AA87" s="156"/>
      <c r="AB87" s="156"/>
      <c r="AC87" s="156"/>
      <c r="AD87" s="156"/>
      <c r="AE87" s="156"/>
    </row>
    <row r="88" ht="15.75" customHeight="1">
      <c r="A88" s="231"/>
      <c r="B88" s="232"/>
      <c r="C88" s="233"/>
      <c r="D88" s="232"/>
      <c r="E88" s="232"/>
      <c r="F88" s="232"/>
      <c r="G88" s="234">
        <f t="shared" si="1"/>
        <v>0</v>
      </c>
      <c r="H88" s="156"/>
      <c r="I88" s="156"/>
      <c r="J88" s="160" t="s">
        <v>121</v>
      </c>
      <c r="K88" s="158">
        <f>SUMIF($F$4:$F$110,"Transportation: Professional Services", $G$4:$G$110)</f>
        <v>0</v>
      </c>
      <c r="L88" s="156"/>
      <c r="M88" s="156"/>
      <c r="N88" s="156"/>
      <c r="O88" s="156"/>
      <c r="P88" s="156"/>
      <c r="Q88" s="156"/>
      <c r="R88" s="156"/>
      <c r="S88" s="156"/>
      <c r="T88" s="156"/>
      <c r="U88" s="156"/>
      <c r="V88" s="156"/>
      <c r="W88" s="156"/>
      <c r="X88" s="156"/>
      <c r="Y88" s="156"/>
      <c r="Z88" s="156"/>
      <c r="AA88" s="156"/>
      <c r="AB88" s="156"/>
      <c r="AC88" s="156"/>
      <c r="AD88" s="156"/>
      <c r="AE88" s="156"/>
    </row>
    <row r="89" ht="15.75" customHeight="1">
      <c r="A89" s="231"/>
      <c r="B89" s="232"/>
      <c r="C89" s="233"/>
      <c r="D89" s="232"/>
      <c r="E89" s="232"/>
      <c r="F89" s="232"/>
      <c r="G89" s="234">
        <f t="shared" si="1"/>
        <v>0</v>
      </c>
      <c r="H89" s="156"/>
      <c r="I89" s="156"/>
      <c r="J89" s="157" t="s">
        <v>122</v>
      </c>
      <c r="K89" s="161">
        <f>SUMIF($F$4:$F$110,"Transportation: Rentals, Property Services", $G$4:$G$110)</f>
        <v>0</v>
      </c>
      <c r="L89" s="156"/>
      <c r="M89" s="156"/>
      <c r="N89" s="156"/>
      <c r="O89" s="156"/>
      <c r="P89" s="156"/>
      <c r="Q89" s="156"/>
      <c r="R89" s="156"/>
      <c r="S89" s="156"/>
      <c r="T89" s="156"/>
      <c r="U89" s="156"/>
      <c r="V89" s="156"/>
      <c r="W89" s="156"/>
      <c r="X89" s="156"/>
      <c r="Y89" s="156"/>
      <c r="Z89" s="156"/>
      <c r="AA89" s="156"/>
      <c r="AB89" s="156"/>
      <c r="AC89" s="156"/>
      <c r="AD89" s="156"/>
      <c r="AE89" s="156"/>
    </row>
    <row r="90" ht="15.75" customHeight="1">
      <c r="A90" s="231"/>
      <c r="B90" s="232"/>
      <c r="C90" s="233"/>
      <c r="D90" s="232"/>
      <c r="E90" s="232"/>
      <c r="F90" s="232"/>
      <c r="G90" s="234">
        <f t="shared" si="1"/>
        <v>0</v>
      </c>
      <c r="H90" s="156"/>
      <c r="I90" s="156"/>
      <c r="J90" s="157" t="s">
        <v>123</v>
      </c>
      <c r="K90" s="158">
        <f>SUMIF($F$4:$F$34,"Transportation: General Supplies", $G$4:$G$34)</f>
        <v>0</v>
      </c>
      <c r="L90" s="156"/>
      <c r="M90" s="156"/>
      <c r="N90" s="156"/>
      <c r="O90" s="156"/>
      <c r="P90" s="156"/>
      <c r="Q90" s="156"/>
      <c r="R90" s="156"/>
      <c r="S90" s="156"/>
      <c r="T90" s="156"/>
      <c r="U90" s="156"/>
      <c r="V90" s="156"/>
      <c r="W90" s="156"/>
      <c r="X90" s="156"/>
      <c r="Y90" s="156"/>
      <c r="Z90" s="156"/>
      <c r="AA90" s="156"/>
      <c r="AB90" s="156"/>
      <c r="AC90" s="156"/>
      <c r="AD90" s="156"/>
      <c r="AE90" s="156"/>
    </row>
    <row r="91" ht="15.75" customHeight="1">
      <c r="A91" s="231"/>
      <c r="B91" s="232"/>
      <c r="C91" s="233"/>
      <c r="D91" s="232"/>
      <c r="E91" s="232"/>
      <c r="F91" s="232"/>
      <c r="G91" s="234">
        <f t="shared" si="1"/>
        <v>0</v>
      </c>
      <c r="H91" s="156"/>
      <c r="I91" s="156"/>
      <c r="J91" s="160" t="s">
        <v>124</v>
      </c>
      <c r="K91" s="161">
        <f>SUMIF($F$4:$F$110,"Transportation: Textbooks", $G$4:$G$110)</f>
        <v>0</v>
      </c>
      <c r="L91" s="156"/>
      <c r="M91" s="156"/>
      <c r="N91" s="156"/>
      <c r="O91" s="156"/>
      <c r="P91" s="156"/>
      <c r="Q91" s="156"/>
      <c r="R91" s="156"/>
      <c r="S91" s="156"/>
      <c r="T91" s="156"/>
      <c r="U91" s="156"/>
      <c r="V91" s="156"/>
      <c r="W91" s="156"/>
      <c r="X91" s="156"/>
      <c r="Y91" s="156"/>
      <c r="Z91" s="156"/>
      <c r="AA91" s="156"/>
      <c r="AB91" s="156"/>
      <c r="AC91" s="156"/>
      <c r="AD91" s="156"/>
      <c r="AE91" s="156"/>
    </row>
    <row r="92" ht="15.75" customHeight="1">
      <c r="A92" s="231"/>
      <c r="B92" s="232"/>
      <c r="C92" s="233"/>
      <c r="D92" s="232"/>
      <c r="E92" s="232"/>
      <c r="F92" s="232"/>
      <c r="G92" s="234">
        <f t="shared" si="1"/>
        <v>0</v>
      </c>
      <c r="H92" s="156"/>
      <c r="I92" s="156"/>
      <c r="J92" s="157" t="s">
        <v>125</v>
      </c>
      <c r="K92" s="158">
        <f>SUMIF($F$4:$F$110,"Transportation: Software", $G$4:$G$110)</f>
        <v>0</v>
      </c>
      <c r="L92" s="156"/>
      <c r="M92" s="156"/>
      <c r="N92" s="156"/>
      <c r="O92" s="156"/>
      <c r="P92" s="156"/>
      <c r="Q92" s="156"/>
      <c r="R92" s="156"/>
      <c r="S92" s="156"/>
      <c r="T92" s="156"/>
      <c r="U92" s="156"/>
      <c r="V92" s="156"/>
      <c r="W92" s="156"/>
      <c r="X92" s="156"/>
      <c r="Y92" s="156"/>
      <c r="Z92" s="156"/>
      <c r="AA92" s="156"/>
      <c r="AB92" s="156"/>
      <c r="AC92" s="156"/>
      <c r="AD92" s="156"/>
      <c r="AE92" s="156"/>
    </row>
    <row r="93" ht="15.75" customHeight="1">
      <c r="A93" s="231"/>
      <c r="B93" s="232"/>
      <c r="C93" s="233"/>
      <c r="D93" s="232"/>
      <c r="E93" s="232"/>
      <c r="F93" s="232"/>
      <c r="G93" s="234">
        <f t="shared" si="1"/>
        <v>0</v>
      </c>
      <c r="H93" s="156"/>
      <c r="I93" s="156"/>
      <c r="J93" s="160" t="s">
        <v>126</v>
      </c>
      <c r="K93" s="161">
        <f>SUMIF($F$4:$F$110,"Transportation: Property", $G$4:$G$110)</f>
        <v>0</v>
      </c>
      <c r="L93" s="156"/>
      <c r="M93" s="156"/>
      <c r="N93" s="156"/>
      <c r="O93" s="156"/>
      <c r="P93" s="156"/>
      <c r="Q93" s="156"/>
      <c r="R93" s="156"/>
      <c r="S93" s="156"/>
      <c r="T93" s="156"/>
      <c r="U93" s="156"/>
      <c r="V93" s="156"/>
      <c r="W93" s="156"/>
      <c r="X93" s="156"/>
      <c r="Y93" s="156"/>
      <c r="Z93" s="156"/>
      <c r="AA93" s="156"/>
      <c r="AB93" s="156"/>
      <c r="AC93" s="156"/>
      <c r="AD93" s="156"/>
      <c r="AE93" s="156"/>
    </row>
    <row r="94" ht="15.75" customHeight="1">
      <c r="A94" s="231"/>
      <c r="B94" s="232"/>
      <c r="C94" s="233"/>
      <c r="D94" s="232"/>
      <c r="E94" s="232"/>
      <c r="F94" s="232"/>
      <c r="G94" s="234">
        <f t="shared" si="1"/>
        <v>0</v>
      </c>
      <c r="H94" s="156"/>
      <c r="I94" s="156"/>
      <c r="J94" s="160" t="s">
        <v>127</v>
      </c>
      <c r="K94" s="161">
        <f>SUMIF($F$4:$F$110,"Community Service Operations: Salary (Cert./Non Cert.)", $G$4:$G$110)</f>
        <v>0</v>
      </c>
      <c r="L94" s="156"/>
      <c r="M94" s="156"/>
      <c r="N94" s="156"/>
      <c r="O94" s="156"/>
      <c r="P94" s="156"/>
      <c r="Q94" s="156"/>
      <c r="R94" s="156"/>
      <c r="S94" s="156"/>
      <c r="T94" s="156"/>
      <c r="U94" s="156"/>
      <c r="V94" s="156"/>
      <c r="W94" s="156"/>
      <c r="X94" s="156"/>
      <c r="Y94" s="156"/>
      <c r="Z94" s="156"/>
      <c r="AA94" s="156"/>
      <c r="AB94" s="156"/>
      <c r="AC94" s="156"/>
      <c r="AD94" s="156"/>
      <c r="AE94" s="156"/>
    </row>
    <row r="95" ht="15.75" customHeight="1">
      <c r="A95" s="231"/>
      <c r="B95" s="232"/>
      <c r="C95" s="233"/>
      <c r="D95" s="232"/>
      <c r="E95" s="232"/>
      <c r="F95" s="232"/>
      <c r="G95" s="234">
        <f t="shared" si="1"/>
        <v>0</v>
      </c>
      <c r="H95" s="156"/>
      <c r="I95" s="156"/>
      <c r="J95" s="157" t="s">
        <v>128</v>
      </c>
      <c r="K95" s="158">
        <f>SUMIF($F$4:$F$110,"Community Service Operations: Additional Compensation (Cert./Non Cert.)", $G$4:$G$110)</f>
        <v>0</v>
      </c>
      <c r="L95" s="156"/>
      <c r="M95" s="156"/>
      <c r="N95" s="156"/>
      <c r="O95" s="156"/>
      <c r="P95" s="156"/>
      <c r="Q95" s="156"/>
      <c r="R95" s="156"/>
      <c r="S95" s="156"/>
      <c r="T95" s="156"/>
      <c r="U95" s="156"/>
      <c r="V95" s="156"/>
      <c r="W95" s="156"/>
      <c r="X95" s="156"/>
      <c r="Y95" s="156"/>
      <c r="Z95" s="156"/>
      <c r="AA95" s="156"/>
      <c r="AB95" s="156"/>
      <c r="AC95" s="156"/>
      <c r="AD95" s="156"/>
      <c r="AE95" s="156"/>
    </row>
    <row r="96" ht="15.75" customHeight="1">
      <c r="A96" s="231"/>
      <c r="B96" s="232"/>
      <c r="C96" s="233"/>
      <c r="D96" s="232"/>
      <c r="E96" s="232"/>
      <c r="F96" s="232"/>
      <c r="G96" s="234">
        <f t="shared" si="1"/>
        <v>0</v>
      </c>
      <c r="H96" s="156"/>
      <c r="I96" s="156"/>
      <c r="J96" s="157" t="s">
        <v>129</v>
      </c>
      <c r="K96" s="161">
        <f>SUMIF($F$4:$F$110,"Community Service Operations: Benefits (Cert./Non Cert.)", $G$4:$G$110)</f>
        <v>0</v>
      </c>
      <c r="L96" s="156"/>
      <c r="M96" s="156"/>
      <c r="N96" s="156"/>
      <c r="O96" s="156"/>
      <c r="P96" s="156"/>
      <c r="Q96" s="156"/>
      <c r="R96" s="156"/>
      <c r="S96" s="156"/>
      <c r="T96" s="156"/>
      <c r="U96" s="156"/>
      <c r="V96" s="156"/>
      <c r="W96" s="156"/>
      <c r="X96" s="156"/>
      <c r="Y96" s="156"/>
      <c r="Z96" s="156"/>
      <c r="AA96" s="156"/>
      <c r="AB96" s="156"/>
      <c r="AC96" s="156"/>
      <c r="AD96" s="156"/>
      <c r="AE96" s="156"/>
    </row>
    <row r="97" ht="15.75" customHeight="1">
      <c r="A97" s="231"/>
      <c r="B97" s="232"/>
      <c r="C97" s="233"/>
      <c r="D97" s="232"/>
      <c r="E97" s="232"/>
      <c r="F97" s="232"/>
      <c r="G97" s="234">
        <f t="shared" si="1"/>
        <v>0</v>
      </c>
      <c r="H97" s="156"/>
      <c r="I97" s="156"/>
      <c r="J97" s="160" t="s">
        <v>130</v>
      </c>
      <c r="K97" s="158">
        <f>SUMIF($F$4:$F$34,"Community Service Operations: Professional Services", $G$4:$G$34)</f>
        <v>0</v>
      </c>
      <c r="L97" s="156"/>
      <c r="M97" s="156"/>
      <c r="N97" s="156"/>
      <c r="O97" s="156"/>
      <c r="P97" s="156"/>
      <c r="Q97" s="156"/>
      <c r="R97" s="156"/>
      <c r="S97" s="156"/>
      <c r="T97" s="156"/>
      <c r="U97" s="156"/>
      <c r="V97" s="156"/>
      <c r="W97" s="156"/>
      <c r="X97" s="156"/>
      <c r="Y97" s="156"/>
      <c r="Z97" s="156"/>
      <c r="AA97" s="156"/>
      <c r="AB97" s="156"/>
      <c r="AC97" s="156"/>
      <c r="AD97" s="156"/>
      <c r="AE97" s="156"/>
    </row>
    <row r="98" ht="15.75" customHeight="1">
      <c r="A98" s="231"/>
      <c r="B98" s="232"/>
      <c r="C98" s="233"/>
      <c r="D98" s="232"/>
      <c r="E98" s="232"/>
      <c r="F98" s="232"/>
      <c r="G98" s="234">
        <f t="shared" si="1"/>
        <v>0</v>
      </c>
      <c r="H98" s="156"/>
      <c r="I98" s="156"/>
      <c r="J98" s="157" t="s">
        <v>131</v>
      </c>
      <c r="K98" s="161">
        <f>SUMIF($F$4:$F$110,"Community Service Operations: Rentals, Property Services", $G$4:$G$110)</f>
        <v>0</v>
      </c>
      <c r="L98" s="156"/>
      <c r="M98" s="156"/>
      <c r="N98" s="156"/>
      <c r="O98" s="156"/>
      <c r="P98" s="156"/>
      <c r="Q98" s="156"/>
      <c r="R98" s="156"/>
      <c r="S98" s="156"/>
      <c r="T98" s="156"/>
      <c r="U98" s="156"/>
      <c r="V98" s="156"/>
      <c r="W98" s="156"/>
      <c r="X98" s="156"/>
      <c r="Y98" s="156"/>
      <c r="Z98" s="156"/>
      <c r="AA98" s="156"/>
      <c r="AB98" s="156"/>
      <c r="AC98" s="156"/>
      <c r="AD98" s="156"/>
      <c r="AE98" s="156"/>
    </row>
    <row r="99" ht="15.75" customHeight="1">
      <c r="A99" s="231"/>
      <c r="B99" s="232"/>
      <c r="C99" s="233"/>
      <c r="D99" s="232"/>
      <c r="E99" s="232"/>
      <c r="F99" s="232"/>
      <c r="G99" s="234">
        <f t="shared" si="1"/>
        <v>0</v>
      </c>
      <c r="H99" s="156"/>
      <c r="I99" s="156"/>
      <c r="J99" s="157" t="s">
        <v>132</v>
      </c>
      <c r="K99" s="158">
        <f>SUMIF($F$4:$F$34,"Community Service Operations: General Supplies", $G$4:$G$34)</f>
        <v>0</v>
      </c>
      <c r="L99" s="156"/>
      <c r="M99" s="156"/>
      <c r="N99" s="156"/>
      <c r="O99" s="156"/>
      <c r="P99" s="156"/>
      <c r="Q99" s="156"/>
      <c r="R99" s="156"/>
      <c r="S99" s="156"/>
      <c r="T99" s="156"/>
      <c r="U99" s="156"/>
      <c r="V99" s="156"/>
      <c r="W99" s="156"/>
      <c r="X99" s="156"/>
      <c r="Y99" s="156"/>
      <c r="Z99" s="156"/>
      <c r="AA99" s="156"/>
      <c r="AB99" s="156"/>
      <c r="AC99" s="156"/>
      <c r="AD99" s="156"/>
      <c r="AE99" s="156"/>
    </row>
    <row r="100" ht="15.75" customHeight="1">
      <c r="A100" s="231"/>
      <c r="B100" s="232"/>
      <c r="C100" s="233"/>
      <c r="D100" s="232"/>
      <c r="E100" s="232"/>
      <c r="F100" s="232"/>
      <c r="G100" s="234">
        <f t="shared" si="1"/>
        <v>0</v>
      </c>
      <c r="H100" s="156"/>
      <c r="I100" s="156"/>
      <c r="J100" s="160" t="s">
        <v>133</v>
      </c>
      <c r="K100" s="161">
        <f>SUMIF($F$4:$F$110,"Community Service Operations: Textbooks", $G$4:$G$110)</f>
        <v>0</v>
      </c>
      <c r="L100" s="156"/>
      <c r="M100" s="156"/>
      <c r="N100" s="156"/>
      <c r="O100" s="156"/>
      <c r="P100" s="156"/>
      <c r="Q100" s="156"/>
      <c r="R100" s="156"/>
      <c r="S100" s="156"/>
      <c r="T100" s="156"/>
      <c r="U100" s="156"/>
      <c r="V100" s="156"/>
      <c r="W100" s="156"/>
      <c r="X100" s="156"/>
      <c r="Y100" s="156"/>
      <c r="Z100" s="156"/>
      <c r="AA100" s="156"/>
      <c r="AB100" s="156"/>
      <c r="AC100" s="156"/>
      <c r="AD100" s="156"/>
      <c r="AE100" s="156"/>
    </row>
    <row r="101" ht="15.75" customHeight="1">
      <c r="A101" s="231"/>
      <c r="B101" s="232"/>
      <c r="C101" s="233"/>
      <c r="D101" s="232"/>
      <c r="E101" s="232"/>
      <c r="F101" s="232"/>
      <c r="G101" s="234">
        <f t="shared" si="1"/>
        <v>0</v>
      </c>
      <c r="H101" s="156"/>
      <c r="I101" s="156"/>
      <c r="J101" s="157" t="s">
        <v>134</v>
      </c>
      <c r="K101" s="158">
        <f>SUMIF($F$4:$F$110,"Community Service Operations: Software", $G$4:$G$110)</f>
        <v>0</v>
      </c>
      <c r="L101" s="156"/>
      <c r="M101" s="156"/>
      <c r="N101" s="156"/>
      <c r="O101" s="156"/>
      <c r="P101" s="156"/>
      <c r="Q101" s="156"/>
      <c r="R101" s="156"/>
      <c r="S101" s="156"/>
      <c r="T101" s="156"/>
      <c r="U101" s="156"/>
      <c r="V101" s="156"/>
      <c r="W101" s="156"/>
      <c r="X101" s="156"/>
      <c r="Y101" s="156"/>
      <c r="Z101" s="156"/>
      <c r="AA101" s="156"/>
      <c r="AB101" s="156"/>
      <c r="AC101" s="156"/>
      <c r="AD101" s="156"/>
      <c r="AE101" s="156"/>
    </row>
    <row r="102" ht="15.75" customHeight="1">
      <c r="A102" s="231"/>
      <c r="B102" s="232"/>
      <c r="C102" s="233"/>
      <c r="D102" s="232"/>
      <c r="E102" s="232"/>
      <c r="F102" s="232"/>
      <c r="G102" s="234">
        <f t="shared" si="1"/>
        <v>0</v>
      </c>
      <c r="H102" s="156"/>
      <c r="I102" s="156"/>
      <c r="J102" s="163" t="s">
        <v>135</v>
      </c>
      <c r="K102" s="164">
        <f>SUMIF($F$4:$F$110,"Community Service Operations: Property", $G$4:$G$110)</f>
        <v>0</v>
      </c>
      <c r="L102" s="156"/>
      <c r="M102" s="156"/>
      <c r="N102" s="156"/>
      <c r="O102" s="156"/>
      <c r="P102" s="156"/>
      <c r="Q102" s="156"/>
      <c r="R102" s="156"/>
      <c r="S102" s="156"/>
      <c r="T102" s="156"/>
      <c r="U102" s="156"/>
      <c r="V102" s="156"/>
      <c r="W102" s="156"/>
      <c r="X102" s="156"/>
      <c r="Y102" s="156"/>
      <c r="Z102" s="156"/>
      <c r="AA102" s="156"/>
      <c r="AB102" s="156"/>
      <c r="AC102" s="156"/>
      <c r="AD102" s="156"/>
      <c r="AE102" s="156"/>
    </row>
    <row r="103" ht="15.75" customHeight="1">
      <c r="A103" s="231"/>
      <c r="B103" s="232"/>
      <c r="C103" s="233"/>
      <c r="D103" s="232"/>
      <c r="E103" s="232"/>
      <c r="F103" s="232"/>
      <c r="G103" s="234">
        <f t="shared" si="1"/>
        <v>0</v>
      </c>
      <c r="H103" s="156"/>
      <c r="I103" s="156"/>
      <c r="J103" s="136" t="s">
        <v>136</v>
      </c>
      <c r="K103" s="165">
        <f>SUM(K4:K102)</f>
        <v>0</v>
      </c>
      <c r="L103" s="156"/>
      <c r="M103" s="156"/>
      <c r="N103" s="156"/>
      <c r="O103" s="156"/>
      <c r="P103" s="156"/>
      <c r="Q103" s="156"/>
      <c r="R103" s="156"/>
      <c r="S103" s="156"/>
      <c r="T103" s="156"/>
      <c r="U103" s="156"/>
      <c r="V103" s="156"/>
      <c r="W103" s="156"/>
      <c r="X103" s="156"/>
      <c r="Y103" s="156"/>
      <c r="Z103" s="156"/>
      <c r="AA103" s="156"/>
      <c r="AB103" s="156"/>
      <c r="AC103" s="156"/>
      <c r="AD103" s="156"/>
      <c r="AE103" s="156"/>
    </row>
    <row r="104" ht="15.75" customHeight="1">
      <c r="A104" s="231"/>
      <c r="B104" s="232"/>
      <c r="C104" s="233"/>
      <c r="D104" s="232"/>
      <c r="E104" s="232"/>
      <c r="F104" s="232"/>
      <c r="G104" s="234">
        <f t="shared" si="1"/>
        <v>0</v>
      </c>
      <c r="H104" s="156"/>
      <c r="I104" s="156"/>
      <c r="J104" s="156"/>
      <c r="K104" s="166"/>
      <c r="L104" s="156"/>
      <c r="M104" s="156"/>
      <c r="N104" s="156"/>
      <c r="O104" s="156"/>
      <c r="P104" s="156"/>
      <c r="Q104" s="156"/>
      <c r="R104" s="156"/>
      <c r="S104" s="156"/>
      <c r="T104" s="156"/>
      <c r="U104" s="156"/>
      <c r="V104" s="156"/>
      <c r="W104" s="156"/>
      <c r="X104" s="156"/>
      <c r="Y104" s="156"/>
      <c r="Z104" s="156"/>
      <c r="AA104" s="156"/>
      <c r="AB104" s="156"/>
      <c r="AC104" s="156"/>
      <c r="AD104" s="156"/>
      <c r="AE104" s="156"/>
    </row>
    <row r="105" ht="15.75" customHeight="1">
      <c r="A105" s="231"/>
      <c r="B105" s="232"/>
      <c r="C105" s="233"/>
      <c r="D105" s="232"/>
      <c r="E105" s="232"/>
      <c r="F105" s="232"/>
      <c r="G105" s="234">
        <f t="shared" si="1"/>
        <v>0</v>
      </c>
      <c r="H105" s="156"/>
      <c r="I105" s="156"/>
      <c r="J105" s="156"/>
      <c r="K105" s="166"/>
      <c r="L105" s="156"/>
      <c r="M105" s="156"/>
      <c r="N105" s="156"/>
      <c r="O105" s="156"/>
      <c r="P105" s="156"/>
      <c r="Q105" s="156"/>
      <c r="R105" s="156"/>
      <c r="S105" s="156"/>
      <c r="T105" s="156"/>
      <c r="U105" s="156"/>
      <c r="V105" s="156"/>
      <c r="W105" s="156"/>
      <c r="X105" s="156"/>
      <c r="Y105" s="156"/>
      <c r="Z105" s="156"/>
      <c r="AA105" s="156"/>
      <c r="AB105" s="156"/>
      <c r="AC105" s="156"/>
      <c r="AD105" s="156"/>
      <c r="AE105" s="156"/>
    </row>
    <row r="106" ht="15.75" customHeight="1">
      <c r="A106" s="231"/>
      <c r="B106" s="232"/>
      <c r="C106" s="233"/>
      <c r="D106" s="232"/>
      <c r="E106" s="232"/>
      <c r="F106" s="232"/>
      <c r="G106" s="234">
        <f t="shared" si="1"/>
        <v>0</v>
      </c>
      <c r="H106" s="156"/>
      <c r="I106" s="156"/>
      <c r="J106" s="156"/>
      <c r="K106" s="166"/>
      <c r="L106" s="156"/>
      <c r="M106" s="156"/>
      <c r="N106" s="156"/>
      <c r="O106" s="156"/>
      <c r="P106" s="156"/>
      <c r="Q106" s="156"/>
      <c r="R106" s="156"/>
      <c r="S106" s="156"/>
      <c r="T106" s="156"/>
      <c r="U106" s="156"/>
      <c r="V106" s="156"/>
      <c r="W106" s="156"/>
      <c r="X106" s="156"/>
      <c r="Y106" s="156"/>
      <c r="Z106" s="156"/>
      <c r="AA106" s="156"/>
      <c r="AB106" s="156"/>
      <c r="AC106" s="156"/>
      <c r="AD106" s="156"/>
      <c r="AE106" s="156"/>
    </row>
    <row r="107" ht="15.75" customHeight="1">
      <c r="A107" s="231"/>
      <c r="B107" s="232"/>
      <c r="C107" s="233"/>
      <c r="D107" s="232"/>
      <c r="E107" s="232"/>
      <c r="F107" s="232"/>
      <c r="G107" s="234">
        <f t="shared" si="1"/>
        <v>0</v>
      </c>
      <c r="H107" s="156"/>
      <c r="I107" s="156"/>
      <c r="J107" s="156"/>
      <c r="K107" s="166"/>
      <c r="L107" s="156"/>
      <c r="M107" s="156"/>
      <c r="N107" s="156"/>
      <c r="O107" s="156"/>
      <c r="P107" s="156"/>
      <c r="Q107" s="156"/>
      <c r="R107" s="156"/>
      <c r="S107" s="156"/>
      <c r="T107" s="156"/>
      <c r="U107" s="156"/>
      <c r="V107" s="156"/>
      <c r="W107" s="156"/>
      <c r="X107" s="156"/>
      <c r="Y107" s="156"/>
      <c r="Z107" s="156"/>
      <c r="AA107" s="156"/>
      <c r="AB107" s="156"/>
      <c r="AC107" s="156"/>
      <c r="AD107" s="156"/>
      <c r="AE107" s="156"/>
    </row>
    <row r="108" ht="15.75" customHeight="1">
      <c r="A108" s="231"/>
      <c r="B108" s="232"/>
      <c r="C108" s="233"/>
      <c r="D108" s="232"/>
      <c r="E108" s="232"/>
      <c r="F108" s="232"/>
      <c r="G108" s="234">
        <f t="shared" si="1"/>
        <v>0</v>
      </c>
      <c r="H108" s="156"/>
      <c r="I108" s="156"/>
      <c r="J108" s="156"/>
      <c r="K108" s="166"/>
      <c r="L108" s="156"/>
      <c r="M108" s="156"/>
      <c r="N108" s="156"/>
      <c r="O108" s="156"/>
      <c r="P108" s="156"/>
      <c r="Q108" s="156"/>
      <c r="R108" s="156"/>
      <c r="S108" s="156"/>
      <c r="T108" s="156"/>
      <c r="U108" s="156"/>
      <c r="V108" s="156"/>
      <c r="W108" s="156"/>
      <c r="X108" s="156"/>
      <c r="Y108" s="156"/>
      <c r="Z108" s="156"/>
      <c r="AA108" s="156"/>
      <c r="AB108" s="156"/>
      <c r="AC108" s="156"/>
      <c r="AD108" s="156"/>
      <c r="AE108" s="156"/>
    </row>
    <row r="109" ht="15.75" customHeight="1">
      <c r="A109" s="231"/>
      <c r="B109" s="232"/>
      <c r="C109" s="233"/>
      <c r="D109" s="232"/>
      <c r="E109" s="232"/>
      <c r="F109" s="232"/>
      <c r="G109" s="234">
        <f t="shared" si="1"/>
        <v>0</v>
      </c>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row>
    <row r="110" ht="15.75" customHeight="1">
      <c r="A110" s="235"/>
      <c r="B110" s="236"/>
      <c r="C110" s="237"/>
      <c r="D110" s="236"/>
      <c r="E110" s="236"/>
      <c r="F110" s="236"/>
      <c r="G110" s="238">
        <f t="shared" si="1"/>
        <v>0</v>
      </c>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row>
    <row r="111" ht="27.0" customHeight="1">
      <c r="A111" s="239" t="s">
        <v>153</v>
      </c>
      <c r="B111" s="240"/>
      <c r="C111" s="241"/>
      <c r="D111" s="241"/>
      <c r="E111" s="241"/>
      <c r="F111" s="242" t="s">
        <v>138</v>
      </c>
      <c r="G111" s="243">
        <f>SUM(G4:G34)</f>
        <v>0</v>
      </c>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row>
    <row r="112" ht="27.0" customHeight="1">
      <c r="A112" s="172" t="s">
        <v>139</v>
      </c>
      <c r="B112" s="173">
        <f>SUMIF(E4:E110,"Indirect Cost",G4:G110)</f>
        <v>0</v>
      </c>
      <c r="C112" s="156"/>
      <c r="D112" s="156"/>
      <c r="E112" s="174"/>
      <c r="F112" s="175"/>
      <c r="G112" s="17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row>
    <row r="113" ht="15.75" customHeight="1">
      <c r="A113" s="174"/>
      <c r="B113" s="174"/>
      <c r="C113" s="174"/>
      <c r="D113" s="174"/>
      <c r="E113" s="156"/>
      <c r="F113" s="174"/>
      <c r="G113" s="174"/>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row>
    <row r="114" ht="15.75" customHeight="1">
      <c r="A114" s="156"/>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row>
    <row r="115" ht="15.75" customHeight="1">
      <c r="A115" s="156"/>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row>
    <row r="116" ht="32.25" customHeight="1">
      <c r="A116" s="112" t="s">
        <v>23</v>
      </c>
      <c r="B116" s="113"/>
      <c r="C116" s="113"/>
      <c r="D116" s="113"/>
      <c r="E116" s="113"/>
      <c r="F116" s="113"/>
      <c r="G116" s="114"/>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row>
    <row r="117" ht="15.75" customHeight="1">
      <c r="A117" s="177" t="s">
        <v>140</v>
      </c>
      <c r="B117" s="178"/>
      <c r="C117" s="178"/>
      <c r="D117" s="178"/>
      <c r="E117" s="178"/>
      <c r="F117" s="178"/>
      <c r="G117" s="179"/>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row>
    <row r="118" ht="15.75" customHeight="1">
      <c r="A118" s="180"/>
      <c r="B118" s="178"/>
      <c r="C118" s="178"/>
      <c r="D118" s="178"/>
      <c r="E118" s="178"/>
      <c r="F118" s="178"/>
      <c r="G118" s="179"/>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row>
    <row r="119" ht="15.75" customHeight="1">
      <c r="A119" s="101"/>
      <c r="G119" s="102"/>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row>
    <row r="120" ht="15.75" customHeight="1">
      <c r="A120" s="101"/>
      <c r="G120" s="102"/>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row>
    <row r="121" ht="15.75" customHeight="1">
      <c r="A121" s="101"/>
      <c r="G121" s="102"/>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row>
    <row r="122" ht="15.75" customHeight="1">
      <c r="A122" s="101"/>
      <c r="G122" s="102"/>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row>
    <row r="123" ht="15.75" customHeight="1">
      <c r="A123" s="101"/>
      <c r="G123" s="102"/>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row>
    <row r="124" ht="15.75" customHeight="1">
      <c r="A124" s="101"/>
      <c r="G124" s="102"/>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row>
    <row r="125" ht="15.75" customHeight="1">
      <c r="A125" s="103"/>
      <c r="B125" s="91"/>
      <c r="C125" s="91"/>
      <c r="D125" s="91"/>
      <c r="E125" s="91"/>
      <c r="F125" s="91"/>
      <c r="G125" s="93"/>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row>
    <row r="126" ht="15.75" customHeight="1">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row>
    <row r="127" ht="27.75" customHeight="1">
      <c r="A127" s="181" t="s">
        <v>141</v>
      </c>
      <c r="B127" s="99"/>
      <c r="C127" s="99"/>
      <c r="D127" s="99"/>
      <c r="E127" s="99"/>
      <c r="F127" s="99"/>
      <c r="G127" s="99"/>
      <c r="H127" s="100"/>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row>
    <row r="128" ht="15.75" customHeight="1">
      <c r="A128" s="182" t="s">
        <v>142</v>
      </c>
      <c r="B128" s="183"/>
      <c r="C128" s="183"/>
      <c r="D128" s="183"/>
      <c r="E128" s="183"/>
      <c r="F128" s="183"/>
      <c r="G128" s="183"/>
      <c r="H128" s="184"/>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row>
    <row r="129" ht="15.75" customHeight="1">
      <c r="A129" s="185" t="s">
        <v>143</v>
      </c>
      <c r="B129" s="185" t="s">
        <v>144</v>
      </c>
      <c r="C129" s="186" t="s">
        <v>145</v>
      </c>
      <c r="D129" s="186" t="s">
        <v>146</v>
      </c>
      <c r="E129" s="186" t="s">
        <v>147</v>
      </c>
      <c r="F129" s="186" t="s">
        <v>148</v>
      </c>
      <c r="G129" s="185" t="s">
        <v>149</v>
      </c>
      <c r="H129" s="185" t="s">
        <v>150</v>
      </c>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row>
    <row r="130" ht="15.75" customHeight="1">
      <c r="A130" s="187"/>
      <c r="B130" s="188"/>
      <c r="C130" s="189"/>
      <c r="D130" s="190"/>
      <c r="E130" s="191"/>
      <c r="F130" s="189"/>
      <c r="G130" s="188"/>
      <c r="H130" s="192"/>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row>
    <row r="131" ht="15.75" customHeight="1">
      <c r="A131" s="193"/>
      <c r="B131" s="194"/>
      <c r="C131" s="195"/>
      <c r="D131" s="196"/>
      <c r="E131" s="197"/>
      <c r="F131" s="195"/>
      <c r="G131" s="194"/>
      <c r="H131" s="198"/>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row>
    <row r="132" ht="15.75" customHeight="1">
      <c r="A132" s="193"/>
      <c r="B132" s="194"/>
      <c r="C132" s="195"/>
      <c r="D132" s="196"/>
      <c r="E132" s="197"/>
      <c r="F132" s="195"/>
      <c r="G132" s="194"/>
      <c r="H132" s="198"/>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row>
    <row r="133" ht="15.75" customHeight="1">
      <c r="A133" s="193"/>
      <c r="B133" s="194"/>
      <c r="C133" s="195"/>
      <c r="D133" s="196"/>
      <c r="E133" s="197"/>
      <c r="F133" s="195"/>
      <c r="G133" s="194"/>
      <c r="H133" s="198"/>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row>
    <row r="134" ht="15.75" customHeight="1">
      <c r="A134" s="193"/>
      <c r="B134" s="194"/>
      <c r="C134" s="199"/>
      <c r="D134" s="199"/>
      <c r="E134" s="199"/>
      <c r="F134" s="199"/>
      <c r="G134" s="194"/>
      <c r="H134" s="198"/>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row>
    <row r="135" ht="15.75" customHeight="1">
      <c r="A135" s="193"/>
      <c r="B135" s="194"/>
      <c r="C135" s="199"/>
      <c r="D135" s="199"/>
      <c r="E135" s="199"/>
      <c r="F135" s="199"/>
      <c r="G135" s="194"/>
      <c r="H135" s="198"/>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row>
    <row r="136" ht="15.75" customHeight="1">
      <c r="A136" s="193"/>
      <c r="B136" s="194"/>
      <c r="C136" s="199"/>
      <c r="D136" s="199"/>
      <c r="E136" s="199"/>
      <c r="F136" s="199"/>
      <c r="G136" s="194"/>
      <c r="H136" s="198"/>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row>
    <row r="137" ht="15.75" customHeight="1">
      <c r="A137" s="193"/>
      <c r="B137" s="194"/>
      <c r="C137" s="195"/>
      <c r="D137" s="196"/>
      <c r="E137" s="197"/>
      <c r="F137" s="195"/>
      <c r="G137" s="194"/>
      <c r="H137" s="198"/>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row>
    <row r="138" ht="15.75" customHeight="1">
      <c r="A138" s="193"/>
      <c r="B138" s="194"/>
      <c r="C138" s="195"/>
      <c r="D138" s="196"/>
      <c r="E138" s="197"/>
      <c r="F138" s="195"/>
      <c r="G138" s="194"/>
      <c r="H138" s="198"/>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row>
    <row r="139" ht="15.75" customHeight="1">
      <c r="A139" s="193"/>
      <c r="B139" s="194"/>
      <c r="C139" s="195"/>
      <c r="D139" s="196"/>
      <c r="E139" s="197"/>
      <c r="F139" s="195"/>
      <c r="G139" s="194"/>
      <c r="H139" s="198"/>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row>
    <row r="140" ht="15.75" customHeight="1">
      <c r="A140" s="193"/>
      <c r="B140" s="194"/>
      <c r="C140" s="199"/>
      <c r="D140" s="199"/>
      <c r="E140" s="199"/>
      <c r="F140" s="199"/>
      <c r="G140" s="194"/>
      <c r="H140" s="198"/>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row>
    <row r="141" ht="15.75" customHeight="1">
      <c r="A141" s="193"/>
      <c r="B141" s="194"/>
      <c r="C141" s="199"/>
      <c r="D141" s="199"/>
      <c r="E141" s="199"/>
      <c r="F141" s="199"/>
      <c r="G141" s="194"/>
      <c r="H141" s="198"/>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row>
    <row r="142" ht="15.75" customHeight="1">
      <c r="A142" s="200"/>
      <c r="B142" s="201"/>
      <c r="C142" s="202"/>
      <c r="D142" s="202"/>
      <c r="E142" s="202"/>
      <c r="F142" s="202"/>
      <c r="G142" s="201"/>
      <c r="H142" s="203"/>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row>
    <row r="143" ht="15.75" customHeight="1">
      <c r="A143" s="204"/>
      <c r="B143" s="205"/>
      <c r="C143" s="206"/>
      <c r="D143" s="206"/>
      <c r="E143" s="206"/>
      <c r="F143" s="206"/>
      <c r="G143" s="205"/>
      <c r="H143" s="207"/>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row>
    <row r="144" ht="15.75" customHeight="1">
      <c r="A144" s="200"/>
      <c r="B144" s="201"/>
      <c r="C144" s="202"/>
      <c r="D144" s="202"/>
      <c r="E144" s="202"/>
      <c r="F144" s="202"/>
      <c r="G144" s="201"/>
      <c r="H144" s="203"/>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row>
    <row r="145" ht="15.75" customHeight="1">
      <c r="A145" s="204"/>
      <c r="B145" s="205"/>
      <c r="C145" s="206"/>
      <c r="D145" s="206"/>
      <c r="E145" s="206"/>
      <c r="F145" s="206"/>
      <c r="G145" s="205"/>
      <c r="H145" s="207"/>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row>
    <row r="146" ht="15.75" customHeight="1">
      <c r="A146" s="200"/>
      <c r="B146" s="201"/>
      <c r="C146" s="202"/>
      <c r="D146" s="202"/>
      <c r="E146" s="202"/>
      <c r="F146" s="202"/>
      <c r="G146" s="201"/>
      <c r="H146" s="203"/>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row>
    <row r="147" ht="15.75" customHeight="1">
      <c r="A147" s="200"/>
      <c r="B147" s="201"/>
      <c r="C147" s="202"/>
      <c r="D147" s="202"/>
      <c r="E147" s="202"/>
      <c r="F147" s="202"/>
      <c r="G147" s="201"/>
      <c r="H147" s="203"/>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row>
    <row r="148" ht="15.75" customHeight="1">
      <c r="A148" s="204"/>
      <c r="B148" s="205"/>
      <c r="C148" s="206"/>
      <c r="D148" s="206"/>
      <c r="E148" s="206"/>
      <c r="F148" s="206"/>
      <c r="G148" s="205"/>
      <c r="H148" s="207"/>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row>
    <row r="149" ht="15.75" customHeight="1">
      <c r="A149" s="200"/>
      <c r="B149" s="201"/>
      <c r="C149" s="202"/>
      <c r="D149" s="202"/>
      <c r="E149" s="202"/>
      <c r="F149" s="202"/>
      <c r="G149" s="201"/>
      <c r="H149" s="203"/>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row>
    <row r="150" ht="15.75" customHeight="1">
      <c r="A150" s="204"/>
      <c r="B150" s="205"/>
      <c r="C150" s="206"/>
      <c r="D150" s="206"/>
      <c r="E150" s="206"/>
      <c r="F150" s="206"/>
      <c r="G150" s="205"/>
      <c r="H150" s="207"/>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row>
    <row r="151" ht="15.75" customHeight="1">
      <c r="A151" s="200"/>
      <c r="B151" s="201"/>
      <c r="C151" s="202"/>
      <c r="D151" s="202"/>
      <c r="E151" s="202"/>
      <c r="F151" s="202"/>
      <c r="G151" s="201"/>
      <c r="H151" s="203"/>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row>
    <row r="152" ht="15.75" customHeight="1">
      <c r="A152" s="208"/>
      <c r="B152" s="209"/>
      <c r="C152" s="210"/>
      <c r="D152" s="210"/>
      <c r="E152" s="210"/>
      <c r="F152" s="210"/>
      <c r="G152" s="209"/>
      <c r="H152" s="211"/>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row>
    <row r="153" ht="15.75" customHeight="1">
      <c r="A153" s="156"/>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E153" s="156"/>
    </row>
    <row r="154" ht="15.75" customHeight="1">
      <c r="A154" s="156"/>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E154" s="156"/>
    </row>
    <row r="155" ht="15.75" customHeight="1">
      <c r="A155" s="156"/>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row>
    <row r="156" ht="15.75" customHeight="1">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E156" s="156"/>
    </row>
    <row r="157" ht="15.75" customHeight="1">
      <c r="A157" s="156"/>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row>
    <row r="158" ht="15.75" customHeight="1">
      <c r="A158" s="156"/>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c r="AA158" s="156"/>
      <c r="AB158" s="156"/>
      <c r="AC158" s="156"/>
      <c r="AD158" s="156"/>
      <c r="AE158" s="156"/>
    </row>
    <row r="159" ht="15.75" customHeight="1">
      <c r="A159" s="156"/>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c r="AA159" s="156"/>
      <c r="AB159" s="156"/>
      <c r="AC159" s="156"/>
      <c r="AD159" s="156"/>
      <c r="AE159" s="156"/>
    </row>
    <row r="160" ht="15.75" customHeight="1">
      <c r="A160" s="156"/>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c r="AA160" s="156"/>
      <c r="AB160" s="156"/>
      <c r="AC160" s="156"/>
      <c r="AD160" s="156"/>
      <c r="AE160" s="156"/>
    </row>
    <row r="161" ht="15.75" customHeight="1">
      <c r="A161" s="156"/>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E161" s="156"/>
    </row>
    <row r="162" ht="15.75" customHeight="1">
      <c r="A162" s="156"/>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E162" s="156"/>
    </row>
    <row r="163" ht="15.75" customHeight="1">
      <c r="A163" s="156"/>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c r="AA163" s="156"/>
      <c r="AB163" s="156"/>
      <c r="AC163" s="156"/>
      <c r="AD163" s="156"/>
      <c r="AE163" s="156"/>
    </row>
    <row r="164" ht="15.75" customHeight="1">
      <c r="A164" s="156"/>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156"/>
      <c r="AE164" s="156"/>
    </row>
    <row r="165" ht="15.75" customHeight="1">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c r="AA165" s="156"/>
      <c r="AB165" s="156"/>
      <c r="AC165" s="156"/>
      <c r="AD165" s="156"/>
      <c r="AE165" s="156"/>
    </row>
    <row r="166" ht="15.75" customHeight="1">
      <c r="A166" s="156"/>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c r="AA166" s="156"/>
      <c r="AB166" s="156"/>
      <c r="AC166" s="156"/>
      <c r="AD166" s="156"/>
      <c r="AE166" s="156"/>
    </row>
    <row r="167" ht="15.75" customHeight="1">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row>
    <row r="168" ht="15.75" customHeight="1">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E168" s="156"/>
    </row>
    <row r="169" ht="15.75" customHeight="1">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E169" s="156"/>
    </row>
    <row r="170" ht="15.75" customHeight="1">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E170" s="156"/>
    </row>
    <row r="171" ht="15.75" customHeight="1">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row>
    <row r="172" ht="15.75" customHeight="1">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row>
    <row r="173" ht="15.75" customHeight="1">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row>
    <row r="174" ht="15.75" customHeight="1">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E174" s="156"/>
    </row>
    <row r="175" ht="15.75" customHeight="1">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row>
    <row r="176" ht="15.75" customHeight="1">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row>
    <row r="177" ht="15.75" customHeight="1">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row>
    <row r="178" ht="15.75" customHeight="1">
      <c r="A178" s="156"/>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row>
    <row r="179" ht="15.75" customHeight="1">
      <c r="A179" s="156"/>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row>
    <row r="180" ht="15.75" customHeight="1">
      <c r="A180" s="156"/>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row>
    <row r="181" ht="15.75" customHeight="1">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row>
    <row r="182" ht="15.75" customHeight="1">
      <c r="A182" s="156"/>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row>
    <row r="183" ht="15.75" customHeight="1">
      <c r="A183" s="156"/>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56"/>
      <c r="AE183" s="156"/>
    </row>
    <row r="184" ht="15.75" customHeight="1">
      <c r="A184" s="156"/>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c r="AA184" s="156"/>
      <c r="AB184" s="156"/>
      <c r="AC184" s="156"/>
      <c r="AD184" s="156"/>
      <c r="AE184" s="156"/>
    </row>
    <row r="185" ht="15.75" customHeight="1">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E185" s="156"/>
    </row>
    <row r="186" ht="15.75" customHeight="1">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row>
    <row r="187" ht="15.75" customHeight="1">
      <c r="A187" s="156"/>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c r="AE187" s="156"/>
    </row>
    <row r="188" ht="15.75" customHeight="1">
      <c r="A188" s="156"/>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156"/>
      <c r="AE188" s="156"/>
    </row>
    <row r="189" ht="15.75" customHeight="1">
      <c r="A189" s="156"/>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156"/>
      <c r="AE189" s="156"/>
    </row>
    <row r="190" ht="15.75" customHeight="1">
      <c r="A190" s="156"/>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c r="AA190" s="156"/>
      <c r="AB190" s="156"/>
      <c r="AC190" s="156"/>
      <c r="AD190" s="156"/>
      <c r="AE190" s="156"/>
    </row>
    <row r="191" ht="15.75" customHeight="1">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c r="AE191" s="156"/>
    </row>
    <row r="192" ht="15.75" customHeight="1">
      <c r="A192" s="156"/>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E192" s="156"/>
    </row>
    <row r="193" ht="15.75" customHeight="1">
      <c r="A193" s="156"/>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56"/>
      <c r="AE193" s="156"/>
    </row>
    <row r="194" ht="15.75" customHeight="1">
      <c r="A194" s="156"/>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56"/>
      <c r="AE194" s="156"/>
    </row>
    <row r="195" ht="15.75" customHeight="1">
      <c r="A195" s="156"/>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c r="AA195" s="156"/>
      <c r="AB195" s="156"/>
      <c r="AC195" s="156"/>
      <c r="AD195" s="156"/>
      <c r="AE195" s="156"/>
    </row>
    <row r="196" ht="15.75" customHeight="1">
      <c r="A196" s="156"/>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156"/>
      <c r="AE196" s="156"/>
    </row>
    <row r="197" ht="15.75" customHeight="1">
      <c r="A197" s="156"/>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c r="AA197" s="156"/>
      <c r="AB197" s="156"/>
      <c r="AC197" s="156"/>
      <c r="AD197" s="156"/>
      <c r="AE197" s="156"/>
    </row>
    <row r="198" ht="15.75" customHeight="1">
      <c r="A198" s="156"/>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c r="AA198" s="156"/>
      <c r="AB198" s="156"/>
      <c r="AC198" s="156"/>
      <c r="AD198" s="156"/>
      <c r="AE198" s="156"/>
    </row>
    <row r="199" ht="15.75" customHeight="1">
      <c r="A199" s="156"/>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156"/>
      <c r="AE199" s="156"/>
    </row>
    <row r="200" ht="15.75" customHeight="1">
      <c r="A200" s="156"/>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c r="AE200" s="156"/>
    </row>
    <row r="201" ht="15.75" customHeight="1">
      <c r="A201" s="156"/>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156"/>
      <c r="AE201" s="156"/>
    </row>
    <row r="202" ht="15.75" customHeight="1">
      <c r="A202" s="156"/>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c r="AA202" s="156"/>
      <c r="AB202" s="156"/>
      <c r="AC202" s="156"/>
      <c r="AD202" s="156"/>
      <c r="AE202" s="156"/>
    </row>
    <row r="203" ht="15.75" customHeight="1">
      <c r="A203" s="156"/>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c r="AA203" s="156"/>
      <c r="AB203" s="156"/>
      <c r="AC203" s="156"/>
      <c r="AD203" s="156"/>
      <c r="AE203" s="156"/>
    </row>
    <row r="204" ht="15.75" customHeight="1">
      <c r="A204" s="156"/>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c r="AA204" s="156"/>
      <c r="AB204" s="156"/>
      <c r="AC204" s="156"/>
      <c r="AD204" s="156"/>
      <c r="AE204" s="156"/>
    </row>
    <row r="205" ht="15.75" customHeight="1">
      <c r="A205" s="156"/>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row>
    <row r="206" ht="15.75" customHeight="1">
      <c r="A206" s="156"/>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row>
    <row r="207" ht="15.75" customHeight="1">
      <c r="A207" s="156"/>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E207" s="156"/>
    </row>
    <row r="208" ht="15.75" customHeight="1">
      <c r="A208" s="156"/>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E208" s="156"/>
    </row>
    <row r="209" ht="15.75" customHeight="1">
      <c r="A209" s="156"/>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c r="AA209" s="156"/>
      <c r="AB209" s="156"/>
      <c r="AC209" s="156"/>
      <c r="AD209" s="156"/>
      <c r="AE209" s="156"/>
    </row>
    <row r="210" ht="15.75" customHeight="1">
      <c r="A210" s="156"/>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56"/>
      <c r="AE210" s="156"/>
    </row>
    <row r="211" ht="15.75" customHeight="1">
      <c r="A211" s="156"/>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E211" s="156"/>
    </row>
    <row r="212" ht="15.75" customHeight="1">
      <c r="A212" s="156"/>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c r="AA212" s="156"/>
      <c r="AB212" s="156"/>
      <c r="AC212" s="156"/>
      <c r="AD212" s="156"/>
      <c r="AE212" s="156"/>
    </row>
    <row r="213" ht="15.75" customHeight="1">
      <c r="A213" s="156"/>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c r="AA213" s="156"/>
      <c r="AB213" s="156"/>
      <c r="AC213" s="156"/>
      <c r="AD213" s="156"/>
      <c r="AE213" s="156"/>
    </row>
    <row r="214" ht="15.75" customHeight="1">
      <c r="A214" s="156"/>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156"/>
      <c r="AE214" s="156"/>
    </row>
    <row r="215" ht="15.75" customHeight="1">
      <c r="A215" s="156"/>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c r="AA215" s="156"/>
      <c r="AB215" s="156"/>
      <c r="AC215" s="156"/>
      <c r="AD215" s="156"/>
      <c r="AE215" s="156"/>
    </row>
    <row r="216" ht="15.75" customHeight="1">
      <c r="A216" s="156"/>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c r="AE216" s="156"/>
    </row>
    <row r="217" ht="15.75" customHeight="1">
      <c r="A217" s="156"/>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156"/>
      <c r="AE217" s="156"/>
    </row>
    <row r="218" ht="15.75" customHeight="1">
      <c r="A218" s="156"/>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56"/>
      <c r="AE218" s="156"/>
    </row>
    <row r="219" ht="15.75" customHeight="1">
      <c r="A219" s="156"/>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row>
    <row r="220" ht="15.75" customHeight="1">
      <c r="A220" s="156"/>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row>
    <row r="221" ht="15.75" customHeight="1">
      <c r="A221" s="156"/>
      <c r="B221" s="156"/>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row>
    <row r="222" ht="15.75" customHeight="1">
      <c r="A222" s="156"/>
      <c r="B222" s="156"/>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row>
    <row r="223" ht="15.75" customHeight="1">
      <c r="A223" s="156"/>
      <c r="B223" s="156"/>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c r="AA223" s="156"/>
      <c r="AB223" s="156"/>
      <c r="AC223" s="156"/>
      <c r="AD223" s="156"/>
      <c r="AE223" s="156"/>
    </row>
    <row r="224" ht="15.75" customHeight="1">
      <c r="A224" s="156"/>
      <c r="B224" s="156"/>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A224" s="156"/>
      <c r="AB224" s="156"/>
      <c r="AC224" s="156"/>
      <c r="AD224" s="156"/>
      <c r="AE224" s="156"/>
    </row>
    <row r="225" ht="15.75" customHeight="1">
      <c r="A225" s="156"/>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E225" s="156"/>
    </row>
    <row r="226" ht="15.75" customHeight="1">
      <c r="A226" s="156"/>
      <c r="B226" s="156"/>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E226" s="156"/>
    </row>
    <row r="227" ht="15.75" customHeight="1">
      <c r="A227" s="156"/>
      <c r="B227" s="156"/>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c r="AE227" s="156"/>
    </row>
    <row r="228" ht="15.75" customHeight="1">
      <c r="A228" s="156"/>
      <c r="B228" s="156"/>
      <c r="C228" s="156"/>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c r="AE228" s="156"/>
    </row>
    <row r="229" ht="15.75" customHeight="1">
      <c r="A229" s="156"/>
      <c r="B229" s="156"/>
      <c r="C229" s="156"/>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E229" s="156"/>
    </row>
    <row r="230" ht="15.75" customHeight="1">
      <c r="A230" s="156"/>
      <c r="B230" s="156"/>
      <c r="C230" s="156"/>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56"/>
      <c r="AE230" s="156"/>
    </row>
    <row r="231" ht="15.75" customHeight="1">
      <c r="A231" s="156"/>
      <c r="B231" s="156"/>
      <c r="C231" s="156"/>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row>
    <row r="232" ht="15.75" customHeight="1">
      <c r="A232" s="156"/>
      <c r="B232" s="156"/>
      <c r="C232" s="156"/>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c r="AA232" s="156"/>
      <c r="AB232" s="156"/>
      <c r="AC232" s="156"/>
      <c r="AD232" s="156"/>
      <c r="AE232" s="156"/>
    </row>
    <row r="233" ht="15.75" customHeight="1">
      <c r="A233" s="156"/>
      <c r="B233" s="156"/>
      <c r="C233" s="156"/>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156"/>
      <c r="AE233" s="156"/>
    </row>
    <row r="234" ht="15.75" customHeight="1">
      <c r="A234" s="156"/>
      <c r="B234" s="156"/>
      <c r="C234" s="156"/>
      <c r="D234" s="156"/>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c r="AA234" s="156"/>
      <c r="AB234" s="156"/>
      <c r="AC234" s="156"/>
      <c r="AD234" s="156"/>
      <c r="AE234" s="156"/>
    </row>
    <row r="235" ht="15.75" customHeight="1">
      <c r="A235" s="156"/>
      <c r="B235" s="156"/>
      <c r="C235" s="156"/>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c r="AE235" s="156"/>
    </row>
    <row r="236" ht="15.75" customHeight="1">
      <c r="A236" s="156"/>
      <c r="B236" s="156"/>
      <c r="C236" s="156"/>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E236" s="156"/>
    </row>
    <row r="237" ht="15.75" customHeight="1">
      <c r="A237" s="156"/>
      <c r="B237" s="156"/>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E237" s="156"/>
    </row>
    <row r="238" ht="15.75" customHeight="1">
      <c r="A238" s="156"/>
      <c r="B238" s="156"/>
      <c r="C238" s="156"/>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E238" s="156"/>
    </row>
    <row r="239" ht="15.75" customHeight="1">
      <c r="A239" s="156"/>
      <c r="B239" s="156"/>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row>
    <row r="240" ht="15.75" customHeight="1">
      <c r="A240" s="156"/>
      <c r="B240" s="156"/>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row>
    <row r="241" ht="15.75" customHeight="1">
      <c r="A241" s="156"/>
      <c r="B241" s="156"/>
      <c r="C241" s="156"/>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row>
    <row r="242" ht="15.75" customHeight="1">
      <c r="A242" s="156"/>
      <c r="B242" s="156"/>
      <c r="C242" s="156"/>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56"/>
      <c r="AE242" s="156"/>
    </row>
    <row r="243" ht="15.75" customHeight="1">
      <c r="A243" s="156"/>
      <c r="B243" s="156"/>
      <c r="C243" s="156"/>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E243" s="156"/>
    </row>
    <row r="244" ht="15.75" customHeight="1">
      <c r="A244" s="156"/>
      <c r="B244" s="156"/>
      <c r="C244" s="156"/>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6"/>
      <c r="AE244" s="156"/>
    </row>
    <row r="245" ht="15.75" customHeight="1">
      <c r="A245" s="156"/>
      <c r="B245" s="156"/>
      <c r="C245" s="156"/>
      <c r="D245" s="156"/>
      <c r="E245" s="156"/>
      <c r="F245" s="156"/>
      <c r="G245" s="156"/>
      <c r="H245" s="156"/>
      <c r="I245" s="156"/>
      <c r="J245" s="156"/>
      <c r="K245" s="156"/>
      <c r="L245" s="156"/>
      <c r="M245" s="156"/>
      <c r="N245" s="156"/>
      <c r="O245" s="156"/>
      <c r="P245" s="156"/>
      <c r="Q245" s="156"/>
      <c r="R245" s="156"/>
      <c r="S245" s="156"/>
      <c r="T245" s="156"/>
      <c r="U245" s="156"/>
      <c r="V245" s="156"/>
      <c r="W245" s="156"/>
      <c r="X245" s="156"/>
      <c r="Y245" s="156"/>
      <c r="Z245" s="156"/>
      <c r="AA245" s="156"/>
      <c r="AB245" s="156"/>
      <c r="AC245" s="156"/>
      <c r="AD245" s="156"/>
      <c r="AE245" s="156"/>
    </row>
    <row r="246" ht="15.75" customHeight="1">
      <c r="A246" s="156"/>
      <c r="B246" s="156"/>
      <c r="C246" s="156"/>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c r="AE246" s="156"/>
    </row>
    <row r="247" ht="15.75" customHeight="1">
      <c r="A247" s="156"/>
      <c r="B247" s="156"/>
      <c r="C247" s="156"/>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E247" s="156"/>
    </row>
    <row r="248" ht="15.75" customHeight="1">
      <c r="A248" s="156"/>
      <c r="B248" s="156"/>
      <c r="C248" s="156"/>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c r="AE248" s="156"/>
    </row>
    <row r="249" ht="15.75" customHeight="1">
      <c r="A249" s="156"/>
      <c r="B249" s="156"/>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c r="AA249" s="156"/>
      <c r="AB249" s="156"/>
      <c r="AC249" s="156"/>
      <c r="AD249" s="156"/>
      <c r="AE249" s="156"/>
    </row>
    <row r="250" ht="15.75" customHeight="1">
      <c r="A250" s="156"/>
      <c r="B250" s="156"/>
      <c r="C250" s="156"/>
      <c r="D250" s="156"/>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c r="AA250" s="156"/>
      <c r="AB250" s="156"/>
      <c r="AC250" s="156"/>
      <c r="AD250" s="156"/>
      <c r="AE250" s="156"/>
    </row>
    <row r="251" ht="15.75" customHeight="1">
      <c r="A251" s="156"/>
      <c r="B251" s="156"/>
      <c r="C251" s="156"/>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c r="AA251" s="156"/>
      <c r="AB251" s="156"/>
      <c r="AC251" s="156"/>
      <c r="AD251" s="156"/>
      <c r="AE251" s="156"/>
    </row>
    <row r="252" ht="15.75" customHeight="1">
      <c r="A252" s="156"/>
      <c r="B252" s="156"/>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6"/>
      <c r="AB252" s="156"/>
      <c r="AC252" s="156"/>
      <c r="AD252" s="156"/>
      <c r="AE252" s="156"/>
    </row>
    <row r="253" ht="15.75" customHeight="1">
      <c r="A253" s="156"/>
      <c r="B253" s="156"/>
      <c r="C253" s="156"/>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c r="AA253" s="156"/>
      <c r="AB253" s="156"/>
      <c r="AC253" s="156"/>
      <c r="AD253" s="156"/>
      <c r="AE253" s="156"/>
    </row>
    <row r="254" ht="15.75" customHeight="1">
      <c r="A254" s="156"/>
      <c r="B254" s="156"/>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156"/>
      <c r="AE254" s="156"/>
    </row>
    <row r="255" ht="15.75" customHeight="1">
      <c r="A255" s="156"/>
      <c r="B255" s="156"/>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6"/>
      <c r="AB255" s="156"/>
      <c r="AC255" s="156"/>
      <c r="AD255" s="156"/>
      <c r="AE255" s="156"/>
    </row>
    <row r="256" ht="15.75" customHeight="1">
      <c r="A256" s="156"/>
      <c r="B256" s="156"/>
      <c r="C256" s="156"/>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row>
    <row r="257" ht="15.75" customHeight="1">
      <c r="A257" s="156"/>
      <c r="B257" s="156"/>
      <c r="C257" s="156"/>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c r="AE257" s="156"/>
    </row>
    <row r="258" ht="15.75" customHeight="1">
      <c r="A258" s="156"/>
      <c r="B258" s="156"/>
      <c r="C258" s="156"/>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E258" s="156"/>
    </row>
    <row r="259" ht="15.75" customHeight="1">
      <c r="A259" s="156"/>
      <c r="B259" s="156"/>
      <c r="C259" s="156"/>
      <c r="D259" s="156"/>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c r="AA259" s="156"/>
      <c r="AB259" s="156"/>
      <c r="AC259" s="156"/>
      <c r="AD259" s="156"/>
      <c r="AE259" s="156"/>
    </row>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G1"/>
    <mergeCell ref="A2:G2"/>
    <mergeCell ref="A116:G116"/>
    <mergeCell ref="A117:G117"/>
    <mergeCell ref="A118:G125"/>
    <mergeCell ref="A127:H127"/>
    <mergeCell ref="A128:H128"/>
  </mergeCells>
  <dataValidations>
    <dataValidation type="list" allowBlank="1" showErrorMessage="1" sqref="C130:C152">
      <formula1>"Certified,Non-Certified"</formula1>
    </dataValidation>
    <dataValidation type="list" allowBlank="1" showErrorMessage="1" sqref="D130:D152">
      <formula1>"0.25,0.33,0.5,0.66,0.8,1"</formula1>
    </dataValidation>
    <dataValidation type="list" allowBlank="1" showErrorMessage="1" sqref="E130:F152">
      <formula1>"Yes,No"</formula1>
    </dataValidation>
    <dataValidation type="list" allowBlank="1" showErrorMessage="1" sqref="E4:E110">
      <formula1>"Pre-Award Cost,Implementation,Indirect Cost,Planning"</formula1>
    </dataValidation>
    <dataValidation type="list" allowBlank="1" showInputMessage="1" showErrorMessage="1" prompt="Click and enter a value from range" sqref="F4:F110">
      <formula1>'Project Year 1'!$J$4:$J$102</formula1>
    </dataValidation>
  </dataValidations>
  <printOptions gridLines="1" horizontalCentered="1"/>
  <pageMargins bottom="0.75" footer="0.0" header="0.0" left="0.7" right="0.7" top="0.75"/>
  <pageSetup fitToHeight="0" cellComments="atEnd" orientation="portrait" pageOrder="overThenDown"/>
  <drawing r:id="rId2"/>
  <legacyDrawing r:id="rId3"/>
  <tableParts count="3">
    <tablePart r:id="rId7"/>
    <tablePart r:id="rId8"/>
    <tablePart r:id="rId9"/>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topLeftCell="C1" activePane="topRight" state="frozen"/>
      <selection activeCell="D2" sqref="D2" pane="topRight"/>
    </sheetView>
  </sheetViews>
  <sheetFormatPr customHeight="1" defaultColWidth="12.63" defaultRowHeight="15.0"/>
  <cols>
    <col customWidth="1" min="2" max="2" width="28.75"/>
    <col customWidth="1" min="3" max="3" width="27.5"/>
    <col customWidth="1" min="4" max="4" width="19.0"/>
    <col customWidth="1" min="5" max="5" width="18.25"/>
    <col customWidth="1" min="6" max="6" width="18.0"/>
    <col customWidth="1" min="7" max="7" width="17.13"/>
    <col customWidth="1" min="8" max="8" width="29.5"/>
    <col customWidth="1" min="9" max="9" width="18.88"/>
    <col customWidth="1" min="10" max="10" width="19.38"/>
    <col customWidth="1" min="11" max="11" width="27.75"/>
    <col customWidth="1" min="12" max="12" width="16.0"/>
  </cols>
  <sheetData>
    <row r="1" ht="25.5" customHeight="1">
      <c r="A1" s="244"/>
      <c r="B1" s="244"/>
      <c r="C1" s="244" t="s">
        <v>154</v>
      </c>
      <c r="L1" s="102"/>
      <c r="M1" s="4"/>
      <c r="N1" s="4"/>
      <c r="O1" s="4"/>
      <c r="P1" s="4"/>
      <c r="Q1" s="4"/>
      <c r="R1" s="4"/>
      <c r="S1" s="4"/>
      <c r="T1" s="4"/>
      <c r="U1" s="4"/>
      <c r="V1" s="4"/>
      <c r="W1" s="4"/>
      <c r="X1" s="4"/>
      <c r="Y1" s="4"/>
    </row>
    <row r="2" ht="15.75" customHeight="1">
      <c r="A2" s="245"/>
      <c r="B2" s="245"/>
      <c r="C2" s="245" t="s">
        <v>155</v>
      </c>
      <c r="L2" s="102"/>
      <c r="M2" s="4"/>
      <c r="N2" s="4"/>
      <c r="O2" s="4"/>
      <c r="P2" s="4"/>
      <c r="Q2" s="4"/>
      <c r="R2" s="4"/>
      <c r="S2" s="4"/>
      <c r="T2" s="4"/>
      <c r="U2" s="4"/>
      <c r="V2" s="4"/>
      <c r="W2" s="4"/>
      <c r="X2" s="4"/>
      <c r="Y2" s="4"/>
    </row>
    <row r="3" ht="15.75" customHeight="1">
      <c r="A3" s="246"/>
      <c r="B3" s="247" t="s">
        <v>156</v>
      </c>
      <c r="C3" s="248" t="s">
        <v>157</v>
      </c>
      <c r="D3" s="248" t="s">
        <v>158</v>
      </c>
      <c r="E3" s="248" t="s">
        <v>159</v>
      </c>
      <c r="F3" s="248" t="s">
        <v>160</v>
      </c>
      <c r="G3" s="248" t="s">
        <v>161</v>
      </c>
      <c r="H3" s="248" t="s">
        <v>162</v>
      </c>
      <c r="I3" s="248">
        <v>630.0</v>
      </c>
      <c r="J3" s="248">
        <v>656.0</v>
      </c>
      <c r="K3" s="248" t="s">
        <v>163</v>
      </c>
      <c r="L3" s="249"/>
      <c r="M3" s="4"/>
      <c r="N3" s="4"/>
      <c r="O3" s="4"/>
      <c r="P3" s="4"/>
      <c r="Q3" s="4"/>
      <c r="R3" s="4"/>
      <c r="S3" s="4"/>
      <c r="T3" s="4"/>
      <c r="U3" s="4"/>
      <c r="V3" s="4"/>
      <c r="W3" s="4"/>
      <c r="X3" s="4"/>
      <c r="Y3" s="4"/>
    </row>
    <row r="4" ht="22.5" customHeight="1">
      <c r="B4" s="250" t="s">
        <v>164</v>
      </c>
      <c r="C4" s="251" t="s">
        <v>165</v>
      </c>
      <c r="D4" s="251" t="s">
        <v>166</v>
      </c>
      <c r="E4" s="251" t="s">
        <v>167</v>
      </c>
      <c r="F4" s="252" t="s">
        <v>168</v>
      </c>
      <c r="G4" s="253" t="s">
        <v>169</v>
      </c>
      <c r="H4" s="254" t="s">
        <v>170</v>
      </c>
      <c r="I4" s="252" t="s">
        <v>171</v>
      </c>
      <c r="J4" s="252" t="s">
        <v>172</v>
      </c>
      <c r="K4" s="254" t="s">
        <v>173</v>
      </c>
      <c r="L4" s="255" t="s">
        <v>174</v>
      </c>
      <c r="M4" s="4"/>
      <c r="N4" s="4"/>
      <c r="O4" s="4"/>
      <c r="P4" s="4"/>
      <c r="Q4" s="4"/>
      <c r="R4" s="4"/>
      <c r="S4" s="4"/>
      <c r="T4" s="4"/>
      <c r="U4" s="4"/>
      <c r="V4" s="4"/>
      <c r="W4" s="4"/>
      <c r="X4" s="4"/>
      <c r="Y4" s="4"/>
    </row>
    <row r="5" ht="15.75" customHeight="1">
      <c r="A5" s="256" t="s">
        <v>175</v>
      </c>
      <c r="C5" s="251" t="s">
        <v>176</v>
      </c>
      <c r="D5" s="251" t="s">
        <v>177</v>
      </c>
      <c r="E5" s="251" t="s">
        <v>177</v>
      </c>
      <c r="F5" s="257"/>
      <c r="G5" s="257"/>
      <c r="H5" s="258" t="s">
        <v>178</v>
      </c>
      <c r="I5" s="257"/>
      <c r="J5" s="257"/>
      <c r="K5" s="258" t="s">
        <v>179</v>
      </c>
      <c r="L5" s="257"/>
      <c r="M5" s="4"/>
      <c r="N5" s="4"/>
      <c r="O5" s="4"/>
      <c r="P5" s="4"/>
      <c r="Q5" s="4"/>
      <c r="R5" s="4"/>
      <c r="S5" s="4"/>
      <c r="T5" s="4"/>
      <c r="U5" s="4"/>
      <c r="V5" s="4"/>
      <c r="W5" s="4"/>
      <c r="X5" s="4"/>
      <c r="Y5" s="4"/>
    </row>
    <row r="6" ht="16.5" customHeight="1">
      <c r="A6" s="259" t="s">
        <v>180</v>
      </c>
      <c r="B6" s="260" t="s">
        <v>181</v>
      </c>
      <c r="C6" s="261">
        <f>'Project Year 2'!K4+'Project Year 1'!K4</f>
        <v>0</v>
      </c>
      <c r="D6" s="261">
        <f>'Project Year 2'!K5+'Project Year 1'!K5</f>
        <v>0</v>
      </c>
      <c r="E6" s="261">
        <f>'Project Year 2'!K6+'Project Year 1'!K6</f>
        <v>0</v>
      </c>
      <c r="F6" s="261">
        <f>'Project Year 2'!K7+'Project Year 1'!K7</f>
        <v>0</v>
      </c>
      <c r="G6" s="261">
        <f>'Project Year 2'!K8+'Project Year 1'!K8</f>
        <v>0</v>
      </c>
      <c r="H6" s="261">
        <f>'Project Year 2'!K9+'Project Year 1'!K9</f>
        <v>0</v>
      </c>
      <c r="I6" s="261">
        <f>'Project Year 2'!K10+'Project Year 1'!K10</f>
        <v>0</v>
      </c>
      <c r="J6" s="261">
        <f>'Project Year 2'!K11+'Project Year 1'!K11</f>
        <v>0</v>
      </c>
      <c r="K6" s="262">
        <f>'Project Year 2'!K12+'Project Year 1'!K12</f>
        <v>0</v>
      </c>
      <c r="L6" s="263">
        <f t="shared" ref="L6:L16" si="1">SUM(C6:K6)</f>
        <v>0</v>
      </c>
      <c r="M6" s="4"/>
      <c r="N6" s="4"/>
      <c r="O6" s="4"/>
      <c r="P6" s="4"/>
      <c r="Q6" s="4"/>
      <c r="R6" s="4"/>
      <c r="S6" s="4"/>
      <c r="T6" s="4"/>
      <c r="U6" s="4"/>
      <c r="V6" s="4"/>
      <c r="W6" s="4"/>
      <c r="X6" s="4"/>
      <c r="Y6" s="4"/>
    </row>
    <row r="7" ht="18.0" customHeight="1">
      <c r="A7" s="264" t="s">
        <v>182</v>
      </c>
      <c r="B7" s="265" t="s">
        <v>183</v>
      </c>
      <c r="C7" s="266">
        <f>'Project Year 2'!K13+'Project Year 1'!K13</f>
        <v>0</v>
      </c>
      <c r="D7" s="266">
        <f>'Project Year 2'!K14+'Project Year 1'!K14</f>
        <v>0</v>
      </c>
      <c r="E7" s="266">
        <f>'Project Year 2'!K15+'Project Year 1'!K15</f>
        <v>0</v>
      </c>
      <c r="F7" s="266">
        <f>'Project Year 2'!K16+'Project Year 1'!K16</f>
        <v>0</v>
      </c>
      <c r="G7" s="266">
        <f>'Project Year 2'!K17+'Project Year 1'!K17</f>
        <v>0</v>
      </c>
      <c r="H7" s="266">
        <f>'Project Year 2'!K18+'Project Year 1'!K18</f>
        <v>0</v>
      </c>
      <c r="I7" s="266">
        <f>'Project Year 2'!K19+'Project Year 1'!K19</f>
        <v>0</v>
      </c>
      <c r="J7" s="266">
        <f>'Project Year 2'!K20+'Project Year 1'!K20</f>
        <v>0</v>
      </c>
      <c r="K7" s="266">
        <f>'Project Year 2'!K21+'Project Year 1'!K21</f>
        <v>0</v>
      </c>
      <c r="L7" s="263">
        <f t="shared" si="1"/>
        <v>0</v>
      </c>
      <c r="M7" s="4"/>
      <c r="N7" s="4"/>
      <c r="O7" s="4"/>
      <c r="P7" s="4"/>
      <c r="Q7" s="4"/>
      <c r="R7" s="4"/>
      <c r="S7" s="4"/>
      <c r="T7" s="4"/>
      <c r="U7" s="4"/>
      <c r="V7" s="4"/>
      <c r="W7" s="4"/>
      <c r="X7" s="4"/>
      <c r="Y7" s="4"/>
    </row>
    <row r="8" ht="15.75" customHeight="1">
      <c r="A8" s="264">
        <v>15100.0</v>
      </c>
      <c r="B8" s="265" t="s">
        <v>184</v>
      </c>
      <c r="C8" s="261">
        <f>'Project Year 2'!K22+'Project Year 1'!K22</f>
        <v>0</v>
      </c>
      <c r="D8" s="261">
        <f>'Project Year 2'!K23+'Project Year 1'!K23</f>
        <v>0</v>
      </c>
      <c r="E8" s="261">
        <f>'Project Year 2'!K24+'Project Year 1'!K24</f>
        <v>0</v>
      </c>
      <c r="F8" s="261">
        <f>'Project Year 2'!K25+'Project Year 1'!K25</f>
        <v>0</v>
      </c>
      <c r="G8" s="261">
        <f>'Project Year 2'!K26+'Project Year 1'!K26</f>
        <v>0</v>
      </c>
      <c r="H8" s="261">
        <f>'Project Year 2'!K27+'Project Year 1'!K27</f>
        <v>0</v>
      </c>
      <c r="I8" s="262">
        <f>'Project Year 2'!K28+'Project Year 1'!K28</f>
        <v>0</v>
      </c>
      <c r="J8" s="261">
        <f>'Project Year 2'!K29+'Project Year 1'!K29</f>
        <v>0</v>
      </c>
      <c r="K8" s="262">
        <f>'Project Year 2'!K30+'Project Year 1'!K30</f>
        <v>0</v>
      </c>
      <c r="L8" s="263">
        <f t="shared" si="1"/>
        <v>0</v>
      </c>
      <c r="M8" s="4"/>
      <c r="N8" s="4"/>
      <c r="O8" s="4"/>
      <c r="P8" s="4"/>
      <c r="Q8" s="4"/>
      <c r="R8" s="4"/>
      <c r="S8" s="4"/>
      <c r="T8" s="4"/>
      <c r="U8" s="4"/>
      <c r="V8" s="4"/>
      <c r="W8" s="4"/>
      <c r="X8" s="4"/>
      <c r="Y8" s="4"/>
    </row>
    <row r="9" ht="15.0" customHeight="1">
      <c r="A9" s="264" t="s">
        <v>185</v>
      </c>
      <c r="B9" s="265" t="s">
        <v>186</v>
      </c>
      <c r="C9" s="266">
        <f>'Project Year 2'!K31+'Project Year 1'!K31</f>
        <v>0</v>
      </c>
      <c r="D9" s="266">
        <f>'Project Year 2'!K32+'Project Year 1'!K32</f>
        <v>0</v>
      </c>
      <c r="E9" s="266">
        <f>'Project Year 2'!K33+'Project Year 1'!K33</f>
        <v>0</v>
      </c>
      <c r="F9" s="266">
        <f>'Project Year 2'!K34+'Project Year 1'!K34</f>
        <v>0</v>
      </c>
      <c r="G9" s="266">
        <f>'Project Year 2'!K35+'Project Year 1'!K35</f>
        <v>0</v>
      </c>
      <c r="H9" s="266">
        <f>'Project Year 2'!K36+'Project Year 1'!K36</f>
        <v>0</v>
      </c>
      <c r="I9" s="267">
        <f>'Project Year 2'!K37+'Project Year 1'!K37</f>
        <v>0</v>
      </c>
      <c r="J9" s="266">
        <f>'Project Year 2'!K38+'Project Year 1'!K38</f>
        <v>0</v>
      </c>
      <c r="K9" s="267">
        <f>'Project Year 2'!K39+'Project Year 1'!K39</f>
        <v>0</v>
      </c>
      <c r="L9" s="263">
        <f t="shared" si="1"/>
        <v>0</v>
      </c>
      <c r="M9" s="4"/>
      <c r="N9" s="4"/>
      <c r="O9" s="4"/>
      <c r="P9" s="4"/>
      <c r="Q9" s="4"/>
      <c r="R9" s="4"/>
      <c r="S9" s="4"/>
      <c r="T9" s="4"/>
      <c r="U9" s="4"/>
      <c r="V9" s="4"/>
      <c r="W9" s="4"/>
      <c r="X9" s="4"/>
      <c r="Y9" s="4"/>
    </row>
    <row r="10" ht="15.75" customHeight="1">
      <c r="A10" s="264" t="s">
        <v>187</v>
      </c>
      <c r="B10" s="268" t="s">
        <v>188</v>
      </c>
      <c r="C10" s="261">
        <f>'Project Year 2'!K40+'Project Year 1'!K40</f>
        <v>0</v>
      </c>
      <c r="D10" s="261">
        <f>'Project Year 2'!K41+'Project Year 1'!K41</f>
        <v>0</v>
      </c>
      <c r="E10" s="261">
        <f>'Project Year 2'!K42+'Project Year 1'!K42</f>
        <v>0</v>
      </c>
      <c r="F10" s="261">
        <f>'Project Year 2'!K43+'Project Year 1'!K43</f>
        <v>0</v>
      </c>
      <c r="G10" s="261">
        <f>'Project Year 2'!K44+'Project Year 1'!K44</f>
        <v>0</v>
      </c>
      <c r="H10" s="261">
        <f>'Project Year 2'!K45+'Project Year 1'!K45</f>
        <v>0</v>
      </c>
      <c r="I10" s="269">
        <f>'Project Year 2'!K46+'Project Year 1'!K46</f>
        <v>0</v>
      </c>
      <c r="J10" s="261">
        <f>'Project Year 2'!K47+'Project Year 1'!K47</f>
        <v>0</v>
      </c>
      <c r="K10" s="262">
        <f>'Project Year 2'!K48+'Project Year 1'!K48</f>
        <v>0</v>
      </c>
      <c r="L10" s="263">
        <f t="shared" si="1"/>
        <v>0</v>
      </c>
      <c r="M10" s="4"/>
      <c r="N10" s="4"/>
      <c r="O10" s="4"/>
      <c r="P10" s="4"/>
      <c r="Q10" s="4"/>
      <c r="R10" s="4"/>
      <c r="S10" s="4"/>
      <c r="T10" s="4"/>
      <c r="U10" s="4"/>
      <c r="V10" s="4"/>
      <c r="W10" s="4"/>
      <c r="X10" s="4"/>
      <c r="Y10" s="4"/>
    </row>
    <row r="11" ht="15.0" customHeight="1">
      <c r="A11" s="264" t="s">
        <v>189</v>
      </c>
      <c r="B11" s="265" t="s">
        <v>190</v>
      </c>
      <c r="C11" s="266">
        <f>'Project Year 2'!K49+'Project Year 1'!K49</f>
        <v>0</v>
      </c>
      <c r="D11" s="266">
        <f>'Project Year 2'!K50+'Project Year 1'!K50</f>
        <v>0</v>
      </c>
      <c r="E11" s="266">
        <f>'Project Year 2'!K51+'Project Year 1'!K51</f>
        <v>0</v>
      </c>
      <c r="F11" s="266">
        <f>'Project Year 2'!K52+'Project Year 1'!K52</f>
        <v>0</v>
      </c>
      <c r="G11" s="266">
        <f>'Project Year 2'!K53+'Project Year 1'!K53</f>
        <v>0</v>
      </c>
      <c r="H11" s="266">
        <f>'Project Year 2'!K54+'Project Year 1'!K54</f>
        <v>0</v>
      </c>
      <c r="I11" s="266">
        <f>'Project Year 2'!K55+'Project Year 1'!K55</f>
        <v>0</v>
      </c>
      <c r="J11" s="266">
        <f>'Project Year 2'!K56+'Project Year 1'!K56</f>
        <v>0</v>
      </c>
      <c r="K11" s="267">
        <f>'Project Year 2'!K57+'Project Year 1'!K57</f>
        <v>0</v>
      </c>
      <c r="L11" s="263">
        <f t="shared" si="1"/>
        <v>0</v>
      </c>
      <c r="M11" s="4"/>
      <c r="N11" s="4"/>
      <c r="O11" s="4"/>
      <c r="P11" s="4"/>
      <c r="Q11" s="4"/>
      <c r="R11" s="4"/>
      <c r="S11" s="4"/>
      <c r="T11" s="4"/>
      <c r="U11" s="4"/>
      <c r="V11" s="4"/>
      <c r="W11" s="4"/>
      <c r="X11" s="4"/>
      <c r="Y11" s="4"/>
    </row>
    <row r="12" ht="14.25" customHeight="1">
      <c r="A12" s="264" t="s">
        <v>191</v>
      </c>
      <c r="B12" s="265" t="s">
        <v>192</v>
      </c>
      <c r="C12" s="261">
        <f>'Project Year 2'!K58+'Project Year 1'!K58</f>
        <v>0</v>
      </c>
      <c r="D12" s="261">
        <f>'Project Year 2'!K59+'Project Year 1'!K59</f>
        <v>0</v>
      </c>
      <c r="E12" s="261">
        <f>'Project Year 2'!K60+'Project Year 1'!K60</f>
        <v>0</v>
      </c>
      <c r="F12" s="261">
        <f>'Project Year 2'!K61+'Project Year 1'!K61</f>
        <v>0</v>
      </c>
      <c r="G12" s="261">
        <f>'Project Year 2'!K62+'Project Year 1'!K62</f>
        <v>0</v>
      </c>
      <c r="H12" s="261">
        <f>'Project Year 2'!K63+'Project Year 1'!K63</f>
        <v>0</v>
      </c>
      <c r="I12" s="261">
        <f>'Project Year 2'!K64+'Project Year 1'!K64</f>
        <v>0</v>
      </c>
      <c r="J12" s="261">
        <f>'Project Year 2'!K65+'Project Year 1'!K65</f>
        <v>0</v>
      </c>
      <c r="K12" s="262">
        <f>'Project Year 2'!K66+'Project Year 1'!K66</f>
        <v>0</v>
      </c>
      <c r="L12" s="263">
        <f t="shared" si="1"/>
        <v>0</v>
      </c>
      <c r="M12" s="4"/>
      <c r="N12" s="4"/>
      <c r="O12" s="4"/>
      <c r="P12" s="4"/>
      <c r="Q12" s="4"/>
      <c r="R12" s="4"/>
      <c r="S12" s="4"/>
      <c r="T12" s="4"/>
      <c r="U12" s="4"/>
      <c r="V12" s="4"/>
      <c r="W12" s="4"/>
      <c r="X12" s="4"/>
      <c r="Y12" s="4"/>
    </row>
    <row r="13" ht="15.75" customHeight="1">
      <c r="A13" s="264" t="s">
        <v>193</v>
      </c>
      <c r="B13" s="265" t="s">
        <v>194</v>
      </c>
      <c r="C13" s="266">
        <f>'Project Year 2'!K67+'Project Year 1'!K67</f>
        <v>0</v>
      </c>
      <c r="D13" s="266">
        <f>'Project Year 2'!K68+'Project Year 1'!K68</f>
        <v>0</v>
      </c>
      <c r="E13" s="266">
        <f>'Project Year 2'!K69+'Project Year 1'!K69</f>
        <v>0</v>
      </c>
      <c r="F13" s="266">
        <f>'Project Year 2'!K70+'Project Year 1'!K70</f>
        <v>0</v>
      </c>
      <c r="G13" s="266">
        <f>'Project Year 2'!K71+'Project Year 1'!K71</f>
        <v>0</v>
      </c>
      <c r="H13" s="266">
        <f>'Project Year 2'!K72+'Project Year 1'!K72</f>
        <v>0</v>
      </c>
      <c r="I13" s="266">
        <f>'Project Year 2'!K73+'Project Year 1'!K73</f>
        <v>0</v>
      </c>
      <c r="J13" s="266">
        <f>'Project Year 2'!K74+'Project Year 1'!K74</f>
        <v>0</v>
      </c>
      <c r="K13" s="267">
        <f>'Project Year 2'!K75+'Project Year 1'!K75</f>
        <v>0</v>
      </c>
      <c r="L13" s="263">
        <f t="shared" si="1"/>
        <v>0</v>
      </c>
      <c r="M13" s="4"/>
      <c r="N13" s="4"/>
      <c r="O13" s="4"/>
      <c r="P13" s="4"/>
      <c r="Q13" s="4"/>
      <c r="R13" s="4"/>
      <c r="S13" s="4"/>
      <c r="T13" s="4"/>
      <c r="U13" s="4"/>
      <c r="V13" s="4"/>
      <c r="W13" s="4"/>
      <c r="X13" s="4"/>
      <c r="Y13" s="4"/>
    </row>
    <row r="14" ht="16.5" customHeight="1">
      <c r="A14" s="264" t="s">
        <v>195</v>
      </c>
      <c r="B14" s="265" t="s">
        <v>196</v>
      </c>
      <c r="C14" s="261">
        <f>'Project Year 2'!K76+'Project Year 1'!K76</f>
        <v>0</v>
      </c>
      <c r="D14" s="261">
        <f>'Project Year 2'!K77+'Project Year 1'!K77</f>
        <v>0</v>
      </c>
      <c r="E14" s="261">
        <f>'Project Year 2'!K78+'Project Year 1'!K78</f>
        <v>0</v>
      </c>
      <c r="F14" s="261">
        <f>'Project Year 2'!K79+'Project Year 1'!K79</f>
        <v>0</v>
      </c>
      <c r="G14" s="269">
        <f>'Project Year 2'!K80+'Project Year 1'!K80</f>
        <v>0</v>
      </c>
      <c r="H14" s="261">
        <f>'Project Year 2'!K81+'Project Year 1'!K81</f>
        <v>0</v>
      </c>
      <c r="I14" s="269">
        <f>'Project Year 2'!K82+'Project Year 1'!K82</f>
        <v>0</v>
      </c>
      <c r="J14" s="269">
        <f>'Project Year 2'!K83+'Project Year 1'!K83</f>
        <v>0</v>
      </c>
      <c r="K14" s="262">
        <f>'Project Year 2'!K84+'Project Year 1'!K84</f>
        <v>0</v>
      </c>
      <c r="L14" s="263">
        <f t="shared" si="1"/>
        <v>0</v>
      </c>
      <c r="M14" s="4"/>
      <c r="N14" s="4"/>
      <c r="O14" s="4"/>
      <c r="P14" s="4"/>
      <c r="Q14" s="4"/>
      <c r="R14" s="4"/>
      <c r="S14" s="4"/>
      <c r="T14" s="4"/>
      <c r="U14" s="4"/>
      <c r="V14" s="4"/>
      <c r="W14" s="4"/>
      <c r="X14" s="4"/>
      <c r="Y14" s="4"/>
    </row>
    <row r="15" ht="15.75" customHeight="1">
      <c r="A15" s="264" t="s">
        <v>197</v>
      </c>
      <c r="B15" s="265" t="s">
        <v>198</v>
      </c>
      <c r="C15" s="266">
        <f>'Project Year 2'!K85+'Project Year 1'!K85</f>
        <v>0</v>
      </c>
      <c r="D15" s="266">
        <f>'Project Year 2'!K86+'Project Year 1'!K86</f>
        <v>0</v>
      </c>
      <c r="E15" s="266">
        <f>'Project Year 2'!K87+'Project Year 1'!K87</f>
        <v>0</v>
      </c>
      <c r="F15" s="266">
        <f>'Project Year 2'!K88+'Project Year 1'!K88</f>
        <v>0</v>
      </c>
      <c r="G15" s="270">
        <f>'Project Year 2'!K89+'Project Year 1'!K89</f>
        <v>0</v>
      </c>
      <c r="H15" s="270">
        <f>'Project Year 2'!K90+'Project Year 1'!K90</f>
        <v>0</v>
      </c>
      <c r="I15" s="270">
        <f>'Project Year 2'!K91+'Project Year 1'!K91</f>
        <v>0</v>
      </c>
      <c r="J15" s="270">
        <f>'Project Year 2'!K92+'Project Year 1'!K92</f>
        <v>0</v>
      </c>
      <c r="K15" s="267">
        <f>'Project Year 2'!K93+'Project Year 1'!K93</f>
        <v>0</v>
      </c>
      <c r="L15" s="263">
        <f t="shared" si="1"/>
        <v>0</v>
      </c>
      <c r="M15" s="4"/>
      <c r="N15" s="4"/>
      <c r="O15" s="4"/>
      <c r="P15" s="4"/>
      <c r="Q15" s="4"/>
      <c r="R15" s="4"/>
      <c r="S15" s="4"/>
      <c r="T15" s="4"/>
      <c r="U15" s="4"/>
      <c r="V15" s="4"/>
      <c r="W15" s="4"/>
      <c r="X15" s="4"/>
      <c r="Y15" s="4"/>
    </row>
    <row r="16" ht="15.75" customHeight="1">
      <c r="A16" s="264" t="s">
        <v>199</v>
      </c>
      <c r="B16" s="265" t="s">
        <v>200</v>
      </c>
      <c r="C16" s="261">
        <f>'Project Year 2'!K94+'Project Year 1'!K94</f>
        <v>0</v>
      </c>
      <c r="D16" s="261">
        <f>'Project Year 2'!K95+'Project Year 1'!K95</f>
        <v>0</v>
      </c>
      <c r="E16" s="261">
        <f>'Project Year 2'!K96+'Project Year 1'!K96</f>
        <v>0</v>
      </c>
      <c r="F16" s="261">
        <f>'Project Year 2'!K97+'Project Year 1'!K97</f>
        <v>0</v>
      </c>
      <c r="G16" s="269">
        <f>'Project Year 2'!K98+'Project Year 1'!K98</f>
        <v>0</v>
      </c>
      <c r="H16" s="269">
        <f>'Project Year 2'!K99+'Project Year 1'!K99</f>
        <v>0</v>
      </c>
      <c r="I16" s="269">
        <f>'Project Year 2'!K100+'Project Year 1'!K100</f>
        <v>0</v>
      </c>
      <c r="J16" s="269">
        <f>'Project Year 2'!K101+'Project Year 1'!K101</f>
        <v>0</v>
      </c>
      <c r="K16" s="262">
        <f>'Project Year 2'!K102+'Project Year 1'!K102</f>
        <v>0</v>
      </c>
      <c r="L16" s="263">
        <f t="shared" si="1"/>
        <v>0</v>
      </c>
      <c r="M16" s="4"/>
      <c r="N16" s="4"/>
      <c r="O16" s="4"/>
      <c r="P16" s="4"/>
      <c r="Q16" s="4"/>
      <c r="R16" s="4"/>
      <c r="S16" s="4"/>
      <c r="T16" s="4"/>
      <c r="U16" s="4"/>
      <c r="V16" s="4"/>
      <c r="W16" s="4"/>
      <c r="X16" s="4"/>
      <c r="Y16" s="4"/>
    </row>
    <row r="17" ht="15.75" customHeight="1">
      <c r="A17" s="271" t="s">
        <v>201</v>
      </c>
      <c r="B17" s="3"/>
      <c r="C17" s="263">
        <f t="shared" ref="C17:K17" si="2">SUM(C6:C16)</f>
        <v>0</v>
      </c>
      <c r="D17" s="263">
        <f t="shared" si="2"/>
        <v>0</v>
      </c>
      <c r="E17" s="263">
        <f t="shared" si="2"/>
        <v>0</v>
      </c>
      <c r="F17" s="263">
        <f t="shared" si="2"/>
        <v>0</v>
      </c>
      <c r="G17" s="263">
        <f t="shared" si="2"/>
        <v>0</v>
      </c>
      <c r="H17" s="263">
        <f t="shared" si="2"/>
        <v>0</v>
      </c>
      <c r="I17" s="263">
        <f t="shared" si="2"/>
        <v>0</v>
      </c>
      <c r="J17" s="263">
        <f t="shared" si="2"/>
        <v>0</v>
      </c>
      <c r="K17" s="263">
        <f t="shared" si="2"/>
        <v>0</v>
      </c>
      <c r="L17" s="272"/>
      <c r="M17" s="4"/>
      <c r="N17" s="4"/>
      <c r="O17" s="4"/>
      <c r="P17" s="4"/>
      <c r="Q17" s="4"/>
      <c r="R17" s="4"/>
      <c r="S17" s="4"/>
      <c r="T17" s="4"/>
      <c r="U17" s="4"/>
      <c r="V17" s="4"/>
      <c r="W17" s="4"/>
      <c r="X17" s="4"/>
      <c r="Y17" s="4"/>
    </row>
    <row r="18" ht="15.75" customHeight="1">
      <c r="A18" s="273"/>
      <c r="B18" s="274"/>
      <c r="C18" s="273" t="s">
        <v>202</v>
      </c>
      <c r="D18" s="2"/>
      <c r="E18" s="2"/>
      <c r="F18" s="2"/>
      <c r="G18" s="2"/>
      <c r="H18" s="2"/>
      <c r="I18" s="2"/>
      <c r="J18" s="2"/>
      <c r="K18" s="3"/>
      <c r="L18" s="263">
        <f>sum(L6:L16)</f>
        <v>0</v>
      </c>
      <c r="M18" s="4"/>
      <c r="N18" s="4"/>
      <c r="O18" s="4"/>
      <c r="P18" s="4"/>
      <c r="Q18" s="4"/>
      <c r="R18" s="4"/>
      <c r="S18" s="4"/>
      <c r="T18" s="4"/>
      <c r="U18" s="4"/>
      <c r="V18" s="4"/>
      <c r="W18" s="4"/>
      <c r="X18" s="4"/>
      <c r="Y18" s="4"/>
    </row>
    <row r="19" ht="15.75" customHeight="1">
      <c r="A19" s="273"/>
      <c r="B19" s="274"/>
      <c r="C19" s="273" t="s">
        <v>203</v>
      </c>
      <c r="D19" s="2"/>
      <c r="E19" s="2"/>
      <c r="F19" s="2"/>
      <c r="G19" s="2"/>
      <c r="H19" s="2"/>
      <c r="I19" s="2"/>
      <c r="J19" s="2"/>
      <c r="K19" s="3"/>
      <c r="L19" s="263">
        <f>'Project Year 2'!B112+'Project Year 1'!B112</f>
        <v>0</v>
      </c>
      <c r="M19" s="4"/>
      <c r="N19" s="4"/>
      <c r="O19" s="4"/>
      <c r="P19" s="4"/>
      <c r="Q19" s="4"/>
      <c r="R19" s="4"/>
      <c r="S19" s="4"/>
      <c r="T19" s="4"/>
      <c r="U19" s="4"/>
      <c r="V19" s="4"/>
      <c r="W19" s="4"/>
      <c r="X19" s="4"/>
      <c r="Y19" s="4"/>
    </row>
    <row r="20" ht="15.75" customHeight="1">
      <c r="A20" s="275"/>
      <c r="B20" s="276"/>
      <c r="C20" s="275" t="s">
        <v>204</v>
      </c>
      <c r="D20" s="2"/>
      <c r="E20" s="2"/>
      <c r="F20" s="2"/>
      <c r="G20" s="2"/>
      <c r="H20" s="2"/>
      <c r="I20" s="2"/>
      <c r="J20" s="2"/>
      <c r="K20" s="3"/>
      <c r="L20" s="277">
        <f>sum(L6:L19)</f>
        <v>0</v>
      </c>
      <c r="M20" s="4"/>
      <c r="N20" s="4"/>
      <c r="O20" s="4"/>
      <c r="P20" s="4"/>
      <c r="Q20" s="4"/>
      <c r="R20" s="4"/>
      <c r="S20" s="4"/>
      <c r="T20" s="4"/>
      <c r="U20" s="4"/>
      <c r="V20" s="4"/>
      <c r="W20" s="4"/>
      <c r="X20" s="4"/>
      <c r="Y20" s="4"/>
    </row>
    <row r="21" ht="15.7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5.7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5.7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5.7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5.7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5.7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J4:J5"/>
    <mergeCell ref="L4:L5"/>
    <mergeCell ref="A17:B17"/>
    <mergeCell ref="C18:K18"/>
    <mergeCell ref="C19:K19"/>
    <mergeCell ref="C20:K20"/>
    <mergeCell ref="C1:L1"/>
    <mergeCell ref="C2:L2"/>
    <mergeCell ref="A3:A4"/>
    <mergeCell ref="B4:B5"/>
    <mergeCell ref="F4:F5"/>
    <mergeCell ref="G4:G5"/>
    <mergeCell ref="I4:I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topLeftCell="C1" activePane="topRight" state="frozen"/>
      <selection activeCell="D2" sqref="D2" pane="topRight"/>
    </sheetView>
  </sheetViews>
  <sheetFormatPr customHeight="1" defaultColWidth="12.63" defaultRowHeight="15.0"/>
  <cols>
    <col customWidth="1" min="1" max="1" width="13.0"/>
    <col customWidth="1" min="2" max="2" width="27.25"/>
    <col customWidth="1" min="3" max="3" width="27.0"/>
    <col customWidth="1" min="4" max="4" width="17.75"/>
    <col customWidth="1" min="5" max="5" width="17.63"/>
    <col customWidth="1" min="6" max="6" width="18.5"/>
    <col customWidth="1" min="7" max="7" width="17.88"/>
    <col customWidth="1" min="8" max="8" width="30.25"/>
    <col customWidth="1" min="9" max="9" width="17.88"/>
    <col customWidth="1" min="10" max="10" width="17.25"/>
    <col customWidth="1" min="11" max="11" width="25.5"/>
    <col customWidth="1" min="12" max="12" width="17.5"/>
    <col customWidth="1" min="13" max="13" width="20.63"/>
  </cols>
  <sheetData>
    <row r="1" ht="26.25" customHeight="1">
      <c r="A1" s="278"/>
      <c r="B1" s="279"/>
      <c r="C1" s="280" t="s">
        <v>205</v>
      </c>
    </row>
    <row r="2" ht="21.75" customHeight="1">
      <c r="A2" s="278"/>
      <c r="B2" s="279"/>
      <c r="C2" s="245" t="s">
        <v>206</v>
      </c>
    </row>
    <row r="3">
      <c r="A3" s="246"/>
      <c r="B3" s="281" t="s">
        <v>156</v>
      </c>
      <c r="C3" s="248" t="s">
        <v>157</v>
      </c>
      <c r="D3" s="248" t="s">
        <v>158</v>
      </c>
      <c r="E3" s="248" t="s">
        <v>159</v>
      </c>
      <c r="F3" s="248" t="s">
        <v>160</v>
      </c>
      <c r="G3" s="248" t="s">
        <v>161</v>
      </c>
      <c r="H3" s="248" t="s">
        <v>162</v>
      </c>
      <c r="I3" s="248">
        <v>630.0</v>
      </c>
      <c r="J3" s="248">
        <v>656.0</v>
      </c>
      <c r="K3" s="248" t="s">
        <v>163</v>
      </c>
    </row>
    <row r="4">
      <c r="B4" s="250" t="s">
        <v>164</v>
      </c>
      <c r="C4" s="251" t="s">
        <v>165</v>
      </c>
      <c r="D4" s="251" t="s">
        <v>166</v>
      </c>
      <c r="E4" s="251" t="s">
        <v>167</v>
      </c>
      <c r="F4" s="252" t="s">
        <v>168</v>
      </c>
      <c r="G4" s="253" t="s">
        <v>169</v>
      </c>
      <c r="H4" s="254" t="s">
        <v>170</v>
      </c>
      <c r="I4" s="252" t="s">
        <v>171</v>
      </c>
      <c r="J4" s="252" t="s">
        <v>172</v>
      </c>
      <c r="K4" s="254" t="s">
        <v>173</v>
      </c>
    </row>
    <row r="5">
      <c r="A5" s="256" t="s">
        <v>175</v>
      </c>
      <c r="C5" s="251" t="s">
        <v>176</v>
      </c>
      <c r="D5" s="251" t="s">
        <v>177</v>
      </c>
      <c r="E5" s="251" t="s">
        <v>177</v>
      </c>
      <c r="F5" s="257"/>
      <c r="G5" s="257"/>
      <c r="H5" s="258" t="s">
        <v>178</v>
      </c>
      <c r="I5" s="257"/>
      <c r="J5" s="257"/>
      <c r="K5" s="258" t="s">
        <v>179</v>
      </c>
    </row>
    <row r="6" ht="71.25" customHeight="1">
      <c r="A6" s="259" t="s">
        <v>180</v>
      </c>
      <c r="B6" s="260" t="s">
        <v>181</v>
      </c>
      <c r="C6" s="282" t="s">
        <v>207</v>
      </c>
      <c r="D6" s="282" t="s">
        <v>208</v>
      </c>
      <c r="E6" s="282" t="s">
        <v>209</v>
      </c>
      <c r="F6" s="282" t="s">
        <v>210</v>
      </c>
      <c r="G6" s="282" t="s">
        <v>211</v>
      </c>
      <c r="H6" s="282" t="s">
        <v>212</v>
      </c>
      <c r="I6" s="282" t="s">
        <v>213</v>
      </c>
      <c r="J6" s="282" t="s">
        <v>214</v>
      </c>
      <c r="K6" s="283" t="s">
        <v>215</v>
      </c>
    </row>
    <row r="7">
      <c r="A7" s="264" t="s">
        <v>182</v>
      </c>
      <c r="B7" s="265" t="s">
        <v>183</v>
      </c>
      <c r="C7" s="284" t="s">
        <v>216</v>
      </c>
      <c r="D7" s="284" t="s">
        <v>208</v>
      </c>
      <c r="E7" s="284" t="s">
        <v>209</v>
      </c>
      <c r="F7" s="284" t="s">
        <v>217</v>
      </c>
      <c r="G7" s="284"/>
      <c r="H7" s="284" t="s">
        <v>218</v>
      </c>
      <c r="I7" s="284" t="s">
        <v>219</v>
      </c>
      <c r="J7" s="284"/>
      <c r="K7" s="284" t="s">
        <v>220</v>
      </c>
    </row>
    <row r="8">
      <c r="A8" s="264">
        <v>15100.0</v>
      </c>
      <c r="B8" s="265" t="s">
        <v>184</v>
      </c>
      <c r="C8" s="282" t="s">
        <v>221</v>
      </c>
      <c r="D8" s="282" t="s">
        <v>208</v>
      </c>
      <c r="E8" s="282" t="s">
        <v>209</v>
      </c>
      <c r="F8" s="282" t="s">
        <v>222</v>
      </c>
      <c r="G8" s="282"/>
      <c r="H8" s="282" t="s">
        <v>223</v>
      </c>
      <c r="I8" s="283" t="s">
        <v>224</v>
      </c>
      <c r="J8" s="282"/>
      <c r="K8" s="283" t="s">
        <v>220</v>
      </c>
    </row>
    <row r="9">
      <c r="A9" s="264" t="s">
        <v>185</v>
      </c>
      <c r="B9" s="265" t="s">
        <v>186</v>
      </c>
      <c r="C9" s="284" t="s">
        <v>225</v>
      </c>
      <c r="D9" s="284" t="s">
        <v>208</v>
      </c>
      <c r="E9" s="284" t="s">
        <v>209</v>
      </c>
      <c r="F9" s="284" t="s">
        <v>226</v>
      </c>
      <c r="G9" s="284"/>
      <c r="H9" s="284" t="s">
        <v>227</v>
      </c>
      <c r="I9" s="285" t="s">
        <v>228</v>
      </c>
      <c r="J9" s="284" t="s">
        <v>229</v>
      </c>
      <c r="K9" s="285" t="s">
        <v>220</v>
      </c>
    </row>
    <row r="10" ht="63.0" customHeight="1">
      <c r="A10" s="264" t="s">
        <v>187</v>
      </c>
      <c r="B10" s="268" t="s">
        <v>188</v>
      </c>
      <c r="C10" s="282" t="s">
        <v>230</v>
      </c>
      <c r="D10" s="282" t="s">
        <v>208</v>
      </c>
      <c r="E10" s="282" t="s">
        <v>209</v>
      </c>
      <c r="F10" s="282" t="s">
        <v>231</v>
      </c>
      <c r="G10" s="282"/>
      <c r="H10" s="282" t="s">
        <v>232</v>
      </c>
      <c r="I10" s="286"/>
      <c r="J10" s="282"/>
      <c r="K10" s="283" t="s">
        <v>233</v>
      </c>
      <c r="L10" s="287"/>
      <c r="M10" s="288"/>
      <c r="N10" s="288"/>
    </row>
    <row r="11" ht="47.25" customHeight="1">
      <c r="A11" s="264" t="s">
        <v>189</v>
      </c>
      <c r="B11" s="265" t="s">
        <v>190</v>
      </c>
      <c r="C11" s="284" t="s">
        <v>234</v>
      </c>
      <c r="D11" s="284" t="s">
        <v>208</v>
      </c>
      <c r="E11" s="284" t="s">
        <v>209</v>
      </c>
      <c r="F11" s="284" t="s">
        <v>235</v>
      </c>
      <c r="G11" s="284"/>
      <c r="H11" s="284" t="s">
        <v>236</v>
      </c>
      <c r="I11" s="284"/>
      <c r="J11" s="284"/>
      <c r="K11" s="285" t="s">
        <v>237</v>
      </c>
      <c r="L11" s="287"/>
      <c r="M11" s="288"/>
      <c r="N11" s="288"/>
    </row>
    <row r="12">
      <c r="A12" s="264" t="s">
        <v>191</v>
      </c>
      <c r="B12" s="265" t="s">
        <v>192</v>
      </c>
      <c r="C12" s="282" t="s">
        <v>238</v>
      </c>
      <c r="D12" s="282" t="s">
        <v>208</v>
      </c>
      <c r="E12" s="282" t="s">
        <v>209</v>
      </c>
      <c r="F12" s="282" t="s">
        <v>239</v>
      </c>
      <c r="G12" s="282" t="s">
        <v>240</v>
      </c>
      <c r="H12" s="282" t="s">
        <v>241</v>
      </c>
      <c r="I12" s="282"/>
      <c r="J12" s="282" t="s">
        <v>242</v>
      </c>
      <c r="K12" s="283" t="s">
        <v>243</v>
      </c>
      <c r="L12" s="287"/>
      <c r="M12" s="288"/>
      <c r="N12" s="288"/>
    </row>
    <row r="13" ht="42.0" customHeight="1">
      <c r="A13" s="264" t="s">
        <v>193</v>
      </c>
      <c r="B13" s="265" t="s">
        <v>194</v>
      </c>
      <c r="C13" s="284" t="s">
        <v>244</v>
      </c>
      <c r="D13" s="284" t="s">
        <v>208</v>
      </c>
      <c r="E13" s="284" t="s">
        <v>209</v>
      </c>
      <c r="F13" s="284" t="s">
        <v>245</v>
      </c>
      <c r="G13" s="284"/>
      <c r="H13" s="284" t="s">
        <v>246</v>
      </c>
      <c r="I13" s="284"/>
      <c r="J13" s="284"/>
      <c r="K13" s="285" t="s">
        <v>247</v>
      </c>
      <c r="L13" s="287"/>
      <c r="M13" s="288"/>
      <c r="N13" s="288"/>
    </row>
    <row r="14">
      <c r="A14" s="264" t="s">
        <v>195</v>
      </c>
      <c r="B14" s="265" t="s">
        <v>196</v>
      </c>
      <c r="C14" s="282" t="s">
        <v>248</v>
      </c>
      <c r="D14" s="282" t="s">
        <v>208</v>
      </c>
      <c r="E14" s="282" t="s">
        <v>249</v>
      </c>
      <c r="F14" s="282" t="s">
        <v>250</v>
      </c>
      <c r="G14" s="286"/>
      <c r="H14" s="282" t="s">
        <v>251</v>
      </c>
      <c r="I14" s="286"/>
      <c r="J14" s="286"/>
      <c r="K14" s="283" t="s">
        <v>252</v>
      </c>
    </row>
    <row r="15" ht="35.25" customHeight="1">
      <c r="A15" s="264" t="s">
        <v>197</v>
      </c>
      <c r="B15" s="265" t="s">
        <v>198</v>
      </c>
      <c r="C15" s="284" t="s">
        <v>253</v>
      </c>
      <c r="D15" s="284" t="s">
        <v>208</v>
      </c>
      <c r="E15" s="284" t="s">
        <v>249</v>
      </c>
      <c r="F15" s="284" t="s">
        <v>254</v>
      </c>
      <c r="G15" s="289"/>
      <c r="H15" s="289" t="s">
        <v>255</v>
      </c>
      <c r="I15" s="289"/>
      <c r="J15" s="289"/>
      <c r="K15" s="285" t="s">
        <v>256</v>
      </c>
    </row>
    <row r="16">
      <c r="A16" s="264" t="s">
        <v>199</v>
      </c>
      <c r="B16" s="265" t="s">
        <v>200</v>
      </c>
      <c r="C16" s="282" t="s">
        <v>257</v>
      </c>
      <c r="D16" s="282" t="s">
        <v>208</v>
      </c>
      <c r="E16" s="282" t="s">
        <v>249</v>
      </c>
      <c r="F16" s="282" t="s">
        <v>258</v>
      </c>
      <c r="G16" s="286"/>
      <c r="H16" s="286" t="s">
        <v>259</v>
      </c>
      <c r="I16" s="286"/>
      <c r="J16" s="286"/>
      <c r="K16" s="283" t="s">
        <v>260</v>
      </c>
    </row>
    <row r="17">
      <c r="C17" s="290"/>
      <c r="D17" s="290"/>
      <c r="E17" s="290"/>
      <c r="F17" s="290"/>
      <c r="G17" s="290"/>
      <c r="H17" s="290"/>
      <c r="I17" s="290"/>
      <c r="J17" s="290"/>
      <c r="K17" s="290"/>
    </row>
    <row r="18">
      <c r="C18" s="291"/>
      <c r="D18" s="291"/>
      <c r="E18" s="292"/>
      <c r="F18" s="292"/>
      <c r="G18" s="292"/>
      <c r="H18" s="292"/>
      <c r="I18" s="292"/>
      <c r="J18" s="291"/>
      <c r="K18" s="291"/>
    </row>
    <row r="19">
      <c r="E19" s="293" t="s">
        <v>261</v>
      </c>
      <c r="F19" s="2"/>
      <c r="G19" s="2"/>
      <c r="H19" s="2"/>
      <c r="I19" s="3"/>
    </row>
    <row r="20">
      <c r="E20" s="294" t="s">
        <v>262</v>
      </c>
      <c r="F20" s="2"/>
      <c r="G20" s="2"/>
      <c r="H20" s="2"/>
      <c r="I20" s="3"/>
    </row>
    <row r="21">
      <c r="E21" s="294" t="s">
        <v>263</v>
      </c>
      <c r="F21" s="2"/>
      <c r="G21" s="2"/>
      <c r="H21" s="2"/>
      <c r="I21" s="3"/>
    </row>
    <row r="22">
      <c r="E22" s="294" t="s">
        <v>264</v>
      </c>
      <c r="F22" s="2"/>
      <c r="G22" s="2"/>
      <c r="H22" s="2"/>
      <c r="I22" s="3"/>
    </row>
    <row r="23">
      <c r="E23" s="294" t="s">
        <v>265</v>
      </c>
      <c r="F23" s="2"/>
      <c r="G23" s="2"/>
      <c r="H23" s="2"/>
      <c r="I23" s="3"/>
    </row>
    <row r="24">
      <c r="E24" s="295" t="s">
        <v>266</v>
      </c>
      <c r="F24" s="2"/>
      <c r="G24" s="2"/>
      <c r="H24" s="2"/>
      <c r="I24" s="3"/>
    </row>
    <row r="25">
      <c r="C25" s="296"/>
    </row>
    <row r="26">
      <c r="C26" s="297" t="s">
        <v>267</v>
      </c>
      <c r="D26" s="2"/>
      <c r="E26" s="2"/>
      <c r="F26" s="2"/>
      <c r="G26" s="2"/>
      <c r="H26" s="2"/>
      <c r="I26" s="2"/>
      <c r="J26" s="2"/>
      <c r="K26" s="3"/>
    </row>
    <row r="27">
      <c r="C27" s="298" t="s">
        <v>268</v>
      </c>
      <c r="D27" s="299" t="s">
        <v>269</v>
      </c>
      <c r="E27" s="2"/>
      <c r="F27" s="2"/>
      <c r="G27" s="2"/>
      <c r="H27" s="2"/>
      <c r="I27" s="2"/>
      <c r="J27" s="2"/>
      <c r="K27" s="3"/>
    </row>
    <row r="28">
      <c r="C28" s="298" t="s">
        <v>270</v>
      </c>
      <c r="D28" s="300" t="s">
        <v>271</v>
      </c>
      <c r="E28" s="2"/>
      <c r="F28" s="2"/>
      <c r="G28" s="2"/>
      <c r="H28" s="2"/>
      <c r="I28" s="2"/>
      <c r="J28" s="2"/>
      <c r="K28" s="3"/>
    </row>
    <row r="29">
      <c r="C29" s="301" t="s">
        <v>272</v>
      </c>
      <c r="D29" s="299" t="s">
        <v>273</v>
      </c>
      <c r="E29" s="2"/>
      <c r="F29" s="2"/>
      <c r="G29" s="2"/>
      <c r="H29" s="2"/>
      <c r="I29" s="2"/>
      <c r="J29" s="2"/>
      <c r="K29" s="3"/>
    </row>
  </sheetData>
  <mergeCells count="18">
    <mergeCell ref="C1:K1"/>
    <mergeCell ref="C2:K2"/>
    <mergeCell ref="A3:A4"/>
    <mergeCell ref="B4:B5"/>
    <mergeCell ref="F4:F5"/>
    <mergeCell ref="G4:G5"/>
    <mergeCell ref="J4:J5"/>
    <mergeCell ref="C26:K26"/>
    <mergeCell ref="D27:K27"/>
    <mergeCell ref="D28:K28"/>
    <mergeCell ref="D29:K29"/>
    <mergeCell ref="I4:I5"/>
    <mergeCell ref="E19:I19"/>
    <mergeCell ref="E20:I20"/>
    <mergeCell ref="E21:I21"/>
    <mergeCell ref="E22:I22"/>
    <mergeCell ref="E23:I23"/>
    <mergeCell ref="E24:I24"/>
  </mergeCells>
  <hyperlinks>
    <hyperlink r:id="rId1" ref="E24"/>
  </hyperlin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