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line1\Documents\Jan 21 COVID Policy Options\"/>
    </mc:Choice>
  </mc:AlternateContent>
  <xr:revisionPtr revIDLastSave="0" documentId="8_{C4635CB7-0181-47BE-A69B-F3568EA05D10}" xr6:coauthVersionLast="45" xr6:coauthVersionMax="45" xr10:uidLastSave="{00000000-0000-0000-0000-000000000000}"/>
  <bookViews>
    <workbookView xWindow="-108" yWindow="-108" windowWidth="23256" windowHeight="12576" firstSheet="1" activeTab="1" xr2:uid="{85A5B172-13D3-463F-8C79-57E41F682397}"/>
  </bookViews>
  <sheets>
    <sheet name="Total Costs w FA labor" sheetId="1" state="hidden" r:id="rId1"/>
    <sheet name="Total Costs w contract labor" sheetId="5" r:id="rId2"/>
    <sheet name="One Time Costs" sheetId="3" r:id="rId3"/>
    <sheet name="Medical Materia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3" l="1"/>
  <c r="P20" i="3" s="1"/>
  <c r="L19" i="3"/>
  <c r="L20" i="3"/>
  <c r="H19" i="3"/>
  <c r="H20" i="3"/>
  <c r="D19" i="3"/>
  <c r="D20" i="3" s="1"/>
  <c r="AH55" i="5" l="1"/>
  <c r="AF55" i="5"/>
  <c r="AA55" i="5"/>
  <c r="Y55" i="5"/>
  <c r="T55" i="5"/>
  <c r="R55" i="5"/>
  <c r="M55" i="5"/>
  <c r="K55" i="5"/>
  <c r="AI55" i="1"/>
  <c r="AG55" i="1"/>
  <c r="AB55" i="1"/>
  <c r="Z55" i="1"/>
  <c r="U55" i="1"/>
  <c r="S55" i="1"/>
  <c r="N55" i="1"/>
  <c r="L55" i="1"/>
  <c r="M6" i="5"/>
  <c r="M5" i="5"/>
  <c r="K6" i="5"/>
  <c r="R6" i="5"/>
  <c r="T6" i="5"/>
  <c r="T5" i="5"/>
  <c r="Y6" i="5"/>
  <c r="AA6" i="5"/>
  <c r="AA5" i="5"/>
  <c r="AF6" i="5"/>
  <c r="AI5" i="1"/>
  <c r="AH6" i="5"/>
  <c r="AH5" i="5"/>
  <c r="AI6" i="1"/>
  <c r="AG6" i="1"/>
  <c r="AB6" i="1"/>
  <c r="Z6" i="1"/>
  <c r="AB5" i="1"/>
  <c r="U6" i="1"/>
  <c r="S6" i="1"/>
  <c r="U5" i="1"/>
  <c r="N6" i="1"/>
  <c r="N5" i="1"/>
  <c r="L6" i="1"/>
  <c r="L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0" i="1"/>
  <c r="P18" i="3"/>
  <c r="L18" i="3"/>
  <c r="H18" i="3"/>
  <c r="D18" i="3"/>
  <c r="Y49" i="5" l="1"/>
  <c r="AA49" i="5" s="1"/>
  <c r="F49" i="5"/>
  <c r="AF49" i="5" s="1"/>
  <c r="AH49" i="5" s="1"/>
  <c r="F48" i="5"/>
  <c r="R48" i="5" s="1"/>
  <c r="T48" i="5" s="1"/>
  <c r="F47" i="5"/>
  <c r="Y47" i="5" s="1"/>
  <c r="AA47" i="5" s="1"/>
  <c r="F46" i="5"/>
  <c r="AF46" i="5" s="1"/>
  <c r="AH46" i="5" s="1"/>
  <c r="F45" i="5"/>
  <c r="AF45" i="5" s="1"/>
  <c r="AH45" i="5" s="1"/>
  <c r="F44" i="5"/>
  <c r="Y44" i="5" s="1"/>
  <c r="AA44" i="5" s="1"/>
  <c r="F43" i="5"/>
  <c r="Y43" i="5" s="1"/>
  <c r="AA43" i="5" s="1"/>
  <c r="F42" i="5"/>
  <c r="AF42" i="5" s="1"/>
  <c r="AH42" i="5" s="1"/>
  <c r="F41" i="5"/>
  <c r="AF41" i="5" s="1"/>
  <c r="AH41" i="5" s="1"/>
  <c r="AH40" i="5"/>
  <c r="AA40" i="5"/>
  <c r="F40" i="5"/>
  <c r="R40" i="5" s="1"/>
  <c r="T40" i="5" s="1"/>
  <c r="AH39" i="5"/>
  <c r="F39" i="5"/>
  <c r="R39" i="5" s="1"/>
  <c r="T39" i="5" s="1"/>
  <c r="K38" i="5"/>
  <c r="M38" i="5" s="1"/>
  <c r="F38" i="5"/>
  <c r="AF38" i="5" s="1"/>
  <c r="AH38" i="5" s="1"/>
  <c r="F37" i="5"/>
  <c r="Y37" i="5" s="1"/>
  <c r="AA37" i="5" s="1"/>
  <c r="F36" i="5"/>
  <c r="Y36" i="5" s="1"/>
  <c r="AA36" i="5" s="1"/>
  <c r="F35" i="5"/>
  <c r="AF35" i="5" s="1"/>
  <c r="AH35" i="5" s="1"/>
  <c r="F34" i="5"/>
  <c r="AF34" i="5" s="1"/>
  <c r="AH34" i="5" s="1"/>
  <c r="F33" i="5"/>
  <c r="Y33" i="5" s="1"/>
  <c r="AA33" i="5" s="1"/>
  <c r="F32" i="5"/>
  <c r="Y32" i="5" s="1"/>
  <c r="AA32" i="5" s="1"/>
  <c r="AH31" i="5"/>
  <c r="F31" i="5"/>
  <c r="Y31" i="5" s="1"/>
  <c r="AA31" i="5" s="1"/>
  <c r="F30" i="5"/>
  <c r="AF30" i="5" s="1"/>
  <c r="AH9" i="5"/>
  <c r="Y9" i="5"/>
  <c r="AA9" i="5" s="1"/>
  <c r="T9" i="5"/>
  <c r="R9" i="5"/>
  <c r="K9" i="5"/>
  <c r="M9" i="5" s="1"/>
  <c r="AH4" i="5"/>
  <c r="AF4" i="5"/>
  <c r="Y4" i="5"/>
  <c r="AA4" i="5" s="1"/>
  <c r="T4" i="5"/>
  <c r="R4" i="5"/>
  <c r="K4" i="5"/>
  <c r="M4" i="5" s="1"/>
  <c r="AG4" i="1"/>
  <c r="Z4" i="1"/>
  <c r="S4" i="1"/>
  <c r="L4" i="1"/>
  <c r="P17" i="3"/>
  <c r="L17" i="3"/>
  <c r="H17" i="3"/>
  <c r="D17" i="3"/>
  <c r="P16" i="3"/>
  <c r="L16" i="3"/>
  <c r="H16" i="3"/>
  <c r="D16" i="3"/>
  <c r="P15" i="3"/>
  <c r="L15" i="3"/>
  <c r="H15" i="3"/>
  <c r="D15" i="3"/>
  <c r="P14" i="3"/>
  <c r="L14" i="3"/>
  <c r="H14" i="3"/>
  <c r="D14" i="3"/>
  <c r="K49" i="5" l="1"/>
  <c r="M49" i="5" s="1"/>
  <c r="K48" i="5"/>
  <c r="M48" i="5" s="1"/>
  <c r="AF48" i="5"/>
  <c r="AH48" i="5" s="1"/>
  <c r="Y48" i="5"/>
  <c r="AA48" i="5" s="1"/>
  <c r="R47" i="5"/>
  <c r="T47" i="5" s="1"/>
  <c r="AF47" i="5"/>
  <c r="AH47" i="5" s="1"/>
  <c r="R44" i="5"/>
  <c r="T44" i="5" s="1"/>
  <c r="AF44" i="5"/>
  <c r="AH44" i="5" s="1"/>
  <c r="R43" i="5"/>
  <c r="T43" i="5" s="1"/>
  <c r="AF43" i="5"/>
  <c r="AH43" i="5" s="1"/>
  <c r="Y38" i="5"/>
  <c r="AA38" i="5" s="1"/>
  <c r="K45" i="5"/>
  <c r="M45" i="5" s="1"/>
  <c r="Y45" i="5"/>
  <c r="AA45" i="5" s="1"/>
  <c r="Y41" i="5"/>
  <c r="AA41" i="5" s="1"/>
  <c r="K41" i="5"/>
  <c r="M41" i="5" s="1"/>
  <c r="AF37" i="5"/>
  <c r="AH37" i="5" s="1"/>
  <c r="R37" i="5"/>
  <c r="T37" i="5" s="1"/>
  <c r="R33" i="5"/>
  <c r="T33" i="5" s="1"/>
  <c r="AF33" i="5"/>
  <c r="AH33" i="5" s="1"/>
  <c r="R32" i="5"/>
  <c r="T32" i="5" s="1"/>
  <c r="AF32" i="5"/>
  <c r="AH32" i="5" s="1"/>
  <c r="R31" i="5"/>
  <c r="T31" i="5" s="1"/>
  <c r="K34" i="5"/>
  <c r="M34" i="5" s="1"/>
  <c r="Y34" i="5"/>
  <c r="AA34" i="5" s="1"/>
  <c r="R36" i="5"/>
  <c r="T36" i="5" s="1"/>
  <c r="AF36" i="5"/>
  <c r="AH36" i="5" s="1"/>
  <c r="AH30" i="5"/>
  <c r="Y30" i="5"/>
  <c r="K35" i="5"/>
  <c r="M35" i="5" s="1"/>
  <c r="Y39" i="5"/>
  <c r="AA39" i="5" s="1"/>
  <c r="K42" i="5"/>
  <c r="M42" i="5" s="1"/>
  <c r="Y42" i="5"/>
  <c r="AA42" i="5" s="1"/>
  <c r="Y46" i="5"/>
  <c r="AA46" i="5" s="1"/>
  <c r="K31" i="5"/>
  <c r="M31" i="5" s="1"/>
  <c r="K32" i="5"/>
  <c r="M32" i="5" s="1"/>
  <c r="R34" i="5"/>
  <c r="T34" i="5" s="1"/>
  <c r="K36" i="5"/>
  <c r="M36" i="5" s="1"/>
  <c r="R38" i="5"/>
  <c r="T38" i="5" s="1"/>
  <c r="R41" i="5"/>
  <c r="T41" i="5" s="1"/>
  <c r="K43" i="5"/>
  <c r="M43" i="5" s="1"/>
  <c r="R45" i="5"/>
  <c r="T45" i="5" s="1"/>
  <c r="K47" i="5"/>
  <c r="M47" i="5" s="1"/>
  <c r="R49" i="5"/>
  <c r="T49" i="5" s="1"/>
  <c r="K30" i="5"/>
  <c r="Y35" i="5"/>
  <c r="AA35" i="5" s="1"/>
  <c r="K39" i="5"/>
  <c r="M39" i="5" s="1"/>
  <c r="K40" i="5"/>
  <c r="M40" i="5" s="1"/>
  <c r="K46" i="5"/>
  <c r="M46" i="5" s="1"/>
  <c r="R30" i="5"/>
  <c r="K33" i="5"/>
  <c r="M33" i="5" s="1"/>
  <c r="R35" i="5"/>
  <c r="T35" i="5" s="1"/>
  <c r="K37" i="5"/>
  <c r="M37" i="5" s="1"/>
  <c r="R42" i="5"/>
  <c r="T42" i="5" s="1"/>
  <c r="K44" i="5"/>
  <c r="M44" i="5" s="1"/>
  <c r="R46" i="5"/>
  <c r="T46" i="5" s="1"/>
  <c r="AH22" i="4"/>
  <c r="AJ22" i="4" s="1"/>
  <c r="AA22" i="4"/>
  <c r="AC22" i="4" s="1"/>
  <c r="S22" i="4"/>
  <c r="U22" i="4" s="1"/>
  <c r="K22" i="4"/>
  <c r="M22" i="4" s="1"/>
  <c r="G22" i="4"/>
  <c r="AJ21" i="4"/>
  <c r="AH21" i="4"/>
  <c r="AC21" i="4"/>
  <c r="AA21" i="4"/>
  <c r="U21" i="4"/>
  <c r="S21" i="4"/>
  <c r="G21" i="4"/>
  <c r="K21" i="4" s="1"/>
  <c r="M21" i="4" s="1"/>
  <c r="AH20" i="4"/>
  <c r="AJ20" i="4" s="1"/>
  <c r="AA20" i="4"/>
  <c r="AC20" i="4" s="1"/>
  <c r="S20" i="4"/>
  <c r="U20" i="4" s="1"/>
  <c r="K20" i="4"/>
  <c r="M20" i="4" s="1"/>
  <c r="G20" i="4"/>
  <c r="AJ19" i="4"/>
  <c r="AH19" i="4"/>
  <c r="AC19" i="4"/>
  <c r="AA19" i="4"/>
  <c r="U19" i="4"/>
  <c r="S19" i="4"/>
  <c r="G19" i="4"/>
  <c r="K19" i="4" s="1"/>
  <c r="M19" i="4" s="1"/>
  <c r="AH18" i="4"/>
  <c r="AJ18" i="4" s="1"/>
  <c r="AA18" i="4"/>
  <c r="AC18" i="4" s="1"/>
  <c r="S18" i="4"/>
  <c r="U18" i="4" s="1"/>
  <c r="K18" i="4"/>
  <c r="M18" i="4" s="1"/>
  <c r="G18" i="4"/>
  <c r="AJ17" i="4"/>
  <c r="AH17" i="4"/>
  <c r="AC17" i="4"/>
  <c r="AA17" i="4"/>
  <c r="U17" i="4"/>
  <c r="S17" i="4"/>
  <c r="G17" i="4"/>
  <c r="K17" i="4" s="1"/>
  <c r="M17" i="4" s="1"/>
  <c r="AH16" i="4"/>
  <c r="AJ16" i="4" s="1"/>
  <c r="AA16" i="4"/>
  <c r="AC16" i="4" s="1"/>
  <c r="S16" i="4"/>
  <c r="U16" i="4" s="1"/>
  <c r="K16" i="4"/>
  <c r="M16" i="4" s="1"/>
  <c r="G16" i="4"/>
  <c r="AJ15" i="4"/>
  <c r="AH15" i="4"/>
  <c r="AC15" i="4"/>
  <c r="AA15" i="4"/>
  <c r="U15" i="4"/>
  <c r="S15" i="4"/>
  <c r="G15" i="4"/>
  <c r="K15" i="4" s="1"/>
  <c r="M15" i="4" s="1"/>
  <c r="AH14" i="4"/>
  <c r="AJ14" i="4" s="1"/>
  <c r="AA14" i="4"/>
  <c r="AC14" i="4" s="1"/>
  <c r="S14" i="4"/>
  <c r="U14" i="4" s="1"/>
  <c r="K14" i="4"/>
  <c r="M14" i="4" s="1"/>
  <c r="G14" i="4"/>
  <c r="AJ13" i="4"/>
  <c r="AH13" i="4"/>
  <c r="AC13" i="4"/>
  <c r="AA13" i="4"/>
  <c r="U13" i="4"/>
  <c r="S13" i="4"/>
  <c r="G13" i="4"/>
  <c r="K13" i="4" s="1"/>
  <c r="M13" i="4" s="1"/>
  <c r="AH12" i="4"/>
  <c r="AJ12" i="4" s="1"/>
  <c r="AA12" i="4"/>
  <c r="AC12" i="4" s="1"/>
  <c r="S12" i="4"/>
  <c r="U12" i="4" s="1"/>
  <c r="K12" i="4"/>
  <c r="M12" i="4" s="1"/>
  <c r="G12" i="4"/>
  <c r="AJ11" i="4"/>
  <c r="AH11" i="4"/>
  <c r="AC11" i="4"/>
  <c r="AA11" i="4"/>
  <c r="U11" i="4"/>
  <c r="S11" i="4"/>
  <c r="G11" i="4"/>
  <c r="K11" i="4" s="1"/>
  <c r="M11" i="4" s="1"/>
  <c r="AH10" i="4"/>
  <c r="AJ10" i="4" s="1"/>
  <c r="AA10" i="4"/>
  <c r="AC10" i="4" s="1"/>
  <c r="S10" i="4"/>
  <c r="U10" i="4" s="1"/>
  <c r="K10" i="4"/>
  <c r="M10" i="4" s="1"/>
  <c r="G10" i="4"/>
  <c r="AJ9" i="4"/>
  <c r="AH9" i="4"/>
  <c r="AC9" i="4"/>
  <c r="AA9" i="4"/>
  <c r="U9" i="4"/>
  <c r="S9" i="4"/>
  <c r="G9" i="4"/>
  <c r="K9" i="4" s="1"/>
  <c r="M9" i="4" s="1"/>
  <c r="AH8" i="4"/>
  <c r="AJ8" i="4" s="1"/>
  <c r="AA8" i="4"/>
  <c r="AC8" i="4" s="1"/>
  <c r="S8" i="4"/>
  <c r="U8" i="4" s="1"/>
  <c r="K8" i="4"/>
  <c r="M8" i="4" s="1"/>
  <c r="G8" i="4"/>
  <c r="AJ7" i="4"/>
  <c r="AH7" i="4"/>
  <c r="AC7" i="4"/>
  <c r="AA7" i="4"/>
  <c r="U7" i="4"/>
  <c r="S7" i="4"/>
  <c r="G7" i="4"/>
  <c r="K7" i="4" s="1"/>
  <c r="M7" i="4" s="1"/>
  <c r="AH6" i="4"/>
  <c r="AJ6" i="4" s="1"/>
  <c r="AA6" i="4"/>
  <c r="AC6" i="4" s="1"/>
  <c r="S6" i="4"/>
  <c r="U6" i="4" s="1"/>
  <c r="K6" i="4"/>
  <c r="M6" i="4" s="1"/>
  <c r="G6" i="4"/>
  <c r="AJ5" i="4"/>
  <c r="AJ23" i="4" s="1"/>
  <c r="AH5" i="4"/>
  <c r="AH23" i="4" s="1"/>
  <c r="AC5" i="4"/>
  <c r="AC23" i="4" s="1"/>
  <c r="AA5" i="4"/>
  <c r="U5" i="4"/>
  <c r="U23" i="4" s="1"/>
  <c r="S5" i="4"/>
  <c r="S23" i="4" s="1"/>
  <c r="G5" i="4"/>
  <c r="K5" i="4" s="1"/>
  <c r="AF50" i="5" l="1"/>
  <c r="AH50" i="5"/>
  <c r="R50" i="5"/>
  <c r="T30" i="5"/>
  <c r="T50" i="5" s="1"/>
  <c r="K50" i="5"/>
  <c r="M30" i="5"/>
  <c r="M50" i="5" s="1"/>
  <c r="AA30" i="5"/>
  <c r="AA50" i="5" s="1"/>
  <c r="Y50" i="5"/>
  <c r="K23" i="4"/>
  <c r="M5" i="4"/>
  <c r="M23" i="4" s="1"/>
  <c r="AA23" i="4"/>
  <c r="U4" i="1" l="1"/>
  <c r="AI31" i="1"/>
  <c r="AI39" i="1"/>
  <c r="AI40" i="1"/>
  <c r="AI4" i="1"/>
  <c r="AI9" i="1"/>
  <c r="AB40" i="1"/>
  <c r="AB9" i="1"/>
  <c r="AB4" i="1"/>
  <c r="U9" i="1"/>
  <c r="N9" i="1"/>
  <c r="N4" i="1"/>
  <c r="P13" i="3"/>
  <c r="L13" i="3"/>
  <c r="H13" i="3"/>
  <c r="D13" i="3"/>
  <c r="P12" i="3"/>
  <c r="L12" i="3"/>
  <c r="H12" i="3"/>
  <c r="D12" i="3"/>
  <c r="P11" i="3"/>
  <c r="L11" i="3"/>
  <c r="H11" i="3"/>
  <c r="D11" i="3"/>
  <c r="P10" i="3"/>
  <c r="L10" i="3"/>
  <c r="H10" i="3"/>
  <c r="D10" i="3"/>
  <c r="P9" i="3"/>
  <c r="L9" i="3"/>
  <c r="H9" i="3"/>
  <c r="D9" i="3"/>
  <c r="P8" i="3"/>
  <c r="L8" i="3"/>
  <c r="H8" i="3"/>
  <c r="D8" i="3"/>
  <c r="P7" i="3"/>
  <c r="L7" i="3"/>
  <c r="H7" i="3"/>
  <c r="D7" i="3"/>
  <c r="P6" i="3"/>
  <c r="L6" i="3"/>
  <c r="H6" i="3"/>
  <c r="D6" i="3"/>
  <c r="P5" i="3"/>
  <c r="P23" i="3" s="1"/>
  <c r="L5" i="3"/>
  <c r="H5" i="3"/>
  <c r="D5" i="3"/>
  <c r="P26" i="3" l="1"/>
  <c r="AF10" i="5"/>
  <c r="AF11" i="5" s="1"/>
  <c r="AF59" i="5" s="1"/>
  <c r="AG10" i="1"/>
  <c r="AG11" i="1" s="1"/>
  <c r="AG59" i="1" s="1"/>
  <c r="D23" i="3"/>
  <c r="L23" i="3"/>
  <c r="H23" i="3"/>
  <c r="Z9" i="1"/>
  <c r="S9" i="1"/>
  <c r="L9" i="1"/>
  <c r="L26" i="3" l="1"/>
  <c r="Z10" i="1"/>
  <c r="Z11" i="1" s="1"/>
  <c r="Z59" i="1" s="1"/>
  <c r="Y10" i="5"/>
  <c r="Y11" i="5" s="1"/>
  <c r="Y59" i="5" s="1"/>
  <c r="D26" i="3"/>
  <c r="K10" i="5"/>
  <c r="K11" i="5" s="1"/>
  <c r="K59" i="5" s="1"/>
  <c r="L10" i="1"/>
  <c r="L11" i="1" s="1"/>
  <c r="H26" i="3"/>
  <c r="R10" i="5"/>
  <c r="R11" i="5" s="1"/>
  <c r="R59" i="5" s="1"/>
  <c r="S10" i="1"/>
  <c r="S11" i="1" s="1"/>
  <c r="S59" i="1" s="1"/>
  <c r="AI10" i="1"/>
  <c r="AI11" i="1" s="1"/>
  <c r="AI59" i="1" s="1"/>
  <c r="AH10" i="5"/>
  <c r="AH11" i="5" s="1"/>
  <c r="AH59" i="5" s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N10" i="1" l="1"/>
  <c r="N11" i="1" s="1"/>
  <c r="M10" i="5"/>
  <c r="M11" i="5" s="1"/>
  <c r="M59" i="5" s="1"/>
  <c r="U10" i="1"/>
  <c r="U11" i="1" s="1"/>
  <c r="U59" i="1" s="1"/>
  <c r="T10" i="5"/>
  <c r="T11" i="5" s="1"/>
  <c r="T59" i="5" s="1"/>
  <c r="AB10" i="1"/>
  <c r="AB11" i="1" s="1"/>
  <c r="AB59" i="1" s="1"/>
  <c r="AA10" i="5"/>
  <c r="AA11" i="5" s="1"/>
  <c r="AA59" i="5" s="1"/>
  <c r="L34" i="1"/>
  <c r="N34" i="1" s="1"/>
  <c r="AG34" i="1"/>
  <c r="AI34" i="1" s="1"/>
  <c r="S34" i="1"/>
  <c r="U34" i="1" s="1"/>
  <c r="Z34" i="1"/>
  <c r="AB34" i="1" s="1"/>
  <c r="L46" i="1"/>
  <c r="N46" i="1" s="1"/>
  <c r="S46" i="1"/>
  <c r="U46" i="1" s="1"/>
  <c r="AG46" i="1"/>
  <c r="AI46" i="1" s="1"/>
  <c r="Z46" i="1"/>
  <c r="AB46" i="1" s="1"/>
  <c r="Z35" i="1"/>
  <c r="AB35" i="1" s="1"/>
  <c r="L35" i="1"/>
  <c r="N35" i="1" s="1"/>
  <c r="AG35" i="1"/>
  <c r="AI35" i="1" s="1"/>
  <c r="S35" i="1"/>
  <c r="U35" i="1" s="1"/>
  <c r="Z39" i="1"/>
  <c r="AB39" i="1" s="1"/>
  <c r="L39" i="1"/>
  <c r="N39" i="1" s="1"/>
  <c r="S39" i="1"/>
  <c r="U39" i="1" s="1"/>
  <c r="AG43" i="1"/>
  <c r="AI43" i="1" s="1"/>
  <c r="L43" i="1"/>
  <c r="N43" i="1" s="1"/>
  <c r="S43" i="1"/>
  <c r="U43" i="1" s="1"/>
  <c r="Z43" i="1"/>
  <c r="AB43" i="1" s="1"/>
  <c r="AG47" i="1"/>
  <c r="AI47" i="1" s="1"/>
  <c r="L47" i="1"/>
  <c r="N47" i="1" s="1"/>
  <c r="Z47" i="1"/>
  <c r="AB47" i="1" s="1"/>
  <c r="S47" i="1"/>
  <c r="U47" i="1" s="1"/>
  <c r="L38" i="1"/>
  <c r="N38" i="1" s="1"/>
  <c r="Z38" i="1"/>
  <c r="AB38" i="1" s="1"/>
  <c r="AG38" i="1"/>
  <c r="AI38" i="1" s="1"/>
  <c r="S38" i="1"/>
  <c r="U38" i="1" s="1"/>
  <c r="Z36" i="1"/>
  <c r="AB36" i="1" s="1"/>
  <c r="AG36" i="1"/>
  <c r="AI36" i="1" s="1"/>
  <c r="S36" i="1"/>
  <c r="U36" i="1" s="1"/>
  <c r="L36" i="1"/>
  <c r="N36" i="1" s="1"/>
  <c r="AG30" i="1"/>
  <c r="AI30" i="1" s="1"/>
  <c r="S30" i="1"/>
  <c r="U30" i="1" s="1"/>
  <c r="L30" i="1"/>
  <c r="N30" i="1" s="1"/>
  <c r="Z30" i="1"/>
  <c r="AB30" i="1" s="1"/>
  <c r="L42" i="1"/>
  <c r="N42" i="1" s="1"/>
  <c r="S42" i="1"/>
  <c r="U42" i="1" s="1"/>
  <c r="Z42" i="1"/>
  <c r="AB42" i="1" s="1"/>
  <c r="AG42" i="1"/>
  <c r="AI42" i="1" s="1"/>
  <c r="Z31" i="1"/>
  <c r="AB31" i="1" s="1"/>
  <c r="L31" i="1"/>
  <c r="N31" i="1" s="1"/>
  <c r="S31" i="1"/>
  <c r="U31" i="1" s="1"/>
  <c r="Z32" i="1"/>
  <c r="AB32" i="1" s="1"/>
  <c r="L32" i="1"/>
  <c r="AG32" i="1"/>
  <c r="AI32" i="1" s="1"/>
  <c r="S32" i="1"/>
  <c r="U32" i="1" s="1"/>
  <c r="L40" i="1"/>
  <c r="N40" i="1" s="1"/>
  <c r="S40" i="1"/>
  <c r="U40" i="1" s="1"/>
  <c r="Z44" i="1"/>
  <c r="AB44" i="1" s="1"/>
  <c r="AG44" i="1"/>
  <c r="AI44" i="1" s="1"/>
  <c r="S44" i="1"/>
  <c r="U44" i="1" s="1"/>
  <c r="L44" i="1"/>
  <c r="N44" i="1" s="1"/>
  <c r="Z48" i="1"/>
  <c r="AB48" i="1" s="1"/>
  <c r="S48" i="1"/>
  <c r="U48" i="1" s="1"/>
  <c r="AG48" i="1"/>
  <c r="AI48" i="1" s="1"/>
  <c r="L48" i="1"/>
  <c r="N48" i="1" s="1"/>
  <c r="AG33" i="1"/>
  <c r="AI33" i="1" s="1"/>
  <c r="S33" i="1"/>
  <c r="U33" i="1" s="1"/>
  <c r="Z33" i="1"/>
  <c r="AB33" i="1" s="1"/>
  <c r="L33" i="1"/>
  <c r="N33" i="1" s="1"/>
  <c r="AG37" i="1"/>
  <c r="AI37" i="1" s="1"/>
  <c r="S37" i="1"/>
  <c r="U37" i="1" s="1"/>
  <c r="L37" i="1"/>
  <c r="N37" i="1" s="1"/>
  <c r="Z37" i="1"/>
  <c r="AB37" i="1" s="1"/>
  <c r="S41" i="1"/>
  <c r="U41" i="1" s="1"/>
  <c r="Z41" i="1"/>
  <c r="AB41" i="1" s="1"/>
  <c r="AG41" i="1"/>
  <c r="AI41" i="1" s="1"/>
  <c r="L41" i="1"/>
  <c r="N41" i="1" s="1"/>
  <c r="S45" i="1"/>
  <c r="U45" i="1" s="1"/>
  <c r="L45" i="1"/>
  <c r="N45" i="1" s="1"/>
  <c r="Z45" i="1"/>
  <c r="AB45" i="1" s="1"/>
  <c r="AG45" i="1"/>
  <c r="AI45" i="1" s="1"/>
  <c r="S49" i="1"/>
  <c r="U49" i="1" s="1"/>
  <c r="Z49" i="1"/>
  <c r="AB49" i="1" s="1"/>
  <c r="L49" i="1"/>
  <c r="N49" i="1" s="1"/>
  <c r="AG49" i="1"/>
  <c r="AI49" i="1" s="1"/>
  <c r="N59" i="1" l="1"/>
  <c r="U50" i="1"/>
  <c r="AI50" i="1"/>
  <c r="AB50" i="1"/>
  <c r="S50" i="1"/>
  <c r="Z50" i="1"/>
  <c r="L50" i="1"/>
  <c r="L59" i="1" s="1"/>
  <c r="N32" i="1"/>
  <c r="N50" i="1" s="1"/>
  <c r="AG50" i="1"/>
</calcChain>
</file>

<file path=xl/sharedStrings.xml><?xml version="1.0" encoding="utf-8"?>
<sst xmlns="http://schemas.openxmlformats.org/spreadsheetml/2006/main" count="1129" uniqueCount="126">
  <si>
    <t>Job Titles/Function</t>
  </si>
  <si>
    <t>Hourly Rate</t>
  </si>
  <si>
    <t>Hrs per day</t>
  </si>
  <si>
    <t>Total per day</t>
  </si>
  <si>
    <t>PERSONNEL COST BY SITE TYPE FOR 30 DAYS</t>
  </si>
  <si>
    <t xml:space="preserve">Team Lead </t>
  </si>
  <si>
    <t>Physician</t>
  </si>
  <si>
    <t>Deputy Team Lead</t>
  </si>
  <si>
    <t>Epidemiologist</t>
  </si>
  <si>
    <t>Security personnel</t>
  </si>
  <si>
    <t>Traffic control</t>
  </si>
  <si>
    <t>Vaccinators</t>
  </si>
  <si>
    <t>Pharmacists</t>
  </si>
  <si>
    <t>Nurse's Aides (Vaccine preparers)</t>
  </si>
  <si>
    <t>Medical Screeners</t>
  </si>
  <si>
    <t>Supply Managers</t>
  </si>
  <si>
    <t>IT Support</t>
  </si>
  <si>
    <t>EMT</t>
  </si>
  <si>
    <t>General staff</t>
  </si>
  <si>
    <t>Logistics Specialists</t>
  </si>
  <si>
    <t>Forms Distribution Staff</t>
  </si>
  <si>
    <t>Orientation/Personnel</t>
  </si>
  <si>
    <t>Clinic Flow; Reviewers/Billing</t>
  </si>
  <si>
    <t>Clinic Manager</t>
  </si>
  <si>
    <t>Translators</t>
  </si>
  <si>
    <t>Float Staff</t>
  </si>
  <si>
    <t>Legal Affairs Officers</t>
  </si>
  <si>
    <t>Average total</t>
  </si>
  <si>
    <t>ON CALL</t>
  </si>
  <si>
    <t>*</t>
  </si>
  <si>
    <t>FACILITY LEASE COSTS</t>
  </si>
  <si>
    <t>FACILITY EQUIPMENT/SERVICES COSTS</t>
  </si>
  <si>
    <t>MEDICAL MATERIALS COSTS</t>
  </si>
  <si>
    <t>MEGA SITE - 15,000 SF - 6,000 vaccinations/day</t>
  </si>
  <si>
    <t>LARGE SITE - 7,500 SF - 3,000 vaccinations/day</t>
  </si>
  <si>
    <t>MEDIUM SITE - 2,500 SF - 1,000 vaccinations/day</t>
  </si>
  <si>
    <t>SMALL SITE - 2,500 SF - 250 vaccinations/day</t>
  </si>
  <si>
    <t>per month</t>
  </si>
  <si>
    <t>per day</t>
  </si>
  <si>
    <t>Type I (Mega) @ 15000 S/F</t>
  </si>
  <si>
    <t>Type II (Large) @ 7500 S/F</t>
  </si>
  <si>
    <t>Type III Medium @ 2500 S/F</t>
  </si>
  <si>
    <t>Type IV (Small) @ 2500 S/F</t>
  </si>
  <si>
    <t>6000 VAC/day</t>
  </si>
  <si>
    <t>3000 VAC/day</t>
  </si>
  <si>
    <t>1000 VAC/day</t>
  </si>
  <si>
    <t>250 VAC/day</t>
  </si>
  <si>
    <t>QTY</t>
  </si>
  <si>
    <t>Cost</t>
  </si>
  <si>
    <t xml:space="preserve">Total Cost </t>
  </si>
  <si>
    <t>Chairs / Tables (per staff basis) - (one time cost) Based on number of staff at 1 chair ea. 1 table per 2 staff</t>
  </si>
  <si>
    <t>Total Cost - One time Setup</t>
  </si>
  <si>
    <r>
      <t>Internet Access Hot Spot Device</t>
    </r>
    <r>
      <rPr>
        <b/>
        <i/>
        <sz val="11"/>
        <color theme="1"/>
        <rFont val="Calibri"/>
        <family val="2"/>
        <scheme val="minor"/>
      </rPr>
      <t xml:space="preserve"> (one time cost)</t>
    </r>
  </si>
  <si>
    <r>
      <t xml:space="preserve">Hand Carts </t>
    </r>
    <r>
      <rPr>
        <b/>
        <i/>
        <sz val="11"/>
        <color theme="1"/>
        <rFont val="Calibri"/>
        <family val="2"/>
        <scheme val="minor"/>
      </rPr>
      <t>(one time cost)</t>
    </r>
  </si>
  <si>
    <r>
      <t xml:space="preserve">Storage Equip </t>
    </r>
    <r>
      <rPr>
        <b/>
        <i/>
        <sz val="11"/>
        <color theme="1"/>
        <rFont val="Calibri"/>
        <family val="2"/>
        <scheme val="minor"/>
      </rPr>
      <t>(one time cost)</t>
    </r>
  </si>
  <si>
    <r>
      <t xml:space="preserve">Janitorial </t>
    </r>
    <r>
      <rPr>
        <b/>
        <i/>
        <sz val="11"/>
        <color theme="1"/>
        <rFont val="Calibri"/>
        <family val="2"/>
        <scheme val="minor"/>
      </rPr>
      <t>(one time material cost)</t>
    </r>
  </si>
  <si>
    <r>
      <t xml:space="preserve">Tablets </t>
    </r>
    <r>
      <rPr>
        <b/>
        <i/>
        <sz val="11"/>
        <color theme="1"/>
        <rFont val="Calibri"/>
        <family val="2"/>
        <scheme val="minor"/>
      </rPr>
      <t>(one time cost)</t>
    </r>
  </si>
  <si>
    <r>
      <t xml:space="preserve">Specialty Freezers </t>
    </r>
    <r>
      <rPr>
        <b/>
        <i/>
        <sz val="11"/>
        <color theme="1"/>
        <rFont val="Calibri"/>
        <family val="2"/>
        <scheme val="minor"/>
      </rPr>
      <t>(one time cost)</t>
    </r>
  </si>
  <si>
    <t>per vac</t>
  </si>
  <si>
    <t>**ASSUMING VACCINE FACILITY OPEN FOR 3 MONTHS</t>
  </si>
  <si>
    <t>Cost per vaccine</t>
  </si>
  <si>
    <t>divide by 90</t>
  </si>
  <si>
    <t>Cost per day</t>
  </si>
  <si>
    <t>divide by 6000</t>
  </si>
  <si>
    <t>Chairs / Tables (per staff basis)</t>
  </si>
  <si>
    <t>One time costs total (see next tab)</t>
  </si>
  <si>
    <t>ACS LOCATIONS:</t>
  </si>
  <si>
    <t>Type I (Mega)</t>
  </si>
  <si>
    <t>Type II (Large)</t>
  </si>
  <si>
    <t>Type III (Medium)</t>
  </si>
  <si>
    <t>Type IV (Small)</t>
  </si>
  <si>
    <t>Materials</t>
  </si>
  <si>
    <t>Cost per Unit</t>
  </si>
  <si>
    <t>Units per day</t>
  </si>
  <si>
    <t>Total Cost per day</t>
  </si>
  <si>
    <t>Needles</t>
  </si>
  <si>
    <t xml:space="preserve"> </t>
  </si>
  <si>
    <t>Syringes</t>
  </si>
  <si>
    <t>Alcohol prep pads</t>
  </si>
  <si>
    <t>Surgical Masks</t>
  </si>
  <si>
    <t>Face Shields</t>
  </si>
  <si>
    <t>Band-aids</t>
  </si>
  <si>
    <t>Gloves</t>
  </si>
  <si>
    <t>Sharp containers</t>
  </si>
  <si>
    <t>Antihistamines ($7.98 per box)</t>
  </si>
  <si>
    <t>Antihistamines</t>
  </si>
  <si>
    <t>Epi-pens</t>
  </si>
  <si>
    <t>First aid kit</t>
  </si>
  <si>
    <t>Blood pressure measuring device</t>
  </si>
  <si>
    <t>Light source to examine mouth and throat</t>
  </si>
  <si>
    <t>Oxygen</t>
  </si>
  <si>
    <t>Stethoscope</t>
  </si>
  <si>
    <t>Timing device for measuring pulse</t>
  </si>
  <si>
    <t>Tongue depressors</t>
  </si>
  <si>
    <t>Tourniquet</t>
  </si>
  <si>
    <t>GRAND TOTALS</t>
  </si>
  <si>
    <t>Outside banner</t>
  </si>
  <si>
    <t>Message Boards in parking lot</t>
  </si>
  <si>
    <t>Traffic cones in parking lot</t>
  </si>
  <si>
    <r>
      <t>Interior Signage</t>
    </r>
    <r>
      <rPr>
        <b/>
        <i/>
        <sz val="11"/>
        <color theme="1"/>
        <rFont val="Calibri"/>
        <family val="2"/>
        <scheme val="minor"/>
      </rPr>
      <t xml:space="preserve"> (one time cost)</t>
    </r>
  </si>
  <si>
    <t>Interior Privacy Partitions</t>
  </si>
  <si>
    <t>$0.3/SF</t>
  </si>
  <si>
    <t>$0.40/SF</t>
  </si>
  <si>
    <t>Team Lead [CONTRACT inc. lodging/per diem]</t>
  </si>
  <si>
    <t>Vaccinators [CONTRACT inc. lodging/per diem]</t>
  </si>
  <si>
    <t>Pharmacists [CONTRACT inc. lodging/per diem]</t>
  </si>
  <si>
    <t>Nurse's Aides (Vaccine preparers) [CONTRACT inc. lodging/per diem]</t>
  </si>
  <si>
    <t>EMT [CONTRACT inc. lodging/per diem]</t>
  </si>
  <si>
    <t>LABOR COSTS AT LOCAL RATES</t>
  </si>
  <si>
    <t>Deputy Team Lead [CONTRACT inc. lodging/per diem]</t>
  </si>
  <si>
    <t>Initial Buildout of Facility</t>
  </si>
  <si>
    <t>Facility Rental</t>
  </si>
  <si>
    <t>Additional Parking</t>
  </si>
  <si>
    <t>Facility Lease</t>
  </si>
  <si>
    <t>OT</t>
  </si>
  <si>
    <t>Reg</t>
  </si>
  <si>
    <t>Additional Rented Parking</t>
  </si>
  <si>
    <t>$0.1/SF</t>
  </si>
  <si>
    <t>$0.13/SF</t>
  </si>
  <si>
    <t>Contract is approx 3 times multiplier from FA…also add in $17/hr for lodging and M&amp;IE</t>
  </si>
  <si>
    <t>Disinfection</t>
  </si>
  <si>
    <t>OT Incl Fringe</t>
  </si>
  <si>
    <t>LABOR COSTS TO INCLUDE CONTRACTED STAFF</t>
  </si>
  <si>
    <t>Restoration back to pre-disaster</t>
  </si>
  <si>
    <t>Category B only eligible for OT labor costs</t>
  </si>
  <si>
    <r>
      <t xml:space="preserve">Medical Waste Disposal </t>
    </r>
    <r>
      <rPr>
        <b/>
        <i/>
        <sz val="11"/>
        <color theme="1"/>
        <rFont val="Calibri"/>
        <family val="2"/>
        <scheme val="minor"/>
      </rPr>
      <t>(one time cost)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</si>
</sst>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6"/>
      <color rgb="FFFF000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164" fontId="1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right"/>
    </xf>
    <xf numFmtId="164" fontId="1" fillId="4" borderId="0" xfId="0" applyNumberFormat="1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4" borderId="2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 applyBorder="1" applyAlignment="1">
      <alignment horizontal="right"/>
    </xf>
    <xf numFmtId="164" fontId="1" fillId="5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/>
    <xf numFmtId="0" fontId="1" fillId="6" borderId="0" xfId="0" applyFont="1" applyFill="1" applyBorder="1" applyAlignment="1">
      <alignment horizontal="right"/>
    </xf>
    <xf numFmtId="164" fontId="1" fillId="6" borderId="0" xfId="0" applyNumberFormat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0" fillId="7" borderId="0" xfId="0" applyFill="1"/>
    <xf numFmtId="6" fontId="0" fillId="0" borderId="0" xfId="0" applyNumberFormat="1" applyAlignment="1">
      <alignment horizontal="center"/>
    </xf>
    <xf numFmtId="6" fontId="0" fillId="0" borderId="0" xfId="0" applyNumberFormat="1"/>
    <xf numFmtId="0" fontId="0" fillId="7" borderId="0" xfId="0" applyFill="1" applyAlignment="1">
      <alignment horizontal="center"/>
    </xf>
    <xf numFmtId="164" fontId="0" fillId="7" borderId="0" xfId="0" applyNumberFormat="1" applyFill="1"/>
    <xf numFmtId="0" fontId="0" fillId="0" borderId="0" xfId="0" applyFill="1"/>
    <xf numFmtId="44" fontId="0" fillId="0" borderId="0" xfId="1" applyFont="1"/>
    <xf numFmtId="0" fontId="1" fillId="8" borderId="0" xfId="0" applyFont="1" applyFill="1"/>
    <xf numFmtId="44" fontId="1" fillId="0" borderId="0" xfId="1" applyFont="1"/>
    <xf numFmtId="0" fontId="1" fillId="9" borderId="0" xfId="0" applyFont="1" applyFill="1"/>
    <xf numFmtId="44" fontId="0" fillId="0" borderId="0" xfId="0" applyNumberFormat="1"/>
    <xf numFmtId="44" fontId="0" fillId="8" borderId="0" xfId="0" applyNumberFormat="1" applyFill="1"/>
    <xf numFmtId="0" fontId="1" fillId="0" borderId="0" xfId="0" applyFont="1" applyAlignment="1">
      <alignment wrapText="1"/>
    </xf>
    <xf numFmtId="0" fontId="0" fillId="8" borderId="0" xfId="0" applyFill="1"/>
    <xf numFmtId="0" fontId="11" fillId="0" borderId="0" xfId="0" applyFont="1" applyAlignment="1">
      <alignment horizontal="center" vertical="center"/>
    </xf>
    <xf numFmtId="44" fontId="11" fillId="0" borderId="0" xfId="1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4" fontId="0" fillId="7" borderId="3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3" borderId="0" xfId="0" applyNumberFormat="1" applyFill="1"/>
    <xf numFmtId="164" fontId="0" fillId="4" borderId="0" xfId="0" applyNumberFormat="1" applyFill="1" applyBorder="1"/>
    <xf numFmtId="0" fontId="0" fillId="10" borderId="0" xfId="0" applyFill="1"/>
    <xf numFmtId="164" fontId="0" fillId="5" borderId="0" xfId="0" applyNumberFormat="1" applyFill="1" applyBorder="1"/>
    <xf numFmtId="8" fontId="0" fillId="0" borderId="0" xfId="0" applyNumberFormat="1"/>
    <xf numFmtId="164" fontId="0" fillId="6" borderId="0" xfId="0" applyNumberFormat="1" applyFill="1" applyBorder="1"/>
    <xf numFmtId="164" fontId="1" fillId="0" borderId="0" xfId="0" applyNumberFormat="1" applyFont="1" applyFill="1" applyBorder="1" applyAlignment="1">
      <alignment horizontal="right"/>
    </xf>
    <xf numFmtId="0" fontId="12" fillId="7" borderId="0" xfId="0" applyFont="1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44" fontId="0" fillId="2" borderId="0" xfId="0" applyNumberFormat="1" applyFill="1"/>
    <xf numFmtId="0" fontId="0" fillId="4" borderId="0" xfId="0" applyFill="1"/>
    <xf numFmtId="0" fontId="1" fillId="4" borderId="0" xfId="0" applyFont="1" applyFill="1" applyAlignment="1">
      <alignment horizontal="right"/>
    </xf>
    <xf numFmtId="164" fontId="1" fillId="4" borderId="0" xfId="0" applyNumberFormat="1" applyFont="1" applyFill="1"/>
    <xf numFmtId="164" fontId="0" fillId="4" borderId="0" xfId="0" applyNumberFormat="1" applyFill="1"/>
    <xf numFmtId="0" fontId="0" fillId="5" borderId="0" xfId="0" applyFill="1"/>
    <xf numFmtId="0" fontId="1" fillId="5" borderId="0" xfId="0" applyFont="1" applyFill="1" applyAlignment="1">
      <alignment horizontal="right"/>
    </xf>
    <xf numFmtId="164" fontId="1" fillId="5" borderId="0" xfId="0" applyNumberFormat="1" applyFont="1" applyFill="1"/>
    <xf numFmtId="164" fontId="0" fillId="5" borderId="0" xfId="0" applyNumberFormat="1" applyFill="1"/>
    <xf numFmtId="0" fontId="0" fillId="6" borderId="0" xfId="0" applyFill="1"/>
    <xf numFmtId="164" fontId="1" fillId="6" borderId="0" xfId="0" applyNumberFormat="1" applyFont="1" applyFill="1"/>
    <xf numFmtId="164" fontId="0" fillId="6" borderId="0" xfId="0" applyNumberFormat="1" applyFill="1"/>
    <xf numFmtId="164" fontId="0" fillId="11" borderId="4" xfId="0" applyNumberFormat="1" applyFill="1" applyBorder="1"/>
    <xf numFmtId="0" fontId="0" fillId="11" borderId="4" xfId="0" applyFill="1" applyBorder="1"/>
    <xf numFmtId="0" fontId="13" fillId="11" borderId="4" xfId="0" applyFont="1" applyFill="1" applyBorder="1"/>
    <xf numFmtId="0" fontId="0" fillId="11" borderId="4" xfId="0" applyFill="1" applyBorder="1" applyAlignment="1">
      <alignment horizontal="center"/>
    </xf>
    <xf numFmtId="8" fontId="0" fillId="11" borderId="4" xfId="0" applyNumberFormat="1" applyFill="1" applyBorder="1"/>
    <xf numFmtId="0" fontId="1" fillId="3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" fontId="0" fillId="0" borderId="0" xfId="0" applyNumberFormat="1" applyFill="1"/>
    <xf numFmtId="0" fontId="1" fillId="0" borderId="0" xfId="0" applyFont="1" applyFill="1"/>
    <xf numFmtId="6" fontId="0" fillId="0" borderId="0" xfId="1" applyNumberFormat="1" applyFont="1"/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263D-BF14-4C78-A50D-872A95C05455}">
  <dimension ref="A1:AJ59"/>
  <sheetViews>
    <sheetView topLeftCell="A25" zoomScaleNormal="100" workbookViewId="0">
      <selection activeCell="I47" sqref="I47"/>
    </sheetView>
  </sheetViews>
  <sheetFormatPr defaultRowHeight="14.4" x14ac:dyDescent="0.3"/>
  <cols>
    <col min="2" max="2" width="29.21875" customWidth="1"/>
    <col min="3" max="3" width="12.77734375" customWidth="1"/>
    <col min="4" max="4" width="13.21875" customWidth="1"/>
    <col min="5" max="5" width="12.88671875" customWidth="1"/>
    <col min="6" max="6" width="11.88671875" customWidth="1"/>
    <col min="7" max="7" width="14.21875" customWidth="1"/>
    <col min="8" max="8" width="2.44140625" customWidth="1"/>
    <col min="9" max="9" width="8.88671875" style="13" customWidth="1"/>
    <col min="11" max="11" width="20.77734375" customWidth="1"/>
    <col min="12" max="12" width="12.77734375" style="6" bestFit="1" customWidth="1"/>
    <col min="13" max="14" width="8.88671875" customWidth="1"/>
    <col min="15" max="15" width="9.44140625" customWidth="1"/>
    <col min="18" max="18" width="22.109375" customWidth="1"/>
    <col min="19" max="19" width="13.77734375" customWidth="1"/>
    <col min="20" max="20" width="8.44140625" customWidth="1"/>
    <col min="21" max="21" width="9.109375" customWidth="1"/>
    <col min="22" max="22" width="7.5546875" customWidth="1"/>
    <col min="25" max="25" width="21.77734375" customWidth="1"/>
    <col min="26" max="26" width="18.88671875" customWidth="1"/>
    <col min="27" max="27" width="9.77734375" customWidth="1"/>
    <col min="28" max="28" width="7.5546875" customWidth="1"/>
    <col min="29" max="29" width="8.21875" customWidth="1"/>
    <col min="32" max="32" width="22" customWidth="1"/>
    <col min="33" max="33" width="14.77734375" customWidth="1"/>
    <col min="34" max="36" width="11.109375" customWidth="1"/>
  </cols>
  <sheetData>
    <row r="1" spans="1:36" s="46" customFormat="1" ht="27.75" customHeight="1" x14ac:dyDescent="0.5">
      <c r="A1" s="75" t="s">
        <v>30</v>
      </c>
      <c r="I1" s="49"/>
      <c r="L1" s="50"/>
    </row>
    <row r="2" spans="1:36" x14ac:dyDescent="0.3">
      <c r="I2" s="107" t="s">
        <v>33</v>
      </c>
      <c r="J2" s="107"/>
      <c r="K2" s="107"/>
      <c r="L2" s="107"/>
      <c r="M2" s="107"/>
      <c r="N2" s="36"/>
      <c r="O2" s="36"/>
      <c r="P2" s="108" t="s">
        <v>34</v>
      </c>
      <c r="Q2" s="109"/>
      <c r="R2" s="109"/>
      <c r="S2" s="109"/>
      <c r="T2" s="110"/>
      <c r="U2" s="37"/>
      <c r="V2" s="37"/>
      <c r="W2" s="111" t="s">
        <v>35</v>
      </c>
      <c r="X2" s="112"/>
      <c r="Y2" s="112"/>
      <c r="Z2" s="112"/>
      <c r="AA2" s="112"/>
      <c r="AB2" s="38"/>
      <c r="AC2" s="38"/>
      <c r="AD2" s="113" t="s">
        <v>36</v>
      </c>
      <c r="AE2" s="114"/>
      <c r="AF2" s="114"/>
      <c r="AG2" s="114"/>
      <c r="AH2" s="114"/>
      <c r="AI2" s="39"/>
      <c r="AJ2" s="39"/>
    </row>
    <row r="4" spans="1:36" x14ac:dyDescent="0.3">
      <c r="A4" t="s">
        <v>111</v>
      </c>
      <c r="I4" s="13" t="s">
        <v>101</v>
      </c>
      <c r="K4" s="77"/>
      <c r="L4" s="6">
        <f>0.3*15000</f>
        <v>4500</v>
      </c>
      <c r="M4" t="s">
        <v>38</v>
      </c>
      <c r="N4" s="6">
        <f>L4/6000</f>
        <v>0.75</v>
      </c>
      <c r="O4" t="s">
        <v>58</v>
      </c>
      <c r="P4" t="s">
        <v>102</v>
      </c>
      <c r="R4" s="76"/>
      <c r="S4" s="6">
        <f>0.4*7500</f>
        <v>3000</v>
      </c>
      <c r="T4" t="s">
        <v>38</v>
      </c>
      <c r="U4" s="6">
        <f>S4/3000</f>
        <v>1</v>
      </c>
      <c r="V4" t="s">
        <v>58</v>
      </c>
      <c r="Y4" s="76"/>
      <c r="Z4" s="6">
        <f>7500/30</f>
        <v>250</v>
      </c>
      <c r="AA4" t="s">
        <v>38</v>
      </c>
      <c r="AB4" s="6">
        <f>Z4/1000</f>
        <v>0.25</v>
      </c>
      <c r="AC4" t="s">
        <v>58</v>
      </c>
      <c r="AF4" s="76"/>
      <c r="AG4" s="6">
        <f>7500/30</f>
        <v>250</v>
      </c>
      <c r="AH4" t="s">
        <v>38</v>
      </c>
      <c r="AI4" s="6">
        <f>AG4/250</f>
        <v>1</v>
      </c>
      <c r="AJ4" t="s">
        <v>58</v>
      </c>
    </row>
    <row r="5" spans="1:36" x14ac:dyDescent="0.3">
      <c r="A5" t="s">
        <v>116</v>
      </c>
      <c r="I5" s="13" t="s">
        <v>117</v>
      </c>
      <c r="K5" s="77"/>
      <c r="L5" s="6">
        <f>0.1*15000</f>
        <v>1500</v>
      </c>
      <c r="M5" t="s">
        <v>38</v>
      </c>
      <c r="N5" s="6">
        <f>L5/6000</f>
        <v>0.25</v>
      </c>
      <c r="O5" t="s">
        <v>58</v>
      </c>
      <c r="P5" t="s">
        <v>118</v>
      </c>
      <c r="R5" s="76"/>
      <c r="S5" s="6">
        <v>1000</v>
      </c>
      <c r="T5" t="s">
        <v>38</v>
      </c>
      <c r="U5" s="6">
        <f>S5/3000</f>
        <v>0.33333333333333331</v>
      </c>
      <c r="V5" t="s">
        <v>58</v>
      </c>
      <c r="Y5" s="76"/>
      <c r="Z5" s="6">
        <v>83.33</v>
      </c>
      <c r="AA5" t="s">
        <v>38</v>
      </c>
      <c r="AB5" s="6">
        <f>Z5/1000</f>
        <v>8.3330000000000001E-2</v>
      </c>
      <c r="AC5" t="s">
        <v>58</v>
      </c>
      <c r="AF5" s="76"/>
      <c r="AG5" s="6">
        <v>83.33</v>
      </c>
      <c r="AH5" t="s">
        <v>38</v>
      </c>
      <c r="AI5" s="6">
        <f>AG5/250</f>
        <v>0.33332000000000001</v>
      </c>
      <c r="AJ5" t="s">
        <v>58</v>
      </c>
    </row>
    <row r="6" spans="1:36" x14ac:dyDescent="0.3">
      <c r="K6" s="16" t="s">
        <v>27</v>
      </c>
      <c r="L6" s="6">
        <f>SUM(L4:L5)</f>
        <v>6000</v>
      </c>
      <c r="M6" t="s">
        <v>38</v>
      </c>
      <c r="N6" s="6">
        <f>SUM(N4:N5)</f>
        <v>1</v>
      </c>
      <c r="O6" t="s">
        <v>58</v>
      </c>
      <c r="R6" s="27" t="s">
        <v>27</v>
      </c>
      <c r="S6" s="6">
        <f>SUM(S4:S5)</f>
        <v>4000</v>
      </c>
      <c r="T6" t="s">
        <v>38</v>
      </c>
      <c r="U6" s="6">
        <f>SUM(U4:U5)</f>
        <v>1.3333333333333333</v>
      </c>
      <c r="V6" t="s">
        <v>58</v>
      </c>
      <c r="Y6" s="34" t="s">
        <v>27</v>
      </c>
      <c r="Z6" s="6">
        <f>SUM(Z4:Z5)</f>
        <v>333.33</v>
      </c>
      <c r="AA6" t="s">
        <v>38</v>
      </c>
      <c r="AB6" s="6">
        <f>SUM(AB4:AB5)</f>
        <v>0.33333000000000002</v>
      </c>
      <c r="AC6" t="s">
        <v>58</v>
      </c>
      <c r="AF6" s="42" t="s">
        <v>27</v>
      </c>
      <c r="AG6" s="6">
        <f>SUM(AG4:AG5)</f>
        <v>333.33</v>
      </c>
      <c r="AH6" t="s">
        <v>38</v>
      </c>
      <c r="AI6" s="6">
        <f>SUM(AI4:AI5)</f>
        <v>1.3333200000000001</v>
      </c>
      <c r="AJ6" t="s">
        <v>58</v>
      </c>
    </row>
    <row r="7" spans="1:36" s="46" customFormat="1" ht="34.5" customHeight="1" x14ac:dyDescent="0.5">
      <c r="A7" s="75" t="s">
        <v>31</v>
      </c>
      <c r="I7" s="49"/>
      <c r="L7" s="50"/>
    </row>
    <row r="8" spans="1:36" x14ac:dyDescent="0.3">
      <c r="I8" s="107" t="s">
        <v>33</v>
      </c>
      <c r="J8" s="107"/>
      <c r="K8" s="107"/>
      <c r="L8" s="107"/>
      <c r="M8" s="107"/>
      <c r="N8" s="36"/>
      <c r="O8" s="36"/>
      <c r="P8" s="108" t="s">
        <v>34</v>
      </c>
      <c r="Q8" s="109"/>
      <c r="R8" s="109"/>
      <c r="S8" s="109"/>
      <c r="T8" s="110"/>
      <c r="U8" s="37"/>
      <c r="V8" s="37"/>
      <c r="W8" s="111" t="s">
        <v>35</v>
      </c>
      <c r="X8" s="112"/>
      <c r="Y8" s="112"/>
      <c r="Z8" s="112"/>
      <c r="AA8" s="112"/>
      <c r="AB8" s="38"/>
      <c r="AC8" s="38"/>
      <c r="AD8" s="113" t="s">
        <v>36</v>
      </c>
      <c r="AE8" s="114"/>
      <c r="AF8" s="114"/>
      <c r="AG8" s="114"/>
      <c r="AH8" s="114"/>
      <c r="AI8" s="39"/>
      <c r="AJ8" s="39"/>
    </row>
    <row r="9" spans="1:36" x14ac:dyDescent="0.3">
      <c r="A9" t="s">
        <v>120</v>
      </c>
      <c r="I9" s="47">
        <v>8160</v>
      </c>
      <c r="J9" t="s">
        <v>37</v>
      </c>
      <c r="L9" s="6">
        <f>8160/30</f>
        <v>272</v>
      </c>
      <c r="M9" t="s">
        <v>38</v>
      </c>
      <c r="N9" s="6">
        <f>L9/6000</f>
        <v>4.5333333333333337E-2</v>
      </c>
      <c r="O9" t="s">
        <v>58</v>
      </c>
      <c r="P9" s="48">
        <v>6120</v>
      </c>
      <c r="Q9" t="s">
        <v>37</v>
      </c>
      <c r="S9" s="6">
        <f>6120/30</f>
        <v>204</v>
      </c>
      <c r="T9" t="s">
        <v>38</v>
      </c>
      <c r="U9" s="6">
        <f>S9/3000</f>
        <v>6.8000000000000005E-2</v>
      </c>
      <c r="V9" t="s">
        <v>58</v>
      </c>
      <c r="W9" s="48">
        <v>4080</v>
      </c>
      <c r="X9" t="s">
        <v>37</v>
      </c>
      <c r="Z9" s="6">
        <f>4080/30</f>
        <v>136</v>
      </c>
      <c r="AA9" t="s">
        <v>38</v>
      </c>
      <c r="AB9" s="6">
        <f>Z9/1000</f>
        <v>0.13600000000000001</v>
      </c>
      <c r="AC9" t="s">
        <v>58</v>
      </c>
      <c r="AD9" s="48">
        <v>4080</v>
      </c>
      <c r="AE9" t="s">
        <v>37</v>
      </c>
      <c r="AG9" s="6">
        <v>136</v>
      </c>
      <c r="AH9" t="s">
        <v>38</v>
      </c>
      <c r="AI9" s="72">
        <f>AG9/250</f>
        <v>0.54400000000000004</v>
      </c>
      <c r="AJ9" t="s">
        <v>58</v>
      </c>
    </row>
    <row r="10" spans="1:36" x14ac:dyDescent="0.3">
      <c r="A10" t="s">
        <v>65</v>
      </c>
      <c r="I10" s="47"/>
      <c r="L10" s="56">
        <f>'One Time Costs'!D23</f>
        <v>16171.944444444445</v>
      </c>
      <c r="M10" t="s">
        <v>38</v>
      </c>
      <c r="N10" s="6">
        <f>'One Time Costs'!D26</f>
        <v>2.6953240740740743</v>
      </c>
      <c r="O10" t="s">
        <v>58</v>
      </c>
      <c r="P10" s="48"/>
      <c r="S10" s="6">
        <f>'One Time Costs'!H23</f>
        <v>8378.6111111111113</v>
      </c>
      <c r="T10" t="s">
        <v>38</v>
      </c>
      <c r="U10" s="6">
        <f>'One Time Costs'!H26</f>
        <v>2.7928703703703706</v>
      </c>
      <c r="V10" t="s">
        <v>58</v>
      </c>
      <c r="W10" s="48"/>
      <c r="Z10" s="6">
        <f>'One Time Costs'!L23</f>
        <v>3133.0555555555557</v>
      </c>
      <c r="AA10" t="s">
        <v>38</v>
      </c>
      <c r="AB10" s="56">
        <f>'One Time Costs'!L26</f>
        <v>3.1330555555555555</v>
      </c>
      <c r="AC10" t="s">
        <v>58</v>
      </c>
      <c r="AD10" s="48"/>
      <c r="AG10" s="6">
        <f>'One Time Costs'!P23</f>
        <v>1556.1111111111111</v>
      </c>
      <c r="AH10" t="s">
        <v>38</v>
      </c>
      <c r="AI10" s="56">
        <f>'One Time Costs'!P26</f>
        <v>6.224444444444444</v>
      </c>
      <c r="AJ10" t="s">
        <v>58</v>
      </c>
    </row>
    <row r="11" spans="1:36" x14ac:dyDescent="0.3">
      <c r="B11" s="1" t="s">
        <v>52</v>
      </c>
      <c r="C11" s="1"/>
      <c r="I11" s="47"/>
      <c r="K11" s="16" t="s">
        <v>27</v>
      </c>
      <c r="L11" s="6">
        <f>SUM(L9:L10)</f>
        <v>16443.944444444445</v>
      </c>
      <c r="M11" t="s">
        <v>38</v>
      </c>
      <c r="N11" s="6">
        <f>SUM(N9:N10)</f>
        <v>2.7406574074074075</v>
      </c>
      <c r="O11" t="s">
        <v>58</v>
      </c>
      <c r="P11" s="48"/>
      <c r="R11" s="27" t="s">
        <v>27</v>
      </c>
      <c r="S11" s="6">
        <f>SUM(S9:S10)</f>
        <v>8582.6111111111113</v>
      </c>
      <c r="T11" t="s">
        <v>38</v>
      </c>
      <c r="U11" s="6">
        <f>SUM(U9:U10)</f>
        <v>2.8608703703703706</v>
      </c>
      <c r="V11" t="s">
        <v>58</v>
      </c>
      <c r="W11" s="48"/>
      <c r="Y11" s="34" t="s">
        <v>27</v>
      </c>
      <c r="Z11" s="74">
        <f>SUM(Z9:Z10)</f>
        <v>3269.0555555555557</v>
      </c>
      <c r="AA11" t="s">
        <v>38</v>
      </c>
      <c r="AB11" s="6">
        <f>SUM(AB9:AB10)</f>
        <v>3.2690555555555556</v>
      </c>
      <c r="AC11" t="s">
        <v>58</v>
      </c>
      <c r="AD11" s="48"/>
      <c r="AF11" s="42" t="s">
        <v>27</v>
      </c>
      <c r="AG11" s="6">
        <f>SUM(AG9:AG10)</f>
        <v>1692.1111111111111</v>
      </c>
      <c r="AH11" t="s">
        <v>38</v>
      </c>
      <c r="AI11" s="72">
        <f>SUM(AI9:AI10)</f>
        <v>6.7684444444444445</v>
      </c>
      <c r="AJ11" t="s">
        <v>58</v>
      </c>
    </row>
    <row r="12" spans="1:36" x14ac:dyDescent="0.3">
      <c r="B12" s="1" t="s">
        <v>99</v>
      </c>
      <c r="C12" s="1"/>
      <c r="I12" s="47"/>
      <c r="K12" s="77"/>
      <c r="N12" s="6"/>
      <c r="P12" s="48"/>
      <c r="R12" s="76"/>
      <c r="S12" s="6"/>
      <c r="U12" s="6"/>
      <c r="W12" s="48"/>
      <c r="Y12" s="76"/>
      <c r="Z12" s="74"/>
      <c r="AB12" s="6"/>
      <c r="AD12" s="48"/>
      <c r="AF12" s="76"/>
      <c r="AG12" s="5"/>
      <c r="AI12" s="72"/>
    </row>
    <row r="13" spans="1:36" ht="18.75" customHeight="1" x14ac:dyDescent="0.3">
      <c r="B13" s="58" t="s">
        <v>64</v>
      </c>
      <c r="C13" s="58"/>
      <c r="I13" s="47"/>
      <c r="K13" s="77"/>
      <c r="N13" s="6"/>
      <c r="P13" s="48"/>
      <c r="R13" s="76"/>
      <c r="S13" s="6"/>
      <c r="U13" s="6"/>
      <c r="W13" s="48"/>
      <c r="Y13" s="76"/>
      <c r="Z13" s="74"/>
      <c r="AB13" s="6"/>
      <c r="AD13" s="48"/>
      <c r="AF13" s="76"/>
      <c r="AG13" s="5"/>
      <c r="AI13" s="72"/>
    </row>
    <row r="14" spans="1:36" x14ac:dyDescent="0.3">
      <c r="B14" s="1" t="s">
        <v>125</v>
      </c>
      <c r="C14" s="1"/>
      <c r="I14" s="47"/>
      <c r="K14" s="77"/>
      <c r="N14" s="6"/>
      <c r="P14" s="48"/>
      <c r="R14" s="76"/>
      <c r="S14" s="6"/>
      <c r="U14" s="6"/>
      <c r="W14" s="48"/>
      <c r="Y14" s="76"/>
      <c r="Z14" s="74"/>
      <c r="AB14" s="6"/>
      <c r="AD14" s="48"/>
      <c r="AF14" s="76"/>
      <c r="AG14" s="5"/>
      <c r="AI14" s="72"/>
    </row>
    <row r="15" spans="1:36" x14ac:dyDescent="0.3">
      <c r="B15" s="1" t="s">
        <v>53</v>
      </c>
      <c r="C15" s="1"/>
      <c r="I15" s="47"/>
      <c r="K15" s="77"/>
      <c r="N15" s="6"/>
      <c r="P15" s="48"/>
      <c r="R15" s="76"/>
      <c r="S15" s="6"/>
      <c r="U15" s="6"/>
      <c r="W15" s="48"/>
      <c r="Y15" s="76"/>
      <c r="Z15" s="74"/>
      <c r="AB15" s="6"/>
      <c r="AD15" s="48"/>
      <c r="AF15" s="76"/>
      <c r="AG15" s="5"/>
      <c r="AI15" s="72"/>
    </row>
    <row r="16" spans="1:36" x14ac:dyDescent="0.3">
      <c r="B16" s="1" t="s">
        <v>54</v>
      </c>
      <c r="C16" s="1"/>
      <c r="I16" s="47"/>
      <c r="K16" s="77"/>
      <c r="N16" s="6"/>
      <c r="P16" s="48"/>
      <c r="R16" s="76"/>
      <c r="S16" s="6"/>
      <c r="U16" s="6"/>
      <c r="W16" s="48"/>
      <c r="Y16" s="76"/>
      <c r="Z16" s="74"/>
      <c r="AB16" s="6"/>
      <c r="AD16" s="48"/>
      <c r="AF16" s="76"/>
      <c r="AG16" s="5"/>
      <c r="AI16" s="72"/>
    </row>
    <row r="17" spans="1:36" x14ac:dyDescent="0.3">
      <c r="B17" s="1" t="s">
        <v>55</v>
      </c>
      <c r="C17" s="1"/>
      <c r="I17" s="47"/>
      <c r="K17" s="77"/>
      <c r="N17" s="6"/>
      <c r="P17" s="48"/>
      <c r="R17" s="76"/>
      <c r="S17" s="6"/>
      <c r="U17" s="6"/>
      <c r="W17" s="48"/>
      <c r="Y17" s="76"/>
      <c r="Z17" s="74"/>
      <c r="AB17" s="6"/>
      <c r="AD17" s="48"/>
      <c r="AF17" s="76"/>
      <c r="AG17" s="5"/>
      <c r="AI17" s="72"/>
    </row>
    <row r="18" spans="1:36" x14ac:dyDescent="0.3">
      <c r="B18" s="1" t="s">
        <v>56</v>
      </c>
      <c r="C18" s="1"/>
      <c r="I18" s="47"/>
      <c r="K18" s="77"/>
      <c r="N18" s="6"/>
      <c r="P18" s="48"/>
      <c r="R18" s="76"/>
      <c r="S18" s="6"/>
      <c r="U18" s="6"/>
      <c r="W18" s="48"/>
      <c r="Y18" s="76"/>
      <c r="Z18" s="74"/>
      <c r="AB18" s="6"/>
      <c r="AD18" s="48"/>
      <c r="AF18" s="76"/>
      <c r="AG18" s="5"/>
      <c r="AI18" s="72"/>
    </row>
    <row r="19" spans="1:36" x14ac:dyDescent="0.3">
      <c r="B19" s="1" t="s">
        <v>57</v>
      </c>
      <c r="C19" s="1"/>
      <c r="I19" s="47"/>
      <c r="K19" s="77"/>
      <c r="N19" s="6"/>
      <c r="P19" s="48"/>
      <c r="R19" s="76"/>
      <c r="S19" s="6"/>
      <c r="U19" s="6"/>
      <c r="W19" s="48"/>
      <c r="Y19" s="76"/>
      <c r="Z19" s="74"/>
      <c r="AB19" s="6"/>
      <c r="AD19" s="48"/>
      <c r="AF19" s="76"/>
      <c r="AG19" s="5"/>
      <c r="AI19" s="72"/>
    </row>
    <row r="20" spans="1:36" x14ac:dyDescent="0.3">
      <c r="B20" s="1" t="s">
        <v>96</v>
      </c>
      <c r="C20" s="1"/>
      <c r="I20" s="47"/>
      <c r="K20" s="77"/>
      <c r="N20" s="6"/>
      <c r="P20" s="48"/>
      <c r="R20" s="76"/>
      <c r="S20" s="6"/>
      <c r="U20" s="6"/>
      <c r="W20" s="48"/>
      <c r="Y20" s="76"/>
      <c r="Z20" s="74"/>
      <c r="AB20" s="6"/>
      <c r="AD20" s="48"/>
      <c r="AF20" s="76"/>
      <c r="AG20" s="5"/>
      <c r="AI20" s="72"/>
    </row>
    <row r="21" spans="1:36" x14ac:dyDescent="0.3">
      <c r="B21" s="1" t="s">
        <v>97</v>
      </c>
      <c r="C21" s="1"/>
      <c r="I21" s="47"/>
      <c r="K21" s="77"/>
      <c r="N21" s="6"/>
      <c r="P21" s="48"/>
      <c r="R21" s="76"/>
      <c r="S21" s="6"/>
      <c r="U21" s="6"/>
      <c r="W21" s="48"/>
      <c r="Y21" s="76"/>
      <c r="Z21" s="74"/>
      <c r="AB21" s="6"/>
      <c r="AD21" s="48"/>
      <c r="AF21" s="76"/>
      <c r="AG21" s="5"/>
      <c r="AI21" s="72"/>
    </row>
    <row r="22" spans="1:36" x14ac:dyDescent="0.3">
      <c r="B22" s="1" t="s">
        <v>98</v>
      </c>
      <c r="C22" s="1"/>
      <c r="I22" s="47"/>
      <c r="K22" s="77"/>
      <c r="N22" s="6"/>
      <c r="P22" s="48"/>
      <c r="R22" s="76"/>
      <c r="S22" s="6"/>
      <c r="U22" s="6"/>
      <c r="W22" s="48"/>
      <c r="Y22" s="76"/>
      <c r="Z22" s="74"/>
      <c r="AB22" s="6"/>
      <c r="AD22" s="48"/>
      <c r="AF22" s="76"/>
      <c r="AG22" s="5"/>
      <c r="AI22" s="72"/>
    </row>
    <row r="23" spans="1:36" x14ac:dyDescent="0.3">
      <c r="B23" s="1" t="s">
        <v>100</v>
      </c>
      <c r="C23" s="1"/>
      <c r="I23" s="47"/>
      <c r="K23" s="77"/>
      <c r="N23" s="6"/>
      <c r="P23" s="48"/>
      <c r="R23" s="76"/>
      <c r="S23" s="6"/>
      <c r="U23" s="6"/>
      <c r="W23" s="48"/>
      <c r="Y23" s="76"/>
      <c r="Z23" s="74"/>
      <c r="AB23" s="6"/>
      <c r="AD23" s="48"/>
      <c r="AF23" s="76"/>
      <c r="AG23" s="5"/>
      <c r="AI23" s="72"/>
    </row>
    <row r="24" spans="1:36" x14ac:dyDescent="0.3">
      <c r="B24" s="1" t="s">
        <v>110</v>
      </c>
      <c r="C24" s="1"/>
    </row>
    <row r="25" spans="1:36" s="46" customFormat="1" ht="30.75" customHeight="1" x14ac:dyDescent="0.5">
      <c r="A25" s="75" t="s">
        <v>108</v>
      </c>
      <c r="I25" s="49"/>
      <c r="L25" s="50"/>
    </row>
    <row r="26" spans="1:36" ht="23.4" x14ac:dyDescent="0.45">
      <c r="A26" s="46" t="s">
        <v>124</v>
      </c>
      <c r="B26" s="46"/>
      <c r="C26" s="51"/>
      <c r="H26" s="44"/>
      <c r="I26" s="107" t="s">
        <v>33</v>
      </c>
      <c r="J26" s="107"/>
      <c r="K26" s="107"/>
      <c r="L26" s="107"/>
      <c r="M26" s="107"/>
      <c r="N26" s="36"/>
      <c r="O26" s="36"/>
      <c r="P26" s="108" t="s">
        <v>34</v>
      </c>
      <c r="Q26" s="109"/>
      <c r="R26" s="109"/>
      <c r="S26" s="109"/>
      <c r="T26" s="110"/>
      <c r="U26" s="37"/>
      <c r="V26" s="37"/>
      <c r="W26" s="111" t="s">
        <v>35</v>
      </c>
      <c r="X26" s="112"/>
      <c r="Y26" s="112"/>
      <c r="Z26" s="112"/>
      <c r="AA26" s="112"/>
      <c r="AB26" s="38"/>
      <c r="AC26" s="38"/>
      <c r="AD26" s="113" t="s">
        <v>36</v>
      </c>
      <c r="AE26" s="114"/>
      <c r="AF26" s="114"/>
      <c r="AG26" s="114"/>
      <c r="AH26" s="114"/>
      <c r="AI26" s="39"/>
      <c r="AJ26" s="39"/>
    </row>
    <row r="27" spans="1:36" x14ac:dyDescent="0.3">
      <c r="I27" s="11"/>
      <c r="J27" s="7"/>
      <c r="K27" s="11"/>
      <c r="L27" s="10"/>
      <c r="M27" s="7"/>
      <c r="N27" s="7"/>
      <c r="O27" s="7"/>
      <c r="P27" s="18"/>
      <c r="Q27" s="19"/>
      <c r="R27" s="20"/>
      <c r="S27" s="21"/>
      <c r="T27" s="29"/>
      <c r="U27" s="19"/>
      <c r="V27" s="19"/>
      <c r="W27" s="18"/>
      <c r="X27" s="19"/>
      <c r="Y27" s="20"/>
      <c r="Z27" s="21"/>
      <c r="AA27" s="19"/>
      <c r="AB27" s="19"/>
      <c r="AC27" s="19"/>
      <c r="AD27" s="18"/>
      <c r="AE27" s="19"/>
      <c r="AF27" s="20"/>
      <c r="AG27" s="21"/>
      <c r="AH27" s="19"/>
      <c r="AI27" s="19"/>
      <c r="AJ27" s="19"/>
    </row>
    <row r="28" spans="1:36" x14ac:dyDescent="0.3">
      <c r="A28" s="1" t="s">
        <v>0</v>
      </c>
      <c r="B28" s="1"/>
      <c r="C28" s="1"/>
      <c r="D28" s="1"/>
      <c r="E28" s="3" t="s">
        <v>1</v>
      </c>
      <c r="F28" s="2" t="s">
        <v>2</v>
      </c>
      <c r="G28" s="4" t="s">
        <v>3</v>
      </c>
      <c r="I28" s="12"/>
      <c r="J28" s="8"/>
      <c r="K28" s="8"/>
      <c r="L28" s="9"/>
      <c r="M28" s="8"/>
      <c r="N28" s="8"/>
      <c r="O28" s="8"/>
      <c r="P28" s="22"/>
      <c r="Q28" s="23"/>
      <c r="R28" s="23"/>
      <c r="S28" s="24"/>
      <c r="T28" s="30"/>
      <c r="U28" s="23"/>
      <c r="V28" s="23"/>
      <c r="W28" s="22"/>
      <c r="X28" s="23"/>
      <c r="Y28" s="23"/>
      <c r="Z28" s="24"/>
      <c r="AA28" s="23"/>
      <c r="AB28" s="23"/>
      <c r="AC28" s="23"/>
      <c r="AD28" s="22"/>
      <c r="AE28" s="23"/>
      <c r="AF28" s="23"/>
      <c r="AG28" s="24"/>
      <c r="AH28" s="23"/>
      <c r="AI28" s="23"/>
      <c r="AJ28" s="23"/>
    </row>
    <row r="29" spans="1:36" x14ac:dyDescent="0.3">
      <c r="C29" t="s">
        <v>115</v>
      </c>
      <c r="D29" t="s">
        <v>114</v>
      </c>
      <c r="E29" t="s">
        <v>121</v>
      </c>
      <c r="I29" s="12"/>
      <c r="J29" s="8"/>
      <c r="K29" s="8"/>
      <c r="L29" s="9"/>
      <c r="M29" s="8"/>
      <c r="N29" s="8"/>
      <c r="O29" s="8"/>
      <c r="P29" s="22"/>
      <c r="Q29" s="23"/>
      <c r="R29" s="23"/>
      <c r="S29" s="24"/>
      <c r="T29" s="30"/>
      <c r="U29" s="23"/>
      <c r="V29" s="23"/>
      <c r="W29" s="22"/>
      <c r="X29" s="23"/>
      <c r="Y29" s="23"/>
      <c r="Z29" s="24"/>
      <c r="AA29" s="23"/>
      <c r="AB29" s="23"/>
      <c r="AC29" s="23"/>
      <c r="AD29" s="22"/>
      <c r="AE29" s="23"/>
      <c r="AF29" s="23"/>
      <c r="AG29" s="24"/>
      <c r="AH29" s="23"/>
      <c r="AI29" s="23"/>
      <c r="AJ29" s="23"/>
    </row>
    <row r="30" spans="1:36" x14ac:dyDescent="0.3">
      <c r="A30" t="s">
        <v>5</v>
      </c>
      <c r="C30" s="5">
        <v>113</v>
      </c>
      <c r="D30" s="5">
        <f>C30+(C30*0.5)</f>
        <v>169.5</v>
      </c>
      <c r="E30" s="5">
        <f>D30+(D30*0.25)</f>
        <v>211.875</v>
      </c>
      <c r="F30">
        <v>4</v>
      </c>
      <c r="G30" s="6">
        <f t="shared" ref="G30:G49" si="0">SUM(E30*F30)</f>
        <v>847.5</v>
      </c>
      <c r="I30" s="12">
        <v>3</v>
      </c>
      <c r="J30" s="8" t="s">
        <v>5</v>
      </c>
      <c r="K30" s="8"/>
      <c r="L30" s="9">
        <f>SUM(G30)*I30</f>
        <v>2542.5</v>
      </c>
      <c r="M30" s="8" t="s">
        <v>38</v>
      </c>
      <c r="N30" s="9">
        <f>L30/6000</f>
        <v>0.42375000000000002</v>
      </c>
      <c r="O30" s="8" t="s">
        <v>58</v>
      </c>
      <c r="P30" s="22">
        <v>2</v>
      </c>
      <c r="Q30" s="23" t="s">
        <v>5</v>
      </c>
      <c r="R30" s="23"/>
      <c r="S30" s="24">
        <f>SUM(G30)*P30</f>
        <v>1695</v>
      </c>
      <c r="T30" s="30" t="s">
        <v>38</v>
      </c>
      <c r="U30" s="24">
        <f>S30/3000</f>
        <v>0.56499999999999995</v>
      </c>
      <c r="V30" s="23" t="s">
        <v>58</v>
      </c>
      <c r="W30" s="22">
        <v>1</v>
      </c>
      <c r="X30" s="23" t="s">
        <v>5</v>
      </c>
      <c r="Y30" s="23"/>
      <c r="Z30" s="24">
        <f>SUM(G30)*W30</f>
        <v>847.5</v>
      </c>
      <c r="AA30" s="23" t="s">
        <v>38</v>
      </c>
      <c r="AB30" s="24">
        <f>Z30/1000</f>
        <v>0.84750000000000003</v>
      </c>
      <c r="AC30" s="23" t="s">
        <v>58</v>
      </c>
      <c r="AD30" s="22">
        <v>1</v>
      </c>
      <c r="AE30" s="23" t="s">
        <v>5</v>
      </c>
      <c r="AF30" s="23"/>
      <c r="AG30" s="24">
        <f>SUM(G30)*AD30</f>
        <v>847.5</v>
      </c>
      <c r="AH30" s="23" t="s">
        <v>38</v>
      </c>
      <c r="AI30" s="24">
        <f>AG30/250</f>
        <v>3.39</v>
      </c>
      <c r="AJ30" s="23" t="s">
        <v>58</v>
      </c>
    </row>
    <row r="31" spans="1:36" x14ac:dyDescent="0.3">
      <c r="A31" t="s">
        <v>7</v>
      </c>
      <c r="C31" s="5">
        <v>113</v>
      </c>
      <c r="D31" s="5">
        <f t="shared" ref="D31:D49" si="1">C31+(C31*0.5)</f>
        <v>169.5</v>
      </c>
      <c r="E31" s="5">
        <f t="shared" ref="E31:E49" si="2">D31+(D31*0.25)</f>
        <v>211.875</v>
      </c>
      <c r="F31">
        <v>4</v>
      </c>
      <c r="G31" s="6">
        <f t="shared" si="0"/>
        <v>847.5</v>
      </c>
      <c r="I31" s="12">
        <v>3</v>
      </c>
      <c r="J31" s="8" t="s">
        <v>7</v>
      </c>
      <c r="K31" s="8"/>
      <c r="L31" s="9">
        <f>SUM(G31)*I31</f>
        <v>2542.5</v>
      </c>
      <c r="M31" s="8" t="s">
        <v>38</v>
      </c>
      <c r="N31" s="9">
        <f t="shared" ref="N31:N49" si="3">L31/6000</f>
        <v>0.42375000000000002</v>
      </c>
      <c r="O31" s="8" t="s">
        <v>58</v>
      </c>
      <c r="P31" s="22">
        <v>2</v>
      </c>
      <c r="Q31" s="23" t="s">
        <v>7</v>
      </c>
      <c r="R31" s="23"/>
      <c r="S31" s="24">
        <f t="shared" ref="S31:S49" si="4">SUM(G31)*P31</f>
        <v>1695</v>
      </c>
      <c r="T31" s="30" t="s">
        <v>38</v>
      </c>
      <c r="U31" s="24">
        <f t="shared" ref="U31:U49" si="5">S31/3000</f>
        <v>0.56499999999999995</v>
      </c>
      <c r="V31" s="23" t="s">
        <v>58</v>
      </c>
      <c r="W31" s="22">
        <v>1</v>
      </c>
      <c r="X31" s="23" t="s">
        <v>7</v>
      </c>
      <c r="Y31" s="23"/>
      <c r="Z31" s="24">
        <f t="shared" ref="Z31:Z49" si="6">SUM(G31)*W31</f>
        <v>847.5</v>
      </c>
      <c r="AA31" s="23" t="s">
        <v>38</v>
      </c>
      <c r="AB31" s="24">
        <f t="shared" ref="AB31:AB49" si="7">Z31/1000</f>
        <v>0.84750000000000003</v>
      </c>
      <c r="AC31" s="23" t="s">
        <v>58</v>
      </c>
      <c r="AD31" s="22" t="s">
        <v>29</v>
      </c>
      <c r="AE31" s="23" t="s">
        <v>7</v>
      </c>
      <c r="AF31" s="23"/>
      <c r="AG31" s="24">
        <v>0</v>
      </c>
      <c r="AH31" s="23" t="s">
        <v>38</v>
      </c>
      <c r="AI31" s="24">
        <f t="shared" ref="AI31:AI49" si="8">AG31/250</f>
        <v>0</v>
      </c>
      <c r="AJ31" s="23" t="s">
        <v>58</v>
      </c>
    </row>
    <row r="32" spans="1:36" x14ac:dyDescent="0.3">
      <c r="A32" t="s">
        <v>9</v>
      </c>
      <c r="C32" s="5">
        <v>30</v>
      </c>
      <c r="D32" s="5">
        <f t="shared" si="1"/>
        <v>45</v>
      </c>
      <c r="E32" s="5">
        <f t="shared" si="2"/>
        <v>56.25</v>
      </c>
      <c r="F32">
        <v>4</v>
      </c>
      <c r="G32" s="6">
        <f t="shared" si="0"/>
        <v>225</v>
      </c>
      <c r="I32" s="12">
        <v>20</v>
      </c>
      <c r="J32" s="8" t="s">
        <v>9</v>
      </c>
      <c r="K32" s="8"/>
      <c r="L32" s="9">
        <f t="shared" ref="L32:L49" si="9">SUM(G32)*I32</f>
        <v>4500</v>
      </c>
      <c r="M32" s="8" t="s">
        <v>38</v>
      </c>
      <c r="N32" s="9">
        <f t="shared" si="3"/>
        <v>0.75</v>
      </c>
      <c r="O32" s="8" t="s">
        <v>58</v>
      </c>
      <c r="P32" s="22">
        <v>22</v>
      </c>
      <c r="Q32" s="23" t="s">
        <v>9</v>
      </c>
      <c r="R32" s="23"/>
      <c r="S32" s="24">
        <f t="shared" si="4"/>
        <v>4950</v>
      </c>
      <c r="T32" s="30" t="s">
        <v>38</v>
      </c>
      <c r="U32" s="24">
        <f t="shared" si="5"/>
        <v>1.65</v>
      </c>
      <c r="V32" s="23" t="s">
        <v>58</v>
      </c>
      <c r="W32" s="22">
        <v>12</v>
      </c>
      <c r="X32" s="23" t="s">
        <v>9</v>
      </c>
      <c r="Y32" s="23"/>
      <c r="Z32" s="24">
        <f t="shared" si="6"/>
        <v>2700</v>
      </c>
      <c r="AA32" s="23" t="s">
        <v>38</v>
      </c>
      <c r="AB32" s="24">
        <f t="shared" si="7"/>
        <v>2.7</v>
      </c>
      <c r="AC32" s="23" t="s">
        <v>58</v>
      </c>
      <c r="AD32" s="22">
        <v>5</v>
      </c>
      <c r="AE32" s="23" t="s">
        <v>9</v>
      </c>
      <c r="AF32" s="23"/>
      <c r="AG32" s="24">
        <f t="shared" ref="AG32:AG49" si="10">SUM(G32)*AD32</f>
        <v>1125</v>
      </c>
      <c r="AH32" s="23" t="s">
        <v>38</v>
      </c>
      <c r="AI32" s="24">
        <f t="shared" si="8"/>
        <v>4.5</v>
      </c>
      <c r="AJ32" s="23" t="s">
        <v>58</v>
      </c>
    </row>
    <row r="33" spans="1:36" x14ac:dyDescent="0.3">
      <c r="A33" t="s">
        <v>10</v>
      </c>
      <c r="C33" s="5">
        <v>15</v>
      </c>
      <c r="D33" s="5">
        <f t="shared" si="1"/>
        <v>22.5</v>
      </c>
      <c r="E33" s="5">
        <f t="shared" si="2"/>
        <v>28.125</v>
      </c>
      <c r="F33">
        <v>4</v>
      </c>
      <c r="G33" s="6">
        <f t="shared" si="0"/>
        <v>112.5</v>
      </c>
      <c r="I33" s="12">
        <v>20</v>
      </c>
      <c r="J33" s="8" t="s">
        <v>10</v>
      </c>
      <c r="K33" s="8"/>
      <c r="L33" s="9">
        <f t="shared" si="9"/>
        <v>2250</v>
      </c>
      <c r="M33" s="8" t="s">
        <v>38</v>
      </c>
      <c r="N33" s="9">
        <f t="shared" si="3"/>
        <v>0.375</v>
      </c>
      <c r="O33" s="8" t="s">
        <v>58</v>
      </c>
      <c r="P33" s="22">
        <v>10</v>
      </c>
      <c r="Q33" s="23" t="s">
        <v>10</v>
      </c>
      <c r="R33" s="23"/>
      <c r="S33" s="24">
        <f t="shared" si="4"/>
        <v>1125</v>
      </c>
      <c r="T33" s="30" t="s">
        <v>38</v>
      </c>
      <c r="U33" s="24">
        <f t="shared" si="5"/>
        <v>0.375</v>
      </c>
      <c r="V33" s="23" t="s">
        <v>58</v>
      </c>
      <c r="W33" s="22">
        <v>6</v>
      </c>
      <c r="X33" s="23" t="s">
        <v>10</v>
      </c>
      <c r="Y33" s="23"/>
      <c r="Z33" s="24">
        <f t="shared" si="6"/>
        <v>675</v>
      </c>
      <c r="AA33" s="23" t="s">
        <v>38</v>
      </c>
      <c r="AB33" s="24">
        <f t="shared" si="7"/>
        <v>0.67500000000000004</v>
      </c>
      <c r="AC33" s="23" t="s">
        <v>58</v>
      </c>
      <c r="AD33" s="22">
        <v>3</v>
      </c>
      <c r="AE33" s="23" t="s">
        <v>10</v>
      </c>
      <c r="AF33" s="23"/>
      <c r="AG33" s="24">
        <f t="shared" si="10"/>
        <v>337.5</v>
      </c>
      <c r="AH33" s="23" t="s">
        <v>38</v>
      </c>
      <c r="AI33" s="24">
        <f t="shared" si="8"/>
        <v>1.35</v>
      </c>
      <c r="AJ33" s="23" t="s">
        <v>58</v>
      </c>
    </row>
    <row r="34" spans="1:36" x14ac:dyDescent="0.3">
      <c r="A34" t="s">
        <v>11</v>
      </c>
      <c r="C34" s="5">
        <v>45</v>
      </c>
      <c r="D34" s="5">
        <f t="shared" si="1"/>
        <v>67.5</v>
      </c>
      <c r="E34" s="5">
        <f t="shared" si="2"/>
        <v>84.375</v>
      </c>
      <c r="F34">
        <v>4</v>
      </c>
      <c r="G34" s="6">
        <f t="shared" si="0"/>
        <v>337.5</v>
      </c>
      <c r="I34" s="12">
        <v>70</v>
      </c>
      <c r="J34" s="8" t="s">
        <v>11</v>
      </c>
      <c r="K34" s="8"/>
      <c r="L34" s="9">
        <f t="shared" si="9"/>
        <v>23625</v>
      </c>
      <c r="M34" s="8" t="s">
        <v>38</v>
      </c>
      <c r="N34" s="9">
        <f t="shared" si="3"/>
        <v>3.9375</v>
      </c>
      <c r="O34" s="8" t="s">
        <v>58</v>
      </c>
      <c r="P34" s="22">
        <v>52</v>
      </c>
      <c r="Q34" s="23" t="s">
        <v>11</v>
      </c>
      <c r="R34" s="23"/>
      <c r="S34" s="24">
        <f t="shared" si="4"/>
        <v>17550</v>
      </c>
      <c r="T34" s="30" t="s">
        <v>38</v>
      </c>
      <c r="U34" s="24">
        <f t="shared" si="5"/>
        <v>5.85</v>
      </c>
      <c r="V34" s="23" t="s">
        <v>58</v>
      </c>
      <c r="W34" s="22">
        <v>20</v>
      </c>
      <c r="X34" s="23" t="s">
        <v>11</v>
      </c>
      <c r="Y34" s="23"/>
      <c r="Z34" s="24">
        <f t="shared" si="6"/>
        <v>6750</v>
      </c>
      <c r="AA34" s="23" t="s">
        <v>38</v>
      </c>
      <c r="AB34" s="24">
        <f t="shared" si="7"/>
        <v>6.75</v>
      </c>
      <c r="AC34" s="23" t="s">
        <v>58</v>
      </c>
      <c r="AD34" s="22">
        <v>5</v>
      </c>
      <c r="AE34" s="23" t="s">
        <v>11</v>
      </c>
      <c r="AF34" s="23"/>
      <c r="AG34" s="24">
        <f t="shared" si="10"/>
        <v>1687.5</v>
      </c>
      <c r="AH34" s="23" t="s">
        <v>38</v>
      </c>
      <c r="AI34" s="24">
        <f t="shared" si="8"/>
        <v>6.75</v>
      </c>
      <c r="AJ34" s="23" t="s">
        <v>58</v>
      </c>
    </row>
    <row r="35" spans="1:36" x14ac:dyDescent="0.3">
      <c r="A35" t="s">
        <v>12</v>
      </c>
      <c r="C35" s="5">
        <v>66</v>
      </c>
      <c r="D35" s="5">
        <f t="shared" si="1"/>
        <v>99</v>
      </c>
      <c r="E35" s="5">
        <f t="shared" si="2"/>
        <v>123.75</v>
      </c>
      <c r="F35">
        <v>4</v>
      </c>
      <c r="G35" s="6">
        <f t="shared" si="0"/>
        <v>495</v>
      </c>
      <c r="I35" s="12">
        <v>10</v>
      </c>
      <c r="J35" s="8" t="s">
        <v>12</v>
      </c>
      <c r="K35" s="8"/>
      <c r="L35" s="9">
        <f t="shared" si="9"/>
        <v>4950</v>
      </c>
      <c r="M35" s="8" t="s">
        <v>38</v>
      </c>
      <c r="N35" s="9">
        <f t="shared" si="3"/>
        <v>0.82499999999999996</v>
      </c>
      <c r="O35" s="8" t="s">
        <v>58</v>
      </c>
      <c r="P35" s="22">
        <v>7</v>
      </c>
      <c r="Q35" s="23" t="s">
        <v>12</v>
      </c>
      <c r="R35" s="23"/>
      <c r="S35" s="24">
        <f t="shared" si="4"/>
        <v>3465</v>
      </c>
      <c r="T35" s="30" t="s">
        <v>38</v>
      </c>
      <c r="U35" s="24">
        <f t="shared" si="5"/>
        <v>1.155</v>
      </c>
      <c r="V35" s="23" t="s">
        <v>58</v>
      </c>
      <c r="W35" s="22">
        <v>4</v>
      </c>
      <c r="X35" s="23" t="s">
        <v>12</v>
      </c>
      <c r="Y35" s="23"/>
      <c r="Z35" s="24">
        <f t="shared" si="6"/>
        <v>1980</v>
      </c>
      <c r="AA35" s="23" t="s">
        <v>38</v>
      </c>
      <c r="AB35" s="24">
        <f t="shared" si="7"/>
        <v>1.98</v>
      </c>
      <c r="AC35" s="23" t="s">
        <v>58</v>
      </c>
      <c r="AD35" s="22">
        <v>1</v>
      </c>
      <c r="AE35" s="23" t="s">
        <v>12</v>
      </c>
      <c r="AF35" s="23"/>
      <c r="AG35" s="24">
        <f t="shared" si="10"/>
        <v>495</v>
      </c>
      <c r="AH35" s="23" t="s">
        <v>38</v>
      </c>
      <c r="AI35" s="24">
        <f t="shared" si="8"/>
        <v>1.98</v>
      </c>
      <c r="AJ35" s="23" t="s">
        <v>58</v>
      </c>
    </row>
    <row r="36" spans="1:36" x14ac:dyDescent="0.3">
      <c r="A36" t="s">
        <v>13</v>
      </c>
      <c r="C36" s="5">
        <v>20</v>
      </c>
      <c r="D36" s="5">
        <f t="shared" si="1"/>
        <v>30</v>
      </c>
      <c r="E36" s="5">
        <f t="shared" si="2"/>
        <v>37.5</v>
      </c>
      <c r="F36">
        <v>4</v>
      </c>
      <c r="G36" s="6">
        <f t="shared" si="0"/>
        <v>150</v>
      </c>
      <c r="I36" s="12">
        <v>20</v>
      </c>
      <c r="J36" s="8" t="s">
        <v>13</v>
      </c>
      <c r="K36" s="8"/>
      <c r="L36" s="9">
        <f t="shared" si="9"/>
        <v>3000</v>
      </c>
      <c r="M36" s="8" t="s">
        <v>38</v>
      </c>
      <c r="N36" s="9">
        <f t="shared" si="3"/>
        <v>0.5</v>
      </c>
      <c r="O36" s="8" t="s">
        <v>58</v>
      </c>
      <c r="P36" s="22">
        <v>25</v>
      </c>
      <c r="Q36" s="23" t="s">
        <v>13</v>
      </c>
      <c r="R36" s="23"/>
      <c r="S36" s="24">
        <f t="shared" si="4"/>
        <v>3750</v>
      </c>
      <c r="T36" s="30" t="s">
        <v>38</v>
      </c>
      <c r="U36" s="24">
        <f t="shared" si="5"/>
        <v>1.25</v>
      </c>
      <c r="V36" s="23" t="s">
        <v>58</v>
      </c>
      <c r="W36" s="22">
        <v>15</v>
      </c>
      <c r="X36" s="23" t="s">
        <v>13</v>
      </c>
      <c r="Y36" s="23"/>
      <c r="Z36" s="24">
        <f t="shared" si="6"/>
        <v>2250</v>
      </c>
      <c r="AA36" s="23" t="s">
        <v>38</v>
      </c>
      <c r="AB36" s="24">
        <f t="shared" si="7"/>
        <v>2.25</v>
      </c>
      <c r="AC36" s="23" t="s">
        <v>58</v>
      </c>
      <c r="AD36" s="22">
        <v>3</v>
      </c>
      <c r="AE36" s="23" t="s">
        <v>13</v>
      </c>
      <c r="AF36" s="23"/>
      <c r="AG36" s="24">
        <f t="shared" si="10"/>
        <v>450</v>
      </c>
      <c r="AH36" s="23" t="s">
        <v>38</v>
      </c>
      <c r="AI36" s="24">
        <f t="shared" si="8"/>
        <v>1.8</v>
      </c>
      <c r="AJ36" s="23" t="s">
        <v>58</v>
      </c>
    </row>
    <row r="37" spans="1:36" x14ac:dyDescent="0.3">
      <c r="A37" t="s">
        <v>14</v>
      </c>
      <c r="C37" s="5">
        <v>15</v>
      </c>
      <c r="D37" s="5">
        <f t="shared" si="1"/>
        <v>22.5</v>
      </c>
      <c r="E37" s="5">
        <f t="shared" si="2"/>
        <v>28.125</v>
      </c>
      <c r="F37">
        <v>4</v>
      </c>
      <c r="G37" s="6">
        <f t="shared" si="0"/>
        <v>112.5</v>
      </c>
      <c r="I37" s="12">
        <v>5</v>
      </c>
      <c r="J37" s="8" t="s">
        <v>14</v>
      </c>
      <c r="K37" s="8"/>
      <c r="L37" s="9">
        <f t="shared" si="9"/>
        <v>562.5</v>
      </c>
      <c r="M37" s="8" t="s">
        <v>38</v>
      </c>
      <c r="N37" s="9">
        <f t="shared" si="3"/>
        <v>9.375E-2</v>
      </c>
      <c r="O37" s="8" t="s">
        <v>58</v>
      </c>
      <c r="P37" s="22">
        <v>25</v>
      </c>
      <c r="Q37" s="23" t="s">
        <v>14</v>
      </c>
      <c r="R37" s="23"/>
      <c r="S37" s="24">
        <f t="shared" si="4"/>
        <v>2812.5</v>
      </c>
      <c r="T37" s="30" t="s">
        <v>38</v>
      </c>
      <c r="U37" s="24">
        <f t="shared" si="5"/>
        <v>0.9375</v>
      </c>
      <c r="V37" s="23" t="s">
        <v>58</v>
      </c>
      <c r="W37" s="22">
        <v>15</v>
      </c>
      <c r="X37" s="23" t="s">
        <v>14</v>
      </c>
      <c r="Y37" s="23"/>
      <c r="Z37" s="24">
        <f t="shared" si="6"/>
        <v>1687.5</v>
      </c>
      <c r="AA37" s="23" t="s">
        <v>38</v>
      </c>
      <c r="AB37" s="24">
        <f t="shared" si="7"/>
        <v>1.6875</v>
      </c>
      <c r="AC37" s="23" t="s">
        <v>58</v>
      </c>
      <c r="AD37" s="22">
        <v>5</v>
      </c>
      <c r="AE37" s="23" t="s">
        <v>14</v>
      </c>
      <c r="AF37" s="23"/>
      <c r="AG37" s="24">
        <f t="shared" si="10"/>
        <v>562.5</v>
      </c>
      <c r="AH37" s="23" t="s">
        <v>38</v>
      </c>
      <c r="AI37" s="24">
        <f t="shared" si="8"/>
        <v>2.25</v>
      </c>
      <c r="AJ37" s="23" t="s">
        <v>58</v>
      </c>
    </row>
    <row r="38" spans="1:36" x14ac:dyDescent="0.3">
      <c r="A38" t="s">
        <v>15</v>
      </c>
      <c r="C38" s="5">
        <v>53</v>
      </c>
      <c r="D38" s="5">
        <f t="shared" si="1"/>
        <v>79.5</v>
      </c>
      <c r="E38" s="5">
        <f t="shared" si="2"/>
        <v>99.375</v>
      </c>
      <c r="F38">
        <v>4</v>
      </c>
      <c r="G38" s="6">
        <f t="shared" si="0"/>
        <v>397.5</v>
      </c>
      <c r="I38" s="12">
        <v>4</v>
      </c>
      <c r="J38" s="8" t="s">
        <v>15</v>
      </c>
      <c r="K38" s="8"/>
      <c r="L38" s="9">
        <f t="shared" si="9"/>
        <v>1590</v>
      </c>
      <c r="M38" s="8" t="s">
        <v>38</v>
      </c>
      <c r="N38" s="9">
        <f t="shared" si="3"/>
        <v>0.26500000000000001</v>
      </c>
      <c r="O38" s="8" t="s">
        <v>58</v>
      </c>
      <c r="P38" s="22">
        <v>2</v>
      </c>
      <c r="Q38" s="23" t="s">
        <v>15</v>
      </c>
      <c r="R38" s="23"/>
      <c r="S38" s="24">
        <f t="shared" si="4"/>
        <v>795</v>
      </c>
      <c r="T38" s="30" t="s">
        <v>38</v>
      </c>
      <c r="U38" s="24">
        <f t="shared" si="5"/>
        <v>0.26500000000000001</v>
      </c>
      <c r="V38" s="23" t="s">
        <v>58</v>
      </c>
      <c r="W38" s="22">
        <v>2</v>
      </c>
      <c r="X38" s="23" t="s">
        <v>15</v>
      </c>
      <c r="Y38" s="23"/>
      <c r="Z38" s="24">
        <f t="shared" si="6"/>
        <v>795</v>
      </c>
      <c r="AA38" s="23" t="s">
        <v>38</v>
      </c>
      <c r="AB38" s="24">
        <f t="shared" si="7"/>
        <v>0.79500000000000004</v>
      </c>
      <c r="AC38" s="23" t="s">
        <v>58</v>
      </c>
      <c r="AD38" s="22">
        <v>1</v>
      </c>
      <c r="AE38" s="23" t="s">
        <v>15</v>
      </c>
      <c r="AF38" s="23"/>
      <c r="AG38" s="24">
        <f t="shared" si="10"/>
        <v>397.5</v>
      </c>
      <c r="AH38" s="23" t="s">
        <v>38</v>
      </c>
      <c r="AI38" s="24">
        <f t="shared" si="8"/>
        <v>1.59</v>
      </c>
      <c r="AJ38" s="23" t="s">
        <v>58</v>
      </c>
    </row>
    <row r="39" spans="1:36" x14ac:dyDescent="0.3">
      <c r="A39" t="s">
        <v>16</v>
      </c>
      <c r="C39" s="5">
        <v>31</v>
      </c>
      <c r="D39" s="5">
        <f t="shared" si="1"/>
        <v>46.5</v>
      </c>
      <c r="E39" s="5">
        <f t="shared" si="2"/>
        <v>58.125</v>
      </c>
      <c r="F39">
        <v>4</v>
      </c>
      <c r="G39" s="6">
        <f t="shared" si="0"/>
        <v>232.5</v>
      </c>
      <c r="I39" s="12">
        <v>2</v>
      </c>
      <c r="J39" s="8" t="s">
        <v>16</v>
      </c>
      <c r="K39" s="8"/>
      <c r="L39" s="9">
        <f t="shared" si="9"/>
        <v>465</v>
      </c>
      <c r="M39" s="8" t="s">
        <v>38</v>
      </c>
      <c r="N39" s="9">
        <f t="shared" si="3"/>
        <v>7.7499999999999999E-2</v>
      </c>
      <c r="O39" s="8" t="s">
        <v>58</v>
      </c>
      <c r="P39" s="22">
        <v>5</v>
      </c>
      <c r="Q39" s="23" t="s">
        <v>16</v>
      </c>
      <c r="R39" s="23"/>
      <c r="S39" s="24">
        <f t="shared" si="4"/>
        <v>1162.5</v>
      </c>
      <c r="T39" s="30" t="s">
        <v>38</v>
      </c>
      <c r="U39" s="24">
        <f t="shared" si="5"/>
        <v>0.38750000000000001</v>
      </c>
      <c r="V39" s="23" t="s">
        <v>58</v>
      </c>
      <c r="W39" s="22">
        <v>2</v>
      </c>
      <c r="X39" s="23" t="s">
        <v>16</v>
      </c>
      <c r="Y39" s="23"/>
      <c r="Z39" s="24">
        <f t="shared" si="6"/>
        <v>465</v>
      </c>
      <c r="AA39" s="23" t="s">
        <v>38</v>
      </c>
      <c r="AB39" s="24">
        <f t="shared" si="7"/>
        <v>0.46500000000000002</v>
      </c>
      <c r="AC39" s="23" t="s">
        <v>58</v>
      </c>
      <c r="AD39" s="22" t="s">
        <v>28</v>
      </c>
      <c r="AE39" s="23" t="s">
        <v>16</v>
      </c>
      <c r="AF39" s="23"/>
      <c r="AG39" s="24">
        <v>0</v>
      </c>
      <c r="AH39" s="23" t="s">
        <v>38</v>
      </c>
      <c r="AI39" s="24">
        <f t="shared" si="8"/>
        <v>0</v>
      </c>
      <c r="AJ39" s="23" t="s">
        <v>58</v>
      </c>
    </row>
    <row r="40" spans="1:36" x14ac:dyDescent="0.3">
      <c r="A40" t="s">
        <v>17</v>
      </c>
      <c r="C40" s="5">
        <v>25</v>
      </c>
      <c r="D40" s="5">
        <f t="shared" si="1"/>
        <v>37.5</v>
      </c>
      <c r="E40" s="5">
        <f t="shared" si="2"/>
        <v>46.875</v>
      </c>
      <c r="F40">
        <v>4</v>
      </c>
      <c r="G40" s="6">
        <f t="shared" si="0"/>
        <v>187.5</v>
      </c>
      <c r="I40" s="12">
        <v>4</v>
      </c>
      <c r="J40" s="8" t="s">
        <v>17</v>
      </c>
      <c r="K40" s="8"/>
      <c r="L40" s="9">
        <f t="shared" si="9"/>
        <v>750</v>
      </c>
      <c r="M40" s="8" t="s">
        <v>38</v>
      </c>
      <c r="N40" s="9">
        <f t="shared" si="3"/>
        <v>0.125</v>
      </c>
      <c r="O40" s="8" t="s">
        <v>58</v>
      </c>
      <c r="P40" s="22">
        <v>5</v>
      </c>
      <c r="Q40" s="23" t="s">
        <v>17</v>
      </c>
      <c r="R40" s="23"/>
      <c r="S40" s="24">
        <f t="shared" si="4"/>
        <v>937.5</v>
      </c>
      <c r="T40" s="30" t="s">
        <v>38</v>
      </c>
      <c r="U40" s="24">
        <f t="shared" si="5"/>
        <v>0.3125</v>
      </c>
      <c r="V40" s="23" t="s">
        <v>58</v>
      </c>
      <c r="W40" s="22" t="s">
        <v>28</v>
      </c>
      <c r="X40" s="23" t="s">
        <v>17</v>
      </c>
      <c r="Y40" s="23"/>
      <c r="Z40" s="24">
        <v>0</v>
      </c>
      <c r="AA40" s="23" t="s">
        <v>38</v>
      </c>
      <c r="AB40" s="24">
        <f t="shared" si="7"/>
        <v>0</v>
      </c>
      <c r="AC40" s="23" t="s">
        <v>58</v>
      </c>
      <c r="AD40" s="22" t="s">
        <v>28</v>
      </c>
      <c r="AE40" s="23" t="s">
        <v>17</v>
      </c>
      <c r="AF40" s="23"/>
      <c r="AG40" s="24">
        <v>0</v>
      </c>
      <c r="AH40" s="23" t="s">
        <v>38</v>
      </c>
      <c r="AI40" s="24">
        <f t="shared" si="8"/>
        <v>0</v>
      </c>
      <c r="AJ40" s="23" t="s">
        <v>58</v>
      </c>
    </row>
    <row r="41" spans="1:36" x14ac:dyDescent="0.3">
      <c r="A41" t="s">
        <v>18</v>
      </c>
      <c r="C41" s="5">
        <v>15</v>
      </c>
      <c r="D41" s="5">
        <f t="shared" si="1"/>
        <v>22.5</v>
      </c>
      <c r="E41" s="5">
        <f t="shared" si="2"/>
        <v>28.125</v>
      </c>
      <c r="F41">
        <v>4</v>
      </c>
      <c r="G41" s="6">
        <f t="shared" si="0"/>
        <v>112.5</v>
      </c>
      <c r="I41" s="12">
        <v>80</v>
      </c>
      <c r="J41" s="8" t="s">
        <v>18</v>
      </c>
      <c r="K41" s="8"/>
      <c r="L41" s="9">
        <f t="shared" si="9"/>
        <v>9000</v>
      </c>
      <c r="M41" s="8" t="s">
        <v>38</v>
      </c>
      <c r="N41" s="9">
        <f t="shared" si="3"/>
        <v>1.5</v>
      </c>
      <c r="O41" s="8" t="s">
        <v>58</v>
      </c>
      <c r="P41" s="22">
        <v>32</v>
      </c>
      <c r="Q41" s="23" t="s">
        <v>18</v>
      </c>
      <c r="R41" s="23"/>
      <c r="S41" s="24">
        <f t="shared" si="4"/>
        <v>3600</v>
      </c>
      <c r="T41" s="30" t="s">
        <v>38</v>
      </c>
      <c r="U41" s="24">
        <f t="shared" si="5"/>
        <v>1.2</v>
      </c>
      <c r="V41" s="23" t="s">
        <v>58</v>
      </c>
      <c r="W41" s="22">
        <v>20</v>
      </c>
      <c r="X41" s="23" t="s">
        <v>18</v>
      </c>
      <c r="Y41" s="23"/>
      <c r="Z41" s="24">
        <f t="shared" si="6"/>
        <v>2250</v>
      </c>
      <c r="AA41" s="23" t="s">
        <v>38</v>
      </c>
      <c r="AB41" s="24">
        <f t="shared" si="7"/>
        <v>2.25</v>
      </c>
      <c r="AC41" s="23" t="s">
        <v>58</v>
      </c>
      <c r="AD41" s="22">
        <v>6</v>
      </c>
      <c r="AE41" s="23" t="s">
        <v>18</v>
      </c>
      <c r="AF41" s="23"/>
      <c r="AG41" s="24">
        <f t="shared" si="10"/>
        <v>675</v>
      </c>
      <c r="AH41" s="23" t="s">
        <v>38</v>
      </c>
      <c r="AI41" s="24">
        <f t="shared" si="8"/>
        <v>2.7</v>
      </c>
      <c r="AJ41" s="23" t="s">
        <v>58</v>
      </c>
    </row>
    <row r="42" spans="1:36" x14ac:dyDescent="0.3">
      <c r="A42" t="s">
        <v>19</v>
      </c>
      <c r="C42" s="5">
        <v>21</v>
      </c>
      <c r="D42" s="5">
        <f t="shared" si="1"/>
        <v>31.5</v>
      </c>
      <c r="E42" s="5">
        <f t="shared" si="2"/>
        <v>39.375</v>
      </c>
      <c r="F42">
        <v>4</v>
      </c>
      <c r="G42" s="6">
        <f t="shared" si="0"/>
        <v>157.5</v>
      </c>
      <c r="I42" s="12">
        <v>10</v>
      </c>
      <c r="J42" s="8" t="s">
        <v>19</v>
      </c>
      <c r="K42" s="8"/>
      <c r="L42" s="9">
        <f t="shared" si="9"/>
        <v>1575</v>
      </c>
      <c r="M42" s="8" t="s">
        <v>38</v>
      </c>
      <c r="N42" s="9">
        <f t="shared" si="3"/>
        <v>0.26250000000000001</v>
      </c>
      <c r="O42" s="8" t="s">
        <v>58</v>
      </c>
      <c r="P42" s="22">
        <v>4</v>
      </c>
      <c r="Q42" s="23" t="s">
        <v>19</v>
      </c>
      <c r="R42" s="23"/>
      <c r="S42" s="24">
        <f t="shared" si="4"/>
        <v>630</v>
      </c>
      <c r="T42" s="30" t="s">
        <v>38</v>
      </c>
      <c r="U42" s="24">
        <f t="shared" si="5"/>
        <v>0.21</v>
      </c>
      <c r="V42" s="23" t="s">
        <v>58</v>
      </c>
      <c r="W42" s="22">
        <v>3</v>
      </c>
      <c r="X42" s="23" t="s">
        <v>19</v>
      </c>
      <c r="Y42" s="23"/>
      <c r="Z42" s="24">
        <f t="shared" si="6"/>
        <v>472.5</v>
      </c>
      <c r="AA42" s="23" t="s">
        <v>38</v>
      </c>
      <c r="AB42" s="24">
        <f t="shared" si="7"/>
        <v>0.47249999999999998</v>
      </c>
      <c r="AC42" s="23" t="s">
        <v>58</v>
      </c>
      <c r="AD42" s="22">
        <v>2</v>
      </c>
      <c r="AE42" s="23" t="s">
        <v>19</v>
      </c>
      <c r="AF42" s="23"/>
      <c r="AG42" s="24">
        <f t="shared" si="10"/>
        <v>315</v>
      </c>
      <c r="AH42" s="23" t="s">
        <v>38</v>
      </c>
      <c r="AI42" s="24">
        <f t="shared" si="8"/>
        <v>1.26</v>
      </c>
      <c r="AJ42" s="23" t="s">
        <v>58</v>
      </c>
    </row>
    <row r="43" spans="1:36" x14ac:dyDescent="0.3">
      <c r="A43" t="s">
        <v>20</v>
      </c>
      <c r="C43" s="5">
        <v>17</v>
      </c>
      <c r="D43" s="5">
        <f t="shared" si="1"/>
        <v>25.5</v>
      </c>
      <c r="E43" s="5">
        <f t="shared" si="2"/>
        <v>31.875</v>
      </c>
      <c r="F43">
        <v>4</v>
      </c>
      <c r="G43" s="6">
        <f t="shared" si="0"/>
        <v>127.5</v>
      </c>
      <c r="I43" s="12">
        <v>10</v>
      </c>
      <c r="J43" s="8" t="s">
        <v>20</v>
      </c>
      <c r="K43" s="8"/>
      <c r="L43" s="9">
        <f t="shared" si="9"/>
        <v>1275</v>
      </c>
      <c r="M43" s="8" t="s">
        <v>38</v>
      </c>
      <c r="N43" s="9">
        <f t="shared" si="3"/>
        <v>0.21249999999999999</v>
      </c>
      <c r="O43" s="8" t="s">
        <v>58</v>
      </c>
      <c r="P43" s="22">
        <v>2</v>
      </c>
      <c r="Q43" s="23" t="s">
        <v>20</v>
      </c>
      <c r="R43" s="23"/>
      <c r="S43" s="24">
        <f t="shared" si="4"/>
        <v>255</v>
      </c>
      <c r="T43" s="30" t="s">
        <v>38</v>
      </c>
      <c r="U43" s="24">
        <f t="shared" si="5"/>
        <v>8.5000000000000006E-2</v>
      </c>
      <c r="V43" s="23" t="s">
        <v>58</v>
      </c>
      <c r="W43" s="22">
        <v>1</v>
      </c>
      <c r="X43" s="23" t="s">
        <v>20</v>
      </c>
      <c r="Y43" s="23"/>
      <c r="Z43" s="24">
        <f t="shared" si="6"/>
        <v>127.5</v>
      </c>
      <c r="AA43" s="23" t="s">
        <v>38</v>
      </c>
      <c r="AB43" s="24">
        <f t="shared" si="7"/>
        <v>0.1275</v>
      </c>
      <c r="AC43" s="23" t="s">
        <v>58</v>
      </c>
      <c r="AD43" s="22">
        <v>1</v>
      </c>
      <c r="AE43" s="23" t="s">
        <v>20</v>
      </c>
      <c r="AF43" s="23"/>
      <c r="AG43" s="24">
        <f t="shared" si="10"/>
        <v>127.5</v>
      </c>
      <c r="AH43" s="23" t="s">
        <v>38</v>
      </c>
      <c r="AI43" s="24">
        <f t="shared" si="8"/>
        <v>0.51</v>
      </c>
      <c r="AJ43" s="23" t="s">
        <v>58</v>
      </c>
    </row>
    <row r="44" spans="1:36" x14ac:dyDescent="0.3">
      <c r="A44" t="s">
        <v>21</v>
      </c>
      <c r="C44" s="5">
        <v>21</v>
      </c>
      <c r="D44" s="5">
        <f t="shared" si="1"/>
        <v>31.5</v>
      </c>
      <c r="E44" s="5">
        <f t="shared" si="2"/>
        <v>39.375</v>
      </c>
      <c r="F44">
        <v>4</v>
      </c>
      <c r="G44" s="6">
        <f t="shared" si="0"/>
        <v>157.5</v>
      </c>
      <c r="I44" s="12">
        <v>10</v>
      </c>
      <c r="J44" s="8" t="s">
        <v>21</v>
      </c>
      <c r="K44" s="8"/>
      <c r="L44" s="9">
        <f t="shared" si="9"/>
        <v>1575</v>
      </c>
      <c r="M44" s="8" t="s">
        <v>38</v>
      </c>
      <c r="N44" s="9">
        <f t="shared" si="3"/>
        <v>0.26250000000000001</v>
      </c>
      <c r="O44" s="8" t="s">
        <v>58</v>
      </c>
      <c r="P44" s="22">
        <v>2</v>
      </c>
      <c r="Q44" s="23" t="s">
        <v>21</v>
      </c>
      <c r="R44" s="23"/>
      <c r="S44" s="24">
        <f t="shared" si="4"/>
        <v>315</v>
      </c>
      <c r="T44" s="30" t="s">
        <v>38</v>
      </c>
      <c r="U44" s="24">
        <f t="shared" si="5"/>
        <v>0.105</v>
      </c>
      <c r="V44" s="23" t="s">
        <v>58</v>
      </c>
      <c r="W44" s="22">
        <v>1</v>
      </c>
      <c r="X44" s="23" t="s">
        <v>21</v>
      </c>
      <c r="Y44" s="23"/>
      <c r="Z44" s="24">
        <f t="shared" si="6"/>
        <v>157.5</v>
      </c>
      <c r="AA44" s="23" t="s">
        <v>38</v>
      </c>
      <c r="AB44" s="24">
        <f t="shared" si="7"/>
        <v>0.1575</v>
      </c>
      <c r="AC44" s="23" t="s">
        <v>58</v>
      </c>
      <c r="AD44" s="22">
        <v>1</v>
      </c>
      <c r="AE44" s="23" t="s">
        <v>21</v>
      </c>
      <c r="AF44" s="23"/>
      <c r="AG44" s="24">
        <f t="shared" si="10"/>
        <v>157.5</v>
      </c>
      <c r="AH44" s="23" t="s">
        <v>38</v>
      </c>
      <c r="AI44" s="24">
        <f t="shared" si="8"/>
        <v>0.63</v>
      </c>
      <c r="AJ44" s="23" t="s">
        <v>58</v>
      </c>
    </row>
    <row r="45" spans="1:36" x14ac:dyDescent="0.3">
      <c r="A45" t="s">
        <v>22</v>
      </c>
      <c r="C45" s="5">
        <v>15</v>
      </c>
      <c r="D45" s="5">
        <f t="shared" si="1"/>
        <v>22.5</v>
      </c>
      <c r="E45" s="5">
        <f t="shared" si="2"/>
        <v>28.125</v>
      </c>
      <c r="F45">
        <v>4</v>
      </c>
      <c r="G45" s="6">
        <f t="shared" si="0"/>
        <v>112.5</v>
      </c>
      <c r="I45" s="12">
        <v>20</v>
      </c>
      <c r="J45" s="8" t="s">
        <v>22</v>
      </c>
      <c r="K45" s="8"/>
      <c r="L45" s="9">
        <f t="shared" si="9"/>
        <v>2250</v>
      </c>
      <c r="M45" s="8" t="s">
        <v>38</v>
      </c>
      <c r="N45" s="9">
        <f t="shared" si="3"/>
        <v>0.375</v>
      </c>
      <c r="O45" s="8" t="s">
        <v>58</v>
      </c>
      <c r="P45" s="22">
        <v>4</v>
      </c>
      <c r="Q45" s="23" t="s">
        <v>22</v>
      </c>
      <c r="R45" s="23"/>
      <c r="S45" s="24">
        <f t="shared" si="4"/>
        <v>450</v>
      </c>
      <c r="T45" s="30" t="s">
        <v>38</v>
      </c>
      <c r="U45" s="24">
        <f t="shared" si="5"/>
        <v>0.15</v>
      </c>
      <c r="V45" s="23" t="s">
        <v>58</v>
      </c>
      <c r="W45" s="22">
        <v>3</v>
      </c>
      <c r="X45" s="23" t="s">
        <v>22</v>
      </c>
      <c r="Y45" s="23"/>
      <c r="Z45" s="24">
        <f t="shared" si="6"/>
        <v>337.5</v>
      </c>
      <c r="AA45" s="23" t="s">
        <v>38</v>
      </c>
      <c r="AB45" s="24">
        <f t="shared" si="7"/>
        <v>0.33750000000000002</v>
      </c>
      <c r="AC45" s="23" t="s">
        <v>58</v>
      </c>
      <c r="AD45" s="22">
        <v>1</v>
      </c>
      <c r="AE45" s="23" t="s">
        <v>22</v>
      </c>
      <c r="AF45" s="23"/>
      <c r="AG45" s="24">
        <f t="shared" si="10"/>
        <v>112.5</v>
      </c>
      <c r="AH45" s="23" t="s">
        <v>38</v>
      </c>
      <c r="AI45" s="24">
        <f t="shared" si="8"/>
        <v>0.45</v>
      </c>
      <c r="AJ45" s="23" t="s">
        <v>58</v>
      </c>
    </row>
    <row r="46" spans="1:36" x14ac:dyDescent="0.3">
      <c r="A46" t="s">
        <v>23</v>
      </c>
      <c r="C46" s="5">
        <v>35</v>
      </c>
      <c r="D46" s="5">
        <f t="shared" si="1"/>
        <v>52.5</v>
      </c>
      <c r="E46" s="5">
        <f t="shared" si="2"/>
        <v>65.625</v>
      </c>
      <c r="F46">
        <v>4</v>
      </c>
      <c r="G46" s="6">
        <f t="shared" si="0"/>
        <v>262.5</v>
      </c>
      <c r="I46" s="12">
        <v>2</v>
      </c>
      <c r="J46" s="8" t="s">
        <v>23</v>
      </c>
      <c r="K46" s="8"/>
      <c r="L46" s="9">
        <f t="shared" si="9"/>
        <v>525</v>
      </c>
      <c r="M46" s="8" t="s">
        <v>38</v>
      </c>
      <c r="N46" s="9">
        <f t="shared" si="3"/>
        <v>8.7499999999999994E-2</v>
      </c>
      <c r="O46" s="8" t="s">
        <v>58</v>
      </c>
      <c r="P46" s="22">
        <v>1</v>
      </c>
      <c r="Q46" s="23" t="s">
        <v>23</v>
      </c>
      <c r="R46" s="23"/>
      <c r="S46" s="24">
        <f t="shared" si="4"/>
        <v>262.5</v>
      </c>
      <c r="T46" s="30" t="s">
        <v>38</v>
      </c>
      <c r="U46" s="24">
        <f t="shared" si="5"/>
        <v>8.7499999999999994E-2</v>
      </c>
      <c r="V46" s="23" t="s">
        <v>58</v>
      </c>
      <c r="W46" s="22">
        <v>1</v>
      </c>
      <c r="X46" s="23" t="s">
        <v>23</v>
      </c>
      <c r="Y46" s="23"/>
      <c r="Z46" s="24">
        <f t="shared" si="6"/>
        <v>262.5</v>
      </c>
      <c r="AA46" s="23" t="s">
        <v>38</v>
      </c>
      <c r="AB46" s="24">
        <f t="shared" si="7"/>
        <v>0.26250000000000001</v>
      </c>
      <c r="AC46" s="23" t="s">
        <v>58</v>
      </c>
      <c r="AD46" s="22">
        <v>1</v>
      </c>
      <c r="AE46" s="23" t="s">
        <v>23</v>
      </c>
      <c r="AF46" s="23"/>
      <c r="AG46" s="24">
        <f t="shared" si="10"/>
        <v>262.5</v>
      </c>
      <c r="AH46" s="23" t="s">
        <v>38</v>
      </c>
      <c r="AI46" s="24">
        <f t="shared" si="8"/>
        <v>1.05</v>
      </c>
      <c r="AJ46" s="23" t="s">
        <v>58</v>
      </c>
    </row>
    <row r="47" spans="1:36" x14ac:dyDescent="0.3">
      <c r="A47" t="s">
        <v>24</v>
      </c>
      <c r="C47" s="5">
        <v>23</v>
      </c>
      <c r="D47" s="5">
        <f t="shared" si="1"/>
        <v>34.5</v>
      </c>
      <c r="E47" s="5">
        <f t="shared" si="2"/>
        <v>43.125</v>
      </c>
      <c r="F47">
        <v>4</v>
      </c>
      <c r="G47" s="6">
        <f t="shared" si="0"/>
        <v>172.5</v>
      </c>
      <c r="I47" s="12">
        <v>2</v>
      </c>
      <c r="J47" s="8" t="s">
        <v>24</v>
      </c>
      <c r="K47" s="8"/>
      <c r="L47" s="9">
        <f t="shared" si="9"/>
        <v>345</v>
      </c>
      <c r="M47" s="8" t="s">
        <v>38</v>
      </c>
      <c r="N47" s="9">
        <f t="shared" si="3"/>
        <v>5.7500000000000002E-2</v>
      </c>
      <c r="O47" s="8" t="s">
        <v>58</v>
      </c>
      <c r="P47" s="22">
        <v>3</v>
      </c>
      <c r="Q47" s="23" t="s">
        <v>24</v>
      </c>
      <c r="R47" s="23"/>
      <c r="S47" s="24">
        <f t="shared" si="4"/>
        <v>517.5</v>
      </c>
      <c r="T47" s="30" t="s">
        <v>38</v>
      </c>
      <c r="U47" s="24">
        <f t="shared" si="5"/>
        <v>0.17249999999999999</v>
      </c>
      <c r="V47" s="23" t="s">
        <v>58</v>
      </c>
      <c r="W47" s="22">
        <v>2</v>
      </c>
      <c r="X47" s="23" t="s">
        <v>24</v>
      </c>
      <c r="Y47" s="23"/>
      <c r="Z47" s="24">
        <f t="shared" si="6"/>
        <v>345</v>
      </c>
      <c r="AA47" s="23" t="s">
        <v>38</v>
      </c>
      <c r="AB47" s="24">
        <f t="shared" si="7"/>
        <v>0.34499999999999997</v>
      </c>
      <c r="AC47" s="23" t="s">
        <v>58</v>
      </c>
      <c r="AD47" s="22">
        <v>1</v>
      </c>
      <c r="AE47" s="23" t="s">
        <v>24</v>
      </c>
      <c r="AF47" s="23"/>
      <c r="AG47" s="24">
        <f t="shared" si="10"/>
        <v>172.5</v>
      </c>
      <c r="AH47" s="23" t="s">
        <v>38</v>
      </c>
      <c r="AI47" s="24">
        <f t="shared" si="8"/>
        <v>0.69</v>
      </c>
      <c r="AJ47" s="23" t="s">
        <v>58</v>
      </c>
    </row>
    <row r="48" spans="1:36" x14ac:dyDescent="0.3">
      <c r="A48" t="s">
        <v>25</v>
      </c>
      <c r="C48" s="5">
        <v>17</v>
      </c>
      <c r="D48" s="5">
        <f t="shared" si="1"/>
        <v>25.5</v>
      </c>
      <c r="E48" s="5">
        <f t="shared" si="2"/>
        <v>31.875</v>
      </c>
      <c r="F48">
        <v>4</v>
      </c>
      <c r="G48" s="6">
        <f t="shared" si="0"/>
        <v>127.5</v>
      </c>
      <c r="I48" s="12">
        <v>5</v>
      </c>
      <c r="J48" s="8" t="s">
        <v>25</v>
      </c>
      <c r="K48" s="8"/>
      <c r="L48" s="9">
        <f t="shared" si="9"/>
        <v>637.5</v>
      </c>
      <c r="M48" s="8" t="s">
        <v>38</v>
      </c>
      <c r="N48" s="9">
        <f t="shared" si="3"/>
        <v>0.10625</v>
      </c>
      <c r="O48" s="8" t="s">
        <v>58</v>
      </c>
      <c r="P48" s="22">
        <v>10</v>
      </c>
      <c r="Q48" s="23" t="s">
        <v>25</v>
      </c>
      <c r="R48" s="23"/>
      <c r="S48" s="24">
        <f t="shared" si="4"/>
        <v>1275</v>
      </c>
      <c r="T48" s="30" t="s">
        <v>38</v>
      </c>
      <c r="U48" s="24">
        <f t="shared" si="5"/>
        <v>0.42499999999999999</v>
      </c>
      <c r="V48" s="23" t="s">
        <v>58</v>
      </c>
      <c r="W48" s="22">
        <v>3</v>
      </c>
      <c r="X48" s="23" t="s">
        <v>25</v>
      </c>
      <c r="Y48" s="23"/>
      <c r="Z48" s="24">
        <f t="shared" si="6"/>
        <v>382.5</v>
      </c>
      <c r="AA48" s="23" t="s">
        <v>38</v>
      </c>
      <c r="AB48" s="24">
        <f t="shared" si="7"/>
        <v>0.38250000000000001</v>
      </c>
      <c r="AC48" s="23" t="s">
        <v>58</v>
      </c>
      <c r="AD48" s="22">
        <v>2</v>
      </c>
      <c r="AE48" s="23" t="s">
        <v>25</v>
      </c>
      <c r="AF48" s="23"/>
      <c r="AG48" s="24">
        <f t="shared" si="10"/>
        <v>255</v>
      </c>
      <c r="AH48" s="23" t="s">
        <v>38</v>
      </c>
      <c r="AI48" s="24">
        <f t="shared" si="8"/>
        <v>1.02</v>
      </c>
      <c r="AJ48" s="23" t="s">
        <v>58</v>
      </c>
    </row>
    <row r="49" spans="1:36" x14ac:dyDescent="0.3">
      <c r="A49" t="s">
        <v>26</v>
      </c>
      <c r="C49" s="5">
        <v>93</v>
      </c>
      <c r="D49" s="5">
        <f t="shared" si="1"/>
        <v>139.5</v>
      </c>
      <c r="E49" s="5">
        <f t="shared" si="2"/>
        <v>174.375</v>
      </c>
      <c r="F49">
        <v>4</v>
      </c>
      <c r="G49" s="6">
        <f t="shared" si="0"/>
        <v>697.5</v>
      </c>
      <c r="I49" s="12">
        <v>4</v>
      </c>
      <c r="J49" s="8" t="s">
        <v>26</v>
      </c>
      <c r="K49" s="8"/>
      <c r="L49" s="9">
        <f t="shared" si="9"/>
        <v>2790</v>
      </c>
      <c r="M49" s="8" t="s">
        <v>38</v>
      </c>
      <c r="N49" s="9">
        <f t="shared" si="3"/>
        <v>0.46500000000000002</v>
      </c>
      <c r="O49" s="8" t="s">
        <v>58</v>
      </c>
      <c r="P49" s="22">
        <v>3</v>
      </c>
      <c r="Q49" s="23" t="s">
        <v>26</v>
      </c>
      <c r="R49" s="23"/>
      <c r="S49" s="24">
        <f t="shared" si="4"/>
        <v>2092.5</v>
      </c>
      <c r="T49" s="30" t="s">
        <v>38</v>
      </c>
      <c r="U49" s="24">
        <f t="shared" si="5"/>
        <v>0.69750000000000001</v>
      </c>
      <c r="V49" s="23" t="s">
        <v>58</v>
      </c>
      <c r="W49" s="22">
        <v>2</v>
      </c>
      <c r="X49" s="23" t="s">
        <v>26</v>
      </c>
      <c r="Y49" s="23"/>
      <c r="Z49" s="24">
        <f t="shared" si="6"/>
        <v>1395</v>
      </c>
      <c r="AA49" s="23" t="s">
        <v>38</v>
      </c>
      <c r="AB49" s="24">
        <f t="shared" si="7"/>
        <v>1.395</v>
      </c>
      <c r="AC49" s="23" t="s">
        <v>58</v>
      </c>
      <c r="AD49" s="22">
        <v>1</v>
      </c>
      <c r="AE49" s="23" t="s">
        <v>26</v>
      </c>
      <c r="AF49" s="23"/>
      <c r="AG49" s="24">
        <f t="shared" si="10"/>
        <v>697.5</v>
      </c>
      <c r="AH49" s="23" t="s">
        <v>38</v>
      </c>
      <c r="AI49" s="24">
        <f t="shared" si="8"/>
        <v>2.79</v>
      </c>
      <c r="AJ49" s="23" t="s">
        <v>58</v>
      </c>
    </row>
    <row r="50" spans="1:36" x14ac:dyDescent="0.3">
      <c r="G50" s="6"/>
      <c r="I50" s="14"/>
      <c r="J50" s="15"/>
      <c r="K50" s="16" t="s">
        <v>27</v>
      </c>
      <c r="L50" s="17">
        <f>SUM(L30:L49)</f>
        <v>66750</v>
      </c>
      <c r="M50" s="15" t="s">
        <v>38</v>
      </c>
      <c r="N50" s="68">
        <f>SUM(N30:N49)</f>
        <v>11.124999999999998</v>
      </c>
      <c r="O50" s="15" t="s">
        <v>58</v>
      </c>
      <c r="P50" s="25"/>
      <c r="Q50" s="26"/>
      <c r="R50" s="27" t="s">
        <v>27</v>
      </c>
      <c r="S50" s="28">
        <f>SUM(S30:S49)</f>
        <v>49335</v>
      </c>
      <c r="T50" s="31" t="s">
        <v>38</v>
      </c>
      <c r="U50" s="69">
        <f>SUM(U30:U49)</f>
        <v>16.445</v>
      </c>
      <c r="V50" s="26" t="s">
        <v>58</v>
      </c>
      <c r="W50" s="32"/>
      <c r="X50" s="33"/>
      <c r="Y50" s="34" t="s">
        <v>27</v>
      </c>
      <c r="Z50" s="35">
        <f>SUM(Z30:Z49)</f>
        <v>24727.5</v>
      </c>
      <c r="AA50" s="33" t="s">
        <v>38</v>
      </c>
      <c r="AB50" s="71">
        <f>SUM(AB30:AB49)</f>
        <v>24.727499999999999</v>
      </c>
      <c r="AC50" s="33" t="s">
        <v>58</v>
      </c>
      <c r="AD50" s="40"/>
      <c r="AE50" s="41"/>
      <c r="AF50" s="42" t="s">
        <v>27</v>
      </c>
      <c r="AG50" s="43">
        <f>SUM(AG30:AG49)</f>
        <v>8677.5</v>
      </c>
      <c r="AH50" s="41" t="s">
        <v>38</v>
      </c>
      <c r="AI50" s="73">
        <f>SUM(AI30:AI49)</f>
        <v>34.71</v>
      </c>
      <c r="AJ50" s="41" t="s">
        <v>58</v>
      </c>
    </row>
    <row r="52" spans="1:36" s="46" customFormat="1" ht="30" customHeight="1" x14ac:dyDescent="0.5">
      <c r="A52" s="75" t="s">
        <v>32</v>
      </c>
      <c r="I52" s="49"/>
      <c r="L52" s="50"/>
    </row>
    <row r="54" spans="1:36" x14ac:dyDescent="0.3">
      <c r="I54" s="107" t="s">
        <v>33</v>
      </c>
      <c r="J54" s="107"/>
      <c r="K54" s="107"/>
      <c r="L54" s="107"/>
      <c r="M54" s="107"/>
      <c r="P54" s="108" t="s">
        <v>34</v>
      </c>
      <c r="Q54" s="109"/>
      <c r="R54" s="109"/>
      <c r="S54" s="109"/>
      <c r="T54" s="110"/>
      <c r="W54" s="111" t="s">
        <v>35</v>
      </c>
      <c r="X54" s="112"/>
      <c r="Y54" s="112"/>
      <c r="Z54" s="112"/>
      <c r="AA54" s="112"/>
      <c r="AD54" s="113" t="s">
        <v>36</v>
      </c>
      <c r="AE54" s="114"/>
      <c r="AF54" s="114"/>
      <c r="AG54" s="114"/>
      <c r="AH54" s="114"/>
    </row>
    <row r="55" spans="1:36" x14ac:dyDescent="0.3">
      <c r="K55" s="16" t="s">
        <v>27</v>
      </c>
      <c r="L55" s="6">
        <f>'Medical Materials'!K23</f>
        <v>21900.59</v>
      </c>
      <c r="M55" t="s">
        <v>38</v>
      </c>
      <c r="N55" s="6">
        <f>'Medical Materials'!M23</f>
        <v>3.6500983333333332</v>
      </c>
      <c r="O55" t="s">
        <v>58</v>
      </c>
      <c r="R55" s="27" t="s">
        <v>27</v>
      </c>
      <c r="S55" s="6">
        <f>'Medical Materials'!S23</f>
        <v>13846.69</v>
      </c>
      <c r="T55" t="s">
        <v>38</v>
      </c>
      <c r="U55" s="72">
        <f>'Medical Materials'!U23</f>
        <v>4.6155633333333332</v>
      </c>
      <c r="V55" t="s">
        <v>58</v>
      </c>
      <c r="Z55" s="72">
        <f>'Medical Materials'!AA23</f>
        <v>6301.85</v>
      </c>
      <c r="AA55" t="s">
        <v>38</v>
      </c>
      <c r="AB55" s="72">
        <f>'Medical Materials'!AC23</f>
        <v>6.30185</v>
      </c>
      <c r="AC55" t="s">
        <v>58</v>
      </c>
      <c r="AG55" s="6">
        <f>'Medical Materials'!AH23</f>
        <v>3218.79</v>
      </c>
      <c r="AH55" t="s">
        <v>38</v>
      </c>
      <c r="AI55" s="72">
        <f>'Medical Materials'!AJ23</f>
        <v>12.875160000000001</v>
      </c>
      <c r="AJ55" t="s">
        <v>58</v>
      </c>
    </row>
    <row r="58" spans="1:36" x14ac:dyDescent="0.3">
      <c r="I58" s="107" t="s">
        <v>33</v>
      </c>
      <c r="J58" s="107"/>
      <c r="K58" s="107"/>
      <c r="L58" s="107"/>
      <c r="M58" s="107"/>
      <c r="P58" s="108" t="s">
        <v>34</v>
      </c>
      <c r="Q58" s="109"/>
      <c r="R58" s="109"/>
      <c r="S58" s="109"/>
      <c r="T58" s="110"/>
      <c r="W58" s="111" t="s">
        <v>35</v>
      </c>
      <c r="X58" s="112"/>
      <c r="Y58" s="112"/>
      <c r="Z58" s="112"/>
      <c r="AA58" s="112"/>
      <c r="AD58" s="113" t="s">
        <v>36</v>
      </c>
      <c r="AE58" s="114"/>
      <c r="AF58" s="114"/>
      <c r="AG58" s="114"/>
      <c r="AH58" s="114"/>
    </row>
    <row r="59" spans="1:36" s="96" customFormat="1" ht="60" customHeight="1" x14ac:dyDescent="0.7">
      <c r="A59" s="97" t="s">
        <v>95</v>
      </c>
      <c r="I59" s="98"/>
      <c r="L59" s="95">
        <f>L55+L50+L11+L6</f>
        <v>111094.53444444443</v>
      </c>
      <c r="M59" s="96" t="s">
        <v>38</v>
      </c>
      <c r="N59" s="95">
        <f>N55+N50+N11+N6</f>
        <v>18.51575574074074</v>
      </c>
      <c r="O59" s="96" t="s">
        <v>58</v>
      </c>
      <c r="S59" s="95">
        <f>S55+S50+S11+S6</f>
        <v>75764.301111111112</v>
      </c>
      <c r="T59" s="96" t="s">
        <v>38</v>
      </c>
      <c r="U59" s="99">
        <f>U55+U50+U11+U6</f>
        <v>25.254767037037038</v>
      </c>
      <c r="V59" s="96" t="s">
        <v>58</v>
      </c>
      <c r="Z59" s="99">
        <f>Z55+Z50+Z11+Z6</f>
        <v>34631.735555555555</v>
      </c>
      <c r="AA59" s="96" t="s">
        <v>38</v>
      </c>
      <c r="AB59" s="99">
        <f>AB55+AB50+AB11+AB6</f>
        <v>34.631735555555551</v>
      </c>
      <c r="AC59" s="96" t="s">
        <v>58</v>
      </c>
      <c r="AG59" s="95">
        <f>AG55+AG50+AG11+AG6</f>
        <v>13921.731111111112</v>
      </c>
      <c r="AH59" s="96" t="s">
        <v>38</v>
      </c>
      <c r="AI59" s="99">
        <f>AI55+AI50+AI11+AI6</f>
        <v>55.686924444444443</v>
      </c>
      <c r="AJ59" s="96" t="s">
        <v>58</v>
      </c>
    </row>
  </sheetData>
  <mergeCells count="20">
    <mergeCell ref="I58:M58"/>
    <mergeCell ref="P58:T58"/>
    <mergeCell ref="W58:AA58"/>
    <mergeCell ref="AD58:AH58"/>
    <mergeCell ref="I8:M8"/>
    <mergeCell ref="P8:T8"/>
    <mergeCell ref="W8:AA8"/>
    <mergeCell ref="AD8:AH8"/>
    <mergeCell ref="I54:M54"/>
    <mergeCell ref="P54:T54"/>
    <mergeCell ref="W54:AA54"/>
    <mergeCell ref="AD54:AH54"/>
    <mergeCell ref="I2:M2"/>
    <mergeCell ref="P2:T2"/>
    <mergeCell ref="W2:AA2"/>
    <mergeCell ref="AD2:AH2"/>
    <mergeCell ref="I26:M26"/>
    <mergeCell ref="P26:T26"/>
    <mergeCell ref="W26:AA26"/>
    <mergeCell ref="AD26:AH26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AA19-389E-4A1E-A8FA-D4EB5E00C43D}">
  <dimension ref="A1:AI59"/>
  <sheetViews>
    <sheetView tabSelected="1" zoomScale="80" zoomScaleNormal="80" workbookViewId="0">
      <selection activeCell="B1" sqref="B1"/>
    </sheetView>
  </sheetViews>
  <sheetFormatPr defaultRowHeight="14.4" x14ac:dyDescent="0.3"/>
  <cols>
    <col min="2" max="2" width="32" customWidth="1"/>
    <col min="3" max="3" width="16" customWidth="1"/>
    <col min="4" max="4" width="12.88671875" customWidth="1"/>
    <col min="5" max="5" width="11.88671875" customWidth="1"/>
    <col min="6" max="6" width="14.21875" customWidth="1"/>
    <col min="7" max="7" width="2.44140625" customWidth="1"/>
    <col min="8" max="8" width="8.88671875" style="13" customWidth="1"/>
    <col min="10" max="10" width="20.77734375" customWidth="1"/>
    <col min="11" max="11" width="12.77734375" style="6" bestFit="1" customWidth="1"/>
    <col min="12" max="13" width="8.88671875" customWidth="1"/>
    <col min="14" max="14" width="9.44140625" customWidth="1"/>
    <col min="17" max="17" width="22.109375" customWidth="1"/>
    <col min="18" max="18" width="13.77734375" customWidth="1"/>
    <col min="19" max="19" width="8.44140625" customWidth="1"/>
    <col min="20" max="20" width="9.109375" customWidth="1"/>
    <col min="21" max="21" width="7.5546875" customWidth="1"/>
    <col min="24" max="24" width="21.77734375" customWidth="1"/>
    <col min="25" max="25" width="18.88671875" customWidth="1"/>
    <col min="26" max="26" width="9.77734375" customWidth="1"/>
    <col min="27" max="27" width="7.5546875" customWidth="1"/>
    <col min="28" max="28" width="8.21875" customWidth="1"/>
    <col min="31" max="31" width="22" customWidth="1"/>
    <col min="32" max="32" width="14.77734375" customWidth="1"/>
    <col min="33" max="35" width="11.109375" customWidth="1"/>
  </cols>
  <sheetData>
    <row r="1" spans="1:35" s="46" customFormat="1" ht="27.75" customHeight="1" x14ac:dyDescent="0.5">
      <c r="A1" s="75" t="s">
        <v>30</v>
      </c>
      <c r="H1" s="49"/>
      <c r="K1" s="50"/>
    </row>
    <row r="2" spans="1:35" x14ac:dyDescent="0.3">
      <c r="H2" s="107" t="s">
        <v>33</v>
      </c>
      <c r="I2" s="107"/>
      <c r="J2" s="107"/>
      <c r="K2" s="107"/>
      <c r="L2" s="107"/>
      <c r="M2" s="100"/>
      <c r="N2" s="100"/>
      <c r="O2" s="108" t="s">
        <v>34</v>
      </c>
      <c r="P2" s="109"/>
      <c r="Q2" s="109"/>
      <c r="R2" s="109"/>
      <c r="S2" s="110"/>
      <c r="T2" s="101"/>
      <c r="U2" s="101"/>
      <c r="V2" s="111" t="s">
        <v>35</v>
      </c>
      <c r="W2" s="112"/>
      <c r="X2" s="112"/>
      <c r="Y2" s="112"/>
      <c r="Z2" s="112"/>
      <c r="AA2" s="102"/>
      <c r="AB2" s="102"/>
      <c r="AC2" s="113" t="s">
        <v>36</v>
      </c>
      <c r="AD2" s="114"/>
      <c r="AE2" s="114"/>
      <c r="AF2" s="114"/>
      <c r="AG2" s="114"/>
      <c r="AH2" s="103"/>
      <c r="AI2" s="103"/>
    </row>
    <row r="4" spans="1:35" x14ac:dyDescent="0.3">
      <c r="A4" t="s">
        <v>113</v>
      </c>
      <c r="H4" s="13" t="s">
        <v>101</v>
      </c>
      <c r="J4" s="77"/>
      <c r="K4" s="6">
        <f>0.3*15000</f>
        <v>4500</v>
      </c>
      <c r="L4" t="s">
        <v>38</v>
      </c>
      <c r="M4" s="6">
        <f>K4/6000</f>
        <v>0.75</v>
      </c>
      <c r="N4" t="s">
        <v>58</v>
      </c>
      <c r="O4" t="s">
        <v>102</v>
      </c>
      <c r="Q4" s="76"/>
      <c r="R4" s="6">
        <f>0.4*7500</f>
        <v>3000</v>
      </c>
      <c r="S4" t="s">
        <v>38</v>
      </c>
      <c r="T4" s="6">
        <f>R4/3000</f>
        <v>1</v>
      </c>
      <c r="U4" t="s">
        <v>58</v>
      </c>
      <c r="X4" s="76"/>
      <c r="Y4" s="6">
        <f>7500/30</f>
        <v>250</v>
      </c>
      <c r="Z4" t="s">
        <v>38</v>
      </c>
      <c r="AA4" s="6">
        <f>Y4/1000</f>
        <v>0.25</v>
      </c>
      <c r="AB4" t="s">
        <v>58</v>
      </c>
      <c r="AE4" s="76"/>
      <c r="AF4" s="6">
        <f>7500/30</f>
        <v>250</v>
      </c>
      <c r="AG4" t="s">
        <v>38</v>
      </c>
      <c r="AH4" s="6">
        <f>AF4/250</f>
        <v>1</v>
      </c>
      <c r="AI4" t="s">
        <v>58</v>
      </c>
    </row>
    <row r="5" spans="1:35" x14ac:dyDescent="0.3">
      <c r="A5" t="s">
        <v>112</v>
      </c>
      <c r="K5" s="6">
        <v>1500</v>
      </c>
      <c r="L5" t="s">
        <v>38</v>
      </c>
      <c r="M5" s="6">
        <f>K5/6000</f>
        <v>0.25</v>
      </c>
      <c r="N5" t="s">
        <v>58</v>
      </c>
      <c r="R5" s="48">
        <v>1000</v>
      </c>
      <c r="S5" t="s">
        <v>38</v>
      </c>
      <c r="T5" s="72">
        <f>R5/3000</f>
        <v>0.33333333333333331</v>
      </c>
      <c r="U5" t="s">
        <v>58</v>
      </c>
      <c r="Y5" s="72">
        <v>83.33</v>
      </c>
      <c r="Z5" t="s">
        <v>38</v>
      </c>
      <c r="AA5" s="72">
        <f>Y5/1000</f>
        <v>8.3330000000000001E-2</v>
      </c>
      <c r="AB5" t="s">
        <v>58</v>
      </c>
      <c r="AF5" s="72">
        <v>83.33</v>
      </c>
      <c r="AG5" t="s">
        <v>38</v>
      </c>
      <c r="AH5" s="72">
        <f>AF5/250</f>
        <v>0.33332000000000001</v>
      </c>
      <c r="AI5" t="s">
        <v>58</v>
      </c>
    </row>
    <row r="6" spans="1:35" x14ac:dyDescent="0.3">
      <c r="J6" s="16" t="s">
        <v>27</v>
      </c>
      <c r="K6" s="6">
        <f>SUM(K4:K5)</f>
        <v>6000</v>
      </c>
      <c r="L6" t="s">
        <v>38</v>
      </c>
      <c r="M6" s="6">
        <f>SUM(M4:M5)</f>
        <v>1</v>
      </c>
      <c r="N6" t="s">
        <v>58</v>
      </c>
      <c r="Q6" s="27" t="s">
        <v>27</v>
      </c>
      <c r="R6" s="6">
        <f>SUM(R4:R5)</f>
        <v>4000</v>
      </c>
      <c r="S6" t="s">
        <v>38</v>
      </c>
      <c r="T6" s="6">
        <f>SUM(T4:T5)</f>
        <v>1.3333333333333333</v>
      </c>
      <c r="U6" t="s">
        <v>58</v>
      </c>
      <c r="X6" s="34" t="s">
        <v>27</v>
      </c>
      <c r="Y6" s="6">
        <f>SUM(Y4:Y5)</f>
        <v>333.33</v>
      </c>
      <c r="Z6" t="s">
        <v>38</v>
      </c>
      <c r="AA6" s="6">
        <f>SUM(AA4:AA5)</f>
        <v>0.33333000000000002</v>
      </c>
      <c r="AB6" t="s">
        <v>58</v>
      </c>
      <c r="AE6" s="42" t="s">
        <v>27</v>
      </c>
      <c r="AF6" s="6">
        <f>SUM(AF4:AF5)</f>
        <v>333.33</v>
      </c>
      <c r="AG6" t="s">
        <v>38</v>
      </c>
      <c r="AH6" s="6">
        <f>SUM(AH4:AH5)</f>
        <v>1.3333200000000001</v>
      </c>
      <c r="AI6" t="s">
        <v>58</v>
      </c>
    </row>
    <row r="7" spans="1:35" s="46" customFormat="1" ht="34.5" customHeight="1" x14ac:dyDescent="0.5">
      <c r="A7" s="75" t="s">
        <v>31</v>
      </c>
      <c r="H7" s="49"/>
      <c r="K7" s="50"/>
    </row>
    <row r="8" spans="1:35" x14ac:dyDescent="0.3">
      <c r="H8" s="107" t="s">
        <v>33</v>
      </c>
      <c r="I8" s="107"/>
      <c r="J8" s="107"/>
      <c r="K8" s="107"/>
      <c r="L8" s="107"/>
      <c r="M8" s="100"/>
      <c r="N8" s="100"/>
      <c r="O8" s="108" t="s">
        <v>34</v>
      </c>
      <c r="P8" s="109"/>
      <c r="Q8" s="109"/>
      <c r="R8" s="109"/>
      <c r="S8" s="110"/>
      <c r="T8" s="101"/>
      <c r="U8" s="101"/>
      <c r="V8" s="111" t="s">
        <v>35</v>
      </c>
      <c r="W8" s="112"/>
      <c r="X8" s="112"/>
      <c r="Y8" s="112"/>
      <c r="Z8" s="112"/>
      <c r="AA8" s="102"/>
      <c r="AB8" s="102"/>
      <c r="AC8" s="113" t="s">
        <v>36</v>
      </c>
      <c r="AD8" s="114"/>
      <c r="AE8" s="114"/>
      <c r="AF8" s="114"/>
      <c r="AG8" s="114"/>
      <c r="AH8" s="103"/>
      <c r="AI8" s="103"/>
    </row>
    <row r="9" spans="1:35" x14ac:dyDescent="0.3">
      <c r="A9" t="s">
        <v>120</v>
      </c>
      <c r="H9" s="47">
        <v>8160</v>
      </c>
      <c r="I9" t="s">
        <v>37</v>
      </c>
      <c r="K9" s="6">
        <f>8160/30</f>
        <v>272</v>
      </c>
      <c r="L9" t="s">
        <v>38</v>
      </c>
      <c r="M9" s="6">
        <f>K9/6000</f>
        <v>4.5333333333333337E-2</v>
      </c>
      <c r="N9" t="s">
        <v>58</v>
      </c>
      <c r="O9" s="48">
        <v>6120</v>
      </c>
      <c r="P9" t="s">
        <v>37</v>
      </c>
      <c r="R9" s="6">
        <f>6120/30</f>
        <v>204</v>
      </c>
      <c r="S9" t="s">
        <v>38</v>
      </c>
      <c r="T9" s="6">
        <f>R9/3000</f>
        <v>6.8000000000000005E-2</v>
      </c>
      <c r="U9" t="s">
        <v>58</v>
      </c>
      <c r="V9" s="48">
        <v>4080</v>
      </c>
      <c r="W9" t="s">
        <v>37</v>
      </c>
      <c r="Y9" s="6">
        <f>4080/30</f>
        <v>136</v>
      </c>
      <c r="Z9" t="s">
        <v>38</v>
      </c>
      <c r="AA9" s="6">
        <f>Y9/1000</f>
        <v>0.13600000000000001</v>
      </c>
      <c r="AB9" t="s">
        <v>58</v>
      </c>
      <c r="AC9" s="48">
        <v>4080</v>
      </c>
      <c r="AD9" t="s">
        <v>37</v>
      </c>
      <c r="AF9" s="6">
        <v>136</v>
      </c>
      <c r="AG9" t="s">
        <v>38</v>
      </c>
      <c r="AH9" s="72">
        <f>AF9/250</f>
        <v>0.54400000000000004</v>
      </c>
      <c r="AI9" t="s">
        <v>58</v>
      </c>
    </row>
    <row r="10" spans="1:35" x14ac:dyDescent="0.3">
      <c r="A10" t="s">
        <v>65</v>
      </c>
      <c r="H10" s="47"/>
      <c r="K10" s="56">
        <f>'One Time Costs'!D23</f>
        <v>16171.944444444445</v>
      </c>
      <c r="L10" t="s">
        <v>38</v>
      </c>
      <c r="M10" s="6">
        <f>'One Time Costs'!D26</f>
        <v>2.6953240740740743</v>
      </c>
      <c r="N10" t="s">
        <v>58</v>
      </c>
      <c r="O10" s="48"/>
      <c r="R10" s="6">
        <f>'One Time Costs'!H23</f>
        <v>8378.6111111111113</v>
      </c>
      <c r="S10" t="s">
        <v>38</v>
      </c>
      <c r="T10" s="6">
        <f>'One Time Costs'!H26</f>
        <v>2.7928703703703706</v>
      </c>
      <c r="U10" t="s">
        <v>58</v>
      </c>
      <c r="V10" s="48"/>
      <c r="Y10" s="6">
        <f>'One Time Costs'!L23</f>
        <v>3133.0555555555557</v>
      </c>
      <c r="Z10" t="s">
        <v>38</v>
      </c>
      <c r="AA10" s="56">
        <f>'One Time Costs'!L26</f>
        <v>3.1330555555555555</v>
      </c>
      <c r="AB10" t="s">
        <v>58</v>
      </c>
      <c r="AC10" s="48"/>
      <c r="AF10" s="6">
        <f>'One Time Costs'!P23</f>
        <v>1556.1111111111111</v>
      </c>
      <c r="AG10" t="s">
        <v>38</v>
      </c>
      <c r="AH10" s="56">
        <f>'One Time Costs'!P26</f>
        <v>6.224444444444444</v>
      </c>
      <c r="AI10" t="s">
        <v>58</v>
      </c>
    </row>
    <row r="11" spans="1:35" x14ac:dyDescent="0.3">
      <c r="B11" s="1" t="s">
        <v>52</v>
      </c>
      <c r="H11" s="47"/>
      <c r="J11" s="16" t="s">
        <v>27</v>
      </c>
      <c r="K11" s="6">
        <f>SUM(K9:K10)</f>
        <v>16443.944444444445</v>
      </c>
      <c r="L11" t="s">
        <v>38</v>
      </c>
      <c r="M11" s="6">
        <f>SUM(M9:M10)</f>
        <v>2.7406574074074075</v>
      </c>
      <c r="N11" t="s">
        <v>58</v>
      </c>
      <c r="O11" s="48"/>
      <c r="Q11" s="27" t="s">
        <v>27</v>
      </c>
      <c r="R11" s="6">
        <f>SUM(R9:R10)</f>
        <v>8582.6111111111113</v>
      </c>
      <c r="S11" t="s">
        <v>38</v>
      </c>
      <c r="T11" s="6">
        <f>SUM(T9:T10)</f>
        <v>2.8608703703703706</v>
      </c>
      <c r="U11" t="s">
        <v>58</v>
      </c>
      <c r="V11" s="48"/>
      <c r="X11" s="34" t="s">
        <v>27</v>
      </c>
      <c r="Y11" s="74">
        <f>SUM(Y9:Y10)</f>
        <v>3269.0555555555557</v>
      </c>
      <c r="Z11" t="s">
        <v>38</v>
      </c>
      <c r="AA11" s="6">
        <f>SUM(AA9:AA10)</f>
        <v>3.2690555555555556</v>
      </c>
      <c r="AB11" t="s">
        <v>58</v>
      </c>
      <c r="AC11" s="48"/>
      <c r="AE11" s="42" t="s">
        <v>27</v>
      </c>
      <c r="AF11" s="6">
        <f>SUM(AF9:AF10)</f>
        <v>1692.1111111111111</v>
      </c>
      <c r="AG11" t="s">
        <v>38</v>
      </c>
      <c r="AH11" s="72">
        <f>SUM(AH9:AH10)</f>
        <v>6.7684444444444445</v>
      </c>
      <c r="AI11" t="s">
        <v>58</v>
      </c>
    </row>
    <row r="12" spans="1:35" x14ac:dyDescent="0.3">
      <c r="B12" s="1" t="s">
        <v>99</v>
      </c>
      <c r="H12" s="47"/>
      <c r="J12" s="77"/>
      <c r="M12" s="6"/>
      <c r="O12" s="48"/>
      <c r="Q12" s="76"/>
      <c r="R12" s="6"/>
      <c r="T12" s="6"/>
      <c r="V12" s="48"/>
      <c r="X12" s="76"/>
      <c r="Y12" s="74"/>
      <c r="AA12" s="6"/>
      <c r="AC12" s="48"/>
      <c r="AE12" s="76"/>
      <c r="AF12" s="5"/>
      <c r="AH12" s="72"/>
    </row>
    <row r="13" spans="1:35" ht="18.75" customHeight="1" x14ac:dyDescent="0.3">
      <c r="B13" s="58" t="s">
        <v>64</v>
      </c>
      <c r="H13" s="47"/>
      <c r="J13" s="77"/>
      <c r="M13" s="6"/>
      <c r="O13" s="48"/>
      <c r="Q13" s="76"/>
      <c r="R13" s="6"/>
      <c r="T13" s="6"/>
      <c r="V13" s="48"/>
      <c r="X13" s="76"/>
      <c r="Y13" s="74"/>
      <c r="AA13" s="6"/>
      <c r="AC13" s="48"/>
      <c r="AE13" s="76"/>
      <c r="AF13" s="5"/>
      <c r="AH13" s="72"/>
    </row>
    <row r="14" spans="1:35" x14ac:dyDescent="0.3">
      <c r="B14" s="1" t="s">
        <v>125</v>
      </c>
      <c r="H14" s="47"/>
      <c r="J14" s="77"/>
      <c r="M14" s="6"/>
      <c r="O14" s="48"/>
      <c r="Q14" s="76"/>
      <c r="R14" s="6"/>
      <c r="T14" s="6"/>
      <c r="V14" s="48"/>
      <c r="X14" s="76"/>
      <c r="Y14" s="74"/>
      <c r="AA14" s="6"/>
      <c r="AC14" s="48"/>
      <c r="AE14" s="76"/>
      <c r="AF14" s="5"/>
      <c r="AH14" s="72"/>
    </row>
    <row r="15" spans="1:35" x14ac:dyDescent="0.3">
      <c r="B15" s="1" t="s">
        <v>53</v>
      </c>
      <c r="H15" s="47"/>
      <c r="J15" s="77"/>
      <c r="M15" s="6"/>
      <c r="O15" s="48"/>
      <c r="Q15" s="76"/>
      <c r="R15" s="6"/>
      <c r="T15" s="6"/>
      <c r="V15" s="48"/>
      <c r="X15" s="76"/>
      <c r="Y15" s="74"/>
      <c r="AA15" s="6"/>
      <c r="AC15" s="48"/>
      <c r="AE15" s="76"/>
      <c r="AF15" s="5"/>
      <c r="AH15" s="72"/>
    </row>
    <row r="16" spans="1:35" x14ac:dyDescent="0.3">
      <c r="B16" s="1" t="s">
        <v>54</v>
      </c>
      <c r="H16" s="47"/>
      <c r="J16" s="77"/>
      <c r="M16" s="6"/>
      <c r="O16" s="48"/>
      <c r="Q16" s="76"/>
      <c r="R16" s="6"/>
      <c r="T16" s="6"/>
      <c r="V16" s="48"/>
      <c r="X16" s="76"/>
      <c r="Y16" s="74"/>
      <c r="AA16" s="6"/>
      <c r="AC16" s="48"/>
      <c r="AE16" s="76"/>
      <c r="AF16" s="5"/>
      <c r="AH16" s="72"/>
    </row>
    <row r="17" spans="1:35" x14ac:dyDescent="0.3">
      <c r="B17" s="1" t="s">
        <v>55</v>
      </c>
      <c r="H17" s="47"/>
      <c r="J17" s="77"/>
      <c r="M17" s="6"/>
      <c r="O17" s="48"/>
      <c r="Q17" s="76"/>
      <c r="R17" s="6"/>
      <c r="T17" s="6"/>
      <c r="V17" s="48"/>
      <c r="X17" s="76"/>
      <c r="Y17" s="74"/>
      <c r="AA17" s="6"/>
      <c r="AC17" s="48"/>
      <c r="AE17" s="76"/>
      <c r="AF17" s="5"/>
      <c r="AH17" s="72"/>
    </row>
    <row r="18" spans="1:35" x14ac:dyDescent="0.3">
      <c r="B18" s="1" t="s">
        <v>56</v>
      </c>
      <c r="H18" s="47"/>
      <c r="J18" s="77"/>
      <c r="M18" s="6"/>
      <c r="O18" s="48"/>
      <c r="Q18" s="76"/>
      <c r="R18" s="6"/>
      <c r="T18" s="6"/>
      <c r="V18" s="48"/>
      <c r="X18" s="76"/>
      <c r="Y18" s="74"/>
      <c r="AA18" s="6"/>
      <c r="AC18" s="48"/>
      <c r="AE18" s="76"/>
      <c r="AF18" s="5"/>
      <c r="AH18" s="72"/>
    </row>
    <row r="19" spans="1:35" x14ac:dyDescent="0.3">
      <c r="B19" s="1" t="s">
        <v>57</v>
      </c>
      <c r="H19" s="47"/>
      <c r="J19" s="77"/>
      <c r="M19" s="6"/>
      <c r="O19" s="48"/>
      <c r="Q19" s="76"/>
      <c r="R19" s="6"/>
      <c r="T19" s="6"/>
      <c r="V19" s="48"/>
      <c r="X19" s="76"/>
      <c r="Y19" s="74"/>
      <c r="AA19" s="6"/>
      <c r="AC19" s="48"/>
      <c r="AE19" s="76"/>
      <c r="AF19" s="5"/>
      <c r="AH19" s="72"/>
    </row>
    <row r="20" spans="1:35" x14ac:dyDescent="0.3">
      <c r="B20" s="1" t="s">
        <v>96</v>
      </c>
      <c r="H20" s="47"/>
      <c r="J20" s="77"/>
      <c r="M20" s="6"/>
      <c r="O20" s="48"/>
      <c r="Q20" s="76"/>
      <c r="R20" s="6"/>
      <c r="T20" s="6"/>
      <c r="V20" s="48"/>
      <c r="X20" s="76"/>
      <c r="Y20" s="74"/>
      <c r="AA20" s="6"/>
      <c r="AC20" s="48"/>
      <c r="AE20" s="76"/>
      <c r="AF20" s="5"/>
      <c r="AH20" s="72"/>
    </row>
    <row r="21" spans="1:35" x14ac:dyDescent="0.3">
      <c r="B21" s="1" t="s">
        <v>97</v>
      </c>
      <c r="H21" s="47"/>
      <c r="J21" s="77"/>
      <c r="M21" s="6"/>
      <c r="O21" s="48"/>
      <c r="Q21" s="76"/>
      <c r="R21" s="6"/>
      <c r="T21" s="6"/>
      <c r="V21" s="48"/>
      <c r="X21" s="76"/>
      <c r="Y21" s="74"/>
      <c r="AA21" s="6"/>
      <c r="AC21" s="48"/>
      <c r="AE21" s="76"/>
      <c r="AF21" s="5"/>
      <c r="AH21" s="72"/>
    </row>
    <row r="22" spans="1:35" x14ac:dyDescent="0.3">
      <c r="B22" s="1" t="s">
        <v>98</v>
      </c>
      <c r="H22" s="47"/>
      <c r="J22" s="77"/>
      <c r="M22" s="6"/>
      <c r="O22" s="48"/>
      <c r="Q22" s="76"/>
      <c r="R22" s="6"/>
      <c r="T22" s="6"/>
      <c r="V22" s="48"/>
      <c r="X22" s="76"/>
      <c r="Y22" s="74"/>
      <c r="AA22" s="6"/>
      <c r="AC22" s="48"/>
      <c r="AE22" s="76"/>
      <c r="AF22" s="5"/>
      <c r="AH22" s="72"/>
    </row>
    <row r="23" spans="1:35" x14ac:dyDescent="0.3">
      <c r="B23" s="1" t="s">
        <v>100</v>
      </c>
      <c r="H23" s="47"/>
      <c r="J23" s="77"/>
      <c r="M23" s="6"/>
      <c r="O23" s="48"/>
      <c r="Q23" s="76"/>
      <c r="R23" s="6"/>
      <c r="T23" s="6"/>
      <c r="V23" s="48"/>
      <c r="X23" s="76"/>
      <c r="Y23" s="74"/>
      <c r="AA23" s="6"/>
      <c r="AC23" s="48"/>
      <c r="AE23" s="76"/>
      <c r="AF23" s="5"/>
      <c r="AH23" s="72"/>
    </row>
    <row r="24" spans="1:35" x14ac:dyDescent="0.3">
      <c r="B24" s="1" t="s">
        <v>110</v>
      </c>
    </row>
    <row r="25" spans="1:35" s="46" customFormat="1" ht="30.75" customHeight="1" x14ac:dyDescent="0.5">
      <c r="A25" s="75" t="s">
        <v>122</v>
      </c>
      <c r="H25" s="49"/>
      <c r="K25" s="50"/>
    </row>
    <row r="26" spans="1:35" ht="23.4" x14ac:dyDescent="0.45">
      <c r="A26" s="46" t="s">
        <v>119</v>
      </c>
      <c r="B26" s="46"/>
      <c r="C26" s="46"/>
      <c r="D26" s="46"/>
      <c r="G26" s="44"/>
      <c r="H26" s="107" t="s">
        <v>33</v>
      </c>
      <c r="I26" s="107"/>
      <c r="J26" s="107"/>
      <c r="K26" s="107"/>
      <c r="L26" s="107"/>
      <c r="M26" s="100"/>
      <c r="N26" s="100"/>
      <c r="O26" s="108" t="s">
        <v>34</v>
      </c>
      <c r="P26" s="109"/>
      <c r="Q26" s="109"/>
      <c r="R26" s="109"/>
      <c r="S26" s="110"/>
      <c r="T26" s="101"/>
      <c r="U26" s="101"/>
      <c r="V26" s="111" t="s">
        <v>35</v>
      </c>
      <c r="W26" s="112"/>
      <c r="X26" s="112"/>
      <c r="Y26" s="112"/>
      <c r="Z26" s="112"/>
      <c r="AA26" s="102"/>
      <c r="AB26" s="102"/>
      <c r="AC26" s="113" t="s">
        <v>36</v>
      </c>
      <c r="AD26" s="114"/>
      <c r="AE26" s="114"/>
      <c r="AF26" s="114"/>
      <c r="AG26" s="114"/>
      <c r="AH26" s="103"/>
      <c r="AI26" s="103"/>
    </row>
    <row r="27" spans="1:35" x14ac:dyDescent="0.3">
      <c r="H27" s="11"/>
      <c r="I27" s="7"/>
      <c r="J27" s="11"/>
      <c r="K27" s="10"/>
      <c r="L27" s="7"/>
      <c r="M27" s="7"/>
      <c r="N27" s="7"/>
      <c r="O27" s="18"/>
      <c r="P27" s="19"/>
      <c r="Q27" s="20"/>
      <c r="R27" s="21"/>
      <c r="S27" s="29"/>
      <c r="T27" s="19"/>
      <c r="U27" s="19"/>
      <c r="V27" s="18"/>
      <c r="W27" s="19"/>
      <c r="X27" s="20"/>
      <c r="Y27" s="21"/>
      <c r="Z27" s="19"/>
      <c r="AA27" s="19"/>
      <c r="AB27" s="19"/>
      <c r="AC27" s="18"/>
      <c r="AD27" s="19"/>
      <c r="AE27" s="20"/>
      <c r="AF27" s="21"/>
      <c r="AG27" s="19"/>
      <c r="AH27" s="19"/>
      <c r="AI27" s="19"/>
    </row>
    <row r="28" spans="1:35" x14ac:dyDescent="0.3">
      <c r="A28" s="1" t="s">
        <v>0</v>
      </c>
      <c r="B28" s="1"/>
      <c r="C28" s="1"/>
      <c r="D28" s="3" t="s">
        <v>1</v>
      </c>
      <c r="E28" s="2" t="s">
        <v>2</v>
      </c>
      <c r="F28" s="4" t="s">
        <v>3</v>
      </c>
      <c r="H28" s="12"/>
      <c r="I28" s="8"/>
      <c r="J28" s="8"/>
      <c r="K28" s="9"/>
      <c r="L28" s="8"/>
      <c r="M28" s="8"/>
      <c r="N28" s="8"/>
      <c r="O28" s="22"/>
      <c r="P28" s="23"/>
      <c r="Q28" s="23"/>
      <c r="R28" s="24"/>
      <c r="S28" s="30"/>
      <c r="T28" s="23"/>
      <c r="U28" s="23"/>
      <c r="V28" s="22"/>
      <c r="W28" s="23"/>
      <c r="X28" s="23"/>
      <c r="Y28" s="24"/>
      <c r="Z28" s="23"/>
      <c r="AA28" s="23"/>
      <c r="AB28" s="23"/>
      <c r="AC28" s="22"/>
      <c r="AD28" s="23"/>
      <c r="AE28" s="23"/>
      <c r="AF28" s="24"/>
      <c r="AG28" s="23"/>
      <c r="AH28" s="23"/>
      <c r="AI28" s="23"/>
    </row>
    <row r="29" spans="1:35" x14ac:dyDescent="0.3">
      <c r="H29" s="12"/>
      <c r="I29" s="8"/>
      <c r="J29" s="8"/>
      <c r="K29" s="9"/>
      <c r="L29" s="8"/>
      <c r="M29" s="8"/>
      <c r="N29" s="8"/>
      <c r="O29" s="22"/>
      <c r="P29" s="23"/>
      <c r="Q29" s="23"/>
      <c r="R29" s="24"/>
      <c r="S29" s="30"/>
      <c r="T29" s="23"/>
      <c r="U29" s="23"/>
      <c r="V29" s="22"/>
      <c r="W29" s="23"/>
      <c r="X29" s="23"/>
      <c r="Y29" s="24"/>
      <c r="Z29" s="23"/>
      <c r="AA29" s="23"/>
      <c r="AB29" s="23"/>
      <c r="AC29" s="22"/>
      <c r="AD29" s="23"/>
      <c r="AE29" s="23"/>
      <c r="AF29" s="24"/>
      <c r="AG29" s="23"/>
      <c r="AH29" s="23"/>
      <c r="AI29" s="23"/>
    </row>
    <row r="30" spans="1:35" x14ac:dyDescent="0.3">
      <c r="A30" t="s">
        <v>103</v>
      </c>
      <c r="C30" t="s">
        <v>6</v>
      </c>
      <c r="D30" s="104">
        <v>317</v>
      </c>
      <c r="E30">
        <v>12</v>
      </c>
      <c r="F30" s="6">
        <f t="shared" ref="F30:F49" si="0">SUM(D30*E30)</f>
        <v>3804</v>
      </c>
      <c r="H30" s="12">
        <v>3</v>
      </c>
      <c r="I30" s="8" t="s">
        <v>5</v>
      </c>
      <c r="J30" s="8"/>
      <c r="K30" s="9">
        <f>SUM(F30)*H30</f>
        <v>11412</v>
      </c>
      <c r="L30" s="8" t="s">
        <v>38</v>
      </c>
      <c r="M30" s="9">
        <f>K30/6000</f>
        <v>1.9019999999999999</v>
      </c>
      <c r="N30" s="8" t="s">
        <v>58</v>
      </c>
      <c r="O30" s="22">
        <v>2</v>
      </c>
      <c r="P30" s="23" t="s">
        <v>5</v>
      </c>
      <c r="Q30" s="23"/>
      <c r="R30" s="24">
        <f>SUM(F30)*O30</f>
        <v>7608</v>
      </c>
      <c r="S30" s="30" t="s">
        <v>38</v>
      </c>
      <c r="T30" s="24">
        <f>R30/3000</f>
        <v>2.536</v>
      </c>
      <c r="U30" s="23" t="s">
        <v>58</v>
      </c>
      <c r="V30" s="22">
        <v>1</v>
      </c>
      <c r="W30" s="23" t="s">
        <v>5</v>
      </c>
      <c r="X30" s="23"/>
      <c r="Y30" s="24">
        <f>SUM(F30)*V30</f>
        <v>3804</v>
      </c>
      <c r="Z30" s="23" t="s">
        <v>38</v>
      </c>
      <c r="AA30" s="24">
        <f>Y30/1000</f>
        <v>3.8039999999999998</v>
      </c>
      <c r="AB30" s="23" t="s">
        <v>58</v>
      </c>
      <c r="AC30" s="22">
        <v>1</v>
      </c>
      <c r="AD30" s="23" t="s">
        <v>5</v>
      </c>
      <c r="AE30" s="23"/>
      <c r="AF30" s="24">
        <f>SUM(F30)*AC30</f>
        <v>3804</v>
      </c>
      <c r="AG30" s="23" t="s">
        <v>38</v>
      </c>
      <c r="AH30" s="24">
        <f>AF30/250</f>
        <v>15.215999999999999</v>
      </c>
      <c r="AI30" s="23" t="s">
        <v>58</v>
      </c>
    </row>
    <row r="31" spans="1:35" x14ac:dyDescent="0.3">
      <c r="A31" t="s">
        <v>109</v>
      </c>
      <c r="C31" t="s">
        <v>8</v>
      </c>
      <c r="D31" s="104">
        <v>317</v>
      </c>
      <c r="E31">
        <v>12</v>
      </c>
      <c r="F31" s="6">
        <f t="shared" si="0"/>
        <v>3804</v>
      </c>
      <c r="H31" s="12">
        <v>3</v>
      </c>
      <c r="I31" s="8" t="s">
        <v>7</v>
      </c>
      <c r="J31" s="8"/>
      <c r="K31" s="9">
        <f>SUM(F31)*H31</f>
        <v>11412</v>
      </c>
      <c r="L31" s="8" t="s">
        <v>38</v>
      </c>
      <c r="M31" s="9">
        <f t="shared" ref="M31:M49" si="1">K31/6000</f>
        <v>1.9019999999999999</v>
      </c>
      <c r="N31" s="8" t="s">
        <v>58</v>
      </c>
      <c r="O31" s="22">
        <v>2</v>
      </c>
      <c r="P31" s="23" t="s">
        <v>7</v>
      </c>
      <c r="Q31" s="23"/>
      <c r="R31" s="24">
        <f t="shared" ref="R31:R49" si="2">SUM(F31)*O31</f>
        <v>7608</v>
      </c>
      <c r="S31" s="30" t="s">
        <v>38</v>
      </c>
      <c r="T31" s="24">
        <f t="shared" ref="T31:T49" si="3">R31/3000</f>
        <v>2.536</v>
      </c>
      <c r="U31" s="23" t="s">
        <v>58</v>
      </c>
      <c r="V31" s="22">
        <v>1</v>
      </c>
      <c r="W31" s="23" t="s">
        <v>7</v>
      </c>
      <c r="X31" s="23"/>
      <c r="Y31" s="24">
        <f t="shared" ref="Y31:Y49" si="4">SUM(F31)*V31</f>
        <v>3804</v>
      </c>
      <c r="Z31" s="23" t="s">
        <v>38</v>
      </c>
      <c r="AA31" s="24">
        <f t="shared" ref="AA31:AA49" si="5">Y31/1000</f>
        <v>3.8039999999999998</v>
      </c>
      <c r="AB31" s="23" t="s">
        <v>58</v>
      </c>
      <c r="AC31" s="22" t="s">
        <v>29</v>
      </c>
      <c r="AD31" s="23" t="s">
        <v>7</v>
      </c>
      <c r="AE31" s="23"/>
      <c r="AF31" s="24">
        <v>0</v>
      </c>
      <c r="AG31" s="23" t="s">
        <v>38</v>
      </c>
      <c r="AH31" s="24">
        <f t="shared" ref="AH31:AH49" si="6">AF31/250</f>
        <v>0</v>
      </c>
      <c r="AI31" s="23" t="s">
        <v>58</v>
      </c>
    </row>
    <row r="32" spans="1:35" x14ac:dyDescent="0.3">
      <c r="A32" t="s">
        <v>9</v>
      </c>
      <c r="D32" s="104">
        <v>107</v>
      </c>
      <c r="E32">
        <v>12</v>
      </c>
      <c r="F32" s="6">
        <f t="shared" si="0"/>
        <v>1284</v>
      </c>
      <c r="H32" s="12">
        <v>20</v>
      </c>
      <c r="I32" s="8" t="s">
        <v>9</v>
      </c>
      <c r="J32" s="8"/>
      <c r="K32" s="9">
        <f t="shared" ref="K32:K49" si="7">SUM(F32)*H32</f>
        <v>25680</v>
      </c>
      <c r="L32" s="8" t="s">
        <v>38</v>
      </c>
      <c r="M32" s="9">
        <f t="shared" si="1"/>
        <v>4.28</v>
      </c>
      <c r="N32" s="8" t="s">
        <v>58</v>
      </c>
      <c r="O32" s="22">
        <v>22</v>
      </c>
      <c r="P32" s="23" t="s">
        <v>9</v>
      </c>
      <c r="Q32" s="23"/>
      <c r="R32" s="24">
        <f t="shared" si="2"/>
        <v>28248</v>
      </c>
      <c r="S32" s="30" t="s">
        <v>38</v>
      </c>
      <c r="T32" s="24">
        <f t="shared" si="3"/>
        <v>9.4160000000000004</v>
      </c>
      <c r="U32" s="23" t="s">
        <v>58</v>
      </c>
      <c r="V32" s="22">
        <v>12</v>
      </c>
      <c r="W32" s="23" t="s">
        <v>9</v>
      </c>
      <c r="X32" s="23"/>
      <c r="Y32" s="24">
        <f t="shared" si="4"/>
        <v>15408</v>
      </c>
      <c r="Z32" s="23" t="s">
        <v>38</v>
      </c>
      <c r="AA32" s="24">
        <f t="shared" si="5"/>
        <v>15.407999999999999</v>
      </c>
      <c r="AB32" s="23" t="s">
        <v>58</v>
      </c>
      <c r="AC32" s="22">
        <v>5</v>
      </c>
      <c r="AD32" s="23" t="s">
        <v>9</v>
      </c>
      <c r="AE32" s="23"/>
      <c r="AF32" s="24">
        <f t="shared" ref="AF32:AF49" si="8">SUM(F32)*AC32</f>
        <v>6420</v>
      </c>
      <c r="AG32" s="23" t="s">
        <v>38</v>
      </c>
      <c r="AH32" s="24">
        <f t="shared" si="6"/>
        <v>25.68</v>
      </c>
      <c r="AI32" s="23" t="s">
        <v>58</v>
      </c>
    </row>
    <row r="33" spans="1:35" x14ac:dyDescent="0.3">
      <c r="A33" t="s">
        <v>10</v>
      </c>
      <c r="D33" s="104">
        <v>62</v>
      </c>
      <c r="E33">
        <v>12</v>
      </c>
      <c r="F33" s="6">
        <f t="shared" si="0"/>
        <v>744</v>
      </c>
      <c r="H33" s="12">
        <v>20</v>
      </c>
      <c r="I33" s="8" t="s">
        <v>10</v>
      </c>
      <c r="J33" s="8"/>
      <c r="K33" s="9">
        <f t="shared" si="7"/>
        <v>14880</v>
      </c>
      <c r="L33" s="8" t="s">
        <v>38</v>
      </c>
      <c r="M33" s="9">
        <f t="shared" si="1"/>
        <v>2.48</v>
      </c>
      <c r="N33" s="8" t="s">
        <v>58</v>
      </c>
      <c r="O33" s="22">
        <v>10</v>
      </c>
      <c r="P33" s="23" t="s">
        <v>10</v>
      </c>
      <c r="Q33" s="23"/>
      <c r="R33" s="24">
        <f t="shared" si="2"/>
        <v>7440</v>
      </c>
      <c r="S33" s="30" t="s">
        <v>38</v>
      </c>
      <c r="T33" s="24">
        <f t="shared" si="3"/>
        <v>2.48</v>
      </c>
      <c r="U33" s="23" t="s">
        <v>58</v>
      </c>
      <c r="V33" s="22">
        <v>6</v>
      </c>
      <c r="W33" s="23" t="s">
        <v>10</v>
      </c>
      <c r="X33" s="23"/>
      <c r="Y33" s="24">
        <f t="shared" si="4"/>
        <v>4464</v>
      </c>
      <c r="Z33" s="23" t="s">
        <v>38</v>
      </c>
      <c r="AA33" s="24">
        <f t="shared" si="5"/>
        <v>4.4640000000000004</v>
      </c>
      <c r="AB33" s="23" t="s">
        <v>58</v>
      </c>
      <c r="AC33" s="22">
        <v>3</v>
      </c>
      <c r="AD33" s="23" t="s">
        <v>10</v>
      </c>
      <c r="AE33" s="23"/>
      <c r="AF33" s="24">
        <f t="shared" si="8"/>
        <v>2232</v>
      </c>
      <c r="AG33" s="23" t="s">
        <v>38</v>
      </c>
      <c r="AH33" s="24">
        <f t="shared" si="6"/>
        <v>8.9280000000000008</v>
      </c>
      <c r="AI33" s="23" t="s">
        <v>58</v>
      </c>
    </row>
    <row r="34" spans="1:35" x14ac:dyDescent="0.3">
      <c r="A34" t="s">
        <v>104</v>
      </c>
      <c r="D34" s="104">
        <v>130</v>
      </c>
      <c r="E34">
        <v>12</v>
      </c>
      <c r="F34" s="6">
        <f t="shared" si="0"/>
        <v>1560</v>
      </c>
      <c r="H34" s="12">
        <v>70</v>
      </c>
      <c r="I34" s="8" t="s">
        <v>11</v>
      </c>
      <c r="J34" s="8"/>
      <c r="K34" s="9">
        <f t="shared" si="7"/>
        <v>109200</v>
      </c>
      <c r="L34" s="8" t="s">
        <v>38</v>
      </c>
      <c r="M34" s="9">
        <f t="shared" si="1"/>
        <v>18.2</v>
      </c>
      <c r="N34" s="8" t="s">
        <v>58</v>
      </c>
      <c r="O34" s="22">
        <v>52</v>
      </c>
      <c r="P34" s="23" t="s">
        <v>11</v>
      </c>
      <c r="Q34" s="23"/>
      <c r="R34" s="24">
        <f t="shared" si="2"/>
        <v>81120</v>
      </c>
      <c r="S34" s="30" t="s">
        <v>38</v>
      </c>
      <c r="T34" s="24">
        <f t="shared" si="3"/>
        <v>27.04</v>
      </c>
      <c r="U34" s="23" t="s">
        <v>58</v>
      </c>
      <c r="V34" s="22">
        <v>20</v>
      </c>
      <c r="W34" s="23" t="s">
        <v>11</v>
      </c>
      <c r="X34" s="23"/>
      <c r="Y34" s="24">
        <f t="shared" si="4"/>
        <v>31200</v>
      </c>
      <c r="Z34" s="23" t="s">
        <v>38</v>
      </c>
      <c r="AA34" s="24">
        <f t="shared" si="5"/>
        <v>31.2</v>
      </c>
      <c r="AB34" s="23" t="s">
        <v>58</v>
      </c>
      <c r="AC34" s="22">
        <v>5</v>
      </c>
      <c r="AD34" s="23" t="s">
        <v>11</v>
      </c>
      <c r="AE34" s="23"/>
      <c r="AF34" s="24">
        <f t="shared" si="8"/>
        <v>7800</v>
      </c>
      <c r="AG34" s="23" t="s">
        <v>38</v>
      </c>
      <c r="AH34" s="24">
        <f t="shared" si="6"/>
        <v>31.2</v>
      </c>
      <c r="AI34" s="23" t="s">
        <v>58</v>
      </c>
    </row>
    <row r="35" spans="1:35" x14ac:dyDescent="0.3">
      <c r="A35" t="s">
        <v>105</v>
      </c>
      <c r="D35" s="104">
        <v>250</v>
      </c>
      <c r="E35">
        <v>12</v>
      </c>
      <c r="F35" s="6">
        <f t="shared" si="0"/>
        <v>3000</v>
      </c>
      <c r="H35" s="12">
        <v>10</v>
      </c>
      <c r="I35" s="8" t="s">
        <v>12</v>
      </c>
      <c r="J35" s="8"/>
      <c r="K35" s="9">
        <f t="shared" si="7"/>
        <v>30000</v>
      </c>
      <c r="L35" s="8" t="s">
        <v>38</v>
      </c>
      <c r="M35" s="9">
        <f t="shared" si="1"/>
        <v>5</v>
      </c>
      <c r="N35" s="8" t="s">
        <v>58</v>
      </c>
      <c r="O35" s="22">
        <v>7</v>
      </c>
      <c r="P35" s="23" t="s">
        <v>12</v>
      </c>
      <c r="Q35" s="23"/>
      <c r="R35" s="24">
        <f t="shared" si="2"/>
        <v>21000</v>
      </c>
      <c r="S35" s="30" t="s">
        <v>38</v>
      </c>
      <c r="T35" s="24">
        <f t="shared" si="3"/>
        <v>7</v>
      </c>
      <c r="U35" s="23" t="s">
        <v>58</v>
      </c>
      <c r="V35" s="22">
        <v>4</v>
      </c>
      <c r="W35" s="23" t="s">
        <v>12</v>
      </c>
      <c r="X35" s="23"/>
      <c r="Y35" s="24">
        <f t="shared" si="4"/>
        <v>12000</v>
      </c>
      <c r="Z35" s="23" t="s">
        <v>38</v>
      </c>
      <c r="AA35" s="24">
        <f t="shared" si="5"/>
        <v>12</v>
      </c>
      <c r="AB35" s="23" t="s">
        <v>58</v>
      </c>
      <c r="AC35" s="22">
        <v>1</v>
      </c>
      <c r="AD35" s="23" t="s">
        <v>12</v>
      </c>
      <c r="AE35" s="23"/>
      <c r="AF35" s="24">
        <f t="shared" si="8"/>
        <v>3000</v>
      </c>
      <c r="AG35" s="23" t="s">
        <v>38</v>
      </c>
      <c r="AH35" s="24">
        <f t="shared" si="6"/>
        <v>12</v>
      </c>
      <c r="AI35" s="23" t="s">
        <v>58</v>
      </c>
    </row>
    <row r="36" spans="1:35" x14ac:dyDescent="0.3">
      <c r="A36" t="s">
        <v>106</v>
      </c>
      <c r="D36" s="104">
        <v>98</v>
      </c>
      <c r="E36">
        <v>12</v>
      </c>
      <c r="F36" s="6">
        <f t="shared" si="0"/>
        <v>1176</v>
      </c>
      <c r="H36" s="12">
        <v>20</v>
      </c>
      <c r="I36" s="8" t="s">
        <v>13</v>
      </c>
      <c r="J36" s="8"/>
      <c r="K36" s="9">
        <f t="shared" si="7"/>
        <v>23520</v>
      </c>
      <c r="L36" s="8" t="s">
        <v>38</v>
      </c>
      <c r="M36" s="9">
        <f t="shared" si="1"/>
        <v>3.92</v>
      </c>
      <c r="N36" s="8" t="s">
        <v>58</v>
      </c>
      <c r="O36" s="22">
        <v>25</v>
      </c>
      <c r="P36" s="23" t="s">
        <v>13</v>
      </c>
      <c r="Q36" s="23"/>
      <c r="R36" s="24">
        <f t="shared" si="2"/>
        <v>29400</v>
      </c>
      <c r="S36" s="30" t="s">
        <v>38</v>
      </c>
      <c r="T36" s="24">
        <f t="shared" si="3"/>
        <v>9.8000000000000007</v>
      </c>
      <c r="U36" s="23" t="s">
        <v>58</v>
      </c>
      <c r="V36" s="22">
        <v>15</v>
      </c>
      <c r="W36" s="23" t="s">
        <v>13</v>
      </c>
      <c r="X36" s="23"/>
      <c r="Y36" s="24">
        <f t="shared" si="4"/>
        <v>17640</v>
      </c>
      <c r="Z36" s="23" t="s">
        <v>38</v>
      </c>
      <c r="AA36" s="24">
        <f t="shared" si="5"/>
        <v>17.64</v>
      </c>
      <c r="AB36" s="23" t="s">
        <v>58</v>
      </c>
      <c r="AC36" s="22">
        <v>3</v>
      </c>
      <c r="AD36" s="23" t="s">
        <v>13</v>
      </c>
      <c r="AE36" s="23"/>
      <c r="AF36" s="24">
        <f t="shared" si="8"/>
        <v>3528</v>
      </c>
      <c r="AG36" s="23" t="s">
        <v>38</v>
      </c>
      <c r="AH36" s="24">
        <f t="shared" si="6"/>
        <v>14.112</v>
      </c>
      <c r="AI36" s="23" t="s">
        <v>58</v>
      </c>
    </row>
    <row r="37" spans="1:35" x14ac:dyDescent="0.3">
      <c r="A37" t="s">
        <v>14</v>
      </c>
      <c r="D37" s="104">
        <v>62</v>
      </c>
      <c r="E37">
        <v>12</v>
      </c>
      <c r="F37" s="6">
        <f t="shared" si="0"/>
        <v>744</v>
      </c>
      <c r="H37" s="12">
        <v>5</v>
      </c>
      <c r="I37" s="8" t="s">
        <v>14</v>
      </c>
      <c r="J37" s="8"/>
      <c r="K37" s="9">
        <f t="shared" si="7"/>
        <v>3720</v>
      </c>
      <c r="L37" s="8" t="s">
        <v>38</v>
      </c>
      <c r="M37" s="9">
        <f t="shared" si="1"/>
        <v>0.62</v>
      </c>
      <c r="N37" s="8" t="s">
        <v>58</v>
      </c>
      <c r="O37" s="22">
        <v>25</v>
      </c>
      <c r="P37" s="23" t="s">
        <v>14</v>
      </c>
      <c r="Q37" s="23"/>
      <c r="R37" s="24">
        <f t="shared" si="2"/>
        <v>18600</v>
      </c>
      <c r="S37" s="30" t="s">
        <v>38</v>
      </c>
      <c r="T37" s="24">
        <f t="shared" si="3"/>
        <v>6.2</v>
      </c>
      <c r="U37" s="23" t="s">
        <v>58</v>
      </c>
      <c r="V37" s="22">
        <v>15</v>
      </c>
      <c r="W37" s="23" t="s">
        <v>14</v>
      </c>
      <c r="X37" s="23"/>
      <c r="Y37" s="24">
        <f t="shared" si="4"/>
        <v>11160</v>
      </c>
      <c r="Z37" s="23" t="s">
        <v>38</v>
      </c>
      <c r="AA37" s="24">
        <f t="shared" si="5"/>
        <v>11.16</v>
      </c>
      <c r="AB37" s="23" t="s">
        <v>58</v>
      </c>
      <c r="AC37" s="22">
        <v>5</v>
      </c>
      <c r="AD37" s="23" t="s">
        <v>14</v>
      </c>
      <c r="AE37" s="23"/>
      <c r="AF37" s="24">
        <f t="shared" si="8"/>
        <v>3720</v>
      </c>
      <c r="AG37" s="23" t="s">
        <v>38</v>
      </c>
      <c r="AH37" s="24">
        <f t="shared" si="6"/>
        <v>14.88</v>
      </c>
      <c r="AI37" s="23" t="s">
        <v>58</v>
      </c>
    </row>
    <row r="38" spans="1:35" x14ac:dyDescent="0.3">
      <c r="A38" t="s">
        <v>15</v>
      </c>
      <c r="D38" s="104">
        <v>176</v>
      </c>
      <c r="E38">
        <v>12</v>
      </c>
      <c r="F38" s="6">
        <f t="shared" si="0"/>
        <v>2112</v>
      </c>
      <c r="H38" s="12">
        <v>4</v>
      </c>
      <c r="I38" s="8" t="s">
        <v>15</v>
      </c>
      <c r="J38" s="8"/>
      <c r="K38" s="9">
        <f t="shared" si="7"/>
        <v>8448</v>
      </c>
      <c r="L38" s="8" t="s">
        <v>38</v>
      </c>
      <c r="M38" s="9">
        <f t="shared" si="1"/>
        <v>1.4079999999999999</v>
      </c>
      <c r="N38" s="8" t="s">
        <v>58</v>
      </c>
      <c r="O38" s="22">
        <v>2</v>
      </c>
      <c r="P38" s="23" t="s">
        <v>15</v>
      </c>
      <c r="Q38" s="23"/>
      <c r="R38" s="24">
        <f t="shared" si="2"/>
        <v>4224</v>
      </c>
      <c r="S38" s="30" t="s">
        <v>38</v>
      </c>
      <c r="T38" s="24">
        <f t="shared" si="3"/>
        <v>1.4079999999999999</v>
      </c>
      <c r="U38" s="23" t="s">
        <v>58</v>
      </c>
      <c r="V38" s="22">
        <v>2</v>
      </c>
      <c r="W38" s="23" t="s">
        <v>15</v>
      </c>
      <c r="X38" s="23"/>
      <c r="Y38" s="24">
        <f t="shared" si="4"/>
        <v>4224</v>
      </c>
      <c r="Z38" s="23" t="s">
        <v>38</v>
      </c>
      <c r="AA38" s="24">
        <f t="shared" si="5"/>
        <v>4.2240000000000002</v>
      </c>
      <c r="AB38" s="23" t="s">
        <v>58</v>
      </c>
      <c r="AC38" s="22">
        <v>1</v>
      </c>
      <c r="AD38" s="23" t="s">
        <v>15</v>
      </c>
      <c r="AE38" s="23"/>
      <c r="AF38" s="24">
        <f t="shared" si="8"/>
        <v>2112</v>
      </c>
      <c r="AG38" s="23" t="s">
        <v>38</v>
      </c>
      <c r="AH38" s="24">
        <f t="shared" si="6"/>
        <v>8.4480000000000004</v>
      </c>
      <c r="AI38" s="23" t="s">
        <v>58</v>
      </c>
    </row>
    <row r="39" spans="1:35" x14ac:dyDescent="0.3">
      <c r="A39" t="s">
        <v>16</v>
      </c>
      <c r="D39" s="104">
        <v>110</v>
      </c>
      <c r="E39">
        <v>12</v>
      </c>
      <c r="F39" s="6">
        <f t="shared" si="0"/>
        <v>1320</v>
      </c>
      <c r="H39" s="12">
        <v>2</v>
      </c>
      <c r="I39" s="8" t="s">
        <v>16</v>
      </c>
      <c r="J39" s="8"/>
      <c r="K39" s="9">
        <f t="shared" si="7"/>
        <v>2640</v>
      </c>
      <c r="L39" s="8" t="s">
        <v>38</v>
      </c>
      <c r="M39" s="9">
        <f t="shared" si="1"/>
        <v>0.44</v>
      </c>
      <c r="N39" s="8" t="s">
        <v>58</v>
      </c>
      <c r="O39" s="22">
        <v>5</v>
      </c>
      <c r="P39" s="23" t="s">
        <v>16</v>
      </c>
      <c r="Q39" s="23"/>
      <c r="R39" s="24">
        <f t="shared" si="2"/>
        <v>6600</v>
      </c>
      <c r="S39" s="30" t="s">
        <v>38</v>
      </c>
      <c r="T39" s="24">
        <f t="shared" si="3"/>
        <v>2.2000000000000002</v>
      </c>
      <c r="U39" s="23" t="s">
        <v>58</v>
      </c>
      <c r="V39" s="22">
        <v>2</v>
      </c>
      <c r="W39" s="23" t="s">
        <v>16</v>
      </c>
      <c r="X39" s="23"/>
      <c r="Y39" s="24">
        <f t="shared" si="4"/>
        <v>2640</v>
      </c>
      <c r="Z39" s="23" t="s">
        <v>38</v>
      </c>
      <c r="AA39" s="24">
        <f t="shared" si="5"/>
        <v>2.64</v>
      </c>
      <c r="AB39" s="23" t="s">
        <v>58</v>
      </c>
      <c r="AC39" s="22" t="s">
        <v>28</v>
      </c>
      <c r="AD39" s="23" t="s">
        <v>16</v>
      </c>
      <c r="AE39" s="23"/>
      <c r="AF39" s="24">
        <v>0</v>
      </c>
      <c r="AG39" s="23" t="s">
        <v>38</v>
      </c>
      <c r="AH39" s="24">
        <f t="shared" si="6"/>
        <v>0</v>
      </c>
      <c r="AI39" s="23" t="s">
        <v>58</v>
      </c>
    </row>
    <row r="40" spans="1:35" x14ac:dyDescent="0.3">
      <c r="A40" t="s">
        <v>107</v>
      </c>
      <c r="D40" s="104">
        <v>127</v>
      </c>
      <c r="E40">
        <v>12</v>
      </c>
      <c r="F40" s="6">
        <f t="shared" si="0"/>
        <v>1524</v>
      </c>
      <c r="H40" s="12">
        <v>4</v>
      </c>
      <c r="I40" s="8" t="s">
        <v>17</v>
      </c>
      <c r="J40" s="8"/>
      <c r="K40" s="9">
        <f t="shared" si="7"/>
        <v>6096</v>
      </c>
      <c r="L40" s="8" t="s">
        <v>38</v>
      </c>
      <c r="M40" s="9">
        <f t="shared" si="1"/>
        <v>1.016</v>
      </c>
      <c r="N40" s="8" t="s">
        <v>58</v>
      </c>
      <c r="O40" s="22">
        <v>5</v>
      </c>
      <c r="P40" s="23" t="s">
        <v>17</v>
      </c>
      <c r="Q40" s="23"/>
      <c r="R40" s="24">
        <f t="shared" si="2"/>
        <v>7620</v>
      </c>
      <c r="S40" s="30" t="s">
        <v>38</v>
      </c>
      <c r="T40" s="24">
        <f t="shared" si="3"/>
        <v>2.54</v>
      </c>
      <c r="U40" s="23" t="s">
        <v>58</v>
      </c>
      <c r="V40" s="22" t="s">
        <v>28</v>
      </c>
      <c r="W40" s="23" t="s">
        <v>17</v>
      </c>
      <c r="X40" s="23"/>
      <c r="Y40" s="24">
        <v>0</v>
      </c>
      <c r="Z40" s="23" t="s">
        <v>38</v>
      </c>
      <c r="AA40" s="24">
        <f t="shared" si="5"/>
        <v>0</v>
      </c>
      <c r="AB40" s="23" t="s">
        <v>58</v>
      </c>
      <c r="AC40" s="22" t="s">
        <v>28</v>
      </c>
      <c r="AD40" s="23" t="s">
        <v>17</v>
      </c>
      <c r="AE40" s="23"/>
      <c r="AF40" s="24">
        <v>0</v>
      </c>
      <c r="AG40" s="23" t="s">
        <v>38</v>
      </c>
      <c r="AH40" s="24">
        <f t="shared" si="6"/>
        <v>0</v>
      </c>
      <c r="AI40" s="23" t="s">
        <v>58</v>
      </c>
    </row>
    <row r="41" spans="1:35" x14ac:dyDescent="0.3">
      <c r="A41" t="s">
        <v>18</v>
      </c>
      <c r="D41" s="5">
        <v>62</v>
      </c>
      <c r="E41">
        <v>12</v>
      </c>
      <c r="F41" s="6">
        <f t="shared" si="0"/>
        <v>744</v>
      </c>
      <c r="H41" s="12">
        <v>80</v>
      </c>
      <c r="I41" s="8" t="s">
        <v>18</v>
      </c>
      <c r="J41" s="8"/>
      <c r="K41" s="9">
        <f t="shared" si="7"/>
        <v>59520</v>
      </c>
      <c r="L41" s="8" t="s">
        <v>38</v>
      </c>
      <c r="M41" s="9">
        <f t="shared" si="1"/>
        <v>9.92</v>
      </c>
      <c r="N41" s="8" t="s">
        <v>58</v>
      </c>
      <c r="O41" s="22">
        <v>32</v>
      </c>
      <c r="P41" s="23" t="s">
        <v>18</v>
      </c>
      <c r="Q41" s="23"/>
      <c r="R41" s="24">
        <f t="shared" si="2"/>
        <v>23808</v>
      </c>
      <c r="S41" s="30" t="s">
        <v>38</v>
      </c>
      <c r="T41" s="24">
        <f t="shared" si="3"/>
        <v>7.9359999999999999</v>
      </c>
      <c r="U41" s="23" t="s">
        <v>58</v>
      </c>
      <c r="V41" s="22">
        <v>20</v>
      </c>
      <c r="W41" s="23" t="s">
        <v>18</v>
      </c>
      <c r="X41" s="23"/>
      <c r="Y41" s="24">
        <f t="shared" si="4"/>
        <v>14880</v>
      </c>
      <c r="Z41" s="23" t="s">
        <v>38</v>
      </c>
      <c r="AA41" s="24">
        <f t="shared" si="5"/>
        <v>14.88</v>
      </c>
      <c r="AB41" s="23" t="s">
        <v>58</v>
      </c>
      <c r="AC41" s="22">
        <v>6</v>
      </c>
      <c r="AD41" s="23" t="s">
        <v>18</v>
      </c>
      <c r="AE41" s="23"/>
      <c r="AF41" s="24">
        <f t="shared" si="8"/>
        <v>4464</v>
      </c>
      <c r="AG41" s="23" t="s">
        <v>38</v>
      </c>
      <c r="AH41" s="24">
        <f t="shared" si="6"/>
        <v>17.856000000000002</v>
      </c>
      <c r="AI41" s="23" t="s">
        <v>58</v>
      </c>
    </row>
    <row r="42" spans="1:35" x14ac:dyDescent="0.3">
      <c r="A42" t="s">
        <v>19</v>
      </c>
      <c r="D42" s="5">
        <v>80</v>
      </c>
      <c r="E42">
        <v>12</v>
      </c>
      <c r="F42" s="6">
        <f t="shared" si="0"/>
        <v>960</v>
      </c>
      <c r="H42" s="12">
        <v>10</v>
      </c>
      <c r="I42" s="8" t="s">
        <v>19</v>
      </c>
      <c r="J42" s="8"/>
      <c r="K42" s="9">
        <f t="shared" si="7"/>
        <v>9600</v>
      </c>
      <c r="L42" s="8" t="s">
        <v>38</v>
      </c>
      <c r="M42" s="9">
        <f t="shared" si="1"/>
        <v>1.6</v>
      </c>
      <c r="N42" s="8" t="s">
        <v>58</v>
      </c>
      <c r="O42" s="22">
        <v>4</v>
      </c>
      <c r="P42" s="23" t="s">
        <v>19</v>
      </c>
      <c r="Q42" s="23"/>
      <c r="R42" s="24">
        <f t="shared" si="2"/>
        <v>3840</v>
      </c>
      <c r="S42" s="30" t="s">
        <v>38</v>
      </c>
      <c r="T42" s="24">
        <f t="shared" si="3"/>
        <v>1.28</v>
      </c>
      <c r="U42" s="23" t="s">
        <v>58</v>
      </c>
      <c r="V42" s="22">
        <v>3</v>
      </c>
      <c r="W42" s="23" t="s">
        <v>19</v>
      </c>
      <c r="X42" s="23"/>
      <c r="Y42" s="24">
        <f t="shared" si="4"/>
        <v>2880</v>
      </c>
      <c r="Z42" s="23" t="s">
        <v>38</v>
      </c>
      <c r="AA42" s="24">
        <f t="shared" si="5"/>
        <v>2.88</v>
      </c>
      <c r="AB42" s="23" t="s">
        <v>58</v>
      </c>
      <c r="AC42" s="22">
        <v>2</v>
      </c>
      <c r="AD42" s="23" t="s">
        <v>19</v>
      </c>
      <c r="AE42" s="23"/>
      <c r="AF42" s="24">
        <f t="shared" si="8"/>
        <v>1920</v>
      </c>
      <c r="AG42" s="23" t="s">
        <v>38</v>
      </c>
      <c r="AH42" s="24">
        <f t="shared" si="6"/>
        <v>7.68</v>
      </c>
      <c r="AI42" s="23" t="s">
        <v>58</v>
      </c>
    </row>
    <row r="43" spans="1:35" x14ac:dyDescent="0.3">
      <c r="A43" t="s">
        <v>20</v>
      </c>
      <c r="D43" s="5">
        <v>68</v>
      </c>
      <c r="E43">
        <v>12</v>
      </c>
      <c r="F43" s="6">
        <f t="shared" si="0"/>
        <v>816</v>
      </c>
      <c r="H43" s="12">
        <v>10</v>
      </c>
      <c r="I43" s="8" t="s">
        <v>20</v>
      </c>
      <c r="J43" s="8"/>
      <c r="K43" s="9">
        <f t="shared" si="7"/>
        <v>8160</v>
      </c>
      <c r="L43" s="8" t="s">
        <v>38</v>
      </c>
      <c r="M43" s="9">
        <f t="shared" si="1"/>
        <v>1.36</v>
      </c>
      <c r="N43" s="8" t="s">
        <v>58</v>
      </c>
      <c r="O43" s="22">
        <v>2</v>
      </c>
      <c r="P43" s="23" t="s">
        <v>20</v>
      </c>
      <c r="Q43" s="23"/>
      <c r="R43" s="24">
        <f t="shared" si="2"/>
        <v>1632</v>
      </c>
      <c r="S43" s="30" t="s">
        <v>38</v>
      </c>
      <c r="T43" s="24">
        <f t="shared" si="3"/>
        <v>0.54400000000000004</v>
      </c>
      <c r="U43" s="23" t="s">
        <v>58</v>
      </c>
      <c r="V43" s="22">
        <v>1</v>
      </c>
      <c r="W43" s="23" t="s">
        <v>20</v>
      </c>
      <c r="X43" s="23"/>
      <c r="Y43" s="24">
        <f t="shared" si="4"/>
        <v>816</v>
      </c>
      <c r="Z43" s="23" t="s">
        <v>38</v>
      </c>
      <c r="AA43" s="24">
        <f t="shared" si="5"/>
        <v>0.81599999999999995</v>
      </c>
      <c r="AB43" s="23" t="s">
        <v>58</v>
      </c>
      <c r="AC43" s="22">
        <v>1</v>
      </c>
      <c r="AD43" s="23" t="s">
        <v>20</v>
      </c>
      <c r="AE43" s="23"/>
      <c r="AF43" s="24">
        <f t="shared" si="8"/>
        <v>816</v>
      </c>
      <c r="AG43" s="23" t="s">
        <v>38</v>
      </c>
      <c r="AH43" s="24">
        <f t="shared" si="6"/>
        <v>3.2639999999999998</v>
      </c>
      <c r="AI43" s="23" t="s">
        <v>58</v>
      </c>
    </row>
    <row r="44" spans="1:35" x14ac:dyDescent="0.3">
      <c r="A44" t="s">
        <v>21</v>
      </c>
      <c r="D44" s="5">
        <v>80</v>
      </c>
      <c r="E44">
        <v>12</v>
      </c>
      <c r="F44" s="6">
        <f t="shared" si="0"/>
        <v>960</v>
      </c>
      <c r="H44" s="12">
        <v>10</v>
      </c>
      <c r="I44" s="8" t="s">
        <v>21</v>
      </c>
      <c r="J44" s="8"/>
      <c r="K44" s="9">
        <f t="shared" si="7"/>
        <v>9600</v>
      </c>
      <c r="L44" s="8" t="s">
        <v>38</v>
      </c>
      <c r="M44" s="9">
        <f t="shared" si="1"/>
        <v>1.6</v>
      </c>
      <c r="N44" s="8" t="s">
        <v>58</v>
      </c>
      <c r="O44" s="22">
        <v>2</v>
      </c>
      <c r="P44" s="23" t="s">
        <v>21</v>
      </c>
      <c r="Q44" s="23"/>
      <c r="R44" s="24">
        <f t="shared" si="2"/>
        <v>1920</v>
      </c>
      <c r="S44" s="30" t="s">
        <v>38</v>
      </c>
      <c r="T44" s="24">
        <f t="shared" si="3"/>
        <v>0.64</v>
      </c>
      <c r="U44" s="23" t="s">
        <v>58</v>
      </c>
      <c r="V44" s="22">
        <v>1</v>
      </c>
      <c r="W44" s="23" t="s">
        <v>21</v>
      </c>
      <c r="X44" s="23"/>
      <c r="Y44" s="24">
        <f t="shared" si="4"/>
        <v>960</v>
      </c>
      <c r="Z44" s="23" t="s">
        <v>38</v>
      </c>
      <c r="AA44" s="24">
        <f t="shared" si="5"/>
        <v>0.96</v>
      </c>
      <c r="AB44" s="23" t="s">
        <v>58</v>
      </c>
      <c r="AC44" s="22">
        <v>1</v>
      </c>
      <c r="AD44" s="23" t="s">
        <v>21</v>
      </c>
      <c r="AE44" s="23"/>
      <c r="AF44" s="24">
        <f t="shared" si="8"/>
        <v>960</v>
      </c>
      <c r="AG44" s="23" t="s">
        <v>38</v>
      </c>
      <c r="AH44" s="24">
        <f t="shared" si="6"/>
        <v>3.84</v>
      </c>
      <c r="AI44" s="23" t="s">
        <v>58</v>
      </c>
    </row>
    <row r="45" spans="1:35" x14ac:dyDescent="0.3">
      <c r="A45" t="s">
        <v>22</v>
      </c>
      <c r="D45" s="5">
        <v>62</v>
      </c>
      <c r="E45">
        <v>12</v>
      </c>
      <c r="F45" s="6">
        <f t="shared" si="0"/>
        <v>744</v>
      </c>
      <c r="H45" s="12">
        <v>20</v>
      </c>
      <c r="I45" s="8" t="s">
        <v>22</v>
      </c>
      <c r="J45" s="8"/>
      <c r="K45" s="9">
        <f t="shared" si="7"/>
        <v>14880</v>
      </c>
      <c r="L45" s="8" t="s">
        <v>38</v>
      </c>
      <c r="M45" s="9">
        <f t="shared" si="1"/>
        <v>2.48</v>
      </c>
      <c r="N45" s="8" t="s">
        <v>58</v>
      </c>
      <c r="O45" s="22">
        <v>4</v>
      </c>
      <c r="P45" s="23" t="s">
        <v>22</v>
      </c>
      <c r="Q45" s="23"/>
      <c r="R45" s="24">
        <f t="shared" si="2"/>
        <v>2976</v>
      </c>
      <c r="S45" s="30" t="s">
        <v>38</v>
      </c>
      <c r="T45" s="24">
        <f t="shared" si="3"/>
        <v>0.99199999999999999</v>
      </c>
      <c r="U45" s="23" t="s">
        <v>58</v>
      </c>
      <c r="V45" s="22">
        <v>3</v>
      </c>
      <c r="W45" s="23" t="s">
        <v>22</v>
      </c>
      <c r="X45" s="23"/>
      <c r="Y45" s="24">
        <f t="shared" si="4"/>
        <v>2232</v>
      </c>
      <c r="Z45" s="23" t="s">
        <v>38</v>
      </c>
      <c r="AA45" s="24">
        <f t="shared" si="5"/>
        <v>2.2320000000000002</v>
      </c>
      <c r="AB45" s="23" t="s">
        <v>58</v>
      </c>
      <c r="AC45" s="22">
        <v>1</v>
      </c>
      <c r="AD45" s="23" t="s">
        <v>22</v>
      </c>
      <c r="AE45" s="23"/>
      <c r="AF45" s="24">
        <f t="shared" si="8"/>
        <v>744</v>
      </c>
      <c r="AG45" s="23" t="s">
        <v>38</v>
      </c>
      <c r="AH45" s="24">
        <f t="shared" si="6"/>
        <v>2.976</v>
      </c>
      <c r="AI45" s="23" t="s">
        <v>58</v>
      </c>
    </row>
    <row r="46" spans="1:35" x14ac:dyDescent="0.3">
      <c r="A46" t="s">
        <v>23</v>
      </c>
      <c r="D46" s="5">
        <v>122</v>
      </c>
      <c r="E46">
        <v>12</v>
      </c>
      <c r="F46" s="6">
        <f t="shared" si="0"/>
        <v>1464</v>
      </c>
      <c r="H46" s="12">
        <v>2</v>
      </c>
      <c r="I46" s="8" t="s">
        <v>23</v>
      </c>
      <c r="J46" s="8"/>
      <c r="K46" s="9">
        <f t="shared" si="7"/>
        <v>2928</v>
      </c>
      <c r="L46" s="8" t="s">
        <v>38</v>
      </c>
      <c r="M46" s="9">
        <f t="shared" si="1"/>
        <v>0.48799999999999999</v>
      </c>
      <c r="N46" s="8" t="s">
        <v>58</v>
      </c>
      <c r="O46" s="22">
        <v>1</v>
      </c>
      <c r="P46" s="23" t="s">
        <v>23</v>
      </c>
      <c r="Q46" s="23"/>
      <c r="R46" s="24">
        <f t="shared" si="2"/>
        <v>1464</v>
      </c>
      <c r="S46" s="30" t="s">
        <v>38</v>
      </c>
      <c r="T46" s="24">
        <f t="shared" si="3"/>
        <v>0.48799999999999999</v>
      </c>
      <c r="U46" s="23" t="s">
        <v>58</v>
      </c>
      <c r="V46" s="22">
        <v>1</v>
      </c>
      <c r="W46" s="23" t="s">
        <v>23</v>
      </c>
      <c r="X46" s="23"/>
      <c r="Y46" s="24">
        <f t="shared" si="4"/>
        <v>1464</v>
      </c>
      <c r="Z46" s="23" t="s">
        <v>38</v>
      </c>
      <c r="AA46" s="24">
        <f t="shared" si="5"/>
        <v>1.464</v>
      </c>
      <c r="AB46" s="23" t="s">
        <v>58</v>
      </c>
      <c r="AC46" s="22">
        <v>1</v>
      </c>
      <c r="AD46" s="23" t="s">
        <v>23</v>
      </c>
      <c r="AE46" s="23"/>
      <c r="AF46" s="24">
        <f t="shared" si="8"/>
        <v>1464</v>
      </c>
      <c r="AG46" s="23" t="s">
        <v>38</v>
      </c>
      <c r="AH46" s="24">
        <f t="shared" si="6"/>
        <v>5.8559999999999999</v>
      </c>
      <c r="AI46" s="23" t="s">
        <v>58</v>
      </c>
    </row>
    <row r="47" spans="1:35" x14ac:dyDescent="0.3">
      <c r="A47" t="s">
        <v>24</v>
      </c>
      <c r="D47" s="5">
        <v>86</v>
      </c>
      <c r="E47">
        <v>12</v>
      </c>
      <c r="F47" s="6">
        <f t="shared" si="0"/>
        <v>1032</v>
      </c>
      <c r="H47" s="12">
        <v>2</v>
      </c>
      <c r="I47" s="8" t="s">
        <v>24</v>
      </c>
      <c r="J47" s="8"/>
      <c r="K47" s="9">
        <f t="shared" si="7"/>
        <v>2064</v>
      </c>
      <c r="L47" s="8" t="s">
        <v>38</v>
      </c>
      <c r="M47" s="9">
        <f t="shared" si="1"/>
        <v>0.34399999999999997</v>
      </c>
      <c r="N47" s="8" t="s">
        <v>58</v>
      </c>
      <c r="O47" s="22">
        <v>3</v>
      </c>
      <c r="P47" s="23" t="s">
        <v>24</v>
      </c>
      <c r="Q47" s="23"/>
      <c r="R47" s="24">
        <f t="shared" si="2"/>
        <v>3096</v>
      </c>
      <c r="S47" s="30" t="s">
        <v>38</v>
      </c>
      <c r="T47" s="24">
        <f t="shared" si="3"/>
        <v>1.032</v>
      </c>
      <c r="U47" s="23" t="s">
        <v>58</v>
      </c>
      <c r="V47" s="22">
        <v>2</v>
      </c>
      <c r="W47" s="23" t="s">
        <v>24</v>
      </c>
      <c r="X47" s="23"/>
      <c r="Y47" s="24">
        <f t="shared" si="4"/>
        <v>2064</v>
      </c>
      <c r="Z47" s="23" t="s">
        <v>38</v>
      </c>
      <c r="AA47" s="24">
        <f t="shared" si="5"/>
        <v>2.0640000000000001</v>
      </c>
      <c r="AB47" s="23" t="s">
        <v>58</v>
      </c>
      <c r="AC47" s="22">
        <v>1</v>
      </c>
      <c r="AD47" s="23" t="s">
        <v>24</v>
      </c>
      <c r="AE47" s="23"/>
      <c r="AF47" s="24">
        <f t="shared" si="8"/>
        <v>1032</v>
      </c>
      <c r="AG47" s="23" t="s">
        <v>38</v>
      </c>
      <c r="AH47" s="24">
        <f t="shared" si="6"/>
        <v>4.1280000000000001</v>
      </c>
      <c r="AI47" s="23" t="s">
        <v>58</v>
      </c>
    </row>
    <row r="48" spans="1:35" x14ac:dyDescent="0.3">
      <c r="A48" t="s">
        <v>25</v>
      </c>
      <c r="D48" s="5">
        <v>68</v>
      </c>
      <c r="E48">
        <v>12</v>
      </c>
      <c r="F48" s="6">
        <f t="shared" si="0"/>
        <v>816</v>
      </c>
      <c r="H48" s="12">
        <v>5</v>
      </c>
      <c r="I48" s="8" t="s">
        <v>25</v>
      </c>
      <c r="J48" s="8"/>
      <c r="K48" s="9">
        <f t="shared" si="7"/>
        <v>4080</v>
      </c>
      <c r="L48" s="8" t="s">
        <v>38</v>
      </c>
      <c r="M48" s="9">
        <f t="shared" si="1"/>
        <v>0.68</v>
      </c>
      <c r="N48" s="8" t="s">
        <v>58</v>
      </c>
      <c r="O48" s="22">
        <v>10</v>
      </c>
      <c r="P48" s="23" t="s">
        <v>25</v>
      </c>
      <c r="Q48" s="23"/>
      <c r="R48" s="24">
        <f t="shared" si="2"/>
        <v>8160</v>
      </c>
      <c r="S48" s="30" t="s">
        <v>38</v>
      </c>
      <c r="T48" s="24">
        <f t="shared" si="3"/>
        <v>2.72</v>
      </c>
      <c r="U48" s="23" t="s">
        <v>58</v>
      </c>
      <c r="V48" s="22">
        <v>3</v>
      </c>
      <c r="W48" s="23" t="s">
        <v>25</v>
      </c>
      <c r="X48" s="23"/>
      <c r="Y48" s="24">
        <f t="shared" si="4"/>
        <v>2448</v>
      </c>
      <c r="Z48" s="23" t="s">
        <v>38</v>
      </c>
      <c r="AA48" s="24">
        <f t="shared" si="5"/>
        <v>2.448</v>
      </c>
      <c r="AB48" s="23" t="s">
        <v>58</v>
      </c>
      <c r="AC48" s="22">
        <v>2</v>
      </c>
      <c r="AD48" s="23" t="s">
        <v>25</v>
      </c>
      <c r="AE48" s="23"/>
      <c r="AF48" s="24">
        <f t="shared" si="8"/>
        <v>1632</v>
      </c>
      <c r="AG48" s="23" t="s">
        <v>38</v>
      </c>
      <c r="AH48" s="24">
        <f t="shared" si="6"/>
        <v>6.5279999999999996</v>
      </c>
      <c r="AI48" s="23" t="s">
        <v>58</v>
      </c>
    </row>
    <row r="49" spans="1:35" x14ac:dyDescent="0.3">
      <c r="A49" t="s">
        <v>26</v>
      </c>
      <c r="D49" s="5">
        <v>296</v>
      </c>
      <c r="E49">
        <v>12</v>
      </c>
      <c r="F49" s="6">
        <f t="shared" si="0"/>
        <v>3552</v>
      </c>
      <c r="H49" s="12">
        <v>4</v>
      </c>
      <c r="I49" s="8" t="s">
        <v>26</v>
      </c>
      <c r="J49" s="8"/>
      <c r="K49" s="9">
        <f t="shared" si="7"/>
        <v>14208</v>
      </c>
      <c r="L49" s="8" t="s">
        <v>38</v>
      </c>
      <c r="M49" s="9">
        <f t="shared" si="1"/>
        <v>2.3679999999999999</v>
      </c>
      <c r="N49" s="8" t="s">
        <v>58</v>
      </c>
      <c r="O49" s="22">
        <v>3</v>
      </c>
      <c r="P49" s="23" t="s">
        <v>26</v>
      </c>
      <c r="Q49" s="23"/>
      <c r="R49" s="24">
        <f t="shared" si="2"/>
        <v>10656</v>
      </c>
      <c r="S49" s="30" t="s">
        <v>38</v>
      </c>
      <c r="T49" s="24">
        <f t="shared" si="3"/>
        <v>3.552</v>
      </c>
      <c r="U49" s="23" t="s">
        <v>58</v>
      </c>
      <c r="V49" s="22">
        <v>2</v>
      </c>
      <c r="W49" s="23" t="s">
        <v>26</v>
      </c>
      <c r="X49" s="23"/>
      <c r="Y49" s="24">
        <f t="shared" si="4"/>
        <v>7104</v>
      </c>
      <c r="Z49" s="23" t="s">
        <v>38</v>
      </c>
      <c r="AA49" s="24">
        <f t="shared" si="5"/>
        <v>7.1040000000000001</v>
      </c>
      <c r="AB49" s="23" t="s">
        <v>58</v>
      </c>
      <c r="AC49" s="22">
        <v>1</v>
      </c>
      <c r="AD49" s="23" t="s">
        <v>26</v>
      </c>
      <c r="AE49" s="23"/>
      <c r="AF49" s="24">
        <f t="shared" si="8"/>
        <v>3552</v>
      </c>
      <c r="AG49" s="23" t="s">
        <v>38</v>
      </c>
      <c r="AH49" s="24">
        <f t="shared" si="6"/>
        <v>14.208</v>
      </c>
      <c r="AI49" s="23" t="s">
        <v>58</v>
      </c>
    </row>
    <row r="50" spans="1:35" x14ac:dyDescent="0.3">
      <c r="F50" s="6"/>
      <c r="H50" s="14"/>
      <c r="I50" s="15"/>
      <c r="J50" s="16" t="s">
        <v>27</v>
      </c>
      <c r="K50" s="17">
        <f>SUM(K30:K49)</f>
        <v>372048</v>
      </c>
      <c r="L50" s="15" t="s">
        <v>38</v>
      </c>
      <c r="M50" s="68">
        <f>SUM(M30:M49)</f>
        <v>62.007999999999996</v>
      </c>
      <c r="N50" s="15" t="s">
        <v>58</v>
      </c>
      <c r="O50" s="25"/>
      <c r="P50" s="26"/>
      <c r="Q50" s="27" t="s">
        <v>27</v>
      </c>
      <c r="R50" s="28">
        <f>SUM(R30:R49)</f>
        <v>277020</v>
      </c>
      <c r="S50" s="31" t="s">
        <v>38</v>
      </c>
      <c r="T50" s="69">
        <f>SUM(T30:T49)</f>
        <v>92.340000000000018</v>
      </c>
      <c r="U50" s="26" t="s">
        <v>58</v>
      </c>
      <c r="V50" s="32"/>
      <c r="W50" s="33"/>
      <c r="X50" s="34" t="s">
        <v>27</v>
      </c>
      <c r="Y50" s="35">
        <f>SUM(Y30:Y49)</f>
        <v>141192</v>
      </c>
      <c r="Z50" s="33" t="s">
        <v>38</v>
      </c>
      <c r="AA50" s="71">
        <f>SUM(AA30:AA49)</f>
        <v>141.19200000000001</v>
      </c>
      <c r="AB50" s="33" t="s">
        <v>58</v>
      </c>
      <c r="AC50" s="40"/>
      <c r="AD50" s="41"/>
      <c r="AE50" s="42" t="s">
        <v>27</v>
      </c>
      <c r="AF50" s="43">
        <f>SUM(AF30:AF49)</f>
        <v>49200</v>
      </c>
      <c r="AG50" s="41" t="s">
        <v>38</v>
      </c>
      <c r="AH50" s="73">
        <f>SUM(AH30:AH49)</f>
        <v>196.8</v>
      </c>
      <c r="AI50" s="41" t="s">
        <v>58</v>
      </c>
    </row>
    <row r="52" spans="1:35" s="46" customFormat="1" ht="30" customHeight="1" x14ac:dyDescent="0.5">
      <c r="A52" s="75" t="s">
        <v>32</v>
      </c>
      <c r="H52" s="49"/>
      <c r="K52" s="50"/>
    </row>
    <row r="54" spans="1:35" x14ac:dyDescent="0.3">
      <c r="H54" s="107" t="s">
        <v>33</v>
      </c>
      <c r="I54" s="107"/>
      <c r="J54" s="107"/>
      <c r="K54" s="107"/>
      <c r="L54" s="107"/>
      <c r="O54" s="108" t="s">
        <v>34</v>
      </c>
      <c r="P54" s="109"/>
      <c r="Q54" s="109"/>
      <c r="R54" s="109"/>
      <c r="S54" s="110"/>
      <c r="V54" s="111" t="s">
        <v>35</v>
      </c>
      <c r="W54" s="112"/>
      <c r="X54" s="112"/>
      <c r="Y54" s="112"/>
      <c r="Z54" s="112"/>
      <c r="AC54" s="113" t="s">
        <v>36</v>
      </c>
      <c r="AD54" s="114"/>
      <c r="AE54" s="114"/>
      <c r="AF54" s="114"/>
      <c r="AG54" s="114"/>
    </row>
    <row r="55" spans="1:35" x14ac:dyDescent="0.3">
      <c r="J55" s="16" t="s">
        <v>27</v>
      </c>
      <c r="K55" s="6">
        <f>'Medical Materials'!K23</f>
        <v>21900.59</v>
      </c>
      <c r="L55" t="s">
        <v>38</v>
      </c>
      <c r="M55" s="6">
        <f>'Medical Materials'!M23</f>
        <v>3.6500983333333332</v>
      </c>
      <c r="N55" t="s">
        <v>58</v>
      </c>
      <c r="Q55" s="27" t="s">
        <v>27</v>
      </c>
      <c r="R55" s="6">
        <f>'Medical Materials'!S23</f>
        <v>13846.69</v>
      </c>
      <c r="S55" t="s">
        <v>38</v>
      </c>
      <c r="T55" s="72">
        <f>'Medical Materials'!U23</f>
        <v>4.6155633333333332</v>
      </c>
      <c r="U55" t="s">
        <v>58</v>
      </c>
      <c r="Y55" s="72">
        <f>'Medical Materials'!AA23</f>
        <v>6301.85</v>
      </c>
      <c r="Z55" t="s">
        <v>38</v>
      </c>
      <c r="AA55" s="72">
        <f>'Medical Materials'!AC23</f>
        <v>6.30185</v>
      </c>
      <c r="AB55" t="s">
        <v>58</v>
      </c>
      <c r="AF55" s="6">
        <f>'Medical Materials'!AH23</f>
        <v>3218.79</v>
      </c>
      <c r="AG55" t="s">
        <v>38</v>
      </c>
      <c r="AH55" s="72">
        <f>'Medical Materials'!AJ23</f>
        <v>12.875160000000001</v>
      </c>
      <c r="AI55" t="s">
        <v>58</v>
      </c>
    </row>
    <row r="58" spans="1:35" x14ac:dyDescent="0.3">
      <c r="H58" s="107" t="s">
        <v>33</v>
      </c>
      <c r="I58" s="107"/>
      <c r="J58" s="107"/>
      <c r="K58" s="107"/>
      <c r="L58" s="107"/>
      <c r="O58" s="108" t="s">
        <v>34</v>
      </c>
      <c r="P58" s="109"/>
      <c r="Q58" s="109"/>
      <c r="R58" s="109"/>
      <c r="S58" s="110"/>
      <c r="V58" s="111" t="s">
        <v>35</v>
      </c>
      <c r="W58" s="112"/>
      <c r="X58" s="112"/>
      <c r="Y58" s="112"/>
      <c r="Z58" s="112"/>
      <c r="AC58" s="113" t="s">
        <v>36</v>
      </c>
      <c r="AD58" s="114"/>
      <c r="AE58" s="114"/>
      <c r="AF58" s="114"/>
      <c r="AG58" s="114"/>
    </row>
    <row r="59" spans="1:35" s="96" customFormat="1" ht="60" customHeight="1" x14ac:dyDescent="0.7">
      <c r="A59" s="97" t="s">
        <v>95</v>
      </c>
      <c r="H59" s="98"/>
      <c r="K59" s="95">
        <f>K55+K50+K11+K6</f>
        <v>416392.53444444446</v>
      </c>
      <c r="L59" s="96" t="s">
        <v>38</v>
      </c>
      <c r="M59" s="95">
        <f>M55+M50+M11+M6</f>
        <v>69.398755740740739</v>
      </c>
      <c r="N59" s="96" t="s">
        <v>58</v>
      </c>
      <c r="R59" s="95">
        <f>R55+R50+R11+R6</f>
        <v>303449.30111111113</v>
      </c>
      <c r="S59" s="96" t="s">
        <v>38</v>
      </c>
      <c r="T59" s="99">
        <f>T55+T50+T11+T6</f>
        <v>101.14976703703704</v>
      </c>
      <c r="U59" s="96" t="s">
        <v>58</v>
      </c>
      <c r="Y59" s="99">
        <f>Y55+Y50+Y11+Y6</f>
        <v>151096.23555555556</v>
      </c>
      <c r="Z59" s="96" t="s">
        <v>38</v>
      </c>
      <c r="AA59" s="99">
        <f>AA55+AA50+AA11+AA6</f>
        <v>151.09623555555555</v>
      </c>
      <c r="AB59" s="96" t="s">
        <v>58</v>
      </c>
      <c r="AF59" s="95">
        <f>AF55+AF50+AF11+AF6</f>
        <v>54444.231111111112</v>
      </c>
      <c r="AG59" s="96" t="s">
        <v>38</v>
      </c>
      <c r="AH59" s="99">
        <f>AH55+AH50+AH11+AH6</f>
        <v>217.77692444444443</v>
      </c>
      <c r="AI59" s="96" t="s">
        <v>58</v>
      </c>
    </row>
  </sheetData>
  <mergeCells count="20">
    <mergeCell ref="H58:L58"/>
    <mergeCell ref="O58:S58"/>
    <mergeCell ref="V58:Z58"/>
    <mergeCell ref="AC58:AG58"/>
    <mergeCell ref="H26:L26"/>
    <mergeCell ref="O26:S26"/>
    <mergeCell ref="V26:Z26"/>
    <mergeCell ref="AC26:AG26"/>
    <mergeCell ref="H54:L54"/>
    <mergeCell ref="O54:S54"/>
    <mergeCell ref="V54:Z54"/>
    <mergeCell ref="AC54:AG54"/>
    <mergeCell ref="H2:L2"/>
    <mergeCell ref="O2:S2"/>
    <mergeCell ref="V2:Z2"/>
    <mergeCell ref="AC2:AG2"/>
    <mergeCell ref="H8:L8"/>
    <mergeCell ref="O8:S8"/>
    <mergeCell ref="V8:Z8"/>
    <mergeCell ref="AC8:AG8"/>
  </mergeCells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25DEB-5C81-4D21-9002-5852239939DC}">
  <dimension ref="A1:Q49"/>
  <sheetViews>
    <sheetView zoomScale="130" zoomScaleNormal="130" workbookViewId="0">
      <selection activeCell="A9" sqref="A9"/>
    </sheetView>
  </sheetViews>
  <sheetFormatPr defaultRowHeight="14.4" x14ac:dyDescent="0.3"/>
  <cols>
    <col min="1" max="1" width="43.5546875" customWidth="1"/>
    <col min="2" max="2" width="8.44140625" customWidth="1"/>
    <col min="3" max="3" width="13.88671875" style="52" customWidth="1"/>
    <col min="4" max="4" width="26.109375" customWidth="1"/>
    <col min="5" max="5" width="2.44140625" style="59" customWidth="1"/>
    <col min="6" max="6" width="9.44140625" customWidth="1"/>
    <col min="7" max="7" width="11.88671875" customWidth="1"/>
    <col min="8" max="8" width="26.109375" customWidth="1"/>
    <col min="9" max="9" width="2.44140625" style="59" customWidth="1"/>
    <col min="10" max="10" width="8.5546875" customWidth="1"/>
    <col min="11" max="11" width="11.88671875" customWidth="1"/>
    <col min="12" max="12" width="26.109375" customWidth="1"/>
    <col min="13" max="13" width="2.44140625" style="59" customWidth="1"/>
    <col min="14" max="14" width="8.21875" customWidth="1"/>
    <col min="15" max="15" width="11.5546875" customWidth="1"/>
    <col min="16" max="16" width="26.109375" customWidth="1"/>
    <col min="17" max="17" width="2.44140625" style="59" customWidth="1"/>
  </cols>
  <sheetData>
    <row r="1" spans="1:17" s="1" customFormat="1" x14ac:dyDescent="0.3">
      <c r="C1" s="54"/>
      <c r="D1" s="55" t="s">
        <v>39</v>
      </c>
      <c r="E1" s="53"/>
      <c r="G1" s="54"/>
      <c r="H1" s="55" t="s">
        <v>40</v>
      </c>
      <c r="I1" s="53"/>
      <c r="K1" s="54"/>
      <c r="L1" s="55" t="s">
        <v>41</v>
      </c>
      <c r="M1" s="53"/>
      <c r="O1" s="54"/>
      <c r="P1" s="55" t="s">
        <v>42</v>
      </c>
      <c r="Q1" s="53"/>
    </row>
    <row r="2" spans="1:17" s="1" customFormat="1" x14ac:dyDescent="0.3">
      <c r="C2" s="54"/>
      <c r="D2" s="55" t="s">
        <v>43</v>
      </c>
      <c r="E2" s="53"/>
      <c r="H2" s="55" t="s">
        <v>44</v>
      </c>
      <c r="I2" s="53"/>
      <c r="L2" s="55" t="s">
        <v>45</v>
      </c>
      <c r="M2" s="53"/>
      <c r="P2" s="55" t="s">
        <v>46</v>
      </c>
      <c r="Q2" s="53"/>
    </row>
    <row r="3" spans="1:17" s="1" customFormat="1" x14ac:dyDescent="0.3">
      <c r="C3" s="54"/>
      <c r="E3" s="53"/>
      <c r="I3" s="53"/>
      <c r="M3" s="53"/>
      <c r="Q3" s="53"/>
    </row>
    <row r="4" spans="1:17" s="60" customFormat="1" x14ac:dyDescent="0.3">
      <c r="B4" s="60" t="s">
        <v>47</v>
      </c>
      <c r="C4" s="61" t="s">
        <v>48</v>
      </c>
      <c r="D4" s="60" t="s">
        <v>49</v>
      </c>
      <c r="E4" s="62"/>
      <c r="F4" s="60" t="s">
        <v>47</v>
      </c>
      <c r="G4" s="61" t="s">
        <v>48</v>
      </c>
      <c r="H4" s="60" t="s">
        <v>49</v>
      </c>
      <c r="I4" s="62"/>
      <c r="J4" s="60" t="s">
        <v>47</v>
      </c>
      <c r="K4" s="61" t="s">
        <v>48</v>
      </c>
      <c r="L4" s="60" t="s">
        <v>49</v>
      </c>
      <c r="M4" s="62"/>
      <c r="N4" s="60" t="s">
        <v>47</v>
      </c>
      <c r="O4" s="61" t="s">
        <v>48</v>
      </c>
      <c r="P4" s="60" t="s">
        <v>49</v>
      </c>
      <c r="Q4" s="62"/>
    </row>
    <row r="5" spans="1:17" x14ac:dyDescent="0.3">
      <c r="A5" s="1" t="s">
        <v>52</v>
      </c>
      <c r="B5" s="63">
        <v>8</v>
      </c>
      <c r="C5" s="52">
        <v>200</v>
      </c>
      <c r="D5" s="56">
        <f t="shared" ref="D5:D19" si="0">B5*C5</f>
        <v>1600</v>
      </c>
      <c r="E5" s="57"/>
      <c r="F5" s="63">
        <v>4</v>
      </c>
      <c r="G5" s="52">
        <v>200</v>
      </c>
      <c r="H5" s="56">
        <f t="shared" ref="H5:H19" si="1">F5*G5</f>
        <v>800</v>
      </c>
      <c r="I5" s="57"/>
      <c r="J5" s="63">
        <v>2</v>
      </c>
      <c r="K5" s="52">
        <v>200</v>
      </c>
      <c r="L5" s="56">
        <f t="shared" ref="L5:L19" si="2">J5*K5</f>
        <v>400</v>
      </c>
      <c r="M5" s="57"/>
      <c r="N5" s="63">
        <v>1</v>
      </c>
      <c r="O5" s="52">
        <v>200</v>
      </c>
      <c r="P5" s="56">
        <f t="shared" ref="P5:P19" si="3">N5*O5</f>
        <v>200</v>
      </c>
      <c r="Q5" s="57"/>
    </row>
    <row r="6" spans="1:17" x14ac:dyDescent="0.3">
      <c r="A6" s="1" t="s">
        <v>99</v>
      </c>
      <c r="B6" s="63">
        <v>75</v>
      </c>
      <c r="C6" s="52">
        <v>25</v>
      </c>
      <c r="D6" s="56">
        <f t="shared" si="0"/>
        <v>1875</v>
      </c>
      <c r="E6" s="57"/>
      <c r="F6" s="63">
        <v>38</v>
      </c>
      <c r="G6" s="52">
        <v>25</v>
      </c>
      <c r="H6" s="56">
        <f t="shared" si="1"/>
        <v>950</v>
      </c>
      <c r="I6" s="57"/>
      <c r="J6" s="63">
        <v>25</v>
      </c>
      <c r="K6" s="52">
        <v>25</v>
      </c>
      <c r="L6" s="56">
        <f t="shared" si="2"/>
        <v>625</v>
      </c>
      <c r="M6" s="57"/>
      <c r="N6" s="63">
        <v>20</v>
      </c>
      <c r="O6" s="52">
        <v>25</v>
      </c>
      <c r="P6" s="56">
        <f t="shared" si="3"/>
        <v>500</v>
      </c>
      <c r="Q6" s="57"/>
    </row>
    <row r="7" spans="1:17" ht="43.2" x14ac:dyDescent="0.3">
      <c r="A7" s="58" t="s">
        <v>50</v>
      </c>
      <c r="B7" s="63">
        <v>422</v>
      </c>
      <c r="C7" s="52">
        <v>200</v>
      </c>
      <c r="D7" s="56">
        <f t="shared" si="0"/>
        <v>84400</v>
      </c>
      <c r="E7" s="57"/>
      <c r="F7" s="63">
        <v>228</v>
      </c>
      <c r="G7" s="52">
        <v>200</v>
      </c>
      <c r="H7" s="56">
        <f t="shared" si="1"/>
        <v>45600</v>
      </c>
      <c r="I7" s="57"/>
      <c r="J7" s="63">
        <v>114</v>
      </c>
      <c r="K7" s="52">
        <v>200</v>
      </c>
      <c r="L7" s="56">
        <f t="shared" si="2"/>
        <v>22800</v>
      </c>
      <c r="M7" s="57"/>
      <c r="N7" s="63">
        <v>40</v>
      </c>
      <c r="O7" s="52">
        <v>200</v>
      </c>
      <c r="P7" s="56">
        <f t="shared" si="3"/>
        <v>8000</v>
      </c>
      <c r="Q7" s="57"/>
    </row>
    <row r="8" spans="1:17" x14ac:dyDescent="0.3">
      <c r="A8" s="1" t="s">
        <v>125</v>
      </c>
      <c r="B8" s="63">
        <v>600</v>
      </c>
      <c r="C8" s="52">
        <v>15</v>
      </c>
      <c r="D8" s="56">
        <f t="shared" si="0"/>
        <v>9000</v>
      </c>
      <c r="E8" s="57"/>
      <c r="F8" s="63">
        <v>300</v>
      </c>
      <c r="G8" s="52">
        <v>15</v>
      </c>
      <c r="H8" s="56">
        <f t="shared" si="1"/>
        <v>4500</v>
      </c>
      <c r="I8" s="57"/>
      <c r="J8" s="63">
        <v>100</v>
      </c>
      <c r="K8" s="52">
        <v>15</v>
      </c>
      <c r="L8" s="56">
        <f t="shared" si="2"/>
        <v>1500</v>
      </c>
      <c r="M8" s="57"/>
      <c r="N8" s="63">
        <v>100</v>
      </c>
      <c r="O8" s="52">
        <v>15</v>
      </c>
      <c r="P8" s="56">
        <f t="shared" si="3"/>
        <v>1500</v>
      </c>
      <c r="Q8" s="57"/>
    </row>
    <row r="9" spans="1:17" x14ac:dyDescent="0.3">
      <c r="A9" s="1" t="s">
        <v>53</v>
      </c>
      <c r="B9" s="63">
        <v>20</v>
      </c>
      <c r="C9" s="56">
        <v>225</v>
      </c>
      <c r="D9" s="56">
        <f t="shared" si="0"/>
        <v>4500</v>
      </c>
      <c r="E9" s="57">
        <v>0</v>
      </c>
      <c r="F9" s="63">
        <v>10</v>
      </c>
      <c r="G9" s="56">
        <v>225</v>
      </c>
      <c r="H9" s="56">
        <f t="shared" si="1"/>
        <v>2250</v>
      </c>
      <c r="I9" s="57"/>
      <c r="J9" s="63">
        <v>8</v>
      </c>
      <c r="K9" s="56">
        <v>225</v>
      </c>
      <c r="L9" s="56">
        <f t="shared" si="2"/>
        <v>1800</v>
      </c>
      <c r="M9" s="57"/>
      <c r="N9" s="63">
        <v>5</v>
      </c>
      <c r="O9" s="56">
        <v>225</v>
      </c>
      <c r="P9" s="56">
        <f t="shared" si="3"/>
        <v>1125</v>
      </c>
      <c r="Q9" s="57"/>
    </row>
    <row r="10" spans="1:17" x14ac:dyDescent="0.3">
      <c r="A10" s="1" t="s">
        <v>54</v>
      </c>
      <c r="B10" s="63">
        <v>20</v>
      </c>
      <c r="C10" s="52">
        <v>425</v>
      </c>
      <c r="D10" s="56">
        <f t="shared" si="0"/>
        <v>8500</v>
      </c>
      <c r="E10" s="57"/>
      <c r="F10" s="63">
        <v>15</v>
      </c>
      <c r="G10" s="52">
        <v>425</v>
      </c>
      <c r="H10" s="56">
        <f t="shared" si="1"/>
        <v>6375</v>
      </c>
      <c r="I10" s="57"/>
      <c r="J10" s="63">
        <v>10</v>
      </c>
      <c r="K10" s="52">
        <v>425</v>
      </c>
      <c r="L10" s="56">
        <f t="shared" si="2"/>
        <v>4250</v>
      </c>
      <c r="M10" s="57"/>
      <c r="N10" s="63">
        <v>5</v>
      </c>
      <c r="O10" s="52">
        <v>425</v>
      </c>
      <c r="P10" s="56">
        <f t="shared" si="3"/>
        <v>2125</v>
      </c>
      <c r="Q10" s="57"/>
    </row>
    <row r="11" spans="1:17" x14ac:dyDescent="0.3">
      <c r="A11" s="1" t="s">
        <v>55</v>
      </c>
      <c r="B11" s="63">
        <v>1</v>
      </c>
      <c r="C11" s="52">
        <v>1800</v>
      </c>
      <c r="D11" s="56">
        <f t="shared" si="0"/>
        <v>1800</v>
      </c>
      <c r="E11" s="57"/>
      <c r="F11" s="63">
        <v>1</v>
      </c>
      <c r="G11" s="52">
        <v>900</v>
      </c>
      <c r="H11" s="56">
        <f t="shared" si="1"/>
        <v>900</v>
      </c>
      <c r="I11" s="57"/>
      <c r="J11" s="63">
        <v>1</v>
      </c>
      <c r="K11" s="52">
        <v>300</v>
      </c>
      <c r="L11" s="56">
        <f t="shared" si="2"/>
        <v>300</v>
      </c>
      <c r="M11" s="57"/>
      <c r="N11" s="63">
        <v>1</v>
      </c>
      <c r="O11" s="52">
        <v>300</v>
      </c>
      <c r="P11" s="56">
        <f t="shared" si="3"/>
        <v>300</v>
      </c>
      <c r="Q11" s="57"/>
    </row>
    <row r="12" spans="1:17" x14ac:dyDescent="0.3">
      <c r="A12" s="1" t="s">
        <v>56</v>
      </c>
      <c r="B12" s="63">
        <v>102</v>
      </c>
      <c r="C12" s="52">
        <v>1300</v>
      </c>
      <c r="D12" s="56">
        <f t="shared" si="0"/>
        <v>132600</v>
      </c>
      <c r="E12" s="57"/>
      <c r="F12" s="63">
        <v>51</v>
      </c>
      <c r="G12" s="52">
        <v>1300</v>
      </c>
      <c r="H12" s="56">
        <f t="shared" si="1"/>
        <v>66300</v>
      </c>
      <c r="I12" s="57"/>
      <c r="J12" s="63">
        <v>25</v>
      </c>
      <c r="K12" s="52">
        <v>1300</v>
      </c>
      <c r="L12" s="56">
        <f t="shared" si="2"/>
        <v>32500</v>
      </c>
      <c r="M12" s="57"/>
      <c r="N12" s="63">
        <v>15</v>
      </c>
      <c r="O12" s="52">
        <v>1300</v>
      </c>
      <c r="P12" s="56">
        <f t="shared" si="3"/>
        <v>19500</v>
      </c>
      <c r="Q12" s="57"/>
    </row>
    <row r="13" spans="1:17" x14ac:dyDescent="0.3">
      <c r="A13" s="1" t="s">
        <v>57</v>
      </c>
      <c r="B13" s="63">
        <v>168</v>
      </c>
      <c r="C13" s="52">
        <v>5000</v>
      </c>
      <c r="D13" s="56">
        <f t="shared" si="0"/>
        <v>840000</v>
      </c>
      <c r="F13" s="63">
        <v>84</v>
      </c>
      <c r="G13" s="52">
        <v>5000</v>
      </c>
      <c r="H13" s="56">
        <f t="shared" si="1"/>
        <v>420000</v>
      </c>
      <c r="J13" s="63">
        <v>28</v>
      </c>
      <c r="K13" s="52">
        <v>5000</v>
      </c>
      <c r="L13" s="56">
        <f t="shared" si="2"/>
        <v>140000</v>
      </c>
      <c r="N13" s="63">
        <v>7</v>
      </c>
      <c r="O13" s="52">
        <v>5000</v>
      </c>
      <c r="P13" s="56">
        <f t="shared" si="3"/>
        <v>35000</v>
      </c>
    </row>
    <row r="14" spans="1:17" x14ac:dyDescent="0.3">
      <c r="A14" s="105" t="s">
        <v>96</v>
      </c>
      <c r="B14" s="63">
        <v>4</v>
      </c>
      <c r="C14" s="52">
        <v>800</v>
      </c>
      <c r="D14" s="56">
        <f t="shared" si="0"/>
        <v>3200</v>
      </c>
      <c r="F14" s="63">
        <v>2</v>
      </c>
      <c r="G14" s="52">
        <v>800</v>
      </c>
      <c r="H14" s="56">
        <f t="shared" si="1"/>
        <v>1600</v>
      </c>
      <c r="J14" s="63">
        <v>1</v>
      </c>
      <c r="K14" s="52">
        <v>800</v>
      </c>
      <c r="L14" s="56">
        <f t="shared" si="2"/>
        <v>800</v>
      </c>
      <c r="N14" s="63">
        <v>1</v>
      </c>
      <c r="O14" s="52">
        <v>800</v>
      </c>
      <c r="P14" s="56">
        <f t="shared" si="3"/>
        <v>800</v>
      </c>
    </row>
    <row r="15" spans="1:17" x14ac:dyDescent="0.3">
      <c r="A15" s="105" t="s">
        <v>97</v>
      </c>
      <c r="B15" s="63">
        <v>10</v>
      </c>
      <c r="C15" s="52">
        <v>12000</v>
      </c>
      <c r="D15" s="56">
        <f t="shared" si="0"/>
        <v>120000</v>
      </c>
      <c r="F15" s="63">
        <v>6</v>
      </c>
      <c r="G15" s="52">
        <v>12000</v>
      </c>
      <c r="H15" s="56">
        <f t="shared" si="1"/>
        <v>72000</v>
      </c>
      <c r="J15" s="63">
        <v>2</v>
      </c>
      <c r="K15" s="52">
        <v>12000</v>
      </c>
      <c r="L15" s="56">
        <f t="shared" si="2"/>
        <v>24000</v>
      </c>
      <c r="N15" s="63">
        <v>2</v>
      </c>
      <c r="O15" s="52">
        <v>12000</v>
      </c>
      <c r="P15" s="56">
        <f t="shared" si="3"/>
        <v>24000</v>
      </c>
    </row>
    <row r="16" spans="1:17" x14ac:dyDescent="0.3">
      <c r="A16" s="105" t="s">
        <v>98</v>
      </c>
      <c r="B16" s="63">
        <v>1000</v>
      </c>
      <c r="C16" s="52">
        <v>20</v>
      </c>
      <c r="D16" s="56">
        <f t="shared" si="0"/>
        <v>20000</v>
      </c>
      <c r="F16" s="63">
        <v>600</v>
      </c>
      <c r="G16" s="52">
        <v>20</v>
      </c>
      <c r="H16" s="56">
        <f t="shared" si="1"/>
        <v>12000</v>
      </c>
      <c r="J16" s="63">
        <v>250</v>
      </c>
      <c r="K16" s="52">
        <v>20</v>
      </c>
      <c r="L16" s="56">
        <f t="shared" si="2"/>
        <v>5000</v>
      </c>
      <c r="N16" s="63">
        <v>250</v>
      </c>
      <c r="O16" s="52">
        <v>20</v>
      </c>
      <c r="P16" s="56">
        <f t="shared" si="3"/>
        <v>5000</v>
      </c>
    </row>
    <row r="17" spans="1:17" x14ac:dyDescent="0.3">
      <c r="A17" s="105" t="s">
        <v>100</v>
      </c>
      <c r="B17" s="63">
        <v>70</v>
      </c>
      <c r="C17" s="52">
        <v>400</v>
      </c>
      <c r="D17" s="56">
        <f t="shared" si="0"/>
        <v>28000</v>
      </c>
      <c r="F17" s="63">
        <v>52</v>
      </c>
      <c r="G17" s="52">
        <v>400</v>
      </c>
      <c r="H17" s="56">
        <f t="shared" si="1"/>
        <v>20800</v>
      </c>
      <c r="J17" s="63">
        <v>20</v>
      </c>
      <c r="K17" s="52">
        <v>400</v>
      </c>
      <c r="L17" s="56">
        <f t="shared" si="2"/>
        <v>8000</v>
      </c>
      <c r="N17" s="63">
        <v>5</v>
      </c>
      <c r="O17" s="52">
        <v>400</v>
      </c>
      <c r="P17" s="56">
        <f t="shared" si="3"/>
        <v>2000</v>
      </c>
    </row>
    <row r="18" spans="1:17" x14ac:dyDescent="0.3">
      <c r="A18" s="105" t="s">
        <v>110</v>
      </c>
      <c r="B18" s="63">
        <v>1</v>
      </c>
      <c r="C18" s="52">
        <v>100000</v>
      </c>
      <c r="D18" s="56">
        <f t="shared" si="0"/>
        <v>100000</v>
      </c>
      <c r="F18" s="63">
        <v>1</v>
      </c>
      <c r="G18" s="52">
        <v>50000</v>
      </c>
      <c r="H18" s="56">
        <f t="shared" si="1"/>
        <v>50000</v>
      </c>
      <c r="J18" s="63">
        <v>1</v>
      </c>
      <c r="K18" s="52">
        <v>20000</v>
      </c>
      <c r="L18" s="56">
        <f t="shared" si="2"/>
        <v>20000</v>
      </c>
      <c r="N18" s="63">
        <v>1</v>
      </c>
      <c r="O18" s="52">
        <v>20000</v>
      </c>
      <c r="P18" s="56">
        <f t="shared" si="3"/>
        <v>20000</v>
      </c>
    </row>
    <row r="19" spans="1:17" ht="15" thickBot="1" x14ac:dyDescent="0.35">
      <c r="A19" s="105" t="s">
        <v>123</v>
      </c>
      <c r="B19" s="63">
        <v>1</v>
      </c>
      <c r="C19" s="106">
        <v>100000</v>
      </c>
      <c r="D19" s="56">
        <f t="shared" si="0"/>
        <v>100000</v>
      </c>
      <c r="F19" s="63">
        <v>1</v>
      </c>
      <c r="G19" s="52">
        <v>50000</v>
      </c>
      <c r="H19" s="56">
        <f t="shared" si="1"/>
        <v>50000</v>
      </c>
      <c r="J19" s="63">
        <v>1</v>
      </c>
      <c r="K19" s="52">
        <v>20000</v>
      </c>
      <c r="L19" s="56">
        <f t="shared" si="2"/>
        <v>20000</v>
      </c>
      <c r="N19" s="63">
        <v>1</v>
      </c>
      <c r="O19" s="52">
        <v>20000</v>
      </c>
      <c r="P19" s="56">
        <f t="shared" si="3"/>
        <v>20000</v>
      </c>
    </row>
    <row r="20" spans="1:17" s="63" customFormat="1" ht="43.8" thickBot="1" x14ac:dyDescent="0.35">
      <c r="A20" s="64"/>
      <c r="C20" s="65" t="s">
        <v>51</v>
      </c>
      <c r="D20" s="66">
        <f>SUM(D5:D19)</f>
        <v>1455475</v>
      </c>
      <c r="E20" s="67"/>
      <c r="G20" s="65" t="s">
        <v>51</v>
      </c>
      <c r="H20" s="66">
        <f>SUM(H5:H19)</f>
        <v>754075</v>
      </c>
      <c r="I20" s="67"/>
      <c r="K20" s="65" t="s">
        <v>51</v>
      </c>
      <c r="L20" s="66">
        <f>SUM(L5:L19)</f>
        <v>281975</v>
      </c>
      <c r="M20" s="67"/>
      <c r="O20" s="65" t="s">
        <v>51</v>
      </c>
      <c r="P20" s="66">
        <f>SUM(P5:P19)</f>
        <v>140050</v>
      </c>
      <c r="Q20" s="67"/>
    </row>
    <row r="21" spans="1:17" x14ac:dyDescent="0.3">
      <c r="A21" s="1"/>
      <c r="C21"/>
    </row>
    <row r="22" spans="1:17" x14ac:dyDescent="0.3">
      <c r="A22" s="1"/>
      <c r="C22"/>
    </row>
    <row r="23" spans="1:17" x14ac:dyDescent="0.3">
      <c r="A23" s="70" t="s">
        <v>59</v>
      </c>
      <c r="C23" t="s">
        <v>62</v>
      </c>
      <c r="D23" s="56">
        <f>D20/90</f>
        <v>16171.944444444445</v>
      </c>
      <c r="G23" t="s">
        <v>62</v>
      </c>
      <c r="H23" s="56">
        <f>H20/90</f>
        <v>8378.6111111111113</v>
      </c>
      <c r="K23" t="s">
        <v>62</v>
      </c>
      <c r="L23" s="56">
        <f>L20/90</f>
        <v>3133.0555555555557</v>
      </c>
      <c r="O23" t="s">
        <v>62</v>
      </c>
      <c r="P23" s="56">
        <f>P20/90</f>
        <v>1556.1111111111111</v>
      </c>
    </row>
    <row r="24" spans="1:17" x14ac:dyDescent="0.3">
      <c r="C24" t="s">
        <v>61</v>
      </c>
      <c r="G24" t="s">
        <v>61</v>
      </c>
      <c r="K24" t="s">
        <v>61</v>
      </c>
      <c r="O24" t="s">
        <v>61</v>
      </c>
    </row>
    <row r="25" spans="1:17" x14ac:dyDescent="0.3">
      <c r="C25"/>
    </row>
    <row r="26" spans="1:17" x14ac:dyDescent="0.3">
      <c r="C26" t="s">
        <v>60</v>
      </c>
      <c r="D26" s="56">
        <f>D23/6000</f>
        <v>2.6953240740740743</v>
      </c>
      <c r="G26" t="s">
        <v>60</v>
      </c>
      <c r="H26" s="56">
        <f>H23/3000</f>
        <v>2.7928703703703706</v>
      </c>
      <c r="K26" t="s">
        <v>60</v>
      </c>
      <c r="L26" s="56">
        <f>L23/1000</f>
        <v>3.1330555555555555</v>
      </c>
      <c r="O26" t="s">
        <v>60</v>
      </c>
      <c r="P26" s="56">
        <f>P23/250</f>
        <v>6.224444444444444</v>
      </c>
    </row>
    <row r="27" spans="1:17" x14ac:dyDescent="0.3">
      <c r="C27" t="s">
        <v>63</v>
      </c>
      <c r="G27" t="s">
        <v>63</v>
      </c>
      <c r="K27" t="s">
        <v>63</v>
      </c>
      <c r="O27" t="s">
        <v>63</v>
      </c>
    </row>
    <row r="28" spans="1:17" x14ac:dyDescent="0.3">
      <c r="C28"/>
    </row>
    <row r="29" spans="1:17" x14ac:dyDescent="0.3">
      <c r="C29"/>
    </row>
    <row r="30" spans="1:17" x14ac:dyDescent="0.3">
      <c r="C30"/>
    </row>
    <row r="31" spans="1:17" x14ac:dyDescent="0.3">
      <c r="C31"/>
    </row>
    <row r="32" spans="1:17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9" spans="2:2" x14ac:dyDescent="0.3">
      <c r="B49" s="5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196C-C9B1-4F14-A1B0-0FB088DB8986}">
  <dimension ref="A1:AK23"/>
  <sheetViews>
    <sheetView workbookViewId="0">
      <selection activeCell="F14" sqref="F14"/>
    </sheetView>
  </sheetViews>
  <sheetFormatPr defaultRowHeight="14.4" x14ac:dyDescent="0.3"/>
  <cols>
    <col min="5" max="5" width="12.88671875" style="56" customWidth="1"/>
    <col min="6" max="6" width="11.88671875" customWidth="1"/>
    <col min="7" max="7" width="14.21875" style="56" customWidth="1"/>
    <col min="10" max="10" width="20.77734375" customWidth="1"/>
    <col min="11" max="11" width="12.77734375" style="6" bestFit="1" customWidth="1"/>
    <col min="12" max="12" width="9.109375" style="6" customWidth="1"/>
    <col min="13" max="13" width="7" style="6" customWidth="1"/>
    <col min="14" max="14" width="12" customWidth="1"/>
    <col min="15" max="16" width="13.77734375" customWidth="1"/>
    <col min="18" max="18" width="22.109375" customWidth="1"/>
    <col min="19" max="19" width="15.77734375" customWidth="1"/>
    <col min="20" max="22" width="9.88671875" customWidth="1"/>
    <col min="23" max="23" width="11.44140625" customWidth="1"/>
    <col min="24" max="24" width="34.77734375" customWidth="1"/>
    <col min="26" max="26" width="8.77734375" customWidth="1"/>
    <col min="27" max="27" width="8.5546875" customWidth="1"/>
    <col min="28" max="30" width="8.33203125" customWidth="1"/>
    <col min="31" max="31" width="8.44140625" customWidth="1"/>
    <col min="32" max="32" width="18.109375" customWidth="1"/>
    <col min="33" max="33" width="12" customWidth="1"/>
    <col min="34" max="34" width="14.77734375" customWidth="1"/>
    <col min="35" max="35" width="11.109375" customWidth="1"/>
    <col min="36" max="36" width="8.5546875" customWidth="1"/>
    <col min="37" max="37" width="5.109375" customWidth="1"/>
  </cols>
  <sheetData>
    <row r="1" spans="1:37" ht="21" x14ac:dyDescent="0.4">
      <c r="A1" s="116" t="s">
        <v>4</v>
      </c>
      <c r="B1" s="117"/>
      <c r="C1" s="117"/>
      <c r="D1" s="117"/>
      <c r="E1" s="117"/>
      <c r="F1" s="118" t="s">
        <v>66</v>
      </c>
      <c r="G1" s="119"/>
      <c r="H1" s="119"/>
      <c r="I1" s="107" t="s">
        <v>67</v>
      </c>
      <c r="J1" s="107"/>
      <c r="K1" s="107"/>
      <c r="L1" s="107"/>
      <c r="M1" s="107"/>
      <c r="N1" s="107"/>
      <c r="O1" s="78"/>
      <c r="P1" s="78"/>
      <c r="Q1" s="120" t="s">
        <v>68</v>
      </c>
      <c r="R1" s="120"/>
      <c r="S1" s="120"/>
      <c r="T1" s="110"/>
      <c r="U1" s="78"/>
      <c r="V1" s="78"/>
      <c r="W1" s="78"/>
      <c r="X1" s="121" t="s">
        <v>69</v>
      </c>
      <c r="Y1" s="121"/>
      <c r="Z1" s="121"/>
      <c r="AA1" s="121"/>
      <c r="AB1" s="121"/>
      <c r="AC1" s="79"/>
      <c r="AD1" s="79"/>
      <c r="AE1" s="79"/>
      <c r="AF1" s="115" t="s">
        <v>70</v>
      </c>
      <c r="AG1" s="115"/>
      <c r="AH1" s="115"/>
      <c r="AI1" s="115"/>
      <c r="AJ1" s="80"/>
      <c r="AK1" s="80"/>
    </row>
    <row r="2" spans="1:37" s="1" customFormat="1" x14ac:dyDescent="0.3">
      <c r="A2"/>
      <c r="B2"/>
      <c r="C2"/>
      <c r="D2"/>
      <c r="E2" s="56"/>
      <c r="G2" s="81"/>
      <c r="I2" s="7"/>
      <c r="J2" s="11"/>
      <c r="K2" s="10"/>
      <c r="L2" s="10"/>
      <c r="M2" s="10"/>
      <c r="N2" s="7"/>
      <c r="O2" s="7"/>
      <c r="P2" s="7"/>
      <c r="Q2" s="7"/>
      <c r="R2" s="11"/>
      <c r="S2" s="10"/>
      <c r="T2" s="29"/>
      <c r="U2" s="7"/>
      <c r="V2" s="7"/>
      <c r="W2" s="7"/>
      <c r="X2" s="7"/>
      <c r="Y2" s="7"/>
      <c r="Z2" s="11"/>
      <c r="AA2" s="10"/>
      <c r="AB2" s="7"/>
      <c r="AC2" s="7"/>
      <c r="AD2" s="7"/>
      <c r="AE2" s="7"/>
      <c r="AF2" s="7"/>
      <c r="AG2" s="7"/>
      <c r="AH2" s="10"/>
      <c r="AI2" s="7"/>
      <c r="AJ2" s="7"/>
      <c r="AK2" s="7"/>
    </row>
    <row r="3" spans="1:37" x14ac:dyDescent="0.3">
      <c r="A3" s="1" t="s">
        <v>71</v>
      </c>
      <c r="B3" s="1"/>
      <c r="C3" s="1"/>
      <c r="D3" s="1"/>
      <c r="E3" s="82" t="s">
        <v>72</v>
      </c>
      <c r="F3" s="2" t="s">
        <v>73</v>
      </c>
      <c r="G3" s="82" t="s">
        <v>74</v>
      </c>
      <c r="I3" s="8"/>
      <c r="J3" s="8"/>
      <c r="K3" s="9"/>
      <c r="L3" s="9"/>
      <c r="M3" s="9"/>
      <c r="N3" s="8"/>
      <c r="O3" s="7" t="s">
        <v>73</v>
      </c>
      <c r="P3" s="7"/>
      <c r="Q3" s="8"/>
      <c r="R3" s="8"/>
      <c r="S3" s="9"/>
      <c r="T3" s="30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9"/>
      <c r="AI3" s="8"/>
      <c r="AJ3" s="8"/>
      <c r="AK3" s="8"/>
    </row>
    <row r="4" spans="1:37" x14ac:dyDescent="0.3">
      <c r="C4" s="45"/>
      <c r="I4" s="8"/>
      <c r="J4" s="8"/>
      <c r="K4" s="9"/>
      <c r="L4" s="9"/>
      <c r="M4" s="9"/>
      <c r="N4" s="8"/>
      <c r="O4" s="8"/>
      <c r="P4" s="8"/>
      <c r="Q4" s="8"/>
      <c r="R4" s="8"/>
      <c r="S4" s="9"/>
      <c r="T4" s="30"/>
      <c r="U4" s="8"/>
      <c r="V4" s="8"/>
      <c r="W4" s="8"/>
      <c r="X4" s="8"/>
      <c r="Y4" s="8"/>
      <c r="Z4" s="8"/>
      <c r="AA4" s="9"/>
      <c r="AB4" s="8"/>
      <c r="AC4" s="8"/>
      <c r="AD4" s="8"/>
      <c r="AE4" s="8"/>
      <c r="AF4" s="8"/>
      <c r="AG4" s="8"/>
      <c r="AH4" s="9"/>
      <c r="AI4" s="8"/>
      <c r="AJ4" s="8"/>
      <c r="AK4" s="8"/>
    </row>
    <row r="5" spans="1:37" x14ac:dyDescent="0.3">
      <c r="A5" t="s">
        <v>75</v>
      </c>
      <c r="C5" t="s">
        <v>76</v>
      </c>
      <c r="E5" s="56">
        <v>0.25</v>
      </c>
      <c r="F5">
        <v>6000</v>
      </c>
      <c r="G5" s="56">
        <f t="shared" ref="G5:G22" si="0">SUM(E5*F5)</f>
        <v>1500</v>
      </c>
      <c r="I5" s="8" t="s">
        <v>75</v>
      </c>
      <c r="J5" s="8"/>
      <c r="K5" s="9">
        <f t="shared" ref="K5:K22" si="1">SUM(G5)</f>
        <v>1500</v>
      </c>
      <c r="L5" s="9" t="s">
        <v>38</v>
      </c>
      <c r="M5" s="9">
        <f>K5/6000</f>
        <v>0.25</v>
      </c>
      <c r="N5" s="8" t="s">
        <v>58</v>
      </c>
      <c r="O5" s="8">
        <v>3000</v>
      </c>
      <c r="P5" s="83">
        <v>0.25</v>
      </c>
      <c r="Q5" s="8" t="s">
        <v>75</v>
      </c>
      <c r="R5" s="8"/>
      <c r="S5" s="9">
        <f>SUM(P5)*O5</f>
        <v>750</v>
      </c>
      <c r="T5" s="30" t="s">
        <v>38</v>
      </c>
      <c r="U5" s="9">
        <f>S5/3000</f>
        <v>0.25</v>
      </c>
      <c r="V5" s="8" t="s">
        <v>58</v>
      </c>
      <c r="W5" s="8">
        <v>1000</v>
      </c>
      <c r="X5" s="8" t="s">
        <v>75</v>
      </c>
      <c r="Y5" s="83">
        <v>0.25</v>
      </c>
      <c r="Z5" s="8"/>
      <c r="AA5" s="9">
        <f>SUM(Y5)*W5</f>
        <v>250</v>
      </c>
      <c r="AB5" s="8" t="s">
        <v>38</v>
      </c>
      <c r="AC5" s="9">
        <f>AA5/1000</f>
        <v>0.25</v>
      </c>
      <c r="AD5" s="8" t="s">
        <v>58</v>
      </c>
      <c r="AE5" s="8">
        <v>250</v>
      </c>
      <c r="AF5" s="8" t="s">
        <v>75</v>
      </c>
      <c r="AG5" s="83">
        <v>0.25</v>
      </c>
      <c r="AH5" s="9">
        <f>SUM(AG5)*AE5</f>
        <v>62.5</v>
      </c>
      <c r="AI5" s="8" t="s">
        <v>38</v>
      </c>
      <c r="AJ5" s="9">
        <f>AH5/250</f>
        <v>0.25</v>
      </c>
      <c r="AK5" s="8" t="s">
        <v>58</v>
      </c>
    </row>
    <row r="6" spans="1:37" x14ac:dyDescent="0.3">
      <c r="A6" t="s">
        <v>77</v>
      </c>
      <c r="C6" t="s">
        <v>76</v>
      </c>
      <c r="E6" s="56">
        <v>0.15</v>
      </c>
      <c r="F6">
        <v>6000</v>
      </c>
      <c r="G6" s="56">
        <f t="shared" si="0"/>
        <v>900</v>
      </c>
      <c r="I6" s="8" t="s">
        <v>77</v>
      </c>
      <c r="J6" s="8"/>
      <c r="K6" s="9">
        <f t="shared" si="1"/>
        <v>900</v>
      </c>
      <c r="L6" s="9" t="s">
        <v>38</v>
      </c>
      <c r="M6" s="9">
        <f t="shared" ref="M6:M22" si="2">K6/6000</f>
        <v>0.15</v>
      </c>
      <c r="N6" s="8" t="s">
        <v>58</v>
      </c>
      <c r="O6" s="8">
        <v>3000</v>
      </c>
      <c r="P6" s="83">
        <v>0.15</v>
      </c>
      <c r="Q6" s="8" t="s">
        <v>77</v>
      </c>
      <c r="R6" s="8"/>
      <c r="S6" s="9">
        <f t="shared" ref="S6:S22" si="3">SUM(P6)*O6</f>
        <v>450</v>
      </c>
      <c r="T6" s="30" t="s">
        <v>38</v>
      </c>
      <c r="U6" s="9">
        <f t="shared" ref="U6:U22" si="4">S6/3000</f>
        <v>0.15</v>
      </c>
      <c r="V6" s="8" t="s">
        <v>58</v>
      </c>
      <c r="W6" s="8">
        <v>1000</v>
      </c>
      <c r="X6" s="8" t="s">
        <v>77</v>
      </c>
      <c r="Y6" s="83">
        <v>0.15</v>
      </c>
      <c r="Z6" s="8"/>
      <c r="AA6" s="9">
        <f t="shared" ref="AA6:AA22" si="5">SUM(Y6)*W6</f>
        <v>150</v>
      </c>
      <c r="AB6" s="8" t="s">
        <v>38</v>
      </c>
      <c r="AC6" s="9">
        <f t="shared" ref="AC6:AC22" si="6">AA6/1000</f>
        <v>0.15</v>
      </c>
      <c r="AD6" s="8" t="s">
        <v>58</v>
      </c>
      <c r="AE6" s="8">
        <v>250</v>
      </c>
      <c r="AF6" s="8" t="s">
        <v>77</v>
      </c>
      <c r="AG6" s="83">
        <v>0.15</v>
      </c>
      <c r="AH6" s="9">
        <f t="shared" ref="AH6:AH22" si="7">SUM(AG6)*AE6</f>
        <v>37.5</v>
      </c>
      <c r="AI6" s="8" t="s">
        <v>38</v>
      </c>
      <c r="AJ6" s="9">
        <f t="shared" ref="AJ6:AJ22" si="8">AH6/250</f>
        <v>0.15</v>
      </c>
      <c r="AK6" s="8" t="s">
        <v>58</v>
      </c>
    </row>
    <row r="7" spans="1:37" x14ac:dyDescent="0.3">
      <c r="A7" t="s">
        <v>78</v>
      </c>
      <c r="E7" s="56">
        <v>0.02</v>
      </c>
      <c r="F7">
        <v>6000</v>
      </c>
      <c r="G7" s="56">
        <f t="shared" si="0"/>
        <v>120</v>
      </c>
      <c r="I7" s="8" t="s">
        <v>78</v>
      </c>
      <c r="J7" s="8"/>
      <c r="K7" s="9">
        <f t="shared" si="1"/>
        <v>120</v>
      </c>
      <c r="L7" s="9" t="s">
        <v>38</v>
      </c>
      <c r="M7" s="9">
        <f t="shared" si="2"/>
        <v>0.02</v>
      </c>
      <c r="N7" s="8" t="s">
        <v>58</v>
      </c>
      <c r="O7" s="8">
        <v>3000</v>
      </c>
      <c r="P7" s="83">
        <v>0.02</v>
      </c>
      <c r="Q7" s="8" t="s">
        <v>78</v>
      </c>
      <c r="R7" s="8"/>
      <c r="S7" s="9">
        <f t="shared" si="3"/>
        <v>60</v>
      </c>
      <c r="T7" s="30" t="s">
        <v>38</v>
      </c>
      <c r="U7" s="9">
        <f t="shared" si="4"/>
        <v>0.02</v>
      </c>
      <c r="V7" s="8" t="s">
        <v>58</v>
      </c>
      <c r="W7" s="8">
        <v>1000</v>
      </c>
      <c r="X7" s="8" t="s">
        <v>78</v>
      </c>
      <c r="Y7" s="83">
        <v>0.02</v>
      </c>
      <c r="Z7" s="8"/>
      <c r="AA7" s="9">
        <f t="shared" si="5"/>
        <v>20</v>
      </c>
      <c r="AB7" s="8" t="s">
        <v>38</v>
      </c>
      <c r="AC7" s="9">
        <f t="shared" si="6"/>
        <v>0.02</v>
      </c>
      <c r="AD7" s="8" t="s">
        <v>58</v>
      </c>
      <c r="AE7" s="8">
        <v>250</v>
      </c>
      <c r="AF7" s="8" t="s">
        <v>78</v>
      </c>
      <c r="AG7" s="83">
        <v>0.02</v>
      </c>
      <c r="AH7" s="9">
        <f t="shared" si="7"/>
        <v>5</v>
      </c>
      <c r="AI7" s="8" t="s">
        <v>38</v>
      </c>
      <c r="AJ7" s="9">
        <f t="shared" si="8"/>
        <v>0.02</v>
      </c>
      <c r="AK7" s="8" t="s">
        <v>58</v>
      </c>
    </row>
    <row r="8" spans="1:37" x14ac:dyDescent="0.3">
      <c r="A8" t="s">
        <v>79</v>
      </c>
      <c r="E8" s="56">
        <v>0.2</v>
      </c>
      <c r="F8">
        <v>3000</v>
      </c>
      <c r="G8" s="56">
        <f t="shared" si="0"/>
        <v>600</v>
      </c>
      <c r="I8" s="8" t="s">
        <v>79</v>
      </c>
      <c r="J8" s="8"/>
      <c r="K8" s="9">
        <f t="shared" si="1"/>
        <v>600</v>
      </c>
      <c r="L8" s="9" t="s">
        <v>38</v>
      </c>
      <c r="M8" s="9">
        <f t="shared" si="2"/>
        <v>0.1</v>
      </c>
      <c r="N8" s="8" t="s">
        <v>58</v>
      </c>
      <c r="O8" s="8">
        <v>1500</v>
      </c>
      <c r="P8" s="83">
        <v>0.2</v>
      </c>
      <c r="Q8" s="8" t="s">
        <v>79</v>
      </c>
      <c r="R8" s="8"/>
      <c r="S8" s="9">
        <f t="shared" si="3"/>
        <v>300</v>
      </c>
      <c r="T8" s="30" t="s">
        <v>38</v>
      </c>
      <c r="U8" s="9">
        <f t="shared" si="4"/>
        <v>0.1</v>
      </c>
      <c r="V8" s="8" t="s">
        <v>58</v>
      </c>
      <c r="W8" s="8">
        <v>500</v>
      </c>
      <c r="X8" s="8" t="s">
        <v>79</v>
      </c>
      <c r="Y8" s="83">
        <v>0.2</v>
      </c>
      <c r="Z8" s="8"/>
      <c r="AA8" s="9">
        <f t="shared" si="5"/>
        <v>100</v>
      </c>
      <c r="AB8" s="8" t="s">
        <v>38</v>
      </c>
      <c r="AC8" s="9">
        <f t="shared" si="6"/>
        <v>0.1</v>
      </c>
      <c r="AD8" s="8" t="s">
        <v>58</v>
      </c>
      <c r="AE8" s="8">
        <v>125</v>
      </c>
      <c r="AF8" s="8" t="s">
        <v>79</v>
      </c>
      <c r="AG8" s="83">
        <v>0.2</v>
      </c>
      <c r="AH8" s="9">
        <f t="shared" si="7"/>
        <v>25</v>
      </c>
      <c r="AI8" s="8" t="s">
        <v>38</v>
      </c>
      <c r="AJ8" s="9">
        <f t="shared" si="8"/>
        <v>0.1</v>
      </c>
      <c r="AK8" s="8" t="s">
        <v>58</v>
      </c>
    </row>
    <row r="9" spans="1:37" x14ac:dyDescent="0.3">
      <c r="A9" t="s">
        <v>80</v>
      </c>
      <c r="E9" s="56">
        <v>1.08</v>
      </c>
      <c r="F9">
        <v>3000</v>
      </c>
      <c r="G9" s="56">
        <f t="shared" si="0"/>
        <v>3240</v>
      </c>
      <c r="I9" s="8" t="s">
        <v>80</v>
      </c>
      <c r="J9" s="8"/>
      <c r="K9" s="9">
        <f t="shared" si="1"/>
        <v>3240</v>
      </c>
      <c r="L9" s="9" t="s">
        <v>38</v>
      </c>
      <c r="M9" s="9">
        <f t="shared" si="2"/>
        <v>0.54</v>
      </c>
      <c r="N9" s="8" t="s">
        <v>58</v>
      </c>
      <c r="O9" s="8">
        <v>1500</v>
      </c>
      <c r="P9" s="83">
        <v>1.08</v>
      </c>
      <c r="Q9" s="8" t="s">
        <v>80</v>
      </c>
      <c r="R9" s="8"/>
      <c r="S9" s="9">
        <f t="shared" si="3"/>
        <v>1620</v>
      </c>
      <c r="T9" s="30" t="s">
        <v>38</v>
      </c>
      <c r="U9" s="9">
        <f t="shared" si="4"/>
        <v>0.54</v>
      </c>
      <c r="V9" s="8" t="s">
        <v>58</v>
      </c>
      <c r="W9" s="8">
        <v>500</v>
      </c>
      <c r="X9" s="8" t="s">
        <v>80</v>
      </c>
      <c r="Y9" s="83">
        <v>1.08</v>
      </c>
      <c r="Z9" s="8"/>
      <c r="AA9" s="9">
        <f t="shared" si="5"/>
        <v>540</v>
      </c>
      <c r="AB9" s="8" t="s">
        <v>38</v>
      </c>
      <c r="AC9" s="9">
        <f t="shared" si="6"/>
        <v>0.54</v>
      </c>
      <c r="AD9" s="8" t="s">
        <v>58</v>
      </c>
      <c r="AE9" s="8">
        <v>125</v>
      </c>
      <c r="AF9" s="8" t="s">
        <v>80</v>
      </c>
      <c r="AG9" s="83">
        <v>1.08</v>
      </c>
      <c r="AH9" s="9">
        <f t="shared" si="7"/>
        <v>135</v>
      </c>
      <c r="AI9" s="8" t="s">
        <v>38</v>
      </c>
      <c r="AJ9" s="9">
        <f t="shared" si="8"/>
        <v>0.54</v>
      </c>
      <c r="AK9" s="8" t="s">
        <v>58</v>
      </c>
    </row>
    <row r="10" spans="1:37" x14ac:dyDescent="0.3">
      <c r="A10" t="s">
        <v>81</v>
      </c>
      <c r="E10" s="56">
        <v>7.0000000000000007E-2</v>
      </c>
      <c r="F10">
        <v>6000</v>
      </c>
      <c r="G10" s="56">
        <f t="shared" si="0"/>
        <v>420.00000000000006</v>
      </c>
      <c r="I10" s="8" t="s">
        <v>81</v>
      </c>
      <c r="J10" s="8"/>
      <c r="K10" s="9">
        <f t="shared" si="1"/>
        <v>420.00000000000006</v>
      </c>
      <c r="L10" s="9" t="s">
        <v>38</v>
      </c>
      <c r="M10" s="9">
        <f t="shared" si="2"/>
        <v>7.0000000000000007E-2</v>
      </c>
      <c r="N10" s="8" t="s">
        <v>58</v>
      </c>
      <c r="O10" s="8">
        <v>3000</v>
      </c>
      <c r="P10" s="83">
        <v>7.0000000000000007E-2</v>
      </c>
      <c r="Q10" s="8" t="s">
        <v>81</v>
      </c>
      <c r="R10" s="8"/>
      <c r="S10" s="9">
        <f t="shared" si="3"/>
        <v>210.00000000000003</v>
      </c>
      <c r="T10" s="30" t="s">
        <v>38</v>
      </c>
      <c r="U10" s="9">
        <f t="shared" si="4"/>
        <v>7.0000000000000007E-2</v>
      </c>
      <c r="V10" s="8" t="s">
        <v>58</v>
      </c>
      <c r="W10" s="8">
        <v>1000</v>
      </c>
      <c r="X10" s="8" t="s">
        <v>81</v>
      </c>
      <c r="Y10" s="83">
        <v>7.0000000000000007E-2</v>
      </c>
      <c r="Z10" s="8"/>
      <c r="AA10" s="9">
        <f t="shared" si="5"/>
        <v>70</v>
      </c>
      <c r="AB10" s="8" t="s">
        <v>38</v>
      </c>
      <c r="AC10" s="9">
        <f t="shared" si="6"/>
        <v>7.0000000000000007E-2</v>
      </c>
      <c r="AD10" s="8" t="s">
        <v>58</v>
      </c>
      <c r="AE10" s="8">
        <v>250</v>
      </c>
      <c r="AF10" s="8" t="s">
        <v>81</v>
      </c>
      <c r="AG10" s="83">
        <v>7.0000000000000007E-2</v>
      </c>
      <c r="AH10" s="9">
        <f t="shared" si="7"/>
        <v>17.5</v>
      </c>
      <c r="AI10" s="8" t="s">
        <v>38</v>
      </c>
      <c r="AJ10" s="9">
        <f t="shared" si="8"/>
        <v>7.0000000000000007E-2</v>
      </c>
      <c r="AK10" s="8" t="s">
        <v>58</v>
      </c>
    </row>
    <row r="11" spans="1:37" x14ac:dyDescent="0.3">
      <c r="A11" t="s">
        <v>82</v>
      </c>
      <c r="E11" s="56">
        <v>0.18</v>
      </c>
      <c r="F11">
        <v>3000</v>
      </c>
      <c r="G11" s="56">
        <f t="shared" si="0"/>
        <v>540</v>
      </c>
      <c r="I11" s="8" t="s">
        <v>82</v>
      </c>
      <c r="J11" s="8"/>
      <c r="K11" s="9">
        <f t="shared" si="1"/>
        <v>540</v>
      </c>
      <c r="L11" s="9" t="s">
        <v>38</v>
      </c>
      <c r="M11" s="9">
        <f t="shared" si="2"/>
        <v>0.09</v>
      </c>
      <c r="N11" s="8" t="s">
        <v>58</v>
      </c>
      <c r="O11" s="8">
        <v>1500</v>
      </c>
      <c r="P11" s="83">
        <v>0.18</v>
      </c>
      <c r="Q11" s="8" t="s">
        <v>82</v>
      </c>
      <c r="R11" s="8"/>
      <c r="S11" s="9">
        <f t="shared" si="3"/>
        <v>270</v>
      </c>
      <c r="T11" s="30" t="s">
        <v>38</v>
      </c>
      <c r="U11" s="9">
        <f t="shared" si="4"/>
        <v>0.09</v>
      </c>
      <c r="V11" s="8" t="s">
        <v>58</v>
      </c>
      <c r="W11" s="8">
        <v>500</v>
      </c>
      <c r="X11" s="8" t="s">
        <v>82</v>
      </c>
      <c r="Y11" s="83">
        <v>0.18</v>
      </c>
      <c r="Z11" s="8"/>
      <c r="AA11" s="9">
        <f t="shared" si="5"/>
        <v>90</v>
      </c>
      <c r="AB11" s="8" t="s">
        <v>38</v>
      </c>
      <c r="AC11" s="9">
        <f t="shared" si="6"/>
        <v>0.09</v>
      </c>
      <c r="AD11" s="8" t="s">
        <v>58</v>
      </c>
      <c r="AE11" s="8">
        <v>125</v>
      </c>
      <c r="AF11" s="8" t="s">
        <v>82</v>
      </c>
      <c r="AG11" s="83">
        <v>0.18</v>
      </c>
      <c r="AH11" s="9">
        <f t="shared" si="7"/>
        <v>22.5</v>
      </c>
      <c r="AI11" s="8" t="s">
        <v>38</v>
      </c>
      <c r="AJ11" s="9">
        <f t="shared" si="8"/>
        <v>0.09</v>
      </c>
      <c r="AK11" s="8" t="s">
        <v>58</v>
      </c>
    </row>
    <row r="12" spans="1:37" x14ac:dyDescent="0.3">
      <c r="A12" t="s">
        <v>83</v>
      </c>
      <c r="E12" s="56">
        <v>14.21</v>
      </c>
      <c r="F12">
        <v>29</v>
      </c>
      <c r="G12" s="56">
        <f t="shared" si="0"/>
        <v>412.09000000000003</v>
      </c>
      <c r="I12" s="8" t="s">
        <v>83</v>
      </c>
      <c r="J12" s="8"/>
      <c r="K12" s="9">
        <f t="shared" si="1"/>
        <v>412.09000000000003</v>
      </c>
      <c r="L12" s="9" t="s">
        <v>38</v>
      </c>
      <c r="M12" s="9">
        <f t="shared" si="2"/>
        <v>6.8681666666666669E-2</v>
      </c>
      <c r="N12" s="8" t="s">
        <v>58</v>
      </c>
      <c r="O12" s="8">
        <v>18</v>
      </c>
      <c r="P12" s="83">
        <v>14.21</v>
      </c>
      <c r="Q12" s="8" t="s">
        <v>83</v>
      </c>
      <c r="R12" s="8"/>
      <c r="S12" s="9">
        <f t="shared" si="3"/>
        <v>255.78000000000003</v>
      </c>
      <c r="T12" s="30" t="s">
        <v>38</v>
      </c>
      <c r="U12" s="9">
        <f t="shared" si="4"/>
        <v>8.5260000000000016E-2</v>
      </c>
      <c r="V12" s="8" t="s">
        <v>58</v>
      </c>
      <c r="W12" s="8">
        <v>9</v>
      </c>
      <c r="X12" s="8" t="s">
        <v>83</v>
      </c>
      <c r="Y12" s="83">
        <v>14.21</v>
      </c>
      <c r="Z12" s="8"/>
      <c r="AA12" s="9">
        <f t="shared" si="5"/>
        <v>127.89000000000001</v>
      </c>
      <c r="AB12" s="8" t="s">
        <v>38</v>
      </c>
      <c r="AC12" s="9">
        <f t="shared" si="6"/>
        <v>0.12789</v>
      </c>
      <c r="AD12" s="8" t="s">
        <v>58</v>
      </c>
      <c r="AE12" s="8">
        <v>5</v>
      </c>
      <c r="AF12" s="8" t="s">
        <v>83</v>
      </c>
      <c r="AG12" s="83">
        <v>14.21</v>
      </c>
      <c r="AH12" s="9">
        <f t="shared" si="7"/>
        <v>71.050000000000011</v>
      </c>
      <c r="AI12" s="8" t="s">
        <v>38</v>
      </c>
      <c r="AJ12" s="9">
        <f t="shared" si="8"/>
        <v>0.28420000000000006</v>
      </c>
      <c r="AK12" s="8" t="s">
        <v>58</v>
      </c>
    </row>
    <row r="13" spans="1:37" x14ac:dyDescent="0.3">
      <c r="A13" t="s">
        <v>84</v>
      </c>
      <c r="E13" s="56">
        <v>0.11</v>
      </c>
      <c r="F13">
        <v>300</v>
      </c>
      <c r="G13" s="56">
        <f t="shared" si="0"/>
        <v>33</v>
      </c>
      <c r="I13" s="8" t="s">
        <v>85</v>
      </c>
      <c r="J13" s="8"/>
      <c r="K13" s="9">
        <f t="shared" si="1"/>
        <v>33</v>
      </c>
      <c r="L13" s="9" t="s">
        <v>38</v>
      </c>
      <c r="M13" s="9">
        <f t="shared" si="2"/>
        <v>5.4999999999999997E-3</v>
      </c>
      <c r="N13" s="8" t="s">
        <v>58</v>
      </c>
      <c r="O13" s="8">
        <v>150</v>
      </c>
      <c r="P13" s="83">
        <v>0.11</v>
      </c>
      <c r="Q13" s="8" t="s">
        <v>85</v>
      </c>
      <c r="R13" s="8"/>
      <c r="S13" s="9">
        <f t="shared" si="3"/>
        <v>16.5</v>
      </c>
      <c r="T13" s="30" t="s">
        <v>38</v>
      </c>
      <c r="U13" s="9">
        <f t="shared" si="4"/>
        <v>5.4999999999999997E-3</v>
      </c>
      <c r="V13" s="8" t="s">
        <v>58</v>
      </c>
      <c r="W13" s="8">
        <v>75</v>
      </c>
      <c r="X13" s="8" t="s">
        <v>85</v>
      </c>
      <c r="Y13" s="83">
        <v>0.11</v>
      </c>
      <c r="Z13" s="8"/>
      <c r="AA13" s="9">
        <f t="shared" si="5"/>
        <v>8.25</v>
      </c>
      <c r="AB13" s="8" t="s">
        <v>38</v>
      </c>
      <c r="AC13" s="9">
        <f t="shared" si="6"/>
        <v>8.2500000000000004E-3</v>
      </c>
      <c r="AD13" s="8" t="s">
        <v>58</v>
      </c>
      <c r="AE13" s="8">
        <v>45</v>
      </c>
      <c r="AF13" s="8" t="s">
        <v>85</v>
      </c>
      <c r="AG13" s="83">
        <v>0.11</v>
      </c>
      <c r="AH13" s="9">
        <f t="shared" si="7"/>
        <v>4.95</v>
      </c>
      <c r="AI13" s="8" t="s">
        <v>38</v>
      </c>
      <c r="AJ13" s="9">
        <f t="shared" si="8"/>
        <v>1.9800000000000002E-2</v>
      </c>
      <c r="AK13" s="8" t="s">
        <v>58</v>
      </c>
    </row>
    <row r="14" spans="1:37" x14ac:dyDescent="0.3">
      <c r="A14" t="s">
        <v>86</v>
      </c>
      <c r="E14" s="56">
        <v>200</v>
      </c>
      <c r="F14">
        <v>5</v>
      </c>
      <c r="G14" s="56">
        <f t="shared" si="0"/>
        <v>1000</v>
      </c>
      <c r="I14" s="8" t="s">
        <v>86</v>
      </c>
      <c r="J14" s="8"/>
      <c r="K14" s="9">
        <f t="shared" si="1"/>
        <v>1000</v>
      </c>
      <c r="L14" s="9" t="s">
        <v>38</v>
      </c>
      <c r="M14" s="9">
        <f t="shared" si="2"/>
        <v>0.16666666666666666</v>
      </c>
      <c r="N14" s="8" t="s">
        <v>58</v>
      </c>
      <c r="O14" s="8">
        <v>5</v>
      </c>
      <c r="P14" s="83">
        <v>200</v>
      </c>
      <c r="Q14" s="8" t="s">
        <v>86</v>
      </c>
      <c r="R14" s="8"/>
      <c r="S14" s="9">
        <f t="shared" si="3"/>
        <v>1000</v>
      </c>
      <c r="T14" s="30" t="s">
        <v>38</v>
      </c>
      <c r="U14" s="9">
        <f t="shared" si="4"/>
        <v>0.33333333333333331</v>
      </c>
      <c r="V14" s="8" t="s">
        <v>58</v>
      </c>
      <c r="W14" s="8">
        <v>5</v>
      </c>
      <c r="X14" s="8" t="s">
        <v>86</v>
      </c>
      <c r="Y14" s="83">
        <v>200</v>
      </c>
      <c r="Z14" s="8"/>
      <c r="AA14" s="9">
        <f t="shared" si="5"/>
        <v>1000</v>
      </c>
      <c r="AB14" s="8" t="s">
        <v>38</v>
      </c>
      <c r="AC14" s="9">
        <f t="shared" si="6"/>
        <v>1</v>
      </c>
      <c r="AD14" s="8" t="s">
        <v>58</v>
      </c>
      <c r="AE14" s="8">
        <v>5</v>
      </c>
      <c r="AF14" s="8" t="s">
        <v>86</v>
      </c>
      <c r="AG14" s="83">
        <v>200</v>
      </c>
      <c r="AH14" s="9">
        <f t="shared" si="7"/>
        <v>1000</v>
      </c>
      <c r="AI14" s="8" t="s">
        <v>38</v>
      </c>
      <c r="AJ14" s="9">
        <f t="shared" si="8"/>
        <v>4</v>
      </c>
      <c r="AK14" s="8" t="s">
        <v>58</v>
      </c>
    </row>
    <row r="15" spans="1:37" x14ac:dyDescent="0.3">
      <c r="A15" t="s">
        <v>87</v>
      </c>
      <c r="E15" s="56">
        <v>12.99</v>
      </c>
      <c r="F15">
        <v>50</v>
      </c>
      <c r="G15" s="56">
        <f t="shared" si="0"/>
        <v>649.5</v>
      </c>
      <c r="I15" s="8" t="s">
        <v>87</v>
      </c>
      <c r="J15" s="8"/>
      <c r="K15" s="9">
        <f t="shared" si="1"/>
        <v>649.5</v>
      </c>
      <c r="L15" s="9" t="s">
        <v>38</v>
      </c>
      <c r="M15" s="9">
        <f t="shared" si="2"/>
        <v>0.10825</v>
      </c>
      <c r="N15" s="8" t="s">
        <v>58</v>
      </c>
      <c r="O15" s="8">
        <v>25</v>
      </c>
      <c r="P15" s="83">
        <v>12.99</v>
      </c>
      <c r="Q15" s="8" t="s">
        <v>87</v>
      </c>
      <c r="R15" s="8"/>
      <c r="S15" s="9">
        <f t="shared" si="3"/>
        <v>324.75</v>
      </c>
      <c r="T15" s="30" t="s">
        <v>38</v>
      </c>
      <c r="U15" s="9">
        <f t="shared" si="4"/>
        <v>0.10825</v>
      </c>
      <c r="V15" s="8" t="s">
        <v>58</v>
      </c>
      <c r="W15" s="8">
        <v>12</v>
      </c>
      <c r="X15" s="8" t="s">
        <v>87</v>
      </c>
      <c r="Y15" s="83">
        <v>12.99</v>
      </c>
      <c r="Z15" s="8"/>
      <c r="AA15" s="9">
        <f t="shared" si="5"/>
        <v>155.88</v>
      </c>
      <c r="AB15" s="8" t="s">
        <v>38</v>
      </c>
      <c r="AC15" s="9">
        <f t="shared" si="6"/>
        <v>0.15587999999999999</v>
      </c>
      <c r="AD15" s="8" t="s">
        <v>58</v>
      </c>
      <c r="AE15" s="8">
        <v>6</v>
      </c>
      <c r="AF15" s="8" t="s">
        <v>87</v>
      </c>
      <c r="AG15" s="83">
        <v>12.99</v>
      </c>
      <c r="AH15" s="9">
        <f t="shared" si="7"/>
        <v>77.94</v>
      </c>
      <c r="AI15" s="8" t="s">
        <v>38</v>
      </c>
      <c r="AJ15" s="9">
        <f t="shared" si="8"/>
        <v>0.31175999999999998</v>
      </c>
      <c r="AK15" s="8" t="s">
        <v>58</v>
      </c>
    </row>
    <row r="16" spans="1:37" x14ac:dyDescent="0.3">
      <c r="A16" t="s">
        <v>88</v>
      </c>
      <c r="E16" s="56">
        <v>26</v>
      </c>
      <c r="F16">
        <v>29</v>
      </c>
      <c r="G16" s="56">
        <f t="shared" si="0"/>
        <v>754</v>
      </c>
      <c r="I16" s="8" t="s">
        <v>88</v>
      </c>
      <c r="J16" s="8"/>
      <c r="K16" s="9">
        <f t="shared" si="1"/>
        <v>754</v>
      </c>
      <c r="L16" s="9" t="s">
        <v>38</v>
      </c>
      <c r="M16" s="9">
        <f t="shared" si="2"/>
        <v>0.12566666666666668</v>
      </c>
      <c r="N16" s="8" t="s">
        <v>58</v>
      </c>
      <c r="O16" s="8">
        <v>18</v>
      </c>
      <c r="P16" s="83">
        <v>26</v>
      </c>
      <c r="Q16" s="8" t="s">
        <v>88</v>
      </c>
      <c r="R16" s="8"/>
      <c r="S16" s="9">
        <f t="shared" si="3"/>
        <v>468</v>
      </c>
      <c r="T16" s="30" t="s">
        <v>38</v>
      </c>
      <c r="U16" s="9">
        <f t="shared" si="4"/>
        <v>0.156</v>
      </c>
      <c r="V16" s="8" t="s">
        <v>58</v>
      </c>
      <c r="W16" s="8">
        <v>9</v>
      </c>
      <c r="X16" s="8" t="s">
        <v>88</v>
      </c>
      <c r="Y16" s="83">
        <v>26</v>
      </c>
      <c r="Z16" s="8"/>
      <c r="AA16" s="9">
        <f t="shared" si="5"/>
        <v>234</v>
      </c>
      <c r="AB16" s="8" t="s">
        <v>38</v>
      </c>
      <c r="AC16" s="9">
        <f t="shared" si="6"/>
        <v>0.23400000000000001</v>
      </c>
      <c r="AD16" s="8" t="s">
        <v>58</v>
      </c>
      <c r="AE16" s="8">
        <v>5</v>
      </c>
      <c r="AF16" s="8" t="s">
        <v>88</v>
      </c>
      <c r="AG16" s="83">
        <v>26</v>
      </c>
      <c r="AH16" s="9">
        <f t="shared" si="7"/>
        <v>130</v>
      </c>
      <c r="AI16" s="8" t="s">
        <v>38</v>
      </c>
      <c r="AJ16" s="9">
        <f t="shared" si="8"/>
        <v>0.52</v>
      </c>
      <c r="AK16" s="8" t="s">
        <v>58</v>
      </c>
    </row>
    <row r="17" spans="1:37" x14ac:dyDescent="0.3">
      <c r="A17" t="s">
        <v>89</v>
      </c>
      <c r="E17" s="56">
        <v>150</v>
      </c>
      <c r="F17">
        <v>29</v>
      </c>
      <c r="G17" s="56">
        <f t="shared" si="0"/>
        <v>4350</v>
      </c>
      <c r="I17" s="8" t="s">
        <v>89</v>
      </c>
      <c r="J17" s="8"/>
      <c r="K17" s="9">
        <f t="shared" si="1"/>
        <v>4350</v>
      </c>
      <c r="L17" s="9" t="s">
        <v>38</v>
      </c>
      <c r="M17" s="9">
        <f t="shared" si="2"/>
        <v>0.72499999999999998</v>
      </c>
      <c r="N17" s="8" t="s">
        <v>58</v>
      </c>
      <c r="O17" s="8">
        <v>18</v>
      </c>
      <c r="P17" s="83">
        <v>150</v>
      </c>
      <c r="Q17" s="8" t="s">
        <v>89</v>
      </c>
      <c r="R17" s="8"/>
      <c r="S17" s="9">
        <f t="shared" si="3"/>
        <v>2700</v>
      </c>
      <c r="T17" s="30" t="s">
        <v>38</v>
      </c>
      <c r="U17" s="9">
        <f t="shared" si="4"/>
        <v>0.9</v>
      </c>
      <c r="V17" s="8" t="s">
        <v>58</v>
      </c>
      <c r="W17" s="8">
        <v>9</v>
      </c>
      <c r="X17" s="8" t="s">
        <v>89</v>
      </c>
      <c r="Y17" s="83">
        <v>150</v>
      </c>
      <c r="Z17" s="8"/>
      <c r="AA17" s="9">
        <f t="shared" si="5"/>
        <v>1350</v>
      </c>
      <c r="AB17" s="8" t="s">
        <v>38</v>
      </c>
      <c r="AC17" s="9">
        <f t="shared" si="6"/>
        <v>1.35</v>
      </c>
      <c r="AD17" s="8" t="s">
        <v>58</v>
      </c>
      <c r="AE17" s="8">
        <v>5</v>
      </c>
      <c r="AF17" s="8" t="s">
        <v>89</v>
      </c>
      <c r="AG17" s="83">
        <v>150</v>
      </c>
      <c r="AH17" s="9">
        <f t="shared" si="7"/>
        <v>750</v>
      </c>
      <c r="AI17" s="8" t="s">
        <v>38</v>
      </c>
      <c r="AJ17" s="9">
        <f t="shared" si="8"/>
        <v>3</v>
      </c>
      <c r="AK17" s="8" t="s">
        <v>58</v>
      </c>
    </row>
    <row r="18" spans="1:37" x14ac:dyDescent="0.3">
      <c r="A18" t="s">
        <v>90</v>
      </c>
      <c r="E18" s="56">
        <v>0.3</v>
      </c>
      <c r="F18">
        <v>6000</v>
      </c>
      <c r="G18" s="56">
        <f t="shared" si="0"/>
        <v>1800</v>
      </c>
      <c r="I18" s="8" t="s">
        <v>90</v>
      </c>
      <c r="J18" s="8"/>
      <c r="K18" s="9">
        <f t="shared" si="1"/>
        <v>1800</v>
      </c>
      <c r="L18" s="9" t="s">
        <v>38</v>
      </c>
      <c r="M18" s="9">
        <f t="shared" si="2"/>
        <v>0.3</v>
      </c>
      <c r="N18" s="8" t="s">
        <v>58</v>
      </c>
      <c r="O18" s="8">
        <v>3000</v>
      </c>
      <c r="P18" s="83">
        <v>0.3</v>
      </c>
      <c r="Q18" s="8" t="s">
        <v>90</v>
      </c>
      <c r="R18" s="8"/>
      <c r="S18" s="9">
        <f t="shared" si="3"/>
        <v>900</v>
      </c>
      <c r="T18" s="30" t="s">
        <v>38</v>
      </c>
      <c r="U18" s="9">
        <f t="shared" si="4"/>
        <v>0.3</v>
      </c>
      <c r="V18" s="8" t="s">
        <v>58</v>
      </c>
      <c r="W18" s="8">
        <v>900</v>
      </c>
      <c r="X18" s="8" t="s">
        <v>90</v>
      </c>
      <c r="Y18" s="83">
        <v>0.3</v>
      </c>
      <c r="Z18" s="8"/>
      <c r="AA18" s="9">
        <f t="shared" si="5"/>
        <v>270</v>
      </c>
      <c r="AB18" s="8" t="s">
        <v>38</v>
      </c>
      <c r="AC18" s="9">
        <f t="shared" si="6"/>
        <v>0.27</v>
      </c>
      <c r="AD18" s="8" t="s">
        <v>58</v>
      </c>
      <c r="AE18" s="8">
        <v>10</v>
      </c>
      <c r="AF18" s="8" t="s">
        <v>90</v>
      </c>
      <c r="AG18" s="83">
        <v>0.3</v>
      </c>
      <c r="AH18" s="9">
        <f t="shared" si="7"/>
        <v>3</v>
      </c>
      <c r="AI18" s="8" t="s">
        <v>38</v>
      </c>
      <c r="AJ18" s="9">
        <f t="shared" si="8"/>
        <v>1.2E-2</v>
      </c>
      <c r="AK18" s="8" t="s">
        <v>58</v>
      </c>
    </row>
    <row r="19" spans="1:37" x14ac:dyDescent="0.3">
      <c r="A19" t="s">
        <v>91</v>
      </c>
      <c r="E19" s="56">
        <v>29</v>
      </c>
      <c r="F19">
        <v>29</v>
      </c>
      <c r="G19" s="56">
        <f t="shared" si="0"/>
        <v>841</v>
      </c>
      <c r="I19" s="8" t="s">
        <v>91</v>
      </c>
      <c r="J19" s="8"/>
      <c r="K19" s="9">
        <f t="shared" si="1"/>
        <v>841</v>
      </c>
      <c r="L19" s="9" t="s">
        <v>38</v>
      </c>
      <c r="M19" s="9">
        <f t="shared" si="2"/>
        <v>0.14016666666666666</v>
      </c>
      <c r="N19" s="8" t="s">
        <v>58</v>
      </c>
      <c r="O19" s="8">
        <v>18</v>
      </c>
      <c r="P19" s="83">
        <v>113.87</v>
      </c>
      <c r="Q19" s="8" t="s">
        <v>91</v>
      </c>
      <c r="R19" s="8"/>
      <c r="S19" s="9">
        <f t="shared" si="3"/>
        <v>2049.66</v>
      </c>
      <c r="T19" s="30" t="s">
        <v>38</v>
      </c>
      <c r="U19" s="9">
        <f t="shared" si="4"/>
        <v>0.68321999999999994</v>
      </c>
      <c r="V19" s="8" t="s">
        <v>58</v>
      </c>
      <c r="W19" s="8">
        <v>9</v>
      </c>
      <c r="X19" s="8" t="s">
        <v>91</v>
      </c>
      <c r="Y19" s="83">
        <v>113.87</v>
      </c>
      <c r="Z19" s="8"/>
      <c r="AA19" s="9">
        <f t="shared" si="5"/>
        <v>1024.83</v>
      </c>
      <c r="AB19" s="8" t="s">
        <v>38</v>
      </c>
      <c r="AC19" s="9">
        <f t="shared" si="6"/>
        <v>1.0248299999999999</v>
      </c>
      <c r="AD19" s="8" t="s">
        <v>58</v>
      </c>
      <c r="AE19" s="8">
        <v>5</v>
      </c>
      <c r="AF19" s="8" t="s">
        <v>91</v>
      </c>
      <c r="AG19" s="83">
        <v>113.87</v>
      </c>
      <c r="AH19" s="9">
        <f t="shared" si="7"/>
        <v>569.35</v>
      </c>
      <c r="AI19" s="8" t="s">
        <v>38</v>
      </c>
      <c r="AJ19" s="9">
        <f t="shared" si="8"/>
        <v>2.2774000000000001</v>
      </c>
      <c r="AK19" s="8" t="s">
        <v>58</v>
      </c>
    </row>
    <row r="20" spans="1:37" x14ac:dyDescent="0.3">
      <c r="A20" t="s">
        <v>92</v>
      </c>
      <c r="E20" s="56">
        <v>29</v>
      </c>
      <c r="F20">
        <v>29</v>
      </c>
      <c r="G20" s="56">
        <f t="shared" si="0"/>
        <v>841</v>
      </c>
      <c r="I20" s="8" t="s">
        <v>92</v>
      </c>
      <c r="J20" s="8"/>
      <c r="K20" s="9">
        <f t="shared" si="1"/>
        <v>841</v>
      </c>
      <c r="L20" s="9" t="s">
        <v>38</v>
      </c>
      <c r="M20" s="9">
        <f t="shared" si="2"/>
        <v>0.14016666666666666</v>
      </c>
      <c r="N20" s="8" t="s">
        <v>58</v>
      </c>
      <c r="O20" s="8">
        <v>18</v>
      </c>
      <c r="P20" s="83">
        <v>29</v>
      </c>
      <c r="Q20" s="8" t="s">
        <v>92</v>
      </c>
      <c r="R20" s="8"/>
      <c r="S20" s="9">
        <f t="shared" si="3"/>
        <v>522</v>
      </c>
      <c r="T20" s="30" t="s">
        <v>38</v>
      </c>
      <c r="U20" s="9">
        <f t="shared" si="4"/>
        <v>0.17399999999999999</v>
      </c>
      <c r="V20" s="8" t="s">
        <v>58</v>
      </c>
      <c r="W20" s="8">
        <v>9</v>
      </c>
      <c r="X20" s="8" t="s">
        <v>92</v>
      </c>
      <c r="Y20" s="83">
        <v>29</v>
      </c>
      <c r="Z20" s="8"/>
      <c r="AA20" s="9">
        <f t="shared" si="5"/>
        <v>261</v>
      </c>
      <c r="AB20" s="8" t="s">
        <v>38</v>
      </c>
      <c r="AC20" s="9">
        <f t="shared" si="6"/>
        <v>0.26100000000000001</v>
      </c>
      <c r="AD20" s="8" t="s">
        <v>58</v>
      </c>
      <c r="AE20" s="8">
        <v>5</v>
      </c>
      <c r="AF20" s="8" t="s">
        <v>92</v>
      </c>
      <c r="AG20" s="83">
        <v>29</v>
      </c>
      <c r="AH20" s="9">
        <f t="shared" si="7"/>
        <v>145</v>
      </c>
      <c r="AI20" s="8" t="s">
        <v>38</v>
      </c>
      <c r="AJ20" s="9">
        <f t="shared" si="8"/>
        <v>0.57999999999999996</v>
      </c>
      <c r="AK20" s="8" t="s">
        <v>58</v>
      </c>
    </row>
    <row r="21" spans="1:37" x14ac:dyDescent="0.3">
      <c r="A21" t="s">
        <v>93</v>
      </c>
      <c r="E21" s="56">
        <v>0.05</v>
      </c>
      <c r="F21">
        <v>6000</v>
      </c>
      <c r="G21" s="56">
        <f t="shared" si="0"/>
        <v>300</v>
      </c>
      <c r="I21" s="8" t="s">
        <v>93</v>
      </c>
      <c r="J21" s="8"/>
      <c r="K21" s="9">
        <f t="shared" si="1"/>
        <v>300</v>
      </c>
      <c r="L21" s="9" t="s">
        <v>38</v>
      </c>
      <c r="M21" s="9">
        <f t="shared" si="2"/>
        <v>0.05</v>
      </c>
      <c r="N21" s="8" t="s">
        <v>58</v>
      </c>
      <c r="O21" s="8">
        <v>3000</v>
      </c>
      <c r="P21" s="83">
        <v>0.05</v>
      </c>
      <c r="Q21" s="8" t="s">
        <v>93</v>
      </c>
      <c r="R21" s="8"/>
      <c r="S21" s="9">
        <f t="shared" si="3"/>
        <v>150</v>
      </c>
      <c r="T21" s="30" t="s">
        <v>38</v>
      </c>
      <c r="U21" s="9">
        <f t="shared" si="4"/>
        <v>0.05</v>
      </c>
      <c r="V21" s="8" t="s">
        <v>58</v>
      </c>
      <c r="W21" s="8">
        <v>1000</v>
      </c>
      <c r="X21" s="8" t="s">
        <v>93</v>
      </c>
      <c r="Y21" s="83">
        <v>0.05</v>
      </c>
      <c r="Z21" s="8"/>
      <c r="AA21" s="9">
        <f t="shared" si="5"/>
        <v>50</v>
      </c>
      <c r="AB21" s="8" t="s">
        <v>38</v>
      </c>
      <c r="AC21" s="9">
        <f t="shared" si="6"/>
        <v>0.05</v>
      </c>
      <c r="AD21" s="8" t="s">
        <v>58</v>
      </c>
      <c r="AE21" s="8">
        <v>250</v>
      </c>
      <c r="AF21" s="8" t="s">
        <v>93</v>
      </c>
      <c r="AG21" s="83">
        <v>0.05</v>
      </c>
      <c r="AH21" s="9">
        <f t="shared" si="7"/>
        <v>12.5</v>
      </c>
      <c r="AI21" s="8" t="s">
        <v>38</v>
      </c>
      <c r="AJ21" s="9">
        <f t="shared" si="8"/>
        <v>0.05</v>
      </c>
      <c r="AK21" s="8" t="s">
        <v>58</v>
      </c>
    </row>
    <row r="22" spans="1:37" x14ac:dyDescent="0.3">
      <c r="A22" t="s">
        <v>94</v>
      </c>
      <c r="E22" s="56">
        <v>0.6</v>
      </c>
      <c r="F22">
        <v>6000</v>
      </c>
      <c r="G22" s="56">
        <f t="shared" si="0"/>
        <v>3600</v>
      </c>
      <c r="I22" s="8" t="s">
        <v>94</v>
      </c>
      <c r="J22" s="8"/>
      <c r="K22" s="9">
        <f t="shared" si="1"/>
        <v>3600</v>
      </c>
      <c r="L22" s="9" t="s">
        <v>38</v>
      </c>
      <c r="M22" s="9">
        <f t="shared" si="2"/>
        <v>0.6</v>
      </c>
      <c r="N22" s="8" t="s">
        <v>58</v>
      </c>
      <c r="O22" s="8">
        <v>3000</v>
      </c>
      <c r="P22" s="83">
        <v>0.6</v>
      </c>
      <c r="Q22" s="8" t="s">
        <v>94</v>
      </c>
      <c r="R22" s="8"/>
      <c r="S22" s="9">
        <f t="shared" si="3"/>
        <v>1800</v>
      </c>
      <c r="T22" s="30" t="s">
        <v>38</v>
      </c>
      <c r="U22" s="9">
        <f t="shared" si="4"/>
        <v>0.6</v>
      </c>
      <c r="V22" s="8" t="s">
        <v>58</v>
      </c>
      <c r="W22" s="8">
        <v>1000</v>
      </c>
      <c r="X22" s="8" t="s">
        <v>94</v>
      </c>
      <c r="Y22" s="83">
        <v>0.6</v>
      </c>
      <c r="Z22" s="8"/>
      <c r="AA22" s="9">
        <f t="shared" si="5"/>
        <v>600</v>
      </c>
      <c r="AB22" s="8" t="s">
        <v>38</v>
      </c>
      <c r="AC22" s="9">
        <f t="shared" si="6"/>
        <v>0.6</v>
      </c>
      <c r="AD22" s="8" t="s">
        <v>58</v>
      </c>
      <c r="AE22" s="8">
        <v>250</v>
      </c>
      <c r="AF22" s="8" t="s">
        <v>94</v>
      </c>
      <c r="AG22" s="83">
        <v>0.6</v>
      </c>
      <c r="AH22" s="9">
        <f t="shared" si="7"/>
        <v>150</v>
      </c>
      <c r="AI22" s="8" t="s">
        <v>38</v>
      </c>
      <c r="AJ22" s="9">
        <f t="shared" si="8"/>
        <v>0.6</v>
      </c>
      <c r="AK22" s="8" t="s">
        <v>58</v>
      </c>
    </row>
    <row r="23" spans="1:37" x14ac:dyDescent="0.3">
      <c r="I23" s="15"/>
      <c r="J23" s="16" t="s">
        <v>27</v>
      </c>
      <c r="K23" s="17">
        <f>SUM(K5:K22)</f>
        <v>21900.59</v>
      </c>
      <c r="L23" s="17" t="s">
        <v>38</v>
      </c>
      <c r="M23" s="17">
        <f>SUM(M5:M22)</f>
        <v>3.6500983333333332</v>
      </c>
      <c r="N23" s="15" t="s">
        <v>58</v>
      </c>
      <c r="O23" s="15"/>
      <c r="P23" s="15"/>
      <c r="Q23" s="84"/>
      <c r="R23" s="85" t="s">
        <v>27</v>
      </c>
      <c r="S23" s="86">
        <f>SUM(S5:S22)</f>
        <v>13846.69</v>
      </c>
      <c r="T23" s="31" t="s">
        <v>38</v>
      </c>
      <c r="U23" s="87">
        <f>SUM(U5:U22)</f>
        <v>4.6155633333333332</v>
      </c>
      <c r="V23" s="84" t="s">
        <v>58</v>
      </c>
      <c r="W23" s="84"/>
      <c r="X23" s="88"/>
      <c r="Y23" s="88"/>
      <c r="Z23" s="89" t="s">
        <v>27</v>
      </c>
      <c r="AA23" s="90">
        <f>SUM(AA5:AA22)</f>
        <v>6301.85</v>
      </c>
      <c r="AB23" s="88" t="s">
        <v>38</v>
      </c>
      <c r="AC23" s="91">
        <f>SUM(AC5:AC22)</f>
        <v>6.30185</v>
      </c>
      <c r="AD23" s="88" t="s">
        <v>58</v>
      </c>
      <c r="AE23" s="88"/>
      <c r="AF23" s="92"/>
      <c r="AG23" s="92"/>
      <c r="AH23" s="93">
        <f>SUM(AH5:AH22)</f>
        <v>3218.79</v>
      </c>
      <c r="AI23" s="92" t="s">
        <v>38</v>
      </c>
      <c r="AJ23" s="94">
        <f>SUM(AJ5:AJ22)</f>
        <v>12.875160000000001</v>
      </c>
      <c r="AK23" s="92" t="s">
        <v>58</v>
      </c>
    </row>
  </sheetData>
  <mergeCells count="6">
    <mergeCell ref="AF1:AI1"/>
    <mergeCell ref="A1:E1"/>
    <mergeCell ref="F1:H1"/>
    <mergeCell ref="I1:N1"/>
    <mergeCell ref="Q1:T1"/>
    <mergeCell ref="X1:AB1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Costs w FA labor</vt:lpstr>
      <vt:lpstr>Total Costs w contract labor</vt:lpstr>
      <vt:lpstr>One Time Costs</vt:lpstr>
      <vt:lpstr>Medical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Chicano, Rene</dc:creator>
  <cp:lastModifiedBy>Moline, Julia</cp:lastModifiedBy>
  <dcterms:created xsi:type="dcterms:W3CDTF">2021-01-19T20:03:32Z</dcterms:created>
  <dcterms:modified xsi:type="dcterms:W3CDTF">2021-01-26T20:10:32Z</dcterms:modified>
</cp:coreProperties>
</file>