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ingov-my.sharepoint.com/personal/dfaulkner_comptroller_in_gov/Documents/Desktop/"/>
    </mc:Choice>
  </mc:AlternateContent>
  <xr:revisionPtr revIDLastSave="0" documentId="14_{7E37A647-1933-48B0-83A8-D0683E3FC7EC}" xr6:coauthVersionLast="47" xr6:coauthVersionMax="47" xr10:uidLastSave="{00000000-0000-0000-0000-000000000000}"/>
  <bookViews>
    <workbookView xWindow="-120" yWindow="-120" windowWidth="29040" windowHeight="15720" tabRatio="952" firstSheet="7" activeTab="7" xr2:uid="{00000000-000D-0000-FFFF-FFFF00000000}"/>
  </bookViews>
  <sheets>
    <sheet name="Workplan" sheetId="106" state="hidden" r:id="rId1"/>
    <sheet name="Query Layout" sheetId="104" state="hidden" r:id="rId2"/>
    <sheet name="Query Paste" sheetId="103" state="hidden" r:id="rId3"/>
    <sheet name="Query Paste PY" sheetId="109" state="hidden" r:id="rId4"/>
    <sheet name="Allocation Worksheet" sheetId="101" state="hidden" r:id="rId5"/>
    <sheet name="Analytical Procedures" sheetId="108" state="hidden" r:id="rId6"/>
    <sheet name="Distributions" sheetId="110" state="hidden" r:id="rId7"/>
    <sheet name="1" sheetId="100" r:id="rId8"/>
    <sheet name="2" sheetId="99" r:id="rId9"/>
    <sheet name="3" sheetId="98" r:id="rId10"/>
    <sheet name="4" sheetId="97" r:id="rId11"/>
    <sheet name="5" sheetId="96" r:id="rId12"/>
    <sheet name="6" sheetId="95" r:id="rId13"/>
    <sheet name="7" sheetId="94" r:id="rId14"/>
    <sheet name="8" sheetId="93" r:id="rId15"/>
    <sheet name="9" sheetId="92" r:id="rId16"/>
    <sheet name="10" sheetId="91" r:id="rId17"/>
    <sheet name="11" sheetId="90" r:id="rId18"/>
    <sheet name="12" sheetId="89" r:id="rId19"/>
    <sheet name="13" sheetId="88" r:id="rId20"/>
    <sheet name="14" sheetId="87" r:id="rId21"/>
    <sheet name="15" sheetId="86" r:id="rId22"/>
    <sheet name="16" sheetId="85" r:id="rId23"/>
    <sheet name="17" sheetId="84" r:id="rId24"/>
    <sheet name="18" sheetId="83" r:id="rId25"/>
    <sheet name="19" sheetId="82" r:id="rId26"/>
    <sheet name="20" sheetId="81" r:id="rId27"/>
    <sheet name="21" sheetId="80" r:id="rId28"/>
    <sheet name="22" sheetId="79" r:id="rId29"/>
    <sheet name="23" sheetId="78" r:id="rId30"/>
    <sheet name="24" sheetId="77" r:id="rId31"/>
    <sheet name="25" sheetId="76" r:id="rId32"/>
    <sheet name="26" sheetId="75" r:id="rId33"/>
    <sheet name="27" sheetId="74" r:id="rId34"/>
    <sheet name="28" sheetId="73" r:id="rId35"/>
    <sheet name="29" sheetId="72" r:id="rId36"/>
    <sheet name="30" sheetId="71" r:id="rId37"/>
    <sheet name="31" sheetId="70" r:id="rId38"/>
    <sheet name="32" sheetId="69" r:id="rId39"/>
    <sheet name="33" sheetId="68" r:id="rId40"/>
    <sheet name="34" sheetId="67" r:id="rId41"/>
    <sheet name="35" sheetId="66" r:id="rId42"/>
    <sheet name="36" sheetId="65" r:id="rId43"/>
    <sheet name="37" sheetId="64" r:id="rId44"/>
    <sheet name="38" sheetId="63" r:id="rId45"/>
    <sheet name="39" sheetId="62" r:id="rId46"/>
    <sheet name="40" sheetId="61" r:id="rId47"/>
    <sheet name="41" sheetId="60" r:id="rId48"/>
    <sheet name="42" sheetId="59" r:id="rId49"/>
    <sheet name="43" sheetId="58" r:id="rId50"/>
    <sheet name="44" sheetId="57" r:id="rId51"/>
    <sheet name="45" sheetId="56" r:id="rId52"/>
    <sheet name="46" sheetId="55" r:id="rId53"/>
    <sheet name="47" sheetId="54" r:id="rId54"/>
    <sheet name="48" sheetId="53" r:id="rId55"/>
    <sheet name="49" sheetId="52" r:id="rId56"/>
    <sheet name="50" sheetId="51" r:id="rId57"/>
    <sheet name="51" sheetId="50" r:id="rId58"/>
    <sheet name="52" sheetId="49" r:id="rId59"/>
    <sheet name="53" sheetId="48" r:id="rId60"/>
    <sheet name="54" sheetId="47" r:id="rId61"/>
    <sheet name="55" sheetId="46" r:id="rId62"/>
    <sheet name="56" sheetId="45" r:id="rId63"/>
    <sheet name="57" sheetId="44" r:id="rId64"/>
    <sheet name="58" sheetId="43" r:id="rId65"/>
    <sheet name="59" sheetId="42" r:id="rId66"/>
    <sheet name="60" sheetId="32" r:id="rId67"/>
    <sheet name="61" sheetId="40" r:id="rId68"/>
    <sheet name="62" sheetId="39" r:id="rId69"/>
    <sheet name="63" sheetId="38" r:id="rId70"/>
    <sheet name="64" sheetId="37" r:id="rId71"/>
    <sheet name="65" sheetId="36" r:id="rId72"/>
    <sheet name="66" sheetId="35" r:id="rId73"/>
    <sheet name="67" sheetId="34" r:id="rId74"/>
    <sheet name="68" sheetId="33" r:id="rId75"/>
    <sheet name="69" sheetId="41" r:id="rId76"/>
    <sheet name="70" sheetId="31" r:id="rId77"/>
    <sheet name="71" sheetId="30" r:id="rId78"/>
    <sheet name="72" sheetId="29" r:id="rId79"/>
    <sheet name="73" sheetId="28" r:id="rId80"/>
    <sheet name="74" sheetId="27" r:id="rId81"/>
    <sheet name="75" sheetId="26" r:id="rId82"/>
    <sheet name="76" sheetId="25" r:id="rId83"/>
    <sheet name="77" sheetId="24" r:id="rId84"/>
    <sheet name="78" sheetId="23" r:id="rId85"/>
    <sheet name="79" sheetId="22" r:id="rId86"/>
    <sheet name="80" sheetId="21" r:id="rId87"/>
    <sheet name="81" sheetId="20" r:id="rId88"/>
    <sheet name="82" sheetId="19" r:id="rId89"/>
    <sheet name="83" sheetId="18" r:id="rId90"/>
    <sheet name="84" sheetId="17" r:id="rId91"/>
    <sheet name="85" sheetId="16" r:id="rId92"/>
    <sheet name="86" sheetId="15" r:id="rId93"/>
    <sheet name="87" sheetId="14" r:id="rId94"/>
    <sheet name="88" sheetId="13" r:id="rId95"/>
    <sheet name="89" sheetId="12" r:id="rId96"/>
    <sheet name="90" sheetId="11" r:id="rId97"/>
    <sheet name="91" sheetId="10" r:id="rId98"/>
    <sheet name="92" sheetId="9" r:id="rId99"/>
    <sheet name="Sheet2" sheetId="102" state="hidden" r:id="rId100"/>
  </sheets>
  <definedNames>
    <definedName name="_xlnm.Print_Area" localSheetId="16">'10'!$A$1:$F$76</definedName>
    <definedName name="_xlnm.Print_Area" localSheetId="17">'11'!$A$1:$F$71</definedName>
    <definedName name="_xlnm.Print_Area" localSheetId="18">'12'!$A$1:$F$83</definedName>
    <definedName name="_xlnm.Print_Area" localSheetId="19">'13'!$A$1:$F$71</definedName>
    <definedName name="_xlnm.Print_Area" localSheetId="20">'14'!$A$1:$F$71</definedName>
    <definedName name="_xlnm.Print_Area" localSheetId="21">'15'!$A$1:$F$77</definedName>
    <definedName name="_xlnm.Print_Area" localSheetId="22">'16'!$A$1:$F$71</definedName>
    <definedName name="_xlnm.Print_Area" localSheetId="23">'17'!$A$1:$F$88</definedName>
    <definedName name="_xlnm.Print_Area" localSheetId="24">'18'!$A$1:$F$90</definedName>
    <definedName name="_xlnm.Print_Area" localSheetId="25">'19'!$A$1:$F$76</definedName>
    <definedName name="_xlnm.Print_Area" localSheetId="8">'2'!$A$1:$F$104</definedName>
    <definedName name="_xlnm.Print_Area" localSheetId="26">'20'!$A$1:$F$103</definedName>
    <definedName name="_xlnm.Print_Area" localSheetId="27">'21'!$A$1:$F$71</definedName>
    <definedName name="_xlnm.Print_Area" localSheetId="28">'22'!$A$1:$F$39</definedName>
    <definedName name="_xlnm.Print_Area" localSheetId="29">'23'!$A$1:$F$71</definedName>
    <definedName name="_xlnm.Print_Area" localSheetId="30">'24'!$A$1:$F$74</definedName>
    <definedName name="_xlnm.Print_Area" localSheetId="31">'25'!$A$1:$F$71</definedName>
    <definedName name="_xlnm.Print_Area" localSheetId="32">'26'!$A$1:$F$71</definedName>
    <definedName name="_xlnm.Print_Area" localSheetId="33">'27'!$A$1:$F$93</definedName>
    <definedName name="_xlnm.Print_Area" localSheetId="34">'28'!$A$1:$F$90</definedName>
    <definedName name="_xlnm.Print_Area" localSheetId="35">'29'!$A$1:$F$77</definedName>
    <definedName name="_xlnm.Print_Area" localSheetId="9">'3'!$A$1:$F$73</definedName>
    <definedName name="_xlnm.Print_Area" localSheetId="36">'30'!$A$1:$F$71</definedName>
    <definedName name="_xlnm.Print_Area" localSheetId="37">'31'!$A$1:$F$81</definedName>
    <definedName name="_xlnm.Print_Area" localSheetId="38">'32'!$A$1:$F$92</definedName>
    <definedName name="_xlnm.Print_Area" localSheetId="39">'33'!$A$1:$F$101</definedName>
    <definedName name="_xlnm.Print_Area" localSheetId="40">'34'!$A$1:$F$72</definedName>
    <definedName name="_xlnm.Print_Area" localSheetId="41">'35'!$A$1:$F$71</definedName>
    <definedName name="_xlnm.Print_Area" localSheetId="42">'36'!$A$1:$F$73</definedName>
    <definedName name="_xlnm.Print_Area" localSheetId="43">'37'!$A$1:$F$75</definedName>
    <definedName name="_xlnm.Print_Area" localSheetId="44">'38'!$A$1:$F$71</definedName>
    <definedName name="_xlnm.Print_Area" localSheetId="45">'39'!$A$1:$F$71</definedName>
    <definedName name="_xlnm.Print_Area" localSheetId="10">'4'!$A$1:$F$71</definedName>
    <definedName name="_xlnm.Print_Area" localSheetId="46">'40'!$A$1:$F$71</definedName>
    <definedName name="_xlnm.Print_Area" localSheetId="47">'41'!$A$1:$F$83</definedName>
    <definedName name="_xlnm.Print_Area" localSheetId="48">'42'!$A$1:$F$71</definedName>
    <definedName name="_xlnm.Print_Area" localSheetId="49">'43'!$A$1:$F$109</definedName>
    <definedName name="_xlnm.Print_Area" localSheetId="50">'44'!$A$1:$F$71</definedName>
    <definedName name="_xlnm.Print_Area" localSheetId="51">'45'!$A$1:$F$154</definedName>
    <definedName name="_xlnm.Print_Area" localSheetId="52">'46'!$A$1:$F$132</definedName>
    <definedName name="_xlnm.Print_Area" localSheetId="53">'47'!$A$1:$F$71</definedName>
    <definedName name="_xlnm.Print_Area" localSheetId="54">'48'!$A$1:$F$100</definedName>
    <definedName name="_xlnm.Print_Area" localSheetId="55">'49'!$A$1:$F$109</definedName>
    <definedName name="_xlnm.Print_Area" localSheetId="11">'5'!$A$1:$F$42</definedName>
    <definedName name="_xlnm.Print_Area" localSheetId="56">'50'!$A$1:$F$83</definedName>
    <definedName name="_xlnm.Print_Area" localSheetId="57">'51'!$A$1:$F$71</definedName>
    <definedName name="_xlnm.Print_Area" localSheetId="58">'52'!$A$1:$F$80</definedName>
    <definedName name="_xlnm.Print_Area" localSheetId="59">'53'!$A$1:$F$71</definedName>
    <definedName name="_xlnm.Print_Area" localSheetId="60">'54'!$A$1:$F$74</definedName>
    <definedName name="_xlnm.Print_Area" localSheetId="61">'55'!$A$1:$F$86</definedName>
    <definedName name="_xlnm.Print_Area" localSheetId="62">'56'!$A$1:$F$71</definedName>
    <definedName name="_xlnm.Print_Area" localSheetId="63">'57'!$A$1:$F$83</definedName>
    <definedName name="_xlnm.Print_Area" localSheetId="64">'58'!$A$1:$F$71</definedName>
    <definedName name="_xlnm.Print_Area" localSheetId="65">'59'!$A$1:$F$71</definedName>
    <definedName name="_xlnm.Print_Area" localSheetId="12">'6'!$A$1:$F$76</definedName>
    <definedName name="_xlnm.Print_Area" localSheetId="66">'60'!$A$1:$F$71</definedName>
    <definedName name="_xlnm.Print_Area" localSheetId="67">'61'!$A$1:$F$77</definedName>
    <definedName name="_xlnm.Print_Area" localSheetId="68">'62'!$A$1:$F$71</definedName>
    <definedName name="_xlnm.Print_Area" localSheetId="69">'63'!$A$1:$F$71</definedName>
    <definedName name="_xlnm.Print_Area" localSheetId="70">'64'!$A$1:$F$97</definedName>
    <definedName name="_xlnm.Print_Area" localSheetId="71">'65'!$A$1:$F$71</definedName>
    <definedName name="_xlnm.Print_Area" localSheetId="72">'66'!$A$1:$F$73</definedName>
    <definedName name="_xlnm.Print_Area" localSheetId="73">'67'!$A$1:$F$79</definedName>
    <definedName name="_xlnm.Print_Area" localSheetId="74">'68'!$A$1:$F$82</definedName>
    <definedName name="_xlnm.Print_Area" localSheetId="75">'69'!$A$1:$F$77</definedName>
    <definedName name="_xlnm.Print_Area" localSheetId="13">'7'!$A$1:$F$35</definedName>
    <definedName name="_xlnm.Print_Area" localSheetId="76">'70'!$A$1:$F$71</definedName>
    <definedName name="_xlnm.Print_Area" localSheetId="77">'71'!$A$1:$F$93</definedName>
    <definedName name="_xlnm.Print_Area" localSheetId="78">'72'!$A$1:$F$71</definedName>
    <definedName name="_xlnm.Print_Area" localSheetId="79">'73'!$A$1:$F$81</definedName>
    <definedName name="_xlnm.Print_Area" localSheetId="80">'74'!$A$1:$F$71</definedName>
    <definedName name="_xlnm.Print_Area" localSheetId="81">'75'!$A$1:$F$71</definedName>
    <definedName name="_xlnm.Print_Area" localSheetId="82">'76'!$A$1:$F$79</definedName>
    <definedName name="_xlnm.Print_Area" localSheetId="84">'78'!$A$1:$F$71</definedName>
    <definedName name="_xlnm.Print_Area" localSheetId="85">'79'!$A$1:$F$80</definedName>
    <definedName name="_xlnm.Print_Area" localSheetId="14">'8'!$A$1:$F$80</definedName>
    <definedName name="_xlnm.Print_Area" localSheetId="86">'80'!$A$1:$F$71</definedName>
    <definedName name="_xlnm.Print_Area" localSheetId="87">'81'!$A$1:$F$71</definedName>
    <definedName name="_xlnm.Print_Area" localSheetId="88">'82'!$A$1:$F$71</definedName>
    <definedName name="_xlnm.Print_Area" localSheetId="89">'83'!$A$1:$F$71</definedName>
    <definedName name="_xlnm.Print_Area" localSheetId="90">'84'!$A$1:$F$71</definedName>
    <definedName name="_xlnm.Print_Area" localSheetId="91">'85'!$A$1:$F$71</definedName>
    <definedName name="_xlnm.Print_Area" localSheetId="92">'86'!$A$1:$F$71</definedName>
    <definedName name="_xlnm.Print_Area" localSheetId="93">'87'!$A$1:$F$71</definedName>
    <definedName name="_xlnm.Print_Area" localSheetId="94">'88'!$A$1:$F$76</definedName>
    <definedName name="_xlnm.Print_Area" localSheetId="95">'89'!$A$1:$F$100</definedName>
    <definedName name="_xlnm.Print_Area" localSheetId="15">'9'!$A$1:$F$80</definedName>
    <definedName name="_xlnm.Print_Area" localSheetId="96">'90'!$A$1:$F$71</definedName>
    <definedName name="_xlnm.Print_Area" localSheetId="97">'91'!$A$1:$F$81</definedName>
    <definedName name="_xlnm.Print_Area" localSheetId="98">'92'!$A$1:$F$71</definedName>
    <definedName name="_xlnm.Print_Area" localSheetId="6">Distributions!$B$4:$L$97</definedName>
    <definedName name="_xlnm.Print_Titles" localSheetId="8">'2'!$A:$A,'2'!$1:$3</definedName>
    <definedName name="_xlnm.Print_Titles" localSheetId="9">'3'!$A:$A,'3'!$1:$3</definedName>
    <definedName name="_xlnm.Print_Titles" localSheetId="51">'45'!$1:$3</definedName>
    <definedName name="_xlnm.Print_Titles" localSheetId="52">'46'!$1:$2</definedName>
    <definedName name="_xlnm.Print_Titles" localSheetId="55">'49'!$1:$2</definedName>
    <definedName name="_xlnm.Print_Titles" localSheetId="6">Distributions!$A:$A,Distributions!$3:$3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6" i="101" l="1"/>
  <c r="G1" i="109"/>
  <c r="G1" i="103"/>
  <c r="E4" i="101"/>
  <c r="E5" i="101"/>
  <c r="E6" i="101"/>
  <c r="E7" i="101"/>
  <c r="E8" i="101"/>
  <c r="E9" i="101"/>
  <c r="E10" i="101"/>
  <c r="E11" i="101"/>
  <c r="E12" i="101"/>
  <c r="E13" i="101"/>
  <c r="E14" i="101"/>
  <c r="E15" i="101"/>
  <c r="E16" i="101"/>
  <c r="E17" i="101"/>
  <c r="E18" i="101"/>
  <c r="E19" i="101"/>
  <c r="E20" i="101"/>
  <c r="E21" i="101"/>
  <c r="E22" i="101"/>
  <c r="E23" i="101"/>
  <c r="E24" i="101"/>
  <c r="E25" i="101"/>
  <c r="E26" i="101"/>
  <c r="E27" i="101"/>
  <c r="E28" i="101"/>
  <c r="E29" i="101"/>
  <c r="E30" i="101"/>
  <c r="E31" i="101"/>
  <c r="E32" i="101"/>
  <c r="E33" i="101"/>
  <c r="E34" i="101"/>
  <c r="E35" i="101"/>
  <c r="E36" i="101"/>
  <c r="E37" i="101"/>
  <c r="E38" i="101"/>
  <c r="E39" i="101"/>
  <c r="E40" i="101"/>
  <c r="E41" i="101"/>
  <c r="E42" i="101"/>
  <c r="E43" i="101"/>
  <c r="E44" i="101"/>
  <c r="E45" i="101"/>
  <c r="E46" i="101"/>
  <c r="E47" i="101"/>
  <c r="E48" i="101"/>
  <c r="E49" i="101"/>
  <c r="E50" i="101"/>
  <c r="E51" i="101"/>
  <c r="E52" i="101"/>
  <c r="E53" i="101"/>
  <c r="E54" i="101"/>
  <c r="E55" i="101"/>
  <c r="E56" i="101"/>
  <c r="E57" i="101"/>
  <c r="E58" i="101"/>
  <c r="E59" i="101"/>
  <c r="E60" i="101"/>
  <c r="E61" i="101"/>
  <c r="E62" i="101"/>
  <c r="E63" i="101"/>
  <c r="E64" i="101"/>
  <c r="E65" i="101"/>
  <c r="E66" i="101"/>
  <c r="E67" i="101"/>
  <c r="E68" i="101"/>
  <c r="E69" i="101"/>
  <c r="E70" i="101"/>
  <c r="E71" i="101"/>
  <c r="E72" i="101"/>
  <c r="E73" i="101"/>
  <c r="E74" i="101"/>
  <c r="E75" i="101"/>
  <c r="E76" i="101"/>
  <c r="E77" i="101"/>
  <c r="E78" i="101"/>
  <c r="E79" i="101"/>
  <c r="E80" i="101"/>
  <c r="E81" i="101"/>
  <c r="E82" i="101"/>
  <c r="E83" i="101"/>
  <c r="E84" i="101"/>
  <c r="E85" i="101"/>
  <c r="E86" i="101"/>
  <c r="E87" i="101"/>
  <c r="E88" i="101"/>
  <c r="E89" i="101"/>
  <c r="E90" i="101"/>
  <c r="E91" i="101"/>
  <c r="E92" i="101"/>
  <c r="E93" i="101"/>
  <c r="E94" i="101"/>
  <c r="D4" i="101"/>
  <c r="D5" i="101"/>
  <c r="D6" i="101"/>
  <c r="D7" i="101"/>
  <c r="D8" i="101"/>
  <c r="D9" i="101"/>
  <c r="D10" i="101"/>
  <c r="D11" i="101"/>
  <c r="D12" i="101"/>
  <c r="D13" i="101"/>
  <c r="D14" i="101"/>
  <c r="D15" i="101"/>
  <c r="D16" i="101"/>
  <c r="D17" i="101"/>
  <c r="D18" i="101"/>
  <c r="D19" i="101"/>
  <c r="D20" i="101"/>
  <c r="D21" i="101"/>
  <c r="D22" i="101"/>
  <c r="D23" i="101"/>
  <c r="D24" i="101"/>
  <c r="D25" i="101"/>
  <c r="D26" i="101"/>
  <c r="D27" i="101"/>
  <c r="D28" i="101"/>
  <c r="D29" i="101"/>
  <c r="D30" i="101"/>
  <c r="D31" i="101"/>
  <c r="D32" i="101"/>
  <c r="D33" i="101"/>
  <c r="D34" i="101"/>
  <c r="D35" i="101"/>
  <c r="D36" i="101"/>
  <c r="D37" i="101"/>
  <c r="D38" i="101"/>
  <c r="D39" i="101"/>
  <c r="D40" i="101"/>
  <c r="D41" i="101"/>
  <c r="D42" i="101"/>
  <c r="D43" i="101"/>
  <c r="D44" i="101"/>
  <c r="D45" i="101"/>
  <c r="D46" i="101"/>
  <c r="D47" i="101"/>
  <c r="D48" i="101"/>
  <c r="D49" i="101"/>
  <c r="D50" i="101"/>
  <c r="D51" i="101"/>
  <c r="D52" i="101"/>
  <c r="D53" i="101"/>
  <c r="D54" i="101"/>
  <c r="D55" i="101"/>
  <c r="D56" i="101"/>
  <c r="D57" i="101"/>
  <c r="D58" i="101"/>
  <c r="D59" i="101"/>
  <c r="D60" i="101"/>
  <c r="D61" i="101"/>
  <c r="D62" i="101"/>
  <c r="D63" i="101"/>
  <c r="D64" i="101"/>
  <c r="D65" i="101"/>
  <c r="D66" i="101"/>
  <c r="D67" i="101"/>
  <c r="D68" i="101"/>
  <c r="D69" i="101"/>
  <c r="D70" i="101"/>
  <c r="D71" i="101"/>
  <c r="D72" i="101"/>
  <c r="D73" i="101"/>
  <c r="D74" i="101"/>
  <c r="D75" i="101"/>
  <c r="D76" i="101"/>
  <c r="D77" i="101"/>
  <c r="D78" i="101"/>
  <c r="D79" i="101"/>
  <c r="D80" i="101"/>
  <c r="D81" i="101"/>
  <c r="D82" i="101"/>
  <c r="D83" i="101"/>
  <c r="D84" i="101"/>
  <c r="D85" i="101"/>
  <c r="D87" i="101"/>
  <c r="D88" i="101"/>
  <c r="D89" i="101"/>
  <c r="D90" i="101"/>
  <c r="D91" i="101"/>
  <c r="D92" i="101"/>
  <c r="D93" i="101"/>
  <c r="D94" i="101"/>
  <c r="I34" i="108" l="1"/>
  <c r="I33" i="108"/>
  <c r="I32" i="108"/>
  <c r="I31" i="108"/>
  <c r="I30" i="108"/>
  <c r="I29" i="108"/>
  <c r="I28" i="108"/>
  <c r="I27" i="108"/>
  <c r="I26" i="108"/>
  <c r="I25" i="108"/>
  <c r="I24" i="108"/>
  <c r="I23" i="108"/>
  <c r="G97" i="110" l="1"/>
  <c r="M97" i="110"/>
  <c r="A154" i="108" l="1"/>
  <c r="A153" i="108"/>
  <c r="A152" i="108"/>
  <c r="A151" i="108"/>
  <c r="A150" i="108"/>
  <c r="A149" i="108"/>
  <c r="A148" i="108"/>
  <c r="A147" i="108"/>
  <c r="A146" i="108"/>
  <c r="A145" i="108"/>
  <c r="A144" i="108"/>
  <c r="A143" i="108"/>
  <c r="A142" i="108"/>
  <c r="A141" i="108"/>
  <c r="A140" i="108"/>
  <c r="A139" i="108"/>
  <c r="A138" i="108"/>
  <c r="A137" i="108"/>
  <c r="A136" i="108"/>
  <c r="A135" i="108"/>
  <c r="A134" i="108"/>
  <c r="A133" i="108"/>
  <c r="A132" i="108"/>
  <c r="A131" i="108"/>
  <c r="A130" i="108"/>
  <c r="A129" i="108"/>
  <c r="A128" i="108"/>
  <c r="A127" i="108"/>
  <c r="A126" i="108"/>
  <c r="A125" i="108"/>
  <c r="A124" i="108"/>
  <c r="A123" i="108"/>
  <c r="A122" i="108"/>
  <c r="A121" i="108"/>
  <c r="A120" i="108"/>
  <c r="A119" i="108"/>
  <c r="A118" i="108"/>
  <c r="A117" i="108"/>
  <c r="A116" i="108"/>
  <c r="A115" i="108"/>
  <c r="A114" i="108"/>
  <c r="A113" i="108"/>
  <c r="A112" i="108"/>
  <c r="A111" i="108"/>
  <c r="A110" i="108"/>
  <c r="A109" i="108"/>
  <c r="A108" i="108"/>
  <c r="A107" i="108"/>
  <c r="A106" i="108"/>
  <c r="A105" i="108"/>
  <c r="A104" i="108"/>
  <c r="A103" i="108"/>
  <c r="A102" i="108"/>
  <c r="A101" i="108"/>
  <c r="A100" i="108"/>
  <c r="A99" i="108"/>
  <c r="A98" i="108"/>
  <c r="A97" i="108"/>
  <c r="A96" i="108"/>
  <c r="A95" i="108"/>
  <c r="A94" i="108"/>
  <c r="A93" i="108"/>
  <c r="A92" i="108"/>
  <c r="A91" i="108"/>
  <c r="A90" i="108"/>
  <c r="A89" i="108"/>
  <c r="A88" i="108"/>
  <c r="A87" i="108"/>
  <c r="A86" i="108"/>
  <c r="A85" i="108"/>
  <c r="A84" i="108"/>
  <c r="A83" i="108"/>
  <c r="A82" i="108"/>
  <c r="A81" i="108"/>
  <c r="A80" i="108"/>
  <c r="A79" i="108"/>
  <c r="A78" i="108"/>
  <c r="A77" i="108"/>
  <c r="A76" i="108"/>
  <c r="A75" i="108"/>
  <c r="A74" i="108"/>
  <c r="A73" i="108"/>
  <c r="A72" i="108"/>
  <c r="A71" i="108"/>
  <c r="A70" i="108"/>
  <c r="A69" i="108"/>
  <c r="A68" i="108"/>
  <c r="A67" i="108"/>
  <c r="A66" i="108"/>
  <c r="A65" i="108"/>
  <c r="A64" i="108"/>
  <c r="A63" i="108"/>
  <c r="E154" i="108"/>
  <c r="E153" i="108"/>
  <c r="E152" i="108"/>
  <c r="E151" i="108"/>
  <c r="E150" i="108"/>
  <c r="E149" i="108"/>
  <c r="E148" i="108"/>
  <c r="E147" i="108"/>
  <c r="E146" i="108"/>
  <c r="E145" i="108"/>
  <c r="E144" i="108"/>
  <c r="E143" i="108"/>
  <c r="E142" i="108"/>
  <c r="E141" i="108"/>
  <c r="E140" i="108"/>
  <c r="E139" i="108"/>
  <c r="E138" i="108"/>
  <c r="E137" i="108"/>
  <c r="E136" i="108"/>
  <c r="E135" i="108"/>
  <c r="E134" i="108"/>
  <c r="E133" i="108"/>
  <c r="E132" i="108"/>
  <c r="E131" i="108"/>
  <c r="E130" i="108"/>
  <c r="E129" i="108"/>
  <c r="E128" i="108"/>
  <c r="E127" i="108"/>
  <c r="E126" i="108"/>
  <c r="E125" i="108"/>
  <c r="E124" i="108"/>
  <c r="E123" i="108"/>
  <c r="E122" i="108"/>
  <c r="E121" i="108"/>
  <c r="E120" i="108"/>
  <c r="E119" i="108"/>
  <c r="E118" i="108"/>
  <c r="E117" i="108"/>
  <c r="E116" i="108"/>
  <c r="E115" i="108"/>
  <c r="E114" i="108"/>
  <c r="E113" i="108"/>
  <c r="E112" i="108"/>
  <c r="E111" i="108"/>
  <c r="E110" i="108"/>
  <c r="E109" i="108"/>
  <c r="E108" i="108"/>
  <c r="E107" i="108"/>
  <c r="E106" i="108"/>
  <c r="E105" i="108"/>
  <c r="E104" i="108"/>
  <c r="E103" i="108"/>
  <c r="E102" i="108"/>
  <c r="E101" i="108"/>
  <c r="E100" i="108"/>
  <c r="E99" i="108"/>
  <c r="E98" i="108"/>
  <c r="E97" i="108"/>
  <c r="E96" i="108"/>
  <c r="E95" i="108"/>
  <c r="E94" i="108"/>
  <c r="E93" i="108"/>
  <c r="E92" i="108"/>
  <c r="E91" i="108"/>
  <c r="E90" i="108"/>
  <c r="E89" i="108"/>
  <c r="E88" i="108"/>
  <c r="E87" i="108"/>
  <c r="E86" i="108"/>
  <c r="E85" i="108"/>
  <c r="E84" i="108"/>
  <c r="E83" i="108"/>
  <c r="E82" i="108"/>
  <c r="E81" i="108"/>
  <c r="E80" i="108"/>
  <c r="E79" i="108"/>
  <c r="E78" i="108"/>
  <c r="E77" i="108"/>
  <c r="E76" i="108"/>
  <c r="E75" i="108"/>
  <c r="E74" i="108"/>
  <c r="E73" i="108"/>
  <c r="E72" i="108"/>
  <c r="E71" i="108"/>
  <c r="E70" i="108"/>
  <c r="E69" i="108"/>
  <c r="E68" i="108"/>
  <c r="E67" i="108"/>
  <c r="E66" i="108"/>
  <c r="E65" i="108"/>
  <c r="E64" i="108"/>
  <c r="E3" i="101"/>
  <c r="E63" i="108" s="1"/>
  <c r="D3" i="101"/>
  <c r="G50" i="108"/>
  <c r="E50" i="108"/>
  <c r="K35" i="108"/>
  <c r="M28" i="108"/>
  <c r="M27" i="108"/>
  <c r="M26" i="108"/>
  <c r="M25" i="108"/>
  <c r="M24" i="108"/>
  <c r="M23" i="108"/>
  <c r="M34" i="108"/>
  <c r="M33" i="108"/>
  <c r="M32" i="108"/>
  <c r="M31" i="108"/>
  <c r="M30" i="108"/>
  <c r="M29" i="108"/>
  <c r="A3" i="108"/>
  <c r="A2" i="108"/>
  <c r="I50" i="108" l="1"/>
  <c r="K50" i="108" s="1"/>
  <c r="C63" i="108"/>
  <c r="G63" i="108" s="1"/>
  <c r="I63" i="108" s="1"/>
  <c r="O4" i="110"/>
  <c r="E95" i="101"/>
  <c r="E155" i="108"/>
  <c r="M35" i="108"/>
  <c r="I35" i="108"/>
  <c r="F2" i="98" l="1"/>
  <c r="F2" i="97"/>
  <c r="F2" i="96"/>
  <c r="F2" i="95"/>
  <c r="F2" i="94"/>
  <c r="F2" i="93"/>
  <c r="F2" i="92"/>
  <c r="F2" i="91"/>
  <c r="F2" i="90"/>
  <c r="F2" i="89"/>
  <c r="F2" i="88"/>
  <c r="F2" i="87"/>
  <c r="F2" i="86"/>
  <c r="F2" i="85"/>
  <c r="F2" i="84"/>
  <c r="F2" i="83"/>
  <c r="F2" i="82"/>
  <c r="F2" i="81"/>
  <c r="F2" i="80"/>
  <c r="F2" i="79"/>
  <c r="F2" i="78"/>
  <c r="F2" i="77"/>
  <c r="F2" i="76"/>
  <c r="F2" i="75"/>
  <c r="F2" i="74"/>
  <c r="F2" i="73"/>
  <c r="F2" i="72"/>
  <c r="F2" i="71"/>
  <c r="F2" i="70"/>
  <c r="F2" i="69"/>
  <c r="F2" i="68"/>
  <c r="F2" i="67"/>
  <c r="F2" i="66"/>
  <c r="F2" i="65"/>
  <c r="F2" i="64"/>
  <c r="F2" i="63"/>
  <c r="F2" i="62"/>
  <c r="F2" i="61"/>
  <c r="F2" i="60"/>
  <c r="F2" i="59"/>
  <c r="F2" i="58"/>
  <c r="F2" i="57"/>
  <c r="F2" i="56"/>
  <c r="F2" i="55"/>
  <c r="F2" i="54"/>
  <c r="F2" i="53"/>
  <c r="F2" i="52"/>
  <c r="F2" i="51"/>
  <c r="F2" i="50"/>
  <c r="F2" i="49"/>
  <c r="F2" i="48"/>
  <c r="F2" i="47"/>
  <c r="F2" i="46"/>
  <c r="F2" i="45"/>
  <c r="F2" i="44"/>
  <c r="F2" i="43"/>
  <c r="F2" i="42"/>
  <c r="F2" i="32"/>
  <c r="F2" i="40"/>
  <c r="F2" i="39"/>
  <c r="F2" i="38"/>
  <c r="F2" i="37"/>
  <c r="F2" i="36"/>
  <c r="F2" i="35"/>
  <c r="F2" i="34"/>
  <c r="F2" i="33"/>
  <c r="F2" i="41"/>
  <c r="F2" i="31"/>
  <c r="F2" i="30"/>
  <c r="F2" i="29"/>
  <c r="F2" i="28"/>
  <c r="F2" i="27"/>
  <c r="F2" i="26"/>
  <c r="F2" i="25"/>
  <c r="F2" i="24"/>
  <c r="F2" i="23"/>
  <c r="F2" i="22"/>
  <c r="F2" i="21"/>
  <c r="F2" i="20"/>
  <c r="F2" i="19"/>
  <c r="F2" i="18"/>
  <c r="F2" i="17"/>
  <c r="F2" i="16"/>
  <c r="F2" i="15"/>
  <c r="F2" i="14"/>
  <c r="F2" i="13"/>
  <c r="F2" i="12"/>
  <c r="F2" i="11"/>
  <c r="F2" i="10"/>
  <c r="F2" i="9"/>
  <c r="F2" i="99"/>
  <c r="E2" i="98"/>
  <c r="E2" i="97"/>
  <c r="E2" i="96"/>
  <c r="E2" i="95"/>
  <c r="E2" i="94"/>
  <c r="E2" i="93"/>
  <c r="E2" i="92"/>
  <c r="E2" i="91"/>
  <c r="E2" i="90"/>
  <c r="E2" i="89"/>
  <c r="E2" i="88"/>
  <c r="E2" i="87"/>
  <c r="E2" i="86"/>
  <c r="E2" i="85"/>
  <c r="E2" i="84"/>
  <c r="E2" i="83"/>
  <c r="E2" i="82"/>
  <c r="E2" i="81"/>
  <c r="E2" i="80"/>
  <c r="E2" i="79"/>
  <c r="E2" i="78"/>
  <c r="E2" i="77"/>
  <c r="E2" i="76"/>
  <c r="E2" i="75"/>
  <c r="E2" i="74"/>
  <c r="E2" i="73"/>
  <c r="E2" i="72"/>
  <c r="E2" i="71"/>
  <c r="E2" i="70"/>
  <c r="E2" i="69"/>
  <c r="E2" i="68"/>
  <c r="E2" i="67"/>
  <c r="E2" i="66"/>
  <c r="E2" i="65"/>
  <c r="E2" i="64"/>
  <c r="E2" i="63"/>
  <c r="E2" i="62"/>
  <c r="E2" i="61"/>
  <c r="E2" i="60"/>
  <c r="E2" i="59"/>
  <c r="E2" i="58"/>
  <c r="E2" i="57"/>
  <c r="E2" i="56"/>
  <c r="E2" i="55"/>
  <c r="E2" i="54"/>
  <c r="E2" i="53"/>
  <c r="E2" i="52"/>
  <c r="E2" i="51"/>
  <c r="E2" i="50"/>
  <c r="E2" i="49"/>
  <c r="E2" i="48"/>
  <c r="E2" i="47"/>
  <c r="E2" i="46"/>
  <c r="E2" i="45"/>
  <c r="E2" i="44"/>
  <c r="E2" i="43"/>
  <c r="E2" i="42"/>
  <c r="E2" i="32"/>
  <c r="E2" i="40"/>
  <c r="E2" i="39"/>
  <c r="E2" i="38"/>
  <c r="E2" i="37"/>
  <c r="E2" i="36"/>
  <c r="E2" i="35"/>
  <c r="E2" i="34"/>
  <c r="E2" i="33"/>
  <c r="E2" i="41"/>
  <c r="E2" i="31"/>
  <c r="E2" i="30"/>
  <c r="E2" i="29"/>
  <c r="E2" i="28"/>
  <c r="E2" i="27"/>
  <c r="E2" i="26"/>
  <c r="E2" i="25"/>
  <c r="E2" i="24"/>
  <c r="E2" i="23"/>
  <c r="E2" i="22"/>
  <c r="E2" i="21"/>
  <c r="E2" i="20"/>
  <c r="E2" i="19"/>
  <c r="E2" i="18"/>
  <c r="E2" i="17"/>
  <c r="E2" i="16"/>
  <c r="E2" i="15"/>
  <c r="E2" i="14"/>
  <c r="E2" i="13"/>
  <c r="E2" i="12"/>
  <c r="E2" i="11"/>
  <c r="E2" i="10"/>
  <c r="E2" i="9"/>
  <c r="E2" i="99"/>
  <c r="D2" i="98"/>
  <c r="D2" i="97"/>
  <c r="D2" i="96"/>
  <c r="D2" i="95"/>
  <c r="D2" i="94"/>
  <c r="D2" i="93"/>
  <c r="D2" i="92"/>
  <c r="D2" i="91"/>
  <c r="D2" i="90"/>
  <c r="D2" i="89"/>
  <c r="D2" i="88"/>
  <c r="D2" i="87"/>
  <c r="D2" i="86"/>
  <c r="D2" i="85"/>
  <c r="D2" i="84"/>
  <c r="D2" i="83"/>
  <c r="D2" i="82"/>
  <c r="D2" i="81"/>
  <c r="D2" i="80"/>
  <c r="D2" i="79"/>
  <c r="D2" i="78"/>
  <c r="D2" i="77"/>
  <c r="D2" i="76"/>
  <c r="D2" i="75"/>
  <c r="D2" i="74"/>
  <c r="D2" i="73"/>
  <c r="D2" i="72"/>
  <c r="D2" i="71"/>
  <c r="D2" i="70"/>
  <c r="D2" i="69"/>
  <c r="D2" i="68"/>
  <c r="D2" i="67"/>
  <c r="D2" i="66"/>
  <c r="D2" i="65"/>
  <c r="D2" i="64"/>
  <c r="D2" i="63"/>
  <c r="D2" i="62"/>
  <c r="D2" i="61"/>
  <c r="D2" i="60"/>
  <c r="D2" i="59"/>
  <c r="D2" i="58"/>
  <c r="D2" i="57"/>
  <c r="D2" i="56"/>
  <c r="D2" i="55"/>
  <c r="D2" i="54"/>
  <c r="D2" i="53"/>
  <c r="D2" i="52"/>
  <c r="D2" i="51"/>
  <c r="D2" i="50"/>
  <c r="D2" i="49"/>
  <c r="D2" i="48"/>
  <c r="D2" i="47"/>
  <c r="D2" i="46"/>
  <c r="D2" i="45"/>
  <c r="D2" i="44"/>
  <c r="D2" i="43"/>
  <c r="D2" i="42"/>
  <c r="D2" i="32"/>
  <c r="D2" i="40"/>
  <c r="D2" i="39"/>
  <c r="D2" i="38"/>
  <c r="D2" i="37"/>
  <c r="D2" i="36"/>
  <c r="D2" i="35"/>
  <c r="D2" i="34"/>
  <c r="D2" i="33"/>
  <c r="D2" i="41"/>
  <c r="D2" i="31"/>
  <c r="D2" i="30"/>
  <c r="D2" i="29"/>
  <c r="D2" i="28"/>
  <c r="D2" i="27"/>
  <c r="D2" i="26"/>
  <c r="D2" i="25"/>
  <c r="D2" i="24"/>
  <c r="D2" i="23"/>
  <c r="D2" i="22"/>
  <c r="D2" i="21"/>
  <c r="D2" i="20"/>
  <c r="D2" i="19"/>
  <c r="D2" i="18"/>
  <c r="D2" i="17"/>
  <c r="D2" i="16"/>
  <c r="D2" i="15"/>
  <c r="D2" i="14"/>
  <c r="D2" i="13"/>
  <c r="D2" i="12"/>
  <c r="D2" i="11"/>
  <c r="D2" i="10"/>
  <c r="D2" i="9"/>
  <c r="D2" i="99"/>
  <c r="F2" i="100"/>
  <c r="E2" i="100"/>
  <c r="D2" i="100"/>
  <c r="C95" i="101"/>
  <c r="C66" i="108" l="1"/>
  <c r="G66" i="108" s="1"/>
  <c r="I66" i="108" s="1"/>
  <c r="O7" i="110"/>
  <c r="C70" i="108"/>
  <c r="G70" i="108" s="1"/>
  <c r="I70" i="108" s="1"/>
  <c r="O11" i="110"/>
  <c r="C74" i="108"/>
  <c r="G74" i="108" s="1"/>
  <c r="I74" i="108" s="1"/>
  <c r="O15" i="110"/>
  <c r="C78" i="108"/>
  <c r="G78" i="108" s="1"/>
  <c r="I78" i="108" s="1"/>
  <c r="O19" i="110"/>
  <c r="C82" i="108"/>
  <c r="G82" i="108" s="1"/>
  <c r="I82" i="108" s="1"/>
  <c r="O23" i="110"/>
  <c r="C86" i="108"/>
  <c r="G86" i="108" s="1"/>
  <c r="I86" i="108" s="1"/>
  <c r="O27" i="110"/>
  <c r="C94" i="108"/>
  <c r="G94" i="108" s="1"/>
  <c r="I94" i="108" s="1"/>
  <c r="O35" i="110"/>
  <c r="C98" i="108"/>
  <c r="G98" i="108" s="1"/>
  <c r="I98" i="108" s="1"/>
  <c r="O39" i="110"/>
  <c r="C102" i="108"/>
  <c r="G102" i="108" s="1"/>
  <c r="I102" i="108" s="1"/>
  <c r="O43" i="110"/>
  <c r="C106" i="108"/>
  <c r="G106" i="108" s="1"/>
  <c r="I106" i="108" s="1"/>
  <c r="O47" i="110"/>
  <c r="C110" i="108"/>
  <c r="G110" i="108" s="1"/>
  <c r="I110" i="108" s="1"/>
  <c r="O51" i="110"/>
  <c r="C114" i="108"/>
  <c r="G114" i="108" s="1"/>
  <c r="I114" i="108" s="1"/>
  <c r="O55" i="110"/>
  <c r="C118" i="108"/>
  <c r="G118" i="108" s="1"/>
  <c r="I118" i="108" s="1"/>
  <c r="O59" i="110"/>
  <c r="C122" i="108"/>
  <c r="G122" i="108" s="1"/>
  <c r="I122" i="108" s="1"/>
  <c r="O63" i="110"/>
  <c r="C126" i="108"/>
  <c r="G126" i="108" s="1"/>
  <c r="I126" i="108" s="1"/>
  <c r="O67" i="110"/>
  <c r="C130" i="108"/>
  <c r="G130" i="108" s="1"/>
  <c r="I130" i="108" s="1"/>
  <c r="O71" i="110"/>
  <c r="C134" i="108"/>
  <c r="G134" i="108" s="1"/>
  <c r="I134" i="108" s="1"/>
  <c r="O75" i="110"/>
  <c r="C138" i="108"/>
  <c r="G138" i="108" s="1"/>
  <c r="I138" i="108" s="1"/>
  <c r="O79" i="110"/>
  <c r="C142" i="108"/>
  <c r="G142" i="108" s="1"/>
  <c r="I142" i="108" s="1"/>
  <c r="O83" i="110"/>
  <c r="C146" i="108"/>
  <c r="G146" i="108" s="1"/>
  <c r="I146" i="108" s="1"/>
  <c r="O87" i="110"/>
  <c r="C150" i="108"/>
  <c r="G150" i="108" s="1"/>
  <c r="I150" i="108" s="1"/>
  <c r="O91" i="110"/>
  <c r="C67" i="108"/>
  <c r="G67" i="108" s="1"/>
  <c r="I67" i="108" s="1"/>
  <c r="O8" i="110"/>
  <c r="C71" i="108"/>
  <c r="G71" i="108" s="1"/>
  <c r="I71" i="108" s="1"/>
  <c r="O12" i="110"/>
  <c r="C75" i="108"/>
  <c r="G75" i="108" s="1"/>
  <c r="I75" i="108" s="1"/>
  <c r="O16" i="110"/>
  <c r="C79" i="108"/>
  <c r="G79" i="108" s="1"/>
  <c r="I79" i="108" s="1"/>
  <c r="O20" i="110"/>
  <c r="C83" i="108"/>
  <c r="G83" i="108" s="1"/>
  <c r="I83" i="108" s="1"/>
  <c r="O24" i="110"/>
  <c r="C87" i="108"/>
  <c r="G87" i="108" s="1"/>
  <c r="I87" i="108" s="1"/>
  <c r="O28" i="110"/>
  <c r="C91" i="108"/>
  <c r="G91" i="108" s="1"/>
  <c r="I91" i="108" s="1"/>
  <c r="O32" i="110"/>
  <c r="C95" i="108"/>
  <c r="G95" i="108" s="1"/>
  <c r="I95" i="108" s="1"/>
  <c r="O36" i="110"/>
  <c r="C99" i="108"/>
  <c r="G99" i="108" s="1"/>
  <c r="I99" i="108" s="1"/>
  <c r="O40" i="110"/>
  <c r="C103" i="108"/>
  <c r="G103" i="108" s="1"/>
  <c r="I103" i="108" s="1"/>
  <c r="O44" i="110"/>
  <c r="C107" i="108"/>
  <c r="G107" i="108" s="1"/>
  <c r="I107" i="108" s="1"/>
  <c r="O48" i="110"/>
  <c r="C111" i="108"/>
  <c r="G111" i="108" s="1"/>
  <c r="I111" i="108" s="1"/>
  <c r="O52" i="110"/>
  <c r="C115" i="108"/>
  <c r="G115" i="108" s="1"/>
  <c r="I115" i="108" s="1"/>
  <c r="O56" i="110"/>
  <c r="C119" i="108"/>
  <c r="G119" i="108" s="1"/>
  <c r="I119" i="108" s="1"/>
  <c r="O60" i="110"/>
  <c r="C123" i="108"/>
  <c r="G123" i="108" s="1"/>
  <c r="I123" i="108" s="1"/>
  <c r="O64" i="110"/>
  <c r="C127" i="108"/>
  <c r="G127" i="108" s="1"/>
  <c r="I127" i="108" s="1"/>
  <c r="O68" i="110"/>
  <c r="C131" i="108"/>
  <c r="G131" i="108" s="1"/>
  <c r="I131" i="108" s="1"/>
  <c r="O72" i="110"/>
  <c r="C135" i="108"/>
  <c r="G135" i="108" s="1"/>
  <c r="I135" i="108" s="1"/>
  <c r="O76" i="110"/>
  <c r="C139" i="108"/>
  <c r="G139" i="108" s="1"/>
  <c r="I139" i="108" s="1"/>
  <c r="O80" i="110"/>
  <c r="C143" i="108"/>
  <c r="G143" i="108" s="1"/>
  <c r="I143" i="108" s="1"/>
  <c r="O84" i="110"/>
  <c r="C147" i="108"/>
  <c r="G147" i="108" s="1"/>
  <c r="I147" i="108" s="1"/>
  <c r="O88" i="110"/>
  <c r="C151" i="108"/>
  <c r="G151" i="108" s="1"/>
  <c r="I151" i="108" s="1"/>
  <c r="O92" i="110"/>
  <c r="C72" i="108"/>
  <c r="G72" i="108" s="1"/>
  <c r="I72" i="108" s="1"/>
  <c r="O13" i="110"/>
  <c r="C112" i="108"/>
  <c r="G112" i="108" s="1"/>
  <c r="I112" i="108" s="1"/>
  <c r="O53" i="110"/>
  <c r="C64" i="108"/>
  <c r="G64" i="108" s="1"/>
  <c r="I64" i="108" s="1"/>
  <c r="O5" i="110"/>
  <c r="C68" i="108"/>
  <c r="G68" i="108" s="1"/>
  <c r="I68" i="108" s="1"/>
  <c r="O9" i="110"/>
  <c r="C76" i="108"/>
  <c r="G76" i="108" s="1"/>
  <c r="I76" i="108" s="1"/>
  <c r="O17" i="110"/>
  <c r="C80" i="108"/>
  <c r="G80" i="108" s="1"/>
  <c r="I80" i="108" s="1"/>
  <c r="O21" i="110"/>
  <c r="C84" i="108"/>
  <c r="G84" i="108" s="1"/>
  <c r="I84" i="108" s="1"/>
  <c r="O25" i="110"/>
  <c r="C88" i="108"/>
  <c r="G88" i="108" s="1"/>
  <c r="I88" i="108" s="1"/>
  <c r="O29" i="110"/>
  <c r="C92" i="108"/>
  <c r="G92" i="108" s="1"/>
  <c r="I92" i="108" s="1"/>
  <c r="O33" i="110"/>
  <c r="C96" i="108"/>
  <c r="G96" i="108" s="1"/>
  <c r="I96" i="108" s="1"/>
  <c r="O37" i="110"/>
  <c r="C100" i="108"/>
  <c r="G100" i="108" s="1"/>
  <c r="I100" i="108" s="1"/>
  <c r="O41" i="110"/>
  <c r="C104" i="108"/>
  <c r="G104" i="108" s="1"/>
  <c r="I104" i="108" s="1"/>
  <c r="O45" i="110"/>
  <c r="C108" i="108"/>
  <c r="G108" i="108" s="1"/>
  <c r="I108" i="108" s="1"/>
  <c r="O49" i="110"/>
  <c r="C116" i="108"/>
  <c r="G116" i="108" s="1"/>
  <c r="I116" i="108" s="1"/>
  <c r="O57" i="110"/>
  <c r="C120" i="108"/>
  <c r="G120" i="108" s="1"/>
  <c r="I120" i="108" s="1"/>
  <c r="O61" i="110"/>
  <c r="C124" i="108"/>
  <c r="G124" i="108" s="1"/>
  <c r="I124" i="108" s="1"/>
  <c r="O65" i="110"/>
  <c r="C128" i="108"/>
  <c r="G128" i="108" s="1"/>
  <c r="I128" i="108" s="1"/>
  <c r="O69" i="110"/>
  <c r="C132" i="108"/>
  <c r="G132" i="108" s="1"/>
  <c r="I132" i="108" s="1"/>
  <c r="O73" i="110"/>
  <c r="C136" i="108"/>
  <c r="G136" i="108" s="1"/>
  <c r="I136" i="108" s="1"/>
  <c r="O77" i="110"/>
  <c r="C140" i="108"/>
  <c r="G140" i="108" s="1"/>
  <c r="I140" i="108" s="1"/>
  <c r="O81" i="110"/>
  <c r="C144" i="108"/>
  <c r="G144" i="108" s="1"/>
  <c r="I144" i="108" s="1"/>
  <c r="O85" i="110"/>
  <c r="C148" i="108"/>
  <c r="G148" i="108" s="1"/>
  <c r="I148" i="108" s="1"/>
  <c r="O89" i="110"/>
  <c r="C152" i="108"/>
  <c r="G152" i="108" s="1"/>
  <c r="I152" i="108" s="1"/>
  <c r="O93" i="110"/>
  <c r="C65" i="108"/>
  <c r="G65" i="108" s="1"/>
  <c r="I65" i="108" s="1"/>
  <c r="O6" i="110"/>
  <c r="C69" i="108"/>
  <c r="G69" i="108" s="1"/>
  <c r="I69" i="108" s="1"/>
  <c r="O10" i="110"/>
  <c r="C73" i="108"/>
  <c r="G73" i="108" s="1"/>
  <c r="I73" i="108" s="1"/>
  <c r="O14" i="110"/>
  <c r="C77" i="108"/>
  <c r="G77" i="108" s="1"/>
  <c r="I77" i="108" s="1"/>
  <c r="O18" i="110"/>
  <c r="C81" i="108"/>
  <c r="G81" i="108" s="1"/>
  <c r="I81" i="108" s="1"/>
  <c r="O22" i="110"/>
  <c r="C85" i="108"/>
  <c r="G85" i="108" s="1"/>
  <c r="I85" i="108" s="1"/>
  <c r="O26" i="110"/>
  <c r="C89" i="108"/>
  <c r="G89" i="108" s="1"/>
  <c r="I89" i="108" s="1"/>
  <c r="O30" i="110"/>
  <c r="C93" i="108"/>
  <c r="G93" i="108" s="1"/>
  <c r="I93" i="108" s="1"/>
  <c r="O34" i="110"/>
  <c r="C97" i="108"/>
  <c r="G97" i="108" s="1"/>
  <c r="I97" i="108" s="1"/>
  <c r="O38" i="110"/>
  <c r="C101" i="108"/>
  <c r="G101" i="108" s="1"/>
  <c r="I101" i="108" s="1"/>
  <c r="O42" i="110"/>
  <c r="C105" i="108"/>
  <c r="G105" i="108" s="1"/>
  <c r="I105" i="108" s="1"/>
  <c r="O46" i="110"/>
  <c r="C109" i="108"/>
  <c r="G109" i="108" s="1"/>
  <c r="I109" i="108" s="1"/>
  <c r="O50" i="110"/>
  <c r="C113" i="108"/>
  <c r="G113" i="108" s="1"/>
  <c r="I113" i="108" s="1"/>
  <c r="O54" i="110"/>
  <c r="C117" i="108"/>
  <c r="G117" i="108" s="1"/>
  <c r="I117" i="108" s="1"/>
  <c r="O58" i="110"/>
  <c r="C121" i="108"/>
  <c r="G121" i="108" s="1"/>
  <c r="I121" i="108" s="1"/>
  <c r="O62" i="110"/>
  <c r="C125" i="108"/>
  <c r="G125" i="108" s="1"/>
  <c r="I125" i="108" s="1"/>
  <c r="O66" i="110"/>
  <c r="C129" i="108"/>
  <c r="G129" i="108" s="1"/>
  <c r="I129" i="108" s="1"/>
  <c r="O70" i="110"/>
  <c r="C133" i="108"/>
  <c r="G133" i="108" s="1"/>
  <c r="I133" i="108" s="1"/>
  <c r="O74" i="110"/>
  <c r="C137" i="108"/>
  <c r="G137" i="108" s="1"/>
  <c r="I137" i="108" s="1"/>
  <c r="O78" i="110"/>
  <c r="C141" i="108"/>
  <c r="G141" i="108" s="1"/>
  <c r="I141" i="108" s="1"/>
  <c r="O82" i="110"/>
  <c r="C145" i="108"/>
  <c r="G145" i="108" s="1"/>
  <c r="I145" i="108" s="1"/>
  <c r="O86" i="110"/>
  <c r="C149" i="108"/>
  <c r="G149" i="108" s="1"/>
  <c r="I149" i="108" s="1"/>
  <c r="O90" i="110"/>
  <c r="C153" i="108"/>
  <c r="G153" i="108" s="1"/>
  <c r="I153" i="108" s="1"/>
  <c r="O94" i="110"/>
  <c r="C90" i="108"/>
  <c r="G90" i="108" s="1"/>
  <c r="I90" i="108" s="1"/>
  <c r="O31" i="110"/>
  <c r="O95" i="110"/>
  <c r="D3" i="100"/>
  <c r="O97" i="110" l="1"/>
  <c r="D95" i="101"/>
  <c r="C154" i="108"/>
  <c r="D63" i="100"/>
  <c r="E63" i="100" s="1"/>
  <c r="F63" i="100" s="1"/>
  <c r="D5" i="100"/>
  <c r="D10" i="100"/>
  <c r="D22" i="100"/>
  <c r="D34" i="100"/>
  <c r="D13" i="100"/>
  <c r="D19" i="100"/>
  <c r="D25" i="100"/>
  <c r="D31" i="100"/>
  <c r="D37" i="100"/>
  <c r="D43" i="100"/>
  <c r="D47" i="100"/>
  <c r="D57" i="100"/>
  <c r="D62" i="100"/>
  <c r="D11" i="100"/>
  <c r="D17" i="100"/>
  <c r="D23" i="100"/>
  <c r="D29" i="100"/>
  <c r="D35" i="100"/>
  <c r="D41" i="100"/>
  <c r="D46" i="100"/>
  <c r="D61" i="100"/>
  <c r="D49" i="100"/>
  <c r="D51" i="100" s="1"/>
  <c r="D4" i="100"/>
  <c r="D16" i="100"/>
  <c r="D28" i="100"/>
  <c r="D40" i="100"/>
  <c r="D45" i="100"/>
  <c r="D14" i="100"/>
  <c r="D20" i="100"/>
  <c r="D26" i="100"/>
  <c r="D32" i="100"/>
  <c r="D38" i="100"/>
  <c r="D44" i="100"/>
  <c r="D48" i="100"/>
  <c r="D53" i="100"/>
  <c r="D55" i="100" s="1"/>
  <c r="G154" i="108" l="1"/>
  <c r="I154" i="108" s="1"/>
  <c r="C155" i="108"/>
  <c r="G155" i="108" s="1"/>
  <c r="I155" i="108" s="1"/>
  <c r="E32" i="100"/>
  <c r="F32" i="100" s="1"/>
  <c r="E16" i="100"/>
  <c r="F16" i="100" s="1"/>
  <c r="E62" i="100"/>
  <c r="F62" i="100" s="1"/>
  <c r="E44" i="100"/>
  <c r="F44" i="100" s="1"/>
  <c r="E20" i="100"/>
  <c r="F20" i="100" s="1"/>
  <c r="E40" i="100"/>
  <c r="F40" i="100" s="1"/>
  <c r="E49" i="100"/>
  <c r="F49" i="100" s="1"/>
  <c r="D52" i="100"/>
  <c r="E35" i="100"/>
  <c r="F35" i="100" s="1"/>
  <c r="E11" i="100"/>
  <c r="F11" i="100" s="1"/>
  <c r="E47" i="100"/>
  <c r="F47" i="100" s="1"/>
  <c r="E25" i="100"/>
  <c r="F25" i="100" s="1"/>
  <c r="E22" i="100"/>
  <c r="F22" i="100" s="1"/>
  <c r="E38" i="100"/>
  <c r="F38" i="100" s="1"/>
  <c r="E14" i="100"/>
  <c r="F14" i="100" s="1"/>
  <c r="E28" i="100"/>
  <c r="F28" i="100" s="1"/>
  <c r="E61" i="100"/>
  <c r="F61" i="100" s="1"/>
  <c r="E29" i="100"/>
  <c r="F29" i="100" s="1"/>
  <c r="D7" i="100"/>
  <c r="D8" i="100" s="1"/>
  <c r="E5" i="100"/>
  <c r="F5" i="100" s="1"/>
  <c r="E43" i="100"/>
  <c r="F43" i="100" s="1"/>
  <c r="E19" i="100"/>
  <c r="F19" i="100" s="1"/>
  <c r="E10" i="100"/>
  <c r="F10" i="100" s="1"/>
  <c r="E53" i="100"/>
  <c r="F53" i="100" s="1"/>
  <c r="D64" i="100"/>
  <c r="E46" i="100"/>
  <c r="F46" i="100" s="1"/>
  <c r="E23" i="100"/>
  <c r="F23" i="100" s="1"/>
  <c r="E37" i="100"/>
  <c r="F37" i="100" s="1"/>
  <c r="E13" i="100"/>
  <c r="F13" i="100" s="1"/>
  <c r="E48" i="100"/>
  <c r="F48" i="100" s="1"/>
  <c r="E26" i="100"/>
  <c r="F26" i="100" s="1"/>
  <c r="E45" i="100"/>
  <c r="F45" i="100" s="1"/>
  <c r="E4" i="100"/>
  <c r="D66" i="100"/>
  <c r="E41" i="100"/>
  <c r="F41" i="100" s="1"/>
  <c r="E17" i="100"/>
  <c r="F17" i="100" s="1"/>
  <c r="D59" i="100"/>
  <c r="D60" i="100" s="1"/>
  <c r="E57" i="100"/>
  <c r="F57" i="100" s="1"/>
  <c r="E31" i="100"/>
  <c r="F31" i="100" s="1"/>
  <c r="E34" i="100"/>
  <c r="F34" i="100" s="1"/>
  <c r="B4" i="110" l="1"/>
  <c r="E66" i="100"/>
  <c r="D68" i="100"/>
  <c r="F4" i="100"/>
  <c r="H4" i="110" s="1"/>
  <c r="E8" i="100"/>
  <c r="F8" i="100" s="1"/>
  <c r="E55" i="100"/>
  <c r="F55" i="100" s="1"/>
  <c r="E52" i="100"/>
  <c r="F52" i="100" s="1"/>
  <c r="E60" i="100"/>
  <c r="F60" i="100" s="1"/>
  <c r="D56" i="100"/>
  <c r="E64" i="100"/>
  <c r="F64" i="100" s="1"/>
  <c r="D67" i="100"/>
  <c r="E7" i="100"/>
  <c r="E59" i="100"/>
  <c r="F59" i="100" s="1"/>
  <c r="E51" i="100"/>
  <c r="F51" i="100" s="1"/>
  <c r="D3" i="71"/>
  <c r="D60" i="71" s="1"/>
  <c r="D3" i="72"/>
  <c r="D41" i="72" s="1"/>
  <c r="D3" i="73"/>
  <c r="D54" i="73" s="1"/>
  <c r="D3" i="74"/>
  <c r="D81" i="74" s="1"/>
  <c r="D3" i="75"/>
  <c r="D57" i="75" s="1"/>
  <c r="D3" i="76"/>
  <c r="D60" i="76" s="1"/>
  <c r="D3" i="77"/>
  <c r="D50" i="77" s="1"/>
  <c r="D3" i="78"/>
  <c r="D34" i="78" s="1"/>
  <c r="E34" i="78" s="1"/>
  <c r="D3" i="79"/>
  <c r="D13" i="79" s="1"/>
  <c r="D3" i="80"/>
  <c r="D43" i="80" s="1"/>
  <c r="E43" i="80" s="1"/>
  <c r="F43" i="80" s="1"/>
  <c r="D3" i="94"/>
  <c r="D26" i="94" s="1"/>
  <c r="E26" i="94" s="1"/>
  <c r="D3" i="93"/>
  <c r="D75" i="93" s="1"/>
  <c r="E75" i="93" s="1"/>
  <c r="D3" i="92"/>
  <c r="D32" i="92" s="1"/>
  <c r="D3" i="91"/>
  <c r="D29" i="91" s="1"/>
  <c r="D3" i="95"/>
  <c r="D3" i="9"/>
  <c r="D53" i="9" s="1"/>
  <c r="D3" i="10"/>
  <c r="D74" i="10" s="1"/>
  <c r="D3" i="11"/>
  <c r="D43" i="11" s="1"/>
  <c r="D3" i="12"/>
  <c r="D93" i="12" s="1"/>
  <c r="D3" i="13"/>
  <c r="D69" i="13" s="1"/>
  <c r="D3" i="14"/>
  <c r="D49" i="14" s="1"/>
  <c r="D3" i="15"/>
  <c r="D61" i="15" s="1"/>
  <c r="D3" i="16"/>
  <c r="D48" i="16" s="1"/>
  <c r="D3" i="17"/>
  <c r="D25" i="17" s="1"/>
  <c r="E25" i="17" s="1"/>
  <c r="D3" i="18"/>
  <c r="D39" i="18" s="1"/>
  <c r="D3" i="19"/>
  <c r="D33" i="19" s="1"/>
  <c r="D3" i="20"/>
  <c r="D3" i="21"/>
  <c r="D32" i="21" s="1"/>
  <c r="D3" i="22"/>
  <c r="D73" i="22" s="1"/>
  <c r="D3" i="23"/>
  <c r="D27" i="23" s="1"/>
  <c r="D3" i="24"/>
  <c r="D52" i="24" s="1"/>
  <c r="D3" i="25"/>
  <c r="D47" i="25" s="1"/>
  <c r="E47" i="25" s="1"/>
  <c r="F47" i="25" s="1"/>
  <c r="D3" i="26"/>
  <c r="D36" i="26" s="1"/>
  <c r="E36" i="26" s="1"/>
  <c r="F36" i="26" s="1"/>
  <c r="D3" i="27"/>
  <c r="D51" i="27" s="1"/>
  <c r="D3" i="28"/>
  <c r="D37" i="28" s="1"/>
  <c r="E37" i="28" s="1"/>
  <c r="F37" i="28" s="1"/>
  <c r="D3" i="29"/>
  <c r="D20" i="29" s="1"/>
  <c r="D3" i="30"/>
  <c r="D86" i="30" s="1"/>
  <c r="E86" i="30" s="1"/>
  <c r="F86" i="30" s="1"/>
  <c r="D3" i="31"/>
  <c r="D56" i="31" s="1"/>
  <c r="D3" i="41"/>
  <c r="D70" i="41" s="1"/>
  <c r="D3" i="33"/>
  <c r="D74" i="33" s="1"/>
  <c r="D3" i="34"/>
  <c r="D72" i="34" s="1"/>
  <c r="E72" i="34" s="1"/>
  <c r="F72" i="34" s="1"/>
  <c r="D3" i="35"/>
  <c r="D38" i="35" s="1"/>
  <c r="D3" i="36"/>
  <c r="D39" i="36" s="1"/>
  <c r="E39" i="36" s="1"/>
  <c r="F39" i="36" s="1"/>
  <c r="D3" i="37"/>
  <c r="D90" i="37" s="1"/>
  <c r="D3" i="38"/>
  <c r="D44" i="38" s="1"/>
  <c r="D3" i="39"/>
  <c r="D46" i="39" s="1"/>
  <c r="D3" i="40"/>
  <c r="D70" i="40" s="1"/>
  <c r="D3" i="32"/>
  <c r="D47" i="32" s="1"/>
  <c r="D3" i="42"/>
  <c r="D57" i="42" s="1"/>
  <c r="D3" i="43"/>
  <c r="D20" i="43" s="1"/>
  <c r="D3" i="44"/>
  <c r="D76" i="44" s="1"/>
  <c r="D3" i="45"/>
  <c r="D3" i="46"/>
  <c r="D79" i="46" s="1"/>
  <c r="D3" i="47"/>
  <c r="D67" i="47" s="1"/>
  <c r="D3" i="48"/>
  <c r="D54" i="48" s="1"/>
  <c r="D3" i="49"/>
  <c r="D46" i="49" s="1"/>
  <c r="D3" i="50"/>
  <c r="D25" i="50" s="1"/>
  <c r="E25" i="50" s="1"/>
  <c r="D3" i="51"/>
  <c r="D3" i="52"/>
  <c r="D102" i="52" s="1"/>
  <c r="D3" i="53"/>
  <c r="D93" i="53" s="1"/>
  <c r="D3" i="54"/>
  <c r="D47" i="54" s="1"/>
  <c r="D3" i="55"/>
  <c r="D124" i="55" s="1"/>
  <c r="D3" i="56"/>
  <c r="D129" i="56" s="1"/>
  <c r="D3" i="57"/>
  <c r="D50" i="57" s="1"/>
  <c r="D3" i="58"/>
  <c r="D102" i="58" s="1"/>
  <c r="D3" i="59"/>
  <c r="D64" i="59" s="1"/>
  <c r="D3" i="60"/>
  <c r="D76" i="60" s="1"/>
  <c r="D3" i="61"/>
  <c r="D22" i="61" s="1"/>
  <c r="D3" i="62"/>
  <c r="D40" i="62" s="1"/>
  <c r="D3" i="63"/>
  <c r="D55" i="63" s="1"/>
  <c r="D3" i="64"/>
  <c r="D56" i="64" s="1"/>
  <c r="D3" i="65"/>
  <c r="D66" i="65" s="1"/>
  <c r="D3" i="66"/>
  <c r="D58" i="66" s="1"/>
  <c r="D3" i="67"/>
  <c r="D65" i="67" s="1"/>
  <c r="D3" i="68"/>
  <c r="D94" i="68" s="1"/>
  <c r="D3" i="69"/>
  <c r="D3" i="70"/>
  <c r="D25" i="70" s="1"/>
  <c r="E25" i="70" s="1"/>
  <c r="D3" i="81"/>
  <c r="D96" i="81" s="1"/>
  <c r="D3" i="82"/>
  <c r="D70" i="82" s="1"/>
  <c r="D3" i="83"/>
  <c r="D83" i="83" s="1"/>
  <c r="E83" i="83" s="1"/>
  <c r="D3" i="84"/>
  <c r="D43" i="84" s="1"/>
  <c r="D3" i="85"/>
  <c r="D41" i="85" s="1"/>
  <c r="D3" i="86"/>
  <c r="D46" i="86" s="1"/>
  <c r="D3" i="87"/>
  <c r="D26" i="87" s="1"/>
  <c r="E26" i="87" s="1"/>
  <c r="D3" i="88"/>
  <c r="D47" i="88" s="1"/>
  <c r="D3" i="89"/>
  <c r="D65" i="89" s="1"/>
  <c r="D67" i="89" s="1"/>
  <c r="D3" i="90"/>
  <c r="D49" i="90" s="1"/>
  <c r="D3" i="96"/>
  <c r="D3" i="97"/>
  <c r="D47" i="97" s="1"/>
  <c r="E47" i="97" s="1"/>
  <c r="D3" i="98"/>
  <c r="D19" i="98" s="1"/>
  <c r="D3" i="99"/>
  <c r="F66" i="100" l="1"/>
  <c r="E67" i="100"/>
  <c r="C4" i="110"/>
  <c r="D46" i="78"/>
  <c r="E46" i="78" s="1"/>
  <c r="D53" i="99"/>
  <c r="E53" i="99" s="1"/>
  <c r="F53" i="99" s="1"/>
  <c r="D5" i="99"/>
  <c r="E5" i="99" s="1"/>
  <c r="F5" i="99" s="1"/>
  <c r="D22" i="71"/>
  <c r="D41" i="71"/>
  <c r="E41" i="71" s="1"/>
  <c r="D4" i="78"/>
  <c r="E4" i="78" s="1"/>
  <c r="D13" i="78"/>
  <c r="E13" i="78" s="1"/>
  <c r="F13" i="78" s="1"/>
  <c r="D14" i="78"/>
  <c r="E14" i="78" s="1"/>
  <c r="F14" i="78" s="1"/>
  <c r="D40" i="78"/>
  <c r="E40" i="78" s="1"/>
  <c r="D19" i="21"/>
  <c r="E19" i="21" s="1"/>
  <c r="F19" i="21" s="1"/>
  <c r="D13" i="21"/>
  <c r="E13" i="21" s="1"/>
  <c r="F13" i="21" s="1"/>
  <c r="D14" i="75"/>
  <c r="D43" i="73"/>
  <c r="E43" i="73" s="1"/>
  <c r="F43" i="73" s="1"/>
  <c r="D13" i="62"/>
  <c r="E13" i="62" s="1"/>
  <c r="D40" i="71"/>
  <c r="E40" i="71" s="1"/>
  <c r="F40" i="71" s="1"/>
  <c r="D34" i="33"/>
  <c r="D40" i="41"/>
  <c r="E40" i="41" s="1"/>
  <c r="F40" i="41" s="1"/>
  <c r="D62" i="71"/>
  <c r="E62" i="71" s="1"/>
  <c r="F62" i="71" s="1"/>
  <c r="D20" i="71"/>
  <c r="E20" i="71" s="1"/>
  <c r="D19" i="71"/>
  <c r="E19" i="71" s="1"/>
  <c r="F19" i="71" s="1"/>
  <c r="D36" i="71"/>
  <c r="E36" i="71" s="1"/>
  <c r="F36" i="71" s="1"/>
  <c r="D27" i="79"/>
  <c r="D31" i="31"/>
  <c r="E31" i="31" s="1"/>
  <c r="D4" i="71"/>
  <c r="E4" i="71" s="1"/>
  <c r="D26" i="71"/>
  <c r="E26" i="71" s="1"/>
  <c r="D44" i="71"/>
  <c r="E44" i="71" s="1"/>
  <c r="F44" i="71" s="1"/>
  <c r="D10" i="71"/>
  <c r="E10" i="71" s="1"/>
  <c r="F10" i="71" s="1"/>
  <c r="D28" i="71"/>
  <c r="D32" i="72"/>
  <c r="E32" i="72" s="1"/>
  <c r="F32" i="72" s="1"/>
  <c r="D13" i="71"/>
  <c r="E13" i="71" s="1"/>
  <c r="D31" i="71"/>
  <c r="E31" i="71" s="1"/>
  <c r="D25" i="73"/>
  <c r="E25" i="73" s="1"/>
  <c r="F25" i="73" s="1"/>
  <c r="D62" i="78"/>
  <c r="E62" i="78" s="1"/>
  <c r="F62" i="78" s="1"/>
  <c r="D14" i="71"/>
  <c r="E14" i="71" s="1"/>
  <c r="D32" i="71"/>
  <c r="E32" i="71" s="1"/>
  <c r="D23" i="79"/>
  <c r="D13" i="70"/>
  <c r="E13" i="70" s="1"/>
  <c r="D26" i="63"/>
  <c r="E26" i="63" s="1"/>
  <c r="D16" i="71"/>
  <c r="E16" i="71" s="1"/>
  <c r="F16" i="71" s="1"/>
  <c r="D34" i="71"/>
  <c r="E34" i="71" s="1"/>
  <c r="F34" i="71" s="1"/>
  <c r="D52" i="71"/>
  <c r="D54" i="71" s="1"/>
  <c r="D55" i="71" s="1"/>
  <c r="D34" i="29"/>
  <c r="E34" i="29" s="1"/>
  <c r="D38" i="71"/>
  <c r="E38" i="71" s="1"/>
  <c r="F38" i="71" s="1"/>
  <c r="D25" i="72"/>
  <c r="E25" i="72" s="1"/>
  <c r="F25" i="72" s="1"/>
  <c r="D26" i="79"/>
  <c r="E26" i="79" s="1"/>
  <c r="D56" i="72"/>
  <c r="E56" i="72" s="1"/>
  <c r="D26" i="15"/>
  <c r="E26" i="15" s="1"/>
  <c r="F26" i="15" s="1"/>
  <c r="D36" i="72"/>
  <c r="E36" i="72" s="1"/>
  <c r="F36" i="72" s="1"/>
  <c r="D14" i="80"/>
  <c r="E14" i="80" s="1"/>
  <c r="F14" i="80" s="1"/>
  <c r="D40" i="72"/>
  <c r="E40" i="72" s="1"/>
  <c r="F40" i="72" s="1"/>
  <c r="D19" i="80"/>
  <c r="E19" i="80" s="1"/>
  <c r="D23" i="91"/>
  <c r="D44" i="72"/>
  <c r="E44" i="72" s="1"/>
  <c r="F44" i="72" s="1"/>
  <c r="D31" i="80"/>
  <c r="E31" i="80" s="1"/>
  <c r="F31" i="80" s="1"/>
  <c r="D69" i="72"/>
  <c r="E69" i="72" s="1"/>
  <c r="D60" i="72"/>
  <c r="D62" i="72" s="1"/>
  <c r="E62" i="72" s="1"/>
  <c r="F62" i="72" s="1"/>
  <c r="D37" i="80"/>
  <c r="E37" i="80" s="1"/>
  <c r="F37" i="80" s="1"/>
  <c r="D19" i="72"/>
  <c r="E19" i="72" s="1"/>
  <c r="F19" i="72" s="1"/>
  <c r="D70" i="72"/>
  <c r="E70" i="72" s="1"/>
  <c r="F70" i="72" s="1"/>
  <c r="D37" i="82"/>
  <c r="D38" i="17"/>
  <c r="E38" i="17" s="1"/>
  <c r="F38" i="17" s="1"/>
  <c r="D28" i="11"/>
  <c r="D20" i="72"/>
  <c r="D10" i="83"/>
  <c r="E10" i="83" s="1"/>
  <c r="F10" i="83" s="1"/>
  <c r="D50" i="98"/>
  <c r="E50" i="98" s="1"/>
  <c r="F50" i="98" s="1"/>
  <c r="D39" i="87"/>
  <c r="E39" i="87" s="1"/>
  <c r="F39" i="87" s="1"/>
  <c r="D43" i="83"/>
  <c r="E43" i="83" s="1"/>
  <c r="F43" i="83" s="1"/>
  <c r="D48" i="35"/>
  <c r="E48" i="35" s="1"/>
  <c r="F48" i="35" s="1"/>
  <c r="D73" i="33"/>
  <c r="E73" i="33" s="1"/>
  <c r="F73" i="33" s="1"/>
  <c r="D31" i="72"/>
  <c r="E31" i="72" s="1"/>
  <c r="F31" i="72" s="1"/>
  <c r="D71" i="72"/>
  <c r="E71" i="72" s="1"/>
  <c r="F71" i="72" s="1"/>
  <c r="D28" i="78"/>
  <c r="E28" i="78" s="1"/>
  <c r="F28" i="78" s="1"/>
  <c r="D20" i="80"/>
  <c r="E20" i="80" s="1"/>
  <c r="F20" i="80" s="1"/>
  <c r="D13" i="44"/>
  <c r="E13" i="44" s="1"/>
  <c r="D77" i="83"/>
  <c r="D79" i="83" s="1"/>
  <c r="E79" i="83" s="1"/>
  <c r="F79" i="83" s="1"/>
  <c r="D14" i="44"/>
  <c r="D19" i="33"/>
  <c r="E19" i="33" s="1"/>
  <c r="F19" i="33" s="1"/>
  <c r="D14" i="85"/>
  <c r="E14" i="85" s="1"/>
  <c r="F14" i="85" s="1"/>
  <c r="D13" i="82"/>
  <c r="E13" i="82" s="1"/>
  <c r="D34" i="63"/>
  <c r="E34" i="63" s="1"/>
  <c r="D34" i="82"/>
  <c r="E34" i="82" s="1"/>
  <c r="F34" i="82" s="1"/>
  <c r="D14" i="56"/>
  <c r="E14" i="56" s="1"/>
  <c r="F14" i="56" s="1"/>
  <c r="D32" i="49"/>
  <c r="E32" i="49" s="1"/>
  <c r="D25" i="36"/>
  <c r="E25" i="36" s="1"/>
  <c r="D28" i="33"/>
  <c r="E28" i="33" s="1"/>
  <c r="F28" i="33" s="1"/>
  <c r="D14" i="31"/>
  <c r="D20" i="15"/>
  <c r="D13" i="11"/>
  <c r="E13" i="11" s="1"/>
  <c r="F13" i="11" s="1"/>
  <c r="D13" i="72"/>
  <c r="E13" i="72" s="1"/>
  <c r="F13" i="72" s="1"/>
  <c r="D53" i="77"/>
  <c r="E53" i="77" s="1"/>
  <c r="D50" i="78"/>
  <c r="E50" i="78" s="1"/>
  <c r="F50" i="78" s="1"/>
  <c r="D13" i="35"/>
  <c r="E13" i="35" s="1"/>
  <c r="D47" i="33"/>
  <c r="E47" i="33" s="1"/>
  <c r="D38" i="31"/>
  <c r="D44" i="15"/>
  <c r="E44" i="15" s="1"/>
  <c r="F44" i="15" s="1"/>
  <c r="D67" i="82"/>
  <c r="E67" i="82" s="1"/>
  <c r="D14" i="87"/>
  <c r="E14" i="87" s="1"/>
  <c r="D34" i="83"/>
  <c r="E34" i="83" s="1"/>
  <c r="F34" i="83" s="1"/>
  <c r="D14" i="65"/>
  <c r="E14" i="65" s="1"/>
  <c r="F14" i="65" s="1"/>
  <c r="D19" i="35"/>
  <c r="E19" i="35" s="1"/>
  <c r="D56" i="33"/>
  <c r="E56" i="33" s="1"/>
  <c r="D48" i="15"/>
  <c r="E48" i="15" s="1"/>
  <c r="F48" i="15" s="1"/>
  <c r="F7" i="100"/>
  <c r="D37" i="52"/>
  <c r="E37" i="52" s="1"/>
  <c r="F37" i="52" s="1"/>
  <c r="D25" i="98"/>
  <c r="E25" i="98" s="1"/>
  <c r="D73" i="89"/>
  <c r="E73" i="89" s="1"/>
  <c r="F73" i="89" s="1"/>
  <c r="D22" i="83"/>
  <c r="E22" i="83" s="1"/>
  <c r="F22" i="83" s="1"/>
  <c r="D61" i="69"/>
  <c r="E61" i="69" s="1"/>
  <c r="D11" i="69"/>
  <c r="D38" i="65"/>
  <c r="D14" i="63"/>
  <c r="E14" i="63" s="1"/>
  <c r="D109" i="56"/>
  <c r="D111" i="56" s="1"/>
  <c r="E111" i="56" s="1"/>
  <c r="D43" i="51"/>
  <c r="E43" i="51" s="1"/>
  <c r="F43" i="51" s="1"/>
  <c r="D11" i="51"/>
  <c r="D63" i="44"/>
  <c r="E63" i="44" s="1"/>
  <c r="F63" i="44" s="1"/>
  <c r="D46" i="38"/>
  <c r="E46" i="38" s="1"/>
  <c r="F46" i="38" s="1"/>
  <c r="D19" i="29"/>
  <c r="E19" i="29" s="1"/>
  <c r="D10" i="21"/>
  <c r="E10" i="21" s="1"/>
  <c r="F10" i="21" s="1"/>
  <c r="D59" i="17"/>
  <c r="E59" i="17" s="1"/>
  <c r="F59" i="17" s="1"/>
  <c r="D11" i="17"/>
  <c r="D48" i="77"/>
  <c r="E48" i="77" s="1"/>
  <c r="D10" i="64"/>
  <c r="E10" i="64" s="1"/>
  <c r="F10" i="64" s="1"/>
  <c r="D68" i="77"/>
  <c r="E68" i="77" s="1"/>
  <c r="D19" i="97"/>
  <c r="D54" i="84"/>
  <c r="E54" i="84" s="1"/>
  <c r="F54" i="84" s="1"/>
  <c r="D45" i="83"/>
  <c r="E45" i="83" s="1"/>
  <c r="F45" i="83" s="1"/>
  <c r="D28" i="64"/>
  <c r="E28" i="64" s="1"/>
  <c r="F28" i="64" s="1"/>
  <c r="D38" i="63"/>
  <c r="E38" i="63" s="1"/>
  <c r="D25" i="55"/>
  <c r="E25" i="55" s="1"/>
  <c r="F25" i="55" s="1"/>
  <c r="D6" i="52"/>
  <c r="E6" i="52" s="1"/>
  <c r="D29" i="50"/>
  <c r="E29" i="50" s="1"/>
  <c r="D22" i="37"/>
  <c r="D14" i="28"/>
  <c r="E14" i="28" s="1"/>
  <c r="D13" i="23"/>
  <c r="E13" i="23" s="1"/>
  <c r="D27" i="21"/>
  <c r="D60" i="17"/>
  <c r="E60" i="17" s="1"/>
  <c r="D13" i="14"/>
  <c r="E13" i="14" s="1"/>
  <c r="D41" i="11"/>
  <c r="E41" i="11" s="1"/>
  <c r="D26" i="93"/>
  <c r="E26" i="93" s="1"/>
  <c r="F26" i="93" s="1"/>
  <c r="D10" i="77"/>
  <c r="E10" i="77" s="1"/>
  <c r="F10" i="77" s="1"/>
  <c r="D13" i="88"/>
  <c r="E13" i="88" s="1"/>
  <c r="D5" i="84"/>
  <c r="E5" i="84" s="1"/>
  <c r="D32" i="68"/>
  <c r="E32" i="68" s="1"/>
  <c r="F32" i="68" s="1"/>
  <c r="D4" i="55"/>
  <c r="D129" i="55" s="1"/>
  <c r="D20" i="97"/>
  <c r="E20" i="97" s="1"/>
  <c r="F20" i="97" s="1"/>
  <c r="D62" i="84"/>
  <c r="E62" i="84" s="1"/>
  <c r="F62" i="84" s="1"/>
  <c r="D53" i="83"/>
  <c r="E53" i="83" s="1"/>
  <c r="F53" i="83" s="1"/>
  <c r="D34" i="64"/>
  <c r="D48" i="63"/>
  <c r="E48" i="63" s="1"/>
  <c r="D40" i="55"/>
  <c r="E40" i="55" s="1"/>
  <c r="F40" i="55" s="1"/>
  <c r="D20" i="52"/>
  <c r="E20" i="52" s="1"/>
  <c r="F20" i="52" s="1"/>
  <c r="D49" i="37"/>
  <c r="E49" i="37" s="1"/>
  <c r="F49" i="37" s="1"/>
  <c r="D10" i="41"/>
  <c r="E10" i="41" s="1"/>
  <c r="F10" i="41" s="1"/>
  <c r="D20" i="30"/>
  <c r="E20" i="30" s="1"/>
  <c r="D20" i="28"/>
  <c r="E20" i="28" s="1"/>
  <c r="D14" i="23"/>
  <c r="D31" i="21"/>
  <c r="E31" i="21" s="1"/>
  <c r="F31" i="21" s="1"/>
  <c r="D14" i="14"/>
  <c r="E14" i="14" s="1"/>
  <c r="F14" i="14" s="1"/>
  <c r="D20" i="77"/>
  <c r="D13" i="37"/>
  <c r="E13" i="37" s="1"/>
  <c r="F13" i="37" s="1"/>
  <c r="D29" i="96"/>
  <c r="E29" i="96" s="1"/>
  <c r="F29" i="96" s="1"/>
  <c r="D10" i="96"/>
  <c r="D69" i="83"/>
  <c r="E69" i="83" s="1"/>
  <c r="F69" i="83" s="1"/>
  <c r="D60" i="64"/>
  <c r="E60" i="64" s="1"/>
  <c r="D56" i="55"/>
  <c r="E56" i="55" s="1"/>
  <c r="D24" i="52"/>
  <c r="E24" i="52" s="1"/>
  <c r="D16" i="49"/>
  <c r="E16" i="49" s="1"/>
  <c r="F16" i="49" s="1"/>
  <c r="D34" i="41"/>
  <c r="E34" i="41" s="1"/>
  <c r="F34" i="41" s="1"/>
  <c r="D77" i="30"/>
  <c r="E77" i="30" s="1"/>
  <c r="F77" i="30" s="1"/>
  <c r="D51" i="28"/>
  <c r="E51" i="28" s="1"/>
  <c r="F51" i="28" s="1"/>
  <c r="D33" i="23"/>
  <c r="E33" i="23" s="1"/>
  <c r="D27" i="20"/>
  <c r="D11" i="20"/>
  <c r="D31" i="14"/>
  <c r="E31" i="14" s="1"/>
  <c r="D26" i="77"/>
  <c r="E26" i="77" s="1"/>
  <c r="D72" i="55"/>
  <c r="E72" i="55" s="1"/>
  <c r="F72" i="55" s="1"/>
  <c r="D71" i="95"/>
  <c r="E71" i="95" s="1"/>
  <c r="F71" i="95" s="1"/>
  <c r="D11" i="95"/>
  <c r="D37" i="77"/>
  <c r="E37" i="77" s="1"/>
  <c r="D19" i="83"/>
  <c r="D44" i="70"/>
  <c r="E44" i="70" s="1"/>
  <c r="F44" i="70" s="1"/>
  <c r="D31" i="65"/>
  <c r="E31" i="65" s="1"/>
  <c r="D10" i="63"/>
  <c r="E10" i="63" s="1"/>
  <c r="D37" i="62"/>
  <c r="E37" i="62" s="1"/>
  <c r="D26" i="56"/>
  <c r="D123" i="55"/>
  <c r="E123" i="55" s="1"/>
  <c r="F123" i="55" s="1"/>
  <c r="D45" i="52"/>
  <c r="E45" i="52" s="1"/>
  <c r="F45" i="52" s="1"/>
  <c r="D49" i="49"/>
  <c r="E49" i="49" s="1"/>
  <c r="F49" i="49" s="1"/>
  <c r="D38" i="44"/>
  <c r="E38" i="44" s="1"/>
  <c r="F38" i="44" s="1"/>
  <c r="D25" i="38"/>
  <c r="E25" i="38" s="1"/>
  <c r="D13" i="29"/>
  <c r="E13" i="29" s="1"/>
  <c r="D43" i="77"/>
  <c r="E43" i="77" s="1"/>
  <c r="E68" i="100"/>
  <c r="D4" i="110" s="1"/>
  <c r="E56" i="100"/>
  <c r="E65" i="100" s="1"/>
  <c r="D65" i="100"/>
  <c r="D69" i="100" s="1"/>
  <c r="F68" i="100"/>
  <c r="J4" i="110" s="1"/>
  <c r="D34" i="90"/>
  <c r="E34" i="90" s="1"/>
  <c r="F34" i="90" s="1"/>
  <c r="D43" i="89"/>
  <c r="E43" i="89" s="1"/>
  <c r="F43" i="89" s="1"/>
  <c r="D38" i="87"/>
  <c r="E38" i="87" s="1"/>
  <c r="D4" i="83"/>
  <c r="D87" i="83" s="1"/>
  <c r="D31" i="83"/>
  <c r="E31" i="83" s="1"/>
  <c r="F31" i="83" s="1"/>
  <c r="D51" i="83"/>
  <c r="E51" i="83" s="1"/>
  <c r="F51" i="83" s="1"/>
  <c r="D10" i="82"/>
  <c r="E10" i="82" s="1"/>
  <c r="F10" i="82" s="1"/>
  <c r="D62" i="82"/>
  <c r="E62" i="82" s="1"/>
  <c r="D77" i="69"/>
  <c r="E77" i="69" s="1"/>
  <c r="D50" i="64"/>
  <c r="E50" i="64" s="1"/>
  <c r="F50" i="64" s="1"/>
  <c r="D22" i="63"/>
  <c r="E22" i="63" s="1"/>
  <c r="F22" i="63" s="1"/>
  <c r="D45" i="63"/>
  <c r="E45" i="63" s="1"/>
  <c r="D31" i="62"/>
  <c r="E31" i="62" s="1"/>
  <c r="D31" i="61"/>
  <c r="E31" i="61" s="1"/>
  <c r="F31" i="61" s="1"/>
  <c r="D28" i="57"/>
  <c r="E28" i="57" s="1"/>
  <c r="F28" i="57" s="1"/>
  <c r="D97" i="56"/>
  <c r="E97" i="56" s="1"/>
  <c r="F97" i="56" s="1"/>
  <c r="D19" i="55"/>
  <c r="E19" i="55" s="1"/>
  <c r="F19" i="55" s="1"/>
  <c r="D50" i="55"/>
  <c r="E50" i="55" s="1"/>
  <c r="D78" i="55"/>
  <c r="E78" i="55" s="1"/>
  <c r="F78" i="55" s="1"/>
  <c r="D36" i="52"/>
  <c r="E36" i="52" s="1"/>
  <c r="D14" i="51"/>
  <c r="E14" i="51" s="1"/>
  <c r="D38" i="51"/>
  <c r="E38" i="51" s="1"/>
  <c r="D37" i="44"/>
  <c r="E37" i="44" s="1"/>
  <c r="D37" i="38"/>
  <c r="D37" i="37"/>
  <c r="E37" i="37" s="1"/>
  <c r="F37" i="37" s="1"/>
  <c r="D13" i="33"/>
  <c r="E13" i="33" s="1"/>
  <c r="F13" i="33" s="1"/>
  <c r="D43" i="33"/>
  <c r="E43" i="33" s="1"/>
  <c r="D4" i="41"/>
  <c r="D74" i="41" s="1"/>
  <c r="D52" i="31"/>
  <c r="E52" i="31" s="1"/>
  <c r="D38" i="30"/>
  <c r="E38" i="30" s="1"/>
  <c r="D46" i="28"/>
  <c r="E46" i="28" s="1"/>
  <c r="F46" i="28" s="1"/>
  <c r="D26" i="24"/>
  <c r="E26" i="24" s="1"/>
  <c r="D28" i="23"/>
  <c r="E28" i="23" s="1"/>
  <c r="D26" i="21"/>
  <c r="E26" i="21" s="1"/>
  <c r="D14" i="17"/>
  <c r="E14" i="17" s="1"/>
  <c r="D53" i="17"/>
  <c r="E53" i="17" s="1"/>
  <c r="F53" i="17" s="1"/>
  <c r="D42" i="14"/>
  <c r="E42" i="14" s="1"/>
  <c r="F42" i="14" s="1"/>
  <c r="D26" i="11"/>
  <c r="E26" i="11" s="1"/>
  <c r="D50" i="93"/>
  <c r="E50" i="93" s="1"/>
  <c r="F50" i="93" s="1"/>
  <c r="D44" i="61"/>
  <c r="D46" i="61" s="1"/>
  <c r="D47" i="61" s="1"/>
  <c r="D37" i="57"/>
  <c r="E37" i="57" s="1"/>
  <c r="F37" i="57" s="1"/>
  <c r="D82" i="55"/>
  <c r="D19" i="51"/>
  <c r="E19" i="51" s="1"/>
  <c r="F19" i="51" s="1"/>
  <c r="D41" i="51"/>
  <c r="E41" i="51" s="1"/>
  <c r="F41" i="51" s="1"/>
  <c r="D44" i="30"/>
  <c r="E44" i="30" s="1"/>
  <c r="D31" i="24"/>
  <c r="E31" i="24" s="1"/>
  <c r="F31" i="24" s="1"/>
  <c r="D14" i="93"/>
  <c r="E14" i="93" s="1"/>
  <c r="F14" i="93" s="1"/>
  <c r="D64" i="93"/>
  <c r="D51" i="98"/>
  <c r="E51" i="98" s="1"/>
  <c r="F51" i="98" s="1"/>
  <c r="D10" i="90"/>
  <c r="E10" i="90" s="1"/>
  <c r="D42" i="90"/>
  <c r="E42" i="90" s="1"/>
  <c r="F42" i="90" s="1"/>
  <c r="D46" i="87"/>
  <c r="E46" i="87" s="1"/>
  <c r="D19" i="84"/>
  <c r="E19" i="84" s="1"/>
  <c r="F19" i="84" s="1"/>
  <c r="D13" i="83"/>
  <c r="E13" i="83" s="1"/>
  <c r="F13" i="83" s="1"/>
  <c r="D37" i="83"/>
  <c r="E37" i="83" s="1"/>
  <c r="F37" i="83" s="1"/>
  <c r="D57" i="83"/>
  <c r="D22" i="82"/>
  <c r="E22" i="82" s="1"/>
  <c r="F22" i="82" s="1"/>
  <c r="D14" i="68"/>
  <c r="D19" i="65"/>
  <c r="E19" i="65" s="1"/>
  <c r="D16" i="64"/>
  <c r="E16" i="64" s="1"/>
  <c r="F16" i="64" s="1"/>
  <c r="D70" i="64"/>
  <c r="E70" i="64" s="1"/>
  <c r="F70" i="64" s="1"/>
  <c r="D28" i="63"/>
  <c r="E28" i="63" s="1"/>
  <c r="D49" i="63"/>
  <c r="E49" i="63" s="1"/>
  <c r="F49" i="63" s="1"/>
  <c r="D38" i="62"/>
  <c r="E38" i="62" s="1"/>
  <c r="D43" i="57"/>
  <c r="E43" i="57" s="1"/>
  <c r="D136" i="56"/>
  <c r="E136" i="56" s="1"/>
  <c r="D26" i="55"/>
  <c r="E26" i="55" s="1"/>
  <c r="D58" i="55"/>
  <c r="E58" i="55" s="1"/>
  <c r="F58" i="55" s="1"/>
  <c r="D87" i="55"/>
  <c r="D89" i="55" s="1"/>
  <c r="D12" i="52"/>
  <c r="E12" i="52" s="1"/>
  <c r="D41" i="52"/>
  <c r="E41" i="52" s="1"/>
  <c r="F41" i="52" s="1"/>
  <c r="D20" i="51"/>
  <c r="E20" i="51" s="1"/>
  <c r="D42" i="51"/>
  <c r="E42" i="51" s="1"/>
  <c r="D48" i="44"/>
  <c r="E48" i="44" s="1"/>
  <c r="D53" i="37"/>
  <c r="E53" i="37" s="1"/>
  <c r="F53" i="37" s="1"/>
  <c r="D20" i="35"/>
  <c r="E20" i="35" s="1"/>
  <c r="F20" i="35" s="1"/>
  <c r="D20" i="33"/>
  <c r="E20" i="33" s="1"/>
  <c r="D48" i="33"/>
  <c r="E48" i="33" s="1"/>
  <c r="F48" i="33" s="1"/>
  <c r="D16" i="41"/>
  <c r="E16" i="41" s="1"/>
  <c r="F16" i="41" s="1"/>
  <c r="D19" i="31"/>
  <c r="E19" i="31" s="1"/>
  <c r="D4" i="30"/>
  <c r="D90" i="30" s="1"/>
  <c r="D52" i="30"/>
  <c r="E52" i="30" s="1"/>
  <c r="F52" i="30" s="1"/>
  <c r="D37" i="24"/>
  <c r="E37" i="24" s="1"/>
  <c r="D34" i="11"/>
  <c r="E34" i="11" s="1"/>
  <c r="F34" i="11" s="1"/>
  <c r="D19" i="93"/>
  <c r="E19" i="93" s="1"/>
  <c r="F19" i="93" s="1"/>
  <c r="D37" i="90"/>
  <c r="E37" i="90" s="1"/>
  <c r="F37" i="90" s="1"/>
  <c r="D13" i="90"/>
  <c r="E13" i="90" s="1"/>
  <c r="F13" i="90" s="1"/>
  <c r="D43" i="90"/>
  <c r="E43" i="90" s="1"/>
  <c r="F43" i="90" s="1"/>
  <c r="D31" i="84"/>
  <c r="E31" i="84" s="1"/>
  <c r="F31" i="84" s="1"/>
  <c r="D16" i="83"/>
  <c r="E16" i="83" s="1"/>
  <c r="F16" i="83" s="1"/>
  <c r="D40" i="83"/>
  <c r="E40" i="83" s="1"/>
  <c r="F40" i="83" s="1"/>
  <c r="D61" i="83"/>
  <c r="D63" i="83" s="1"/>
  <c r="E63" i="83" s="1"/>
  <c r="F63" i="83" s="1"/>
  <c r="D25" i="82"/>
  <c r="E25" i="82" s="1"/>
  <c r="F25" i="82" s="1"/>
  <c r="D25" i="68"/>
  <c r="E25" i="68" s="1"/>
  <c r="D26" i="65"/>
  <c r="E26" i="65" s="1"/>
  <c r="F26" i="65" s="1"/>
  <c r="D22" i="64"/>
  <c r="D32" i="63"/>
  <c r="E32" i="63" s="1"/>
  <c r="D56" i="63"/>
  <c r="E56" i="63" s="1"/>
  <c r="F56" i="63" s="1"/>
  <c r="D42" i="62"/>
  <c r="E42" i="62" s="1"/>
  <c r="F42" i="62" s="1"/>
  <c r="D143" i="56"/>
  <c r="E143" i="56" s="1"/>
  <c r="D32" i="55"/>
  <c r="E32" i="55" s="1"/>
  <c r="D64" i="55"/>
  <c r="E64" i="55" s="1"/>
  <c r="F64" i="55" s="1"/>
  <c r="D103" i="55"/>
  <c r="D105" i="55" s="1"/>
  <c r="D14" i="52"/>
  <c r="D44" i="52"/>
  <c r="E44" i="52" s="1"/>
  <c r="D25" i="51"/>
  <c r="E25" i="51" s="1"/>
  <c r="F25" i="51" s="1"/>
  <c r="D53" i="51"/>
  <c r="E53" i="51" s="1"/>
  <c r="D49" i="44"/>
  <c r="E49" i="44" s="1"/>
  <c r="F49" i="44" s="1"/>
  <c r="D14" i="38"/>
  <c r="E14" i="38" s="1"/>
  <c r="D10" i="37"/>
  <c r="E10" i="37" s="1"/>
  <c r="F10" i="37" s="1"/>
  <c r="D89" i="37"/>
  <c r="E89" i="37" s="1"/>
  <c r="F89" i="37" s="1"/>
  <c r="D26" i="33"/>
  <c r="E26" i="33" s="1"/>
  <c r="D52" i="33"/>
  <c r="D54" i="33" s="1"/>
  <c r="D28" i="41"/>
  <c r="D26" i="31"/>
  <c r="D13" i="30"/>
  <c r="E13" i="30" s="1"/>
  <c r="F13" i="30" s="1"/>
  <c r="D56" i="30"/>
  <c r="E56" i="30" s="1"/>
  <c r="F56" i="30" s="1"/>
  <c r="D40" i="24"/>
  <c r="E40" i="24" s="1"/>
  <c r="F40" i="24" s="1"/>
  <c r="D36" i="21"/>
  <c r="D38" i="21" s="1"/>
  <c r="D39" i="21" s="1"/>
  <c r="D31" i="17"/>
  <c r="E31" i="17" s="1"/>
  <c r="D20" i="14"/>
  <c r="E20" i="14" s="1"/>
  <c r="D36" i="11"/>
  <c r="E36" i="11" s="1"/>
  <c r="F36" i="11" s="1"/>
  <c r="D19" i="90"/>
  <c r="E19" i="90" s="1"/>
  <c r="F19" i="90" s="1"/>
  <c r="D47" i="90"/>
  <c r="E47" i="90" s="1"/>
  <c r="F47" i="90" s="1"/>
  <c r="D31" i="68"/>
  <c r="E31" i="68" s="1"/>
  <c r="D47" i="62"/>
  <c r="E47" i="62" s="1"/>
  <c r="D34" i="55"/>
  <c r="E34" i="55" s="1"/>
  <c r="F34" i="55" s="1"/>
  <c r="D67" i="55"/>
  <c r="E67" i="55" s="1"/>
  <c r="F67" i="55" s="1"/>
  <c r="D122" i="55"/>
  <c r="E122" i="55" s="1"/>
  <c r="D26" i="51"/>
  <c r="E26" i="51" s="1"/>
  <c r="D61" i="51"/>
  <c r="E61" i="51" s="1"/>
  <c r="F61" i="51" s="1"/>
  <c r="D14" i="30"/>
  <c r="E14" i="30" s="1"/>
  <c r="D57" i="30"/>
  <c r="E57" i="30" s="1"/>
  <c r="D32" i="17"/>
  <c r="E32" i="17" s="1"/>
  <c r="F32" i="17" s="1"/>
  <c r="D10" i="11"/>
  <c r="E10" i="11" s="1"/>
  <c r="F10" i="11" s="1"/>
  <c r="D40" i="11"/>
  <c r="E40" i="11" s="1"/>
  <c r="F40" i="11" s="1"/>
  <c r="D17" i="91"/>
  <c r="E17" i="91" s="1"/>
  <c r="F17" i="91" s="1"/>
  <c r="D31" i="93"/>
  <c r="D54" i="77"/>
  <c r="D56" i="77" s="1"/>
  <c r="E56" i="77" s="1"/>
  <c r="D31" i="51"/>
  <c r="E31" i="51" s="1"/>
  <c r="F31" i="51" s="1"/>
  <c r="D74" i="51"/>
  <c r="E74" i="51" s="1"/>
  <c r="F74" i="51" s="1"/>
  <c r="D37" i="93"/>
  <c r="E37" i="93" s="1"/>
  <c r="F37" i="93" s="1"/>
  <c r="D48" i="90"/>
  <c r="E48" i="90" s="1"/>
  <c r="F48" i="90" s="1"/>
  <c r="D38" i="97"/>
  <c r="E38" i="97" s="1"/>
  <c r="D26" i="90"/>
  <c r="E26" i="90" s="1"/>
  <c r="F26" i="90" s="1"/>
  <c r="D16" i="87"/>
  <c r="E16" i="87" s="1"/>
  <c r="F16" i="87" s="1"/>
  <c r="D31" i="85"/>
  <c r="E31" i="85" s="1"/>
  <c r="F31" i="85" s="1"/>
  <c r="D82" i="84"/>
  <c r="E82" i="84" s="1"/>
  <c r="F82" i="84" s="1"/>
  <c r="D25" i="83"/>
  <c r="E25" i="83" s="1"/>
  <c r="F25" i="83" s="1"/>
  <c r="D47" i="83"/>
  <c r="E47" i="83" s="1"/>
  <c r="F47" i="83" s="1"/>
  <c r="D84" i="83"/>
  <c r="E84" i="83" s="1"/>
  <c r="F84" i="83" s="1"/>
  <c r="D45" i="82"/>
  <c r="E45" i="82" s="1"/>
  <c r="F45" i="82" s="1"/>
  <c r="D43" i="65"/>
  <c r="E43" i="65" s="1"/>
  <c r="D40" i="64"/>
  <c r="D16" i="63"/>
  <c r="E16" i="63" s="1"/>
  <c r="D40" i="63"/>
  <c r="E40" i="63" s="1"/>
  <c r="F40" i="63" s="1"/>
  <c r="D14" i="62"/>
  <c r="E14" i="62" s="1"/>
  <c r="D14" i="61"/>
  <c r="E14" i="61" s="1"/>
  <c r="D13" i="57"/>
  <c r="E13" i="57" s="1"/>
  <c r="F13" i="57" s="1"/>
  <c r="D47" i="56"/>
  <c r="E47" i="56" s="1"/>
  <c r="F47" i="56" s="1"/>
  <c r="D10" i="55"/>
  <c r="E10" i="55" s="1"/>
  <c r="F10" i="55" s="1"/>
  <c r="D43" i="55"/>
  <c r="E43" i="55" s="1"/>
  <c r="F43" i="55" s="1"/>
  <c r="D73" i="55"/>
  <c r="E73" i="55" s="1"/>
  <c r="D26" i="52"/>
  <c r="D4" i="51"/>
  <c r="D80" i="51" s="1"/>
  <c r="D32" i="51"/>
  <c r="E32" i="51" s="1"/>
  <c r="D77" i="51"/>
  <c r="E77" i="51" s="1"/>
  <c r="D65" i="49"/>
  <c r="E65" i="49" s="1"/>
  <c r="D25" i="44"/>
  <c r="E25" i="44" s="1"/>
  <c r="D31" i="38"/>
  <c r="E31" i="38" s="1"/>
  <c r="D25" i="37"/>
  <c r="E25" i="37" s="1"/>
  <c r="F25" i="37" s="1"/>
  <c r="D48" i="36"/>
  <c r="D50" i="36" s="1"/>
  <c r="E50" i="36" s="1"/>
  <c r="F50" i="36" s="1"/>
  <c r="D37" i="33"/>
  <c r="E37" i="33" s="1"/>
  <c r="F37" i="33" s="1"/>
  <c r="D75" i="33"/>
  <c r="E75" i="33" s="1"/>
  <c r="F75" i="33" s="1"/>
  <c r="D48" i="41"/>
  <c r="D50" i="41" s="1"/>
  <c r="E50" i="41" s="1"/>
  <c r="D43" i="31"/>
  <c r="E43" i="31" s="1"/>
  <c r="D31" i="30"/>
  <c r="E31" i="30" s="1"/>
  <c r="F31" i="30" s="1"/>
  <c r="D84" i="30"/>
  <c r="D31" i="28"/>
  <c r="E31" i="28" s="1"/>
  <c r="F31" i="28" s="1"/>
  <c r="D14" i="24"/>
  <c r="E14" i="24" s="1"/>
  <c r="D43" i="17"/>
  <c r="E43" i="17" s="1"/>
  <c r="D37" i="14"/>
  <c r="E37" i="14" s="1"/>
  <c r="D19" i="11"/>
  <c r="E19" i="11" s="1"/>
  <c r="F19" i="11" s="1"/>
  <c r="D51" i="11"/>
  <c r="E51" i="11" s="1"/>
  <c r="D70" i="91"/>
  <c r="E70" i="91" s="1"/>
  <c r="F70" i="91" s="1"/>
  <c r="D38" i="93"/>
  <c r="D20" i="90"/>
  <c r="E20" i="90" s="1"/>
  <c r="F20" i="90" s="1"/>
  <c r="D56" i="97"/>
  <c r="D58" i="97" s="1"/>
  <c r="E58" i="97" s="1"/>
  <c r="F58" i="97" s="1"/>
  <c r="D28" i="90"/>
  <c r="E28" i="90" s="1"/>
  <c r="D19" i="89"/>
  <c r="E19" i="89" s="1"/>
  <c r="F19" i="89" s="1"/>
  <c r="D28" i="83"/>
  <c r="E28" i="83" s="1"/>
  <c r="F28" i="83" s="1"/>
  <c r="D49" i="83"/>
  <c r="E49" i="83" s="1"/>
  <c r="F49" i="83" s="1"/>
  <c r="D47" i="82"/>
  <c r="E47" i="82" s="1"/>
  <c r="F47" i="82" s="1"/>
  <c r="D48" i="65"/>
  <c r="E48" i="65" s="1"/>
  <c r="F48" i="65" s="1"/>
  <c r="D46" i="64"/>
  <c r="E46" i="64" s="1"/>
  <c r="F46" i="64" s="1"/>
  <c r="D20" i="63"/>
  <c r="E20" i="63" s="1"/>
  <c r="D44" i="63"/>
  <c r="E44" i="63" s="1"/>
  <c r="D20" i="62"/>
  <c r="E20" i="62" s="1"/>
  <c r="F20" i="62" s="1"/>
  <c r="D20" i="57"/>
  <c r="E20" i="57" s="1"/>
  <c r="D49" i="56"/>
  <c r="D16" i="55"/>
  <c r="E16" i="55" s="1"/>
  <c r="F16" i="55" s="1"/>
  <c r="D49" i="55"/>
  <c r="E49" i="55" s="1"/>
  <c r="F49" i="55" s="1"/>
  <c r="D77" i="55"/>
  <c r="E77" i="55" s="1"/>
  <c r="D32" i="52"/>
  <c r="E32" i="52" s="1"/>
  <c r="F32" i="52" s="1"/>
  <c r="D13" i="51"/>
  <c r="E13" i="51" s="1"/>
  <c r="F13" i="51" s="1"/>
  <c r="D37" i="51"/>
  <c r="E37" i="51" s="1"/>
  <c r="F37" i="51" s="1"/>
  <c r="D26" i="44"/>
  <c r="E26" i="44" s="1"/>
  <c r="F26" i="44" s="1"/>
  <c r="D32" i="38"/>
  <c r="D34" i="37"/>
  <c r="E34" i="37" s="1"/>
  <c r="F34" i="37" s="1"/>
  <c r="D10" i="33"/>
  <c r="D42" i="33"/>
  <c r="E42" i="33" s="1"/>
  <c r="F42" i="33" s="1"/>
  <c r="D69" i="41"/>
  <c r="E69" i="41" s="1"/>
  <c r="F69" i="41" s="1"/>
  <c r="D48" i="31"/>
  <c r="E48" i="31" s="1"/>
  <c r="F48" i="31" s="1"/>
  <c r="D37" i="30"/>
  <c r="E37" i="30" s="1"/>
  <c r="F37" i="30" s="1"/>
  <c r="D19" i="24"/>
  <c r="E19" i="24" s="1"/>
  <c r="F19" i="24" s="1"/>
  <c r="D20" i="23"/>
  <c r="E20" i="23" s="1"/>
  <c r="F20" i="23" s="1"/>
  <c r="D20" i="21"/>
  <c r="E20" i="21" s="1"/>
  <c r="D48" i="17"/>
  <c r="E48" i="17" s="1"/>
  <c r="F48" i="17" s="1"/>
  <c r="D38" i="14"/>
  <c r="E38" i="14" s="1"/>
  <c r="F38" i="14" s="1"/>
  <c r="D20" i="11"/>
  <c r="E20" i="11" s="1"/>
  <c r="D55" i="11"/>
  <c r="E55" i="11" s="1"/>
  <c r="F55" i="11" s="1"/>
  <c r="D49" i="93"/>
  <c r="E49" i="93" s="1"/>
  <c r="F49" i="93" s="1"/>
  <c r="D93" i="99"/>
  <c r="E93" i="99" s="1"/>
  <c r="F93" i="99" s="1"/>
  <c r="D50" i="99"/>
  <c r="E50" i="99" s="1"/>
  <c r="D16" i="99"/>
  <c r="E16" i="99" s="1"/>
  <c r="F16" i="99" s="1"/>
  <c r="D73" i="99"/>
  <c r="D40" i="99"/>
  <c r="D28" i="89"/>
  <c r="E28" i="89" s="1"/>
  <c r="F28" i="89" s="1"/>
  <c r="D51" i="89"/>
  <c r="E51" i="89" s="1"/>
  <c r="F51" i="89" s="1"/>
  <c r="D39" i="85"/>
  <c r="E39" i="85" s="1"/>
  <c r="F39" i="85" s="1"/>
  <c r="D46" i="85"/>
  <c r="E46" i="85" s="1"/>
  <c r="F46" i="85" s="1"/>
  <c r="D38" i="85"/>
  <c r="E38" i="85" s="1"/>
  <c r="F38" i="85" s="1"/>
  <c r="D32" i="85"/>
  <c r="E32" i="85" s="1"/>
  <c r="F32" i="85" s="1"/>
  <c r="D26" i="85"/>
  <c r="D19" i="85"/>
  <c r="E19" i="85" s="1"/>
  <c r="F19" i="85" s="1"/>
  <c r="D13" i="85"/>
  <c r="D42" i="85"/>
  <c r="D44" i="85" s="1"/>
  <c r="D37" i="85"/>
  <c r="E37" i="85" s="1"/>
  <c r="F37" i="85" s="1"/>
  <c r="D25" i="85"/>
  <c r="E25" i="85" s="1"/>
  <c r="F25" i="85" s="1"/>
  <c r="D16" i="85"/>
  <c r="E16" i="85" s="1"/>
  <c r="F16" i="85" s="1"/>
  <c r="D10" i="85"/>
  <c r="E10" i="85" s="1"/>
  <c r="F10" i="85" s="1"/>
  <c r="D34" i="85"/>
  <c r="E34" i="85" s="1"/>
  <c r="F34" i="85" s="1"/>
  <c r="D26" i="99"/>
  <c r="E26" i="99" s="1"/>
  <c r="D60" i="98"/>
  <c r="E60" i="98" s="1"/>
  <c r="F60" i="98" s="1"/>
  <c r="D47" i="98"/>
  <c r="E47" i="98" s="1"/>
  <c r="F47" i="98" s="1"/>
  <c r="D31" i="98"/>
  <c r="E31" i="98" s="1"/>
  <c r="F31" i="98" s="1"/>
  <c r="D17" i="98"/>
  <c r="E17" i="98" s="1"/>
  <c r="F17" i="98" s="1"/>
  <c r="D56" i="98"/>
  <c r="D58" i="98" s="1"/>
  <c r="D59" i="98" s="1"/>
  <c r="D43" i="98"/>
  <c r="E43" i="98" s="1"/>
  <c r="F43" i="98" s="1"/>
  <c r="D29" i="98"/>
  <c r="D13" i="98"/>
  <c r="E13" i="98" s="1"/>
  <c r="D37" i="98"/>
  <c r="E37" i="98" s="1"/>
  <c r="D46" i="97"/>
  <c r="E46" i="97" s="1"/>
  <c r="F46" i="97" s="1"/>
  <c r="D66" i="97"/>
  <c r="E66" i="97" s="1"/>
  <c r="F66" i="97" s="1"/>
  <c r="D4" i="89"/>
  <c r="D80" i="89" s="1"/>
  <c r="D31" i="89"/>
  <c r="E31" i="89" s="1"/>
  <c r="F31" i="89" s="1"/>
  <c r="D4" i="85"/>
  <c r="E4" i="85" s="1"/>
  <c r="D36" i="85"/>
  <c r="E36" i="85" s="1"/>
  <c r="F36" i="85" s="1"/>
  <c r="D84" i="69"/>
  <c r="E84" i="69" s="1"/>
  <c r="F84" i="69" s="1"/>
  <c r="D65" i="69"/>
  <c r="D31" i="69"/>
  <c r="E31" i="69" s="1"/>
  <c r="F31" i="69" s="1"/>
  <c r="D83" i="69"/>
  <c r="E83" i="69" s="1"/>
  <c r="F83" i="69" s="1"/>
  <c r="D73" i="69"/>
  <c r="D75" i="69" s="1"/>
  <c r="D76" i="69" s="1"/>
  <c r="D57" i="69"/>
  <c r="D59" i="69" s="1"/>
  <c r="D53" i="69"/>
  <c r="D49" i="69"/>
  <c r="D45" i="69"/>
  <c r="D40" i="69"/>
  <c r="D34" i="69"/>
  <c r="D28" i="69"/>
  <c r="D22" i="69"/>
  <c r="D16" i="69"/>
  <c r="D10" i="69"/>
  <c r="D51" i="69"/>
  <c r="E51" i="69" s="1"/>
  <c r="F51" i="69" s="1"/>
  <c r="D25" i="69"/>
  <c r="E25" i="69" s="1"/>
  <c r="F25" i="69" s="1"/>
  <c r="D13" i="69"/>
  <c r="E13" i="69" s="1"/>
  <c r="F13" i="69" s="1"/>
  <c r="D82" i="69"/>
  <c r="E82" i="69" s="1"/>
  <c r="D56" i="69"/>
  <c r="E56" i="69" s="1"/>
  <c r="D52" i="69"/>
  <c r="E52" i="69" s="1"/>
  <c r="D48" i="69"/>
  <c r="E48" i="69" s="1"/>
  <c r="D44" i="69"/>
  <c r="E44" i="69" s="1"/>
  <c r="D38" i="69"/>
  <c r="E38" i="69" s="1"/>
  <c r="D32" i="69"/>
  <c r="E32" i="69" s="1"/>
  <c r="D26" i="69"/>
  <c r="E26" i="69" s="1"/>
  <c r="D20" i="69"/>
  <c r="E20" i="69" s="1"/>
  <c r="D14" i="69"/>
  <c r="E14" i="69" s="1"/>
  <c r="D87" i="69"/>
  <c r="D81" i="69"/>
  <c r="E81" i="69" s="1"/>
  <c r="F81" i="69" s="1"/>
  <c r="D55" i="69"/>
  <c r="E55" i="69" s="1"/>
  <c r="F55" i="69" s="1"/>
  <c r="D47" i="69"/>
  <c r="E47" i="69" s="1"/>
  <c r="F47" i="69" s="1"/>
  <c r="D43" i="69"/>
  <c r="E43" i="69" s="1"/>
  <c r="F43" i="69" s="1"/>
  <c r="D37" i="69"/>
  <c r="E37" i="69" s="1"/>
  <c r="F37" i="69" s="1"/>
  <c r="D19" i="69"/>
  <c r="E19" i="69" s="1"/>
  <c r="F19" i="69" s="1"/>
  <c r="D4" i="69"/>
  <c r="D85" i="69"/>
  <c r="E85" i="69" s="1"/>
  <c r="F85" i="69" s="1"/>
  <c r="E22" i="64"/>
  <c r="F22" i="64" s="1"/>
  <c r="D29" i="99"/>
  <c r="E29" i="99" s="1"/>
  <c r="F29" i="99" s="1"/>
  <c r="D5" i="98"/>
  <c r="D41" i="98"/>
  <c r="D13" i="97"/>
  <c r="E13" i="97" s="1"/>
  <c r="F13" i="97" s="1"/>
  <c r="D31" i="97"/>
  <c r="E31" i="97" s="1"/>
  <c r="F31" i="97" s="1"/>
  <c r="D16" i="89"/>
  <c r="E16" i="89" s="1"/>
  <c r="F16" i="89" s="1"/>
  <c r="D40" i="89"/>
  <c r="E40" i="89" s="1"/>
  <c r="F40" i="89" s="1"/>
  <c r="D60" i="87"/>
  <c r="E60" i="87" s="1"/>
  <c r="F60" i="87" s="1"/>
  <c r="D43" i="87"/>
  <c r="E43" i="87" s="1"/>
  <c r="F43" i="87" s="1"/>
  <c r="D34" i="87"/>
  <c r="D22" i="87"/>
  <c r="D10" i="87"/>
  <c r="E10" i="87" s="1"/>
  <c r="F10" i="87" s="1"/>
  <c r="D61" i="87"/>
  <c r="E61" i="87" s="1"/>
  <c r="D42" i="87"/>
  <c r="E42" i="87" s="1"/>
  <c r="D32" i="87"/>
  <c r="E32" i="87" s="1"/>
  <c r="D20" i="87"/>
  <c r="E20" i="87" s="1"/>
  <c r="D4" i="87"/>
  <c r="D64" i="87" s="1"/>
  <c r="D28" i="87"/>
  <c r="E28" i="87" s="1"/>
  <c r="F28" i="87" s="1"/>
  <c r="D58" i="87"/>
  <c r="E58" i="87" s="1"/>
  <c r="F58" i="87" s="1"/>
  <c r="D28" i="85"/>
  <c r="E28" i="85" s="1"/>
  <c r="F28" i="85" s="1"/>
  <c r="D40" i="85"/>
  <c r="E40" i="85" s="1"/>
  <c r="F40" i="85" s="1"/>
  <c r="D41" i="61"/>
  <c r="E41" i="61" s="1"/>
  <c r="F41" i="61" s="1"/>
  <c r="D40" i="61"/>
  <c r="E40" i="61" s="1"/>
  <c r="F40" i="61" s="1"/>
  <c r="D32" i="61"/>
  <c r="E32" i="61" s="1"/>
  <c r="D16" i="61"/>
  <c r="E16" i="61" s="1"/>
  <c r="F16" i="61" s="1"/>
  <c r="D43" i="61"/>
  <c r="E43" i="61" s="1"/>
  <c r="D37" i="61"/>
  <c r="E37" i="61" s="1"/>
  <c r="F37" i="61" s="1"/>
  <c r="D28" i="61"/>
  <c r="E28" i="61" s="1"/>
  <c r="F28" i="61" s="1"/>
  <c r="D20" i="61"/>
  <c r="E20" i="61" s="1"/>
  <c r="D13" i="61"/>
  <c r="E13" i="61" s="1"/>
  <c r="F13" i="61" s="1"/>
  <c r="D48" i="61"/>
  <c r="E48" i="61" s="1"/>
  <c r="D25" i="61"/>
  <c r="E25" i="61" s="1"/>
  <c r="F25" i="61" s="1"/>
  <c r="D4" i="61"/>
  <c r="D51" i="61" s="1"/>
  <c r="D42" i="61"/>
  <c r="E42" i="61" s="1"/>
  <c r="F42" i="61" s="1"/>
  <c r="D34" i="61"/>
  <c r="E34" i="61" s="1"/>
  <c r="F34" i="61" s="1"/>
  <c r="D26" i="61"/>
  <c r="E26" i="61" s="1"/>
  <c r="D19" i="61"/>
  <c r="E19" i="61" s="1"/>
  <c r="F19" i="61" s="1"/>
  <c r="D10" i="61"/>
  <c r="E10" i="61" s="1"/>
  <c r="F10" i="61" s="1"/>
  <c r="D38" i="61"/>
  <c r="E38" i="61" s="1"/>
  <c r="D74" i="70"/>
  <c r="D37" i="70"/>
  <c r="E37" i="70" s="1"/>
  <c r="D52" i="70"/>
  <c r="E52" i="70" s="1"/>
  <c r="F52" i="70" s="1"/>
  <c r="D43" i="70"/>
  <c r="E43" i="70" s="1"/>
  <c r="D31" i="70"/>
  <c r="E31" i="70" s="1"/>
  <c r="D19" i="70"/>
  <c r="E19" i="70" s="1"/>
  <c r="D47" i="70"/>
  <c r="E47" i="70" s="1"/>
  <c r="D48" i="70"/>
  <c r="D38" i="70"/>
  <c r="E38" i="70" s="1"/>
  <c r="F38" i="70" s="1"/>
  <c r="D26" i="70"/>
  <c r="E26" i="70" s="1"/>
  <c r="F26" i="70" s="1"/>
  <c r="D14" i="70"/>
  <c r="E14" i="70" s="1"/>
  <c r="F14" i="70" s="1"/>
  <c r="D32" i="70"/>
  <c r="E32" i="70" s="1"/>
  <c r="F32" i="70" s="1"/>
  <c r="E14" i="68"/>
  <c r="F14" i="68" s="1"/>
  <c r="E34" i="64"/>
  <c r="F34" i="64" s="1"/>
  <c r="D20" i="85"/>
  <c r="E20" i="85" s="1"/>
  <c r="F20" i="85" s="1"/>
  <c r="D47" i="85"/>
  <c r="D49" i="85" s="1"/>
  <c r="E49" i="85" s="1"/>
  <c r="F49" i="85" s="1"/>
  <c r="E40" i="64"/>
  <c r="F40" i="64" s="1"/>
  <c r="D64" i="99"/>
  <c r="E64" i="99" s="1"/>
  <c r="F64" i="99" s="1"/>
  <c r="D76" i="89"/>
  <c r="E76" i="89" s="1"/>
  <c r="F76" i="89" s="1"/>
  <c r="D57" i="89"/>
  <c r="E57" i="89" s="1"/>
  <c r="F57" i="89" s="1"/>
  <c r="D49" i="89"/>
  <c r="E49" i="89" s="1"/>
  <c r="F49" i="89" s="1"/>
  <c r="D37" i="89"/>
  <c r="E37" i="89" s="1"/>
  <c r="F37" i="89" s="1"/>
  <c r="D25" i="89"/>
  <c r="E25" i="89" s="1"/>
  <c r="F25" i="89" s="1"/>
  <c r="D13" i="89"/>
  <c r="E13" i="89" s="1"/>
  <c r="F13" i="89" s="1"/>
  <c r="D75" i="89"/>
  <c r="E75" i="89" s="1"/>
  <c r="F75" i="89" s="1"/>
  <c r="D55" i="89"/>
  <c r="E55" i="89" s="1"/>
  <c r="F55" i="89" s="1"/>
  <c r="D46" i="89"/>
  <c r="E46" i="89" s="1"/>
  <c r="F46" i="89" s="1"/>
  <c r="D34" i="89"/>
  <c r="E34" i="89" s="1"/>
  <c r="F34" i="89" s="1"/>
  <c r="D22" i="89"/>
  <c r="E22" i="89" s="1"/>
  <c r="F22" i="89" s="1"/>
  <c r="D10" i="89"/>
  <c r="E10" i="89" s="1"/>
  <c r="F10" i="89" s="1"/>
  <c r="D59" i="83"/>
  <c r="E59" i="83" s="1"/>
  <c r="F59" i="83" s="1"/>
  <c r="E57" i="83"/>
  <c r="D63" i="97"/>
  <c r="E63" i="97" s="1"/>
  <c r="D62" i="97"/>
  <c r="E62" i="97" s="1"/>
  <c r="F62" i="97" s="1"/>
  <c r="D52" i="97"/>
  <c r="D54" i="97" s="1"/>
  <c r="D55" i="97" s="1"/>
  <c r="D43" i="97"/>
  <c r="E43" i="97" s="1"/>
  <c r="F43" i="97" s="1"/>
  <c r="D37" i="97"/>
  <c r="E37" i="97" s="1"/>
  <c r="F37" i="97" s="1"/>
  <c r="D26" i="97"/>
  <c r="E26" i="97" s="1"/>
  <c r="D61" i="97"/>
  <c r="E61" i="97" s="1"/>
  <c r="F61" i="97" s="1"/>
  <c r="D42" i="97"/>
  <c r="E42" i="97" s="1"/>
  <c r="F42" i="97" s="1"/>
  <c r="D32" i="97"/>
  <c r="E32" i="97" s="1"/>
  <c r="D25" i="97"/>
  <c r="E25" i="97" s="1"/>
  <c r="F25" i="97" s="1"/>
  <c r="D14" i="97"/>
  <c r="E14" i="97" s="1"/>
  <c r="D53" i="89"/>
  <c r="E53" i="89" s="1"/>
  <c r="F53" i="89" s="1"/>
  <c r="D22" i="85"/>
  <c r="E22" i="85" s="1"/>
  <c r="F22" i="85" s="1"/>
  <c r="D51" i="85"/>
  <c r="E51" i="85" s="1"/>
  <c r="F51" i="85" s="1"/>
  <c r="F83" i="83"/>
  <c r="D20" i="70"/>
  <c r="D14" i="90"/>
  <c r="E14" i="90" s="1"/>
  <c r="F14" i="90" s="1"/>
  <c r="D22" i="90"/>
  <c r="E22" i="90" s="1"/>
  <c r="D31" i="90"/>
  <c r="E31" i="90" s="1"/>
  <c r="F31" i="90" s="1"/>
  <c r="D38" i="90"/>
  <c r="E38" i="90" s="1"/>
  <c r="F38" i="90" s="1"/>
  <c r="D44" i="90"/>
  <c r="E44" i="90" s="1"/>
  <c r="F44" i="90" s="1"/>
  <c r="D53" i="90"/>
  <c r="E53" i="90" s="1"/>
  <c r="D14" i="83"/>
  <c r="D20" i="83"/>
  <c r="D26" i="83"/>
  <c r="D32" i="83"/>
  <c r="D38" i="83"/>
  <c r="D44" i="83"/>
  <c r="D48" i="83"/>
  <c r="D52" i="83"/>
  <c r="D73" i="83"/>
  <c r="D82" i="83"/>
  <c r="E82" i="83" s="1"/>
  <c r="F82" i="83" s="1"/>
  <c r="D16" i="82"/>
  <c r="E16" i="82" s="1"/>
  <c r="F16" i="82" s="1"/>
  <c r="D28" i="82"/>
  <c r="E28" i="82" s="1"/>
  <c r="F28" i="82" s="1"/>
  <c r="D40" i="82"/>
  <c r="E40" i="82" s="1"/>
  <c r="F40" i="82" s="1"/>
  <c r="D49" i="82"/>
  <c r="E49" i="82" s="1"/>
  <c r="F49" i="82" s="1"/>
  <c r="D69" i="82"/>
  <c r="E69" i="82" s="1"/>
  <c r="F69" i="82" s="1"/>
  <c r="D19" i="68"/>
  <c r="E19" i="68" s="1"/>
  <c r="D26" i="68"/>
  <c r="D20" i="65"/>
  <c r="E20" i="65" s="1"/>
  <c r="F20" i="65" s="1"/>
  <c r="D32" i="65"/>
  <c r="E32" i="65" s="1"/>
  <c r="F32" i="65" s="1"/>
  <c r="D44" i="65"/>
  <c r="E44" i="65" s="1"/>
  <c r="F44" i="65" s="1"/>
  <c r="D4" i="64"/>
  <c r="D13" i="64"/>
  <c r="E13" i="64" s="1"/>
  <c r="F13" i="64" s="1"/>
  <c r="D19" i="64"/>
  <c r="E19" i="64" s="1"/>
  <c r="F19" i="64" s="1"/>
  <c r="D25" i="64"/>
  <c r="E25" i="64" s="1"/>
  <c r="F25" i="64" s="1"/>
  <c r="D31" i="64"/>
  <c r="E31" i="64" s="1"/>
  <c r="F31" i="64" s="1"/>
  <c r="D37" i="64"/>
  <c r="E37" i="64" s="1"/>
  <c r="F37" i="64" s="1"/>
  <c r="D43" i="64"/>
  <c r="E43" i="64" s="1"/>
  <c r="F43" i="64" s="1"/>
  <c r="D48" i="64"/>
  <c r="E48" i="64" s="1"/>
  <c r="F48" i="64" s="1"/>
  <c r="D52" i="64"/>
  <c r="D64" i="64"/>
  <c r="E64" i="64" s="1"/>
  <c r="D58" i="63"/>
  <c r="E58" i="63" s="1"/>
  <c r="F58" i="63" s="1"/>
  <c r="D25" i="62"/>
  <c r="E25" i="62" s="1"/>
  <c r="D32" i="62"/>
  <c r="D4" i="57"/>
  <c r="D61" i="57" s="1"/>
  <c r="D16" i="57"/>
  <c r="E16" i="57" s="1"/>
  <c r="F16" i="57" s="1"/>
  <c r="D25" i="57"/>
  <c r="E25" i="57" s="1"/>
  <c r="F25" i="57" s="1"/>
  <c r="D32" i="57"/>
  <c r="E32" i="57" s="1"/>
  <c r="D40" i="57"/>
  <c r="E40" i="57" s="1"/>
  <c r="F40" i="57" s="1"/>
  <c r="D46" i="57"/>
  <c r="D58" i="57"/>
  <c r="E58" i="57" s="1"/>
  <c r="D29" i="56"/>
  <c r="E29" i="56" s="1"/>
  <c r="F29" i="56" s="1"/>
  <c r="D56" i="56"/>
  <c r="E56" i="56" s="1"/>
  <c r="F56" i="56" s="1"/>
  <c r="D127" i="56"/>
  <c r="E127" i="56" s="1"/>
  <c r="D145" i="56"/>
  <c r="E145" i="56" s="1"/>
  <c r="F145" i="56" s="1"/>
  <c r="D13" i="55"/>
  <c r="E13" i="55" s="1"/>
  <c r="F13" i="55" s="1"/>
  <c r="D20" i="55"/>
  <c r="E20" i="55" s="1"/>
  <c r="D28" i="55"/>
  <c r="E28" i="55" s="1"/>
  <c r="F28" i="55" s="1"/>
  <c r="D37" i="55"/>
  <c r="E37" i="55" s="1"/>
  <c r="F37" i="55" s="1"/>
  <c r="D44" i="55"/>
  <c r="E44" i="55" s="1"/>
  <c r="D52" i="55"/>
  <c r="E52" i="55" s="1"/>
  <c r="F52" i="55" s="1"/>
  <c r="D61" i="55"/>
  <c r="E61" i="55" s="1"/>
  <c r="F61" i="55" s="1"/>
  <c r="D68" i="55"/>
  <c r="E68" i="55" s="1"/>
  <c r="D74" i="55"/>
  <c r="E74" i="55" s="1"/>
  <c r="F74" i="55" s="1"/>
  <c r="D80" i="55"/>
  <c r="E80" i="55" s="1"/>
  <c r="F80" i="55" s="1"/>
  <c r="D91" i="55"/>
  <c r="E91" i="55" s="1"/>
  <c r="D107" i="55"/>
  <c r="E107" i="55" s="1"/>
  <c r="D119" i="55"/>
  <c r="E119" i="55" s="1"/>
  <c r="F119" i="55" s="1"/>
  <c r="D125" i="55"/>
  <c r="E125" i="55" s="1"/>
  <c r="F125" i="55" s="1"/>
  <c r="D18" i="52"/>
  <c r="E18" i="52" s="1"/>
  <c r="D30" i="52"/>
  <c r="E30" i="52" s="1"/>
  <c r="D40" i="52"/>
  <c r="E40" i="52" s="1"/>
  <c r="D49" i="52"/>
  <c r="E49" i="52" s="1"/>
  <c r="F49" i="52" s="1"/>
  <c r="D10" i="51"/>
  <c r="D16" i="51"/>
  <c r="D22" i="51"/>
  <c r="D28" i="51"/>
  <c r="D34" i="51"/>
  <c r="D39" i="51"/>
  <c r="D38" i="50"/>
  <c r="E38" i="50" s="1"/>
  <c r="F38" i="50" s="1"/>
  <c r="D39" i="50"/>
  <c r="E39" i="50" s="1"/>
  <c r="D19" i="50"/>
  <c r="E19" i="50" s="1"/>
  <c r="D34" i="50"/>
  <c r="E34" i="50" s="1"/>
  <c r="D13" i="50"/>
  <c r="E13" i="50" s="1"/>
  <c r="D4" i="49"/>
  <c r="D77" i="49" s="1"/>
  <c r="D25" i="49"/>
  <c r="E25" i="49" s="1"/>
  <c r="F25" i="49" s="1"/>
  <c r="D40" i="49"/>
  <c r="E40" i="49" s="1"/>
  <c r="F40" i="49" s="1"/>
  <c r="D54" i="49"/>
  <c r="E54" i="49" s="1"/>
  <c r="D75" i="49"/>
  <c r="E75" i="49" s="1"/>
  <c r="F75" i="49" s="1"/>
  <c r="D54" i="45"/>
  <c r="E54" i="45" s="1"/>
  <c r="F54" i="45" s="1"/>
  <c r="D13" i="45"/>
  <c r="E13" i="45" s="1"/>
  <c r="D13" i="36"/>
  <c r="E13" i="36" s="1"/>
  <c r="D37" i="36"/>
  <c r="E37" i="36" s="1"/>
  <c r="D66" i="35"/>
  <c r="E66" i="35" s="1"/>
  <c r="F66" i="35" s="1"/>
  <c r="D53" i="35"/>
  <c r="D55" i="35" s="1"/>
  <c r="D43" i="35"/>
  <c r="E43" i="35" s="1"/>
  <c r="D31" i="35"/>
  <c r="E31" i="35" s="1"/>
  <c r="D68" i="35"/>
  <c r="E68" i="35" s="1"/>
  <c r="F68" i="35" s="1"/>
  <c r="D47" i="35"/>
  <c r="E47" i="35" s="1"/>
  <c r="D37" i="35"/>
  <c r="E37" i="35" s="1"/>
  <c r="D25" i="35"/>
  <c r="E25" i="35" s="1"/>
  <c r="D57" i="35"/>
  <c r="E57" i="35" s="1"/>
  <c r="D44" i="35"/>
  <c r="E44" i="35" s="1"/>
  <c r="F44" i="35" s="1"/>
  <c r="D32" i="35"/>
  <c r="E32" i="35" s="1"/>
  <c r="F32" i="35" s="1"/>
  <c r="D14" i="35"/>
  <c r="D26" i="35"/>
  <c r="E26" i="35" s="1"/>
  <c r="F26" i="35" s="1"/>
  <c r="D58" i="34"/>
  <c r="E58" i="34" s="1"/>
  <c r="F16" i="63"/>
  <c r="D4" i="90"/>
  <c r="E4" i="90" s="1"/>
  <c r="B14" i="110" s="1"/>
  <c r="D16" i="90"/>
  <c r="D25" i="90"/>
  <c r="E25" i="90" s="1"/>
  <c r="F25" i="90" s="1"/>
  <c r="D32" i="90"/>
  <c r="E32" i="90" s="1"/>
  <c r="F32" i="90" s="1"/>
  <c r="D40" i="90"/>
  <c r="E40" i="90" s="1"/>
  <c r="F40" i="90" s="1"/>
  <c r="D46" i="90"/>
  <c r="E46" i="90" s="1"/>
  <c r="F46" i="90" s="1"/>
  <c r="D58" i="90"/>
  <c r="E58" i="90" s="1"/>
  <c r="F58" i="90" s="1"/>
  <c r="D4" i="82"/>
  <c r="D73" i="82" s="1"/>
  <c r="D19" i="82"/>
  <c r="E19" i="82" s="1"/>
  <c r="F19" i="82" s="1"/>
  <c r="D31" i="82"/>
  <c r="E31" i="82" s="1"/>
  <c r="D43" i="82"/>
  <c r="E43" i="82" s="1"/>
  <c r="D54" i="82"/>
  <c r="D56" i="82" s="1"/>
  <c r="E56" i="82" s="1"/>
  <c r="F56" i="82" s="1"/>
  <c r="D13" i="68"/>
  <c r="E13" i="68" s="1"/>
  <c r="D20" i="68"/>
  <c r="D37" i="68"/>
  <c r="E37" i="68" s="1"/>
  <c r="D13" i="65"/>
  <c r="E13" i="65" s="1"/>
  <c r="D25" i="65"/>
  <c r="E25" i="65" s="1"/>
  <c r="D37" i="65"/>
  <c r="E37" i="65" s="1"/>
  <c r="D47" i="65"/>
  <c r="E47" i="65" s="1"/>
  <c r="D14" i="64"/>
  <c r="E14" i="64" s="1"/>
  <c r="D20" i="64"/>
  <c r="E20" i="64" s="1"/>
  <c r="D26" i="64"/>
  <c r="E26" i="64" s="1"/>
  <c r="D32" i="64"/>
  <c r="E32" i="64" s="1"/>
  <c r="D38" i="64"/>
  <c r="E38" i="64" s="1"/>
  <c r="D44" i="64"/>
  <c r="E44" i="64" s="1"/>
  <c r="D49" i="64"/>
  <c r="E49" i="64" s="1"/>
  <c r="D68" i="64"/>
  <c r="E68" i="64" s="1"/>
  <c r="F68" i="64" s="1"/>
  <c r="D4" i="63"/>
  <c r="D13" i="63"/>
  <c r="E13" i="63" s="1"/>
  <c r="F13" i="63" s="1"/>
  <c r="D19" i="63"/>
  <c r="E19" i="63" s="1"/>
  <c r="F19" i="63" s="1"/>
  <c r="D25" i="63"/>
  <c r="E25" i="63" s="1"/>
  <c r="F25" i="63" s="1"/>
  <c r="D31" i="63"/>
  <c r="E31" i="63" s="1"/>
  <c r="F31" i="63" s="1"/>
  <c r="D37" i="63"/>
  <c r="E37" i="63" s="1"/>
  <c r="F37" i="63" s="1"/>
  <c r="D43" i="63"/>
  <c r="E43" i="63" s="1"/>
  <c r="F43" i="63" s="1"/>
  <c r="D47" i="63"/>
  <c r="E47" i="63" s="1"/>
  <c r="F47" i="63" s="1"/>
  <c r="D51" i="63"/>
  <c r="D19" i="62"/>
  <c r="E19" i="62" s="1"/>
  <c r="D26" i="62"/>
  <c r="D41" i="62"/>
  <c r="E41" i="62" s="1"/>
  <c r="D51" i="62"/>
  <c r="E51" i="62" s="1"/>
  <c r="D10" i="57"/>
  <c r="D19" i="57"/>
  <c r="E19" i="57" s="1"/>
  <c r="F19" i="57" s="1"/>
  <c r="D26" i="57"/>
  <c r="E26" i="57" s="1"/>
  <c r="D34" i="57"/>
  <c r="E34" i="57" s="1"/>
  <c r="F34" i="57" s="1"/>
  <c r="D42" i="57"/>
  <c r="E42" i="57" s="1"/>
  <c r="F42" i="57" s="1"/>
  <c r="D40" i="56"/>
  <c r="E40" i="56" s="1"/>
  <c r="F40" i="56" s="1"/>
  <c r="D85" i="56"/>
  <c r="E85" i="56" s="1"/>
  <c r="D14" i="55"/>
  <c r="E14" i="55" s="1"/>
  <c r="D22" i="55"/>
  <c r="D31" i="55"/>
  <c r="E31" i="55" s="1"/>
  <c r="F31" i="55" s="1"/>
  <c r="D38" i="55"/>
  <c r="E38" i="55" s="1"/>
  <c r="D46" i="55"/>
  <c r="E46" i="55" s="1"/>
  <c r="F46" i="55" s="1"/>
  <c r="D55" i="55"/>
  <c r="E55" i="55" s="1"/>
  <c r="F55" i="55" s="1"/>
  <c r="D62" i="55"/>
  <c r="E62" i="55" s="1"/>
  <c r="D70" i="55"/>
  <c r="E70" i="55" s="1"/>
  <c r="F70" i="55" s="1"/>
  <c r="D76" i="55"/>
  <c r="E76" i="55" s="1"/>
  <c r="F76" i="55" s="1"/>
  <c r="D81" i="55"/>
  <c r="E81" i="55" s="1"/>
  <c r="D95" i="55"/>
  <c r="D111" i="55"/>
  <c r="D121" i="55"/>
  <c r="E121" i="55" s="1"/>
  <c r="F121" i="55" s="1"/>
  <c r="D126" i="55"/>
  <c r="E126" i="55" s="1"/>
  <c r="D75" i="51"/>
  <c r="D76" i="51"/>
  <c r="E76" i="51" s="1"/>
  <c r="F76" i="51" s="1"/>
  <c r="D57" i="51"/>
  <c r="E57" i="51" s="1"/>
  <c r="D45" i="51"/>
  <c r="D69" i="51"/>
  <c r="E69" i="51" s="1"/>
  <c r="D73" i="51"/>
  <c r="E73" i="51" s="1"/>
  <c r="D14" i="49"/>
  <c r="E14" i="49" s="1"/>
  <c r="D31" i="49"/>
  <c r="E31" i="49" s="1"/>
  <c r="F31" i="49" s="1"/>
  <c r="D16" i="36"/>
  <c r="E16" i="36" s="1"/>
  <c r="F16" i="36" s="1"/>
  <c r="E32" i="38"/>
  <c r="F32" i="38" s="1"/>
  <c r="F10" i="63"/>
  <c r="D14" i="57"/>
  <c r="E14" i="57" s="1"/>
  <c r="D22" i="57"/>
  <c r="D31" i="57"/>
  <c r="E31" i="57" s="1"/>
  <c r="F31" i="57" s="1"/>
  <c r="D38" i="57"/>
  <c r="E38" i="57" s="1"/>
  <c r="D44" i="57"/>
  <c r="E44" i="57" s="1"/>
  <c r="F44" i="57" s="1"/>
  <c r="D54" i="57"/>
  <c r="D61" i="49"/>
  <c r="D63" i="49" s="1"/>
  <c r="D69" i="49"/>
  <c r="E69" i="49" s="1"/>
  <c r="D57" i="49"/>
  <c r="D51" i="49"/>
  <c r="E51" i="49" s="1"/>
  <c r="F51" i="49" s="1"/>
  <c r="D44" i="49"/>
  <c r="E44" i="49" s="1"/>
  <c r="D37" i="49"/>
  <c r="E37" i="49" s="1"/>
  <c r="F37" i="49" s="1"/>
  <c r="D28" i="49"/>
  <c r="E28" i="49" s="1"/>
  <c r="F28" i="49" s="1"/>
  <c r="D20" i="49"/>
  <c r="E20" i="49" s="1"/>
  <c r="D13" i="49"/>
  <c r="E13" i="49" s="1"/>
  <c r="F13" i="49" s="1"/>
  <c r="D55" i="49"/>
  <c r="E55" i="49" s="1"/>
  <c r="F55" i="49" s="1"/>
  <c r="D50" i="49"/>
  <c r="E50" i="49" s="1"/>
  <c r="D43" i="49"/>
  <c r="E43" i="49" s="1"/>
  <c r="F43" i="49" s="1"/>
  <c r="D34" i="49"/>
  <c r="E34" i="49" s="1"/>
  <c r="F34" i="49" s="1"/>
  <c r="D26" i="49"/>
  <c r="E26" i="49" s="1"/>
  <c r="D19" i="49"/>
  <c r="E19" i="49" s="1"/>
  <c r="F19" i="49" s="1"/>
  <c r="D10" i="49"/>
  <c r="E10" i="49" s="1"/>
  <c r="F10" i="49" s="1"/>
  <c r="D22" i="49"/>
  <c r="E22" i="49" s="1"/>
  <c r="F22" i="49" s="1"/>
  <c r="D38" i="49"/>
  <c r="E38" i="49" s="1"/>
  <c r="D53" i="49"/>
  <c r="E53" i="49" s="1"/>
  <c r="F53" i="49" s="1"/>
  <c r="D73" i="49"/>
  <c r="E73" i="49" s="1"/>
  <c r="F73" i="49" s="1"/>
  <c r="D59" i="36"/>
  <c r="E59" i="36" s="1"/>
  <c r="F59" i="36" s="1"/>
  <c r="D60" i="36"/>
  <c r="E60" i="36" s="1"/>
  <c r="D43" i="36"/>
  <c r="E43" i="36" s="1"/>
  <c r="F43" i="36" s="1"/>
  <c r="D34" i="36"/>
  <c r="E34" i="36" s="1"/>
  <c r="F34" i="36" s="1"/>
  <c r="D22" i="36"/>
  <c r="E22" i="36" s="1"/>
  <c r="F22" i="36" s="1"/>
  <c r="D10" i="36"/>
  <c r="E10" i="36" s="1"/>
  <c r="F10" i="36" s="1"/>
  <c r="D58" i="36"/>
  <c r="E58" i="36" s="1"/>
  <c r="F58" i="36" s="1"/>
  <c r="D41" i="36"/>
  <c r="E41" i="36" s="1"/>
  <c r="D31" i="36"/>
  <c r="E31" i="36" s="1"/>
  <c r="D19" i="36"/>
  <c r="E19" i="36" s="1"/>
  <c r="D4" i="36"/>
  <c r="D63" i="36" s="1"/>
  <c r="D28" i="36"/>
  <c r="E28" i="36" s="1"/>
  <c r="F28" i="36" s="1"/>
  <c r="D56" i="36"/>
  <c r="E56" i="36" s="1"/>
  <c r="D71" i="34"/>
  <c r="E71" i="34" s="1"/>
  <c r="F71" i="34" s="1"/>
  <c r="D73" i="34"/>
  <c r="E73" i="34" s="1"/>
  <c r="D62" i="34"/>
  <c r="D52" i="34"/>
  <c r="E52" i="34" s="1"/>
  <c r="F52" i="34" s="1"/>
  <c r="D48" i="34"/>
  <c r="E48" i="34" s="1"/>
  <c r="F48" i="34" s="1"/>
  <c r="D43" i="34"/>
  <c r="E43" i="34" s="1"/>
  <c r="F43" i="34" s="1"/>
  <c r="D37" i="34"/>
  <c r="E37" i="34" s="1"/>
  <c r="F37" i="34" s="1"/>
  <c r="D31" i="34"/>
  <c r="E31" i="34" s="1"/>
  <c r="F31" i="34" s="1"/>
  <c r="D25" i="34"/>
  <c r="E25" i="34" s="1"/>
  <c r="F25" i="34" s="1"/>
  <c r="D19" i="34"/>
  <c r="E19" i="34" s="1"/>
  <c r="F19" i="34" s="1"/>
  <c r="D13" i="34"/>
  <c r="E13" i="34" s="1"/>
  <c r="F13" i="34" s="1"/>
  <c r="D4" i="34"/>
  <c r="D70" i="34"/>
  <c r="E70" i="34" s="1"/>
  <c r="F70" i="34" s="1"/>
  <c r="D54" i="34"/>
  <c r="D56" i="34" s="1"/>
  <c r="D50" i="34"/>
  <c r="D46" i="34"/>
  <c r="D40" i="34"/>
  <c r="D34" i="34"/>
  <c r="D28" i="34"/>
  <c r="D22" i="34"/>
  <c r="D16" i="34"/>
  <c r="D10" i="34"/>
  <c r="D53" i="34"/>
  <c r="E53" i="34" s="1"/>
  <c r="D49" i="34"/>
  <c r="E49" i="34" s="1"/>
  <c r="D44" i="34"/>
  <c r="E44" i="34" s="1"/>
  <c r="D38" i="34"/>
  <c r="E38" i="34" s="1"/>
  <c r="D32" i="34"/>
  <c r="E32" i="34" s="1"/>
  <c r="D26" i="34"/>
  <c r="E26" i="34" s="1"/>
  <c r="D20" i="34"/>
  <c r="E20" i="34" s="1"/>
  <c r="D14" i="34"/>
  <c r="E14" i="34" s="1"/>
  <c r="E20" i="29"/>
  <c r="F20" i="29" s="1"/>
  <c r="D19" i="44"/>
  <c r="E19" i="44" s="1"/>
  <c r="D31" i="44"/>
  <c r="E31" i="44" s="1"/>
  <c r="D43" i="44"/>
  <c r="E43" i="44" s="1"/>
  <c r="D52" i="44"/>
  <c r="E52" i="44" s="1"/>
  <c r="D19" i="38"/>
  <c r="E19" i="38" s="1"/>
  <c r="D26" i="38"/>
  <c r="D16" i="37"/>
  <c r="E16" i="37" s="1"/>
  <c r="F16" i="37" s="1"/>
  <c r="D28" i="37"/>
  <c r="E28" i="37" s="1"/>
  <c r="F28" i="37" s="1"/>
  <c r="D40" i="37"/>
  <c r="E40" i="37" s="1"/>
  <c r="F40" i="37" s="1"/>
  <c r="D68" i="37"/>
  <c r="D70" i="37" s="1"/>
  <c r="E70" i="37" s="1"/>
  <c r="F70" i="37" s="1"/>
  <c r="D14" i="33"/>
  <c r="E14" i="33" s="1"/>
  <c r="D22" i="33"/>
  <c r="E22" i="33" s="1"/>
  <c r="F22" i="33" s="1"/>
  <c r="D31" i="33"/>
  <c r="E31" i="33" s="1"/>
  <c r="F31" i="33" s="1"/>
  <c r="D38" i="33"/>
  <c r="E38" i="33" s="1"/>
  <c r="D44" i="33"/>
  <c r="E44" i="33" s="1"/>
  <c r="F44" i="33" s="1"/>
  <c r="D50" i="33"/>
  <c r="E50" i="33" s="1"/>
  <c r="F50" i="33" s="1"/>
  <c r="D68" i="33"/>
  <c r="D70" i="33" s="1"/>
  <c r="D77" i="33"/>
  <c r="E77" i="33" s="1"/>
  <c r="F77" i="33" s="1"/>
  <c r="D20" i="31"/>
  <c r="E20" i="31" s="1"/>
  <c r="F20" i="31" s="1"/>
  <c r="D32" i="31"/>
  <c r="E32" i="31" s="1"/>
  <c r="F32" i="31" s="1"/>
  <c r="D44" i="31"/>
  <c r="E44" i="31" s="1"/>
  <c r="F44" i="31" s="1"/>
  <c r="D58" i="31"/>
  <c r="E58" i="31" s="1"/>
  <c r="F58" i="31" s="1"/>
  <c r="D10" i="30"/>
  <c r="D25" i="30"/>
  <c r="E25" i="30" s="1"/>
  <c r="F25" i="30" s="1"/>
  <c r="D32" i="30"/>
  <c r="E32" i="30" s="1"/>
  <c r="D48" i="30"/>
  <c r="E48" i="30" s="1"/>
  <c r="F48" i="30" s="1"/>
  <c r="D53" i="30"/>
  <c r="E53" i="30" s="1"/>
  <c r="D67" i="28"/>
  <c r="D69" i="28" s="1"/>
  <c r="D70" i="28" s="1"/>
  <c r="D76" i="28"/>
  <c r="E76" i="28" s="1"/>
  <c r="F76" i="28" s="1"/>
  <c r="D63" i="28"/>
  <c r="D54" i="28"/>
  <c r="E54" i="28" s="1"/>
  <c r="D49" i="28"/>
  <c r="E49" i="28" s="1"/>
  <c r="F49" i="28" s="1"/>
  <c r="D40" i="28"/>
  <c r="E40" i="28" s="1"/>
  <c r="F40" i="28" s="1"/>
  <c r="D32" i="28"/>
  <c r="E32" i="28" s="1"/>
  <c r="D25" i="28"/>
  <c r="E25" i="28" s="1"/>
  <c r="F25" i="28" s="1"/>
  <c r="D16" i="28"/>
  <c r="E16" i="28" s="1"/>
  <c r="F16" i="28" s="1"/>
  <c r="D4" i="28"/>
  <c r="D78" i="28" s="1"/>
  <c r="D55" i="28"/>
  <c r="D57" i="28" s="1"/>
  <c r="D50" i="28"/>
  <c r="E50" i="28" s="1"/>
  <c r="D43" i="28"/>
  <c r="E43" i="28" s="1"/>
  <c r="F43" i="28" s="1"/>
  <c r="D34" i="28"/>
  <c r="E34" i="28" s="1"/>
  <c r="F34" i="28" s="1"/>
  <c r="D26" i="28"/>
  <c r="E26" i="28" s="1"/>
  <c r="D19" i="28"/>
  <c r="E19" i="28" s="1"/>
  <c r="F19" i="28" s="1"/>
  <c r="D10" i="28"/>
  <c r="E10" i="28" s="1"/>
  <c r="F10" i="28" s="1"/>
  <c r="D22" i="28"/>
  <c r="E22" i="28" s="1"/>
  <c r="F22" i="28" s="1"/>
  <c r="D38" i="28"/>
  <c r="E38" i="28" s="1"/>
  <c r="D53" i="28"/>
  <c r="E53" i="28" s="1"/>
  <c r="F53" i="28" s="1"/>
  <c r="D71" i="28"/>
  <c r="E71" i="28" s="1"/>
  <c r="F71" i="28" s="1"/>
  <c r="D51" i="26"/>
  <c r="D72" i="25"/>
  <c r="E72" i="25" s="1"/>
  <c r="F72" i="25" s="1"/>
  <c r="D20" i="44"/>
  <c r="D32" i="44"/>
  <c r="E32" i="44" s="1"/>
  <c r="F32" i="44" s="1"/>
  <c r="D44" i="44"/>
  <c r="E44" i="44" s="1"/>
  <c r="F44" i="44" s="1"/>
  <c r="D53" i="44"/>
  <c r="D13" i="38"/>
  <c r="E13" i="38" s="1"/>
  <c r="D20" i="38"/>
  <c r="D36" i="38"/>
  <c r="E36" i="38" s="1"/>
  <c r="D4" i="37"/>
  <c r="D94" i="37" s="1"/>
  <c r="D19" i="37"/>
  <c r="E19" i="37" s="1"/>
  <c r="F19" i="37" s="1"/>
  <c r="D31" i="37"/>
  <c r="E31" i="37" s="1"/>
  <c r="F31" i="37" s="1"/>
  <c r="D45" i="37"/>
  <c r="E45" i="37" s="1"/>
  <c r="F45" i="37" s="1"/>
  <c r="D84" i="37"/>
  <c r="D86" i="37" s="1"/>
  <c r="E86" i="37" s="1"/>
  <c r="F86" i="37" s="1"/>
  <c r="D4" i="33"/>
  <c r="D79" i="33" s="1"/>
  <c r="D16" i="33"/>
  <c r="E16" i="33" s="1"/>
  <c r="F16" i="33" s="1"/>
  <c r="D25" i="33"/>
  <c r="E25" i="33" s="1"/>
  <c r="F25" i="33" s="1"/>
  <c r="D32" i="33"/>
  <c r="E32" i="33" s="1"/>
  <c r="D40" i="33"/>
  <c r="E40" i="33" s="1"/>
  <c r="F40" i="33" s="1"/>
  <c r="D46" i="33"/>
  <c r="E46" i="33" s="1"/>
  <c r="F46" i="33" s="1"/>
  <c r="D51" i="33"/>
  <c r="E51" i="33" s="1"/>
  <c r="D60" i="33"/>
  <c r="D72" i="33"/>
  <c r="E72" i="33" s="1"/>
  <c r="D22" i="41"/>
  <c r="E22" i="41" s="1"/>
  <c r="F22" i="41" s="1"/>
  <c r="D44" i="41"/>
  <c r="E44" i="41" s="1"/>
  <c r="F44" i="41" s="1"/>
  <c r="D13" i="31"/>
  <c r="E13" i="31" s="1"/>
  <c r="D25" i="31"/>
  <c r="E25" i="31" s="1"/>
  <c r="D37" i="31"/>
  <c r="E37" i="31" s="1"/>
  <c r="D47" i="31"/>
  <c r="E47" i="31" s="1"/>
  <c r="D85" i="30"/>
  <c r="E85" i="30" s="1"/>
  <c r="F85" i="30" s="1"/>
  <c r="D87" i="30"/>
  <c r="E87" i="30" s="1"/>
  <c r="D83" i="30"/>
  <c r="E83" i="30" s="1"/>
  <c r="D73" i="30"/>
  <c r="E73" i="30" s="1"/>
  <c r="D61" i="30"/>
  <c r="D54" i="30"/>
  <c r="D50" i="30"/>
  <c r="D46" i="30"/>
  <c r="D40" i="30"/>
  <c r="D34" i="30"/>
  <c r="D28" i="30"/>
  <c r="D22" i="30"/>
  <c r="D16" i="30"/>
  <c r="D19" i="30"/>
  <c r="E19" i="30" s="1"/>
  <c r="F19" i="30" s="1"/>
  <c r="D26" i="30"/>
  <c r="E26" i="30" s="1"/>
  <c r="D43" i="30"/>
  <c r="E43" i="30" s="1"/>
  <c r="F43" i="30" s="1"/>
  <c r="D49" i="30"/>
  <c r="E49" i="30" s="1"/>
  <c r="D69" i="30"/>
  <c r="E69" i="30" s="1"/>
  <c r="D82" i="30"/>
  <c r="E82" i="30" s="1"/>
  <c r="F82" i="30" s="1"/>
  <c r="D23" i="29"/>
  <c r="E23" i="29" s="1"/>
  <c r="F23" i="29" s="1"/>
  <c r="D30" i="29"/>
  <c r="E30" i="29" s="1"/>
  <c r="D14" i="29"/>
  <c r="D24" i="29"/>
  <c r="E24" i="29" s="1"/>
  <c r="D25" i="29"/>
  <c r="D13" i="28"/>
  <c r="E13" i="28" s="1"/>
  <c r="F13" i="28" s="1"/>
  <c r="D28" i="28"/>
  <c r="E28" i="28" s="1"/>
  <c r="F28" i="28" s="1"/>
  <c r="D44" i="28"/>
  <c r="E44" i="28" s="1"/>
  <c r="D59" i="28"/>
  <c r="D13" i="26"/>
  <c r="E13" i="26" s="1"/>
  <c r="F13" i="26" s="1"/>
  <c r="D25" i="26"/>
  <c r="E25" i="26" s="1"/>
  <c r="F25" i="26" s="1"/>
  <c r="D13" i="25"/>
  <c r="E13" i="25" s="1"/>
  <c r="F13" i="25" s="1"/>
  <c r="D25" i="25"/>
  <c r="E25" i="25" s="1"/>
  <c r="F25" i="25" s="1"/>
  <c r="D37" i="25"/>
  <c r="E37" i="25" s="1"/>
  <c r="F37" i="25" s="1"/>
  <c r="D55" i="26"/>
  <c r="E55" i="26" s="1"/>
  <c r="F55" i="26" s="1"/>
  <c r="D56" i="26"/>
  <c r="E56" i="26" s="1"/>
  <c r="F56" i="26" s="1"/>
  <c r="D37" i="26"/>
  <c r="E37" i="26" s="1"/>
  <c r="D32" i="26"/>
  <c r="E32" i="26" s="1"/>
  <c r="D26" i="26"/>
  <c r="E26" i="26" s="1"/>
  <c r="D20" i="26"/>
  <c r="E20" i="26" s="1"/>
  <c r="D14" i="26"/>
  <c r="E14" i="26" s="1"/>
  <c r="D58" i="26"/>
  <c r="E58" i="26" s="1"/>
  <c r="F58" i="26" s="1"/>
  <c r="D47" i="26"/>
  <c r="E47" i="26" s="1"/>
  <c r="D38" i="26"/>
  <c r="D34" i="26"/>
  <c r="D28" i="26"/>
  <c r="D22" i="26"/>
  <c r="D16" i="26"/>
  <c r="D10" i="26"/>
  <c r="D60" i="25"/>
  <c r="E60" i="25" s="1"/>
  <c r="F60" i="25" s="1"/>
  <c r="D52" i="25"/>
  <c r="E52" i="25" s="1"/>
  <c r="D48" i="25"/>
  <c r="E48" i="25" s="1"/>
  <c r="D44" i="25"/>
  <c r="E44" i="25" s="1"/>
  <c r="D38" i="25"/>
  <c r="E38" i="25" s="1"/>
  <c r="D32" i="25"/>
  <c r="E32" i="25" s="1"/>
  <c r="D26" i="25"/>
  <c r="E26" i="25" s="1"/>
  <c r="D20" i="25"/>
  <c r="E20" i="25" s="1"/>
  <c r="D14" i="25"/>
  <c r="E14" i="25" s="1"/>
  <c r="D73" i="25"/>
  <c r="E73" i="25" s="1"/>
  <c r="D64" i="25"/>
  <c r="E64" i="25" s="1"/>
  <c r="D51" i="25"/>
  <c r="E51" i="25" s="1"/>
  <c r="F51" i="25" s="1"/>
  <c r="D68" i="25"/>
  <c r="E68" i="25" s="1"/>
  <c r="D56" i="25"/>
  <c r="D49" i="25"/>
  <c r="D45" i="25"/>
  <c r="D40" i="25"/>
  <c r="D34" i="25"/>
  <c r="D28" i="25"/>
  <c r="D22" i="25"/>
  <c r="D16" i="25"/>
  <c r="D10" i="25"/>
  <c r="E84" i="30"/>
  <c r="F84" i="30" s="1"/>
  <c r="D4" i="26"/>
  <c r="D19" i="26"/>
  <c r="E19" i="26" s="1"/>
  <c r="F19" i="26" s="1"/>
  <c r="D31" i="26"/>
  <c r="E31" i="26" s="1"/>
  <c r="F31" i="26" s="1"/>
  <c r="D43" i="26"/>
  <c r="E43" i="26" s="1"/>
  <c r="D4" i="25"/>
  <c r="D19" i="25"/>
  <c r="E19" i="25" s="1"/>
  <c r="F19" i="25" s="1"/>
  <c r="D31" i="25"/>
  <c r="E31" i="25" s="1"/>
  <c r="F31" i="25" s="1"/>
  <c r="D43" i="25"/>
  <c r="E43" i="25" s="1"/>
  <c r="F43" i="25" s="1"/>
  <c r="D13" i="24"/>
  <c r="E13" i="24" s="1"/>
  <c r="F13" i="24" s="1"/>
  <c r="D25" i="24"/>
  <c r="E25" i="24" s="1"/>
  <c r="F25" i="24" s="1"/>
  <c r="D36" i="24"/>
  <c r="D19" i="23"/>
  <c r="E19" i="23" s="1"/>
  <c r="D25" i="23"/>
  <c r="D4" i="21"/>
  <c r="D43" i="21" s="1"/>
  <c r="D16" i="21"/>
  <c r="E16" i="21" s="1"/>
  <c r="F16" i="21" s="1"/>
  <c r="D25" i="21"/>
  <c r="E25" i="21" s="1"/>
  <c r="F25" i="21" s="1"/>
  <c r="D30" i="21"/>
  <c r="E30" i="21" s="1"/>
  <c r="D13" i="17"/>
  <c r="E13" i="17" s="1"/>
  <c r="D20" i="17"/>
  <c r="D37" i="17"/>
  <c r="E37" i="17" s="1"/>
  <c r="D47" i="17"/>
  <c r="E47" i="17" s="1"/>
  <c r="D57" i="17"/>
  <c r="E57" i="17" s="1"/>
  <c r="F57" i="17" s="1"/>
  <c r="D14" i="15"/>
  <c r="E14" i="15" s="1"/>
  <c r="F14" i="15" s="1"/>
  <c r="D38" i="15"/>
  <c r="E38" i="15" s="1"/>
  <c r="F38" i="15" s="1"/>
  <c r="D19" i="14"/>
  <c r="E19" i="14" s="1"/>
  <c r="D26" i="14"/>
  <c r="D41" i="14"/>
  <c r="E41" i="14" s="1"/>
  <c r="D50" i="14"/>
  <c r="E50" i="14" s="1"/>
  <c r="D4" i="11"/>
  <c r="D59" i="11" s="1"/>
  <c r="D16" i="11"/>
  <c r="E16" i="11" s="1"/>
  <c r="F16" i="11" s="1"/>
  <c r="D25" i="11"/>
  <c r="E25" i="11" s="1"/>
  <c r="F25" i="11" s="1"/>
  <c r="D32" i="11"/>
  <c r="E32" i="11" s="1"/>
  <c r="D38" i="11"/>
  <c r="E38" i="11" s="1"/>
  <c r="F38" i="11" s="1"/>
  <c r="D47" i="11"/>
  <c r="D5" i="91"/>
  <c r="D63" i="91"/>
  <c r="E63" i="91" s="1"/>
  <c r="F63" i="91" s="1"/>
  <c r="D13" i="93"/>
  <c r="E13" i="93" s="1"/>
  <c r="F13" i="93" s="1"/>
  <c r="D25" i="93"/>
  <c r="E25" i="93" s="1"/>
  <c r="F25" i="93" s="1"/>
  <c r="D44" i="93"/>
  <c r="E44" i="93" s="1"/>
  <c r="F44" i="93" s="1"/>
  <c r="D54" i="93"/>
  <c r="E54" i="93" s="1"/>
  <c r="D73" i="93"/>
  <c r="E73" i="93" s="1"/>
  <c r="F73" i="93" s="1"/>
  <c r="D14" i="94"/>
  <c r="E14" i="94" s="1"/>
  <c r="F26" i="94"/>
  <c r="D4" i="80"/>
  <c r="E4" i="80" s="1"/>
  <c r="D28" i="80"/>
  <c r="E28" i="80" s="1"/>
  <c r="D69" i="73"/>
  <c r="E69" i="73" s="1"/>
  <c r="F69" i="73" s="1"/>
  <c r="D59" i="73"/>
  <c r="E59" i="73" s="1"/>
  <c r="D19" i="94"/>
  <c r="E19" i="94" s="1"/>
  <c r="F19" i="94" s="1"/>
  <c r="D20" i="24"/>
  <c r="E20" i="24" s="1"/>
  <c r="D32" i="24"/>
  <c r="E32" i="24" s="1"/>
  <c r="D41" i="24"/>
  <c r="E41" i="24" s="1"/>
  <c r="E14" i="23"/>
  <c r="F14" i="23" s="1"/>
  <c r="D24" i="23"/>
  <c r="E24" i="23" s="1"/>
  <c r="D29" i="23"/>
  <c r="E29" i="23" s="1"/>
  <c r="D14" i="21"/>
  <c r="E14" i="21" s="1"/>
  <c r="D22" i="21"/>
  <c r="E22" i="21" s="1"/>
  <c r="F22" i="21" s="1"/>
  <c r="D29" i="21"/>
  <c r="E29" i="21" s="1"/>
  <c r="F29" i="21" s="1"/>
  <c r="D40" i="21"/>
  <c r="E40" i="21" s="1"/>
  <c r="D19" i="17"/>
  <c r="E19" i="17" s="1"/>
  <c r="D26" i="17"/>
  <c r="D44" i="17"/>
  <c r="E44" i="17" s="1"/>
  <c r="F44" i="17" s="1"/>
  <c r="D56" i="17"/>
  <c r="E56" i="17" s="1"/>
  <c r="D32" i="15"/>
  <c r="E32" i="15" s="1"/>
  <c r="F32" i="15" s="1"/>
  <c r="D53" i="15"/>
  <c r="D55" i="15" s="1"/>
  <c r="D25" i="14"/>
  <c r="E25" i="14" s="1"/>
  <c r="D32" i="14"/>
  <c r="D45" i="14"/>
  <c r="E45" i="14" s="1"/>
  <c r="D14" i="11"/>
  <c r="E14" i="11" s="1"/>
  <c r="D22" i="11"/>
  <c r="E22" i="11" s="1"/>
  <c r="F22" i="11" s="1"/>
  <c r="D31" i="11"/>
  <c r="E31" i="11" s="1"/>
  <c r="F31" i="11" s="1"/>
  <c r="D37" i="11"/>
  <c r="E37" i="11" s="1"/>
  <c r="D42" i="11"/>
  <c r="E42" i="11" s="1"/>
  <c r="F42" i="11" s="1"/>
  <c r="D57" i="11"/>
  <c r="E57" i="11" s="1"/>
  <c r="F57" i="11" s="1"/>
  <c r="D20" i="93"/>
  <c r="E20" i="93" s="1"/>
  <c r="F20" i="93" s="1"/>
  <c r="D32" i="93"/>
  <c r="E32" i="93" s="1"/>
  <c r="D43" i="93"/>
  <c r="E43" i="93" s="1"/>
  <c r="F43" i="93" s="1"/>
  <c r="D53" i="93"/>
  <c r="E53" i="93" s="1"/>
  <c r="F53" i="93" s="1"/>
  <c r="D68" i="93"/>
  <c r="E68" i="93" s="1"/>
  <c r="F68" i="93" s="1"/>
  <c r="D13" i="94"/>
  <c r="E13" i="94" s="1"/>
  <c r="F13" i="94" s="1"/>
  <c r="D20" i="94"/>
  <c r="E20" i="94" s="1"/>
  <c r="F20" i="94" s="1"/>
  <c r="D32" i="73"/>
  <c r="E32" i="73" s="1"/>
  <c r="F32" i="73" s="1"/>
  <c r="D14" i="73"/>
  <c r="E14" i="73" s="1"/>
  <c r="D29" i="75"/>
  <c r="E29" i="75" s="1"/>
  <c r="F29" i="75" s="1"/>
  <c r="D43" i="75"/>
  <c r="E43" i="75" s="1"/>
  <c r="D62" i="75"/>
  <c r="E62" i="75" s="1"/>
  <c r="D35" i="75"/>
  <c r="E35" i="75" s="1"/>
  <c r="F35" i="75" s="1"/>
  <c r="D16" i="77"/>
  <c r="E16" i="77" s="1"/>
  <c r="F16" i="77" s="1"/>
  <c r="D32" i="77"/>
  <c r="E32" i="77" s="1"/>
  <c r="D44" i="77"/>
  <c r="E44" i="77" s="1"/>
  <c r="F44" i="77" s="1"/>
  <c r="D62" i="77"/>
  <c r="E62" i="77" s="1"/>
  <c r="D66" i="77"/>
  <c r="E66" i="77" s="1"/>
  <c r="D25" i="77"/>
  <c r="E25" i="77" s="1"/>
  <c r="D40" i="77"/>
  <c r="E40" i="77" s="1"/>
  <c r="D14" i="72"/>
  <c r="E14" i="72" s="1"/>
  <c r="D26" i="72"/>
  <c r="E26" i="72" s="1"/>
  <c r="D37" i="72"/>
  <c r="E37" i="72" s="1"/>
  <c r="D26" i="73"/>
  <c r="E26" i="73" s="1"/>
  <c r="D44" i="73"/>
  <c r="E44" i="73" s="1"/>
  <c r="F44" i="73" s="1"/>
  <c r="D83" i="73"/>
  <c r="E83" i="73" s="1"/>
  <c r="D37" i="73"/>
  <c r="E37" i="73" s="1"/>
  <c r="F37" i="73" s="1"/>
  <c r="D19" i="75"/>
  <c r="E19" i="75" s="1"/>
  <c r="F19" i="75" s="1"/>
  <c r="D45" i="75"/>
  <c r="E45" i="75" s="1"/>
  <c r="D13" i="77"/>
  <c r="D22" i="77"/>
  <c r="E22" i="77" s="1"/>
  <c r="F22" i="77" s="1"/>
  <c r="D28" i="77"/>
  <c r="E28" i="77" s="1"/>
  <c r="D34" i="77"/>
  <c r="E34" i="77" s="1"/>
  <c r="F34" i="77" s="1"/>
  <c r="D46" i="77"/>
  <c r="E46" i="77" s="1"/>
  <c r="F46" i="77" s="1"/>
  <c r="D52" i="77"/>
  <c r="E52" i="77" s="1"/>
  <c r="D58" i="77"/>
  <c r="D60" i="77" s="1"/>
  <c r="D61" i="77" s="1"/>
  <c r="D67" i="77"/>
  <c r="E67" i="77" s="1"/>
  <c r="F67" i="77" s="1"/>
  <c r="D4" i="77"/>
  <c r="D71" i="77" s="1"/>
  <c r="D14" i="77"/>
  <c r="E14" i="77" s="1"/>
  <c r="D19" i="77"/>
  <c r="E19" i="77" s="1"/>
  <c r="D31" i="77"/>
  <c r="E31" i="77" s="1"/>
  <c r="D38" i="77"/>
  <c r="E38" i="77" s="1"/>
  <c r="F38" i="77" s="1"/>
  <c r="D49" i="77"/>
  <c r="E49" i="77" s="1"/>
  <c r="D20" i="78"/>
  <c r="E20" i="78" s="1"/>
  <c r="F46" i="78"/>
  <c r="D13" i="80"/>
  <c r="E13" i="80" s="1"/>
  <c r="D38" i="80"/>
  <c r="D40" i="80" s="1"/>
  <c r="D41" i="80" s="1"/>
  <c r="D35" i="80"/>
  <c r="E35" i="80" s="1"/>
  <c r="F35" i="80" s="1"/>
  <c r="D16" i="80"/>
  <c r="E16" i="80" s="1"/>
  <c r="D25" i="80"/>
  <c r="E25" i="80" s="1"/>
  <c r="D34" i="80"/>
  <c r="E34" i="80" s="1"/>
  <c r="F34" i="80" s="1"/>
  <c r="D25" i="71"/>
  <c r="E25" i="71" s="1"/>
  <c r="F25" i="71" s="1"/>
  <c r="D37" i="71"/>
  <c r="E37" i="71" s="1"/>
  <c r="D42" i="71"/>
  <c r="E42" i="71" s="1"/>
  <c r="F42" i="71" s="1"/>
  <c r="D13" i="73"/>
  <c r="E13" i="73" s="1"/>
  <c r="F13" i="73" s="1"/>
  <c r="D20" i="73"/>
  <c r="E20" i="73" s="1"/>
  <c r="F20" i="73" s="1"/>
  <c r="D31" i="73"/>
  <c r="E31" i="73" s="1"/>
  <c r="F31" i="73" s="1"/>
  <c r="D50" i="73"/>
  <c r="E50" i="73" s="1"/>
  <c r="D58" i="73"/>
  <c r="E58" i="73" s="1"/>
  <c r="F58" i="73" s="1"/>
  <c r="D73" i="73"/>
  <c r="D13" i="75"/>
  <c r="E13" i="75" s="1"/>
  <c r="D25" i="75"/>
  <c r="E25" i="75" s="1"/>
  <c r="D41" i="75"/>
  <c r="E41" i="75" s="1"/>
  <c r="F41" i="75" s="1"/>
  <c r="D53" i="75"/>
  <c r="D55" i="75" s="1"/>
  <c r="E55" i="75" s="1"/>
  <c r="D64" i="75"/>
  <c r="E64" i="75" s="1"/>
  <c r="D26" i="78"/>
  <c r="E26" i="78" s="1"/>
  <c r="F26" i="78" s="1"/>
  <c r="D38" i="78"/>
  <c r="E38" i="78" s="1"/>
  <c r="D48" i="78"/>
  <c r="D58" i="78"/>
  <c r="D60" i="78" s="1"/>
  <c r="D61" i="78" s="1"/>
  <c r="D10" i="79"/>
  <c r="D19" i="79"/>
  <c r="E19" i="79" s="1"/>
  <c r="F19" i="79" s="1"/>
  <c r="D31" i="79"/>
  <c r="E31" i="79" s="1"/>
  <c r="F31" i="79" s="1"/>
  <c r="D10" i="80"/>
  <c r="E10" i="80" s="1"/>
  <c r="F10" i="80" s="1"/>
  <c r="D22" i="80"/>
  <c r="E22" i="80" s="1"/>
  <c r="F22" i="80" s="1"/>
  <c r="D26" i="80"/>
  <c r="E26" i="80" s="1"/>
  <c r="D32" i="80"/>
  <c r="E32" i="80" s="1"/>
  <c r="D36" i="80"/>
  <c r="E36" i="80" s="1"/>
  <c r="D82" i="73"/>
  <c r="E82" i="73" s="1"/>
  <c r="D19" i="73"/>
  <c r="E19" i="73" s="1"/>
  <c r="F19" i="73" s="1"/>
  <c r="D38" i="73"/>
  <c r="E38" i="73" s="1"/>
  <c r="D49" i="73"/>
  <c r="E49" i="73" s="1"/>
  <c r="F49" i="73" s="1"/>
  <c r="D55" i="73"/>
  <c r="E55" i="73" s="1"/>
  <c r="F55" i="73" s="1"/>
  <c r="D63" i="75"/>
  <c r="E63" i="75" s="1"/>
  <c r="F63" i="75" s="1"/>
  <c r="D22" i="75"/>
  <c r="E22" i="75" s="1"/>
  <c r="D39" i="75"/>
  <c r="E39" i="75" s="1"/>
  <c r="F39" i="75" s="1"/>
  <c r="D48" i="75"/>
  <c r="E48" i="75" s="1"/>
  <c r="F48" i="75" s="1"/>
  <c r="D10" i="78"/>
  <c r="E10" i="78" s="1"/>
  <c r="D16" i="78"/>
  <c r="D25" i="78"/>
  <c r="E25" i="78" s="1"/>
  <c r="F25" i="78" s="1"/>
  <c r="D31" i="78"/>
  <c r="D37" i="78"/>
  <c r="E37" i="78" s="1"/>
  <c r="F37" i="78" s="1"/>
  <c r="D43" i="78"/>
  <c r="E43" i="78" s="1"/>
  <c r="D47" i="78"/>
  <c r="E47" i="78" s="1"/>
  <c r="F47" i="78" s="1"/>
  <c r="D5" i="79"/>
  <c r="E5" i="79" s="1"/>
  <c r="F5" i="79" s="1"/>
  <c r="D16" i="79"/>
  <c r="E16" i="79" s="1"/>
  <c r="F16" i="79" s="1"/>
  <c r="E81" i="74"/>
  <c r="F81" i="74" s="1"/>
  <c r="D5" i="74"/>
  <c r="D17" i="74"/>
  <c r="D29" i="74"/>
  <c r="D41" i="74"/>
  <c r="D51" i="74"/>
  <c r="D59" i="74"/>
  <c r="D80" i="74"/>
  <c r="D85" i="74"/>
  <c r="D19" i="74"/>
  <c r="D31" i="74"/>
  <c r="D43" i="74"/>
  <c r="D52" i="74"/>
  <c r="D71" i="74"/>
  <c r="E22" i="71"/>
  <c r="F22" i="71" s="1"/>
  <c r="D87" i="74"/>
  <c r="D83" i="74"/>
  <c r="D79" i="74"/>
  <c r="D63" i="74"/>
  <c r="D58" i="74"/>
  <c r="D54" i="74"/>
  <c r="D50" i="74"/>
  <c r="D46" i="74"/>
  <c r="D40" i="74"/>
  <c r="D34" i="74"/>
  <c r="D28" i="74"/>
  <c r="D22" i="74"/>
  <c r="D16" i="74"/>
  <c r="D10" i="74"/>
  <c r="D4" i="74"/>
  <c r="D84" i="74"/>
  <c r="D86" i="74"/>
  <c r="D82" i="74"/>
  <c r="D67" i="74"/>
  <c r="D57" i="74"/>
  <c r="D53" i="74"/>
  <c r="D49" i="74"/>
  <c r="D44" i="74"/>
  <c r="D38" i="74"/>
  <c r="D32" i="74"/>
  <c r="D26" i="74"/>
  <c r="D20" i="74"/>
  <c r="D14" i="74"/>
  <c r="D11" i="74"/>
  <c r="D23" i="74"/>
  <c r="D35" i="74"/>
  <c r="D47" i="74"/>
  <c r="D55" i="74"/>
  <c r="D75" i="74"/>
  <c r="E28" i="71"/>
  <c r="F28" i="71" s="1"/>
  <c r="D13" i="74"/>
  <c r="D25" i="74"/>
  <c r="D37" i="74"/>
  <c r="D48" i="74"/>
  <c r="D56" i="74"/>
  <c r="D5" i="71"/>
  <c r="D11" i="71"/>
  <c r="D17" i="71"/>
  <c r="D23" i="71"/>
  <c r="D29" i="71"/>
  <c r="D35" i="71"/>
  <c r="D39" i="71"/>
  <c r="F41" i="71"/>
  <c r="D43" i="71"/>
  <c r="D48" i="71"/>
  <c r="D61" i="71"/>
  <c r="E54" i="73"/>
  <c r="F54" i="73" s="1"/>
  <c r="E14" i="75"/>
  <c r="F14" i="75" s="1"/>
  <c r="E20" i="72"/>
  <c r="F20" i="72" s="1"/>
  <c r="E41" i="72"/>
  <c r="F41" i="72" s="1"/>
  <c r="E57" i="75"/>
  <c r="F57" i="75" s="1"/>
  <c r="D59" i="75"/>
  <c r="D60" i="75" s="1"/>
  <c r="E60" i="76"/>
  <c r="F60" i="76" s="1"/>
  <c r="E60" i="71"/>
  <c r="F60" i="71" s="1"/>
  <c r="D4" i="72"/>
  <c r="D10" i="72"/>
  <c r="D16" i="72"/>
  <c r="D22" i="72"/>
  <c r="D28" i="72"/>
  <c r="D34" i="72"/>
  <c r="D38" i="72"/>
  <c r="D42" i="72"/>
  <c r="D52" i="72"/>
  <c r="D68" i="72"/>
  <c r="D4" i="73"/>
  <c r="D10" i="73"/>
  <c r="D16" i="73"/>
  <c r="D22" i="73"/>
  <c r="D28" i="73"/>
  <c r="D34" i="73"/>
  <c r="D40" i="73"/>
  <c r="D46" i="73"/>
  <c r="D52" i="73"/>
  <c r="D56" i="73"/>
  <c r="D60" i="73"/>
  <c r="D65" i="73"/>
  <c r="D81" i="73"/>
  <c r="D85" i="73"/>
  <c r="D4" i="75"/>
  <c r="D10" i="75"/>
  <c r="D16" i="75"/>
  <c r="D23" i="75"/>
  <c r="D34" i="75"/>
  <c r="D37" i="75"/>
  <c r="D44" i="75"/>
  <c r="D10" i="76"/>
  <c r="D45" i="76"/>
  <c r="D67" i="78"/>
  <c r="D57" i="76"/>
  <c r="D41" i="76"/>
  <c r="D36" i="76"/>
  <c r="D32" i="76"/>
  <c r="D26" i="76"/>
  <c r="D20" i="76"/>
  <c r="D14" i="76"/>
  <c r="D31" i="76"/>
  <c r="D28" i="76"/>
  <c r="D17" i="76"/>
  <c r="D4" i="76"/>
  <c r="D25" i="76"/>
  <c r="D34" i="76"/>
  <c r="D49" i="76"/>
  <c r="D58" i="76"/>
  <c r="E13" i="79"/>
  <c r="F13" i="79" s="1"/>
  <c r="E23" i="79"/>
  <c r="F23" i="79" s="1"/>
  <c r="D11" i="76"/>
  <c r="D19" i="76"/>
  <c r="D22" i="76"/>
  <c r="D29" i="76"/>
  <c r="D35" i="76"/>
  <c r="D37" i="76"/>
  <c r="D53" i="76"/>
  <c r="D5" i="72"/>
  <c r="D11" i="72"/>
  <c r="D17" i="72"/>
  <c r="D23" i="72"/>
  <c r="D29" i="72"/>
  <c r="D35" i="72"/>
  <c r="D39" i="72"/>
  <c r="D43" i="72"/>
  <c r="D48" i="72"/>
  <c r="D64" i="72"/>
  <c r="D5" i="73"/>
  <c r="D11" i="73"/>
  <c r="D17" i="73"/>
  <c r="D23" i="73"/>
  <c r="D29" i="73"/>
  <c r="D35" i="73"/>
  <c r="D41" i="73"/>
  <c r="D47" i="73"/>
  <c r="D53" i="73"/>
  <c r="D57" i="73"/>
  <c r="D61" i="73"/>
  <c r="D77" i="73"/>
  <c r="D65" i="75"/>
  <c r="D61" i="75"/>
  <c r="D46" i="75"/>
  <c r="D42" i="75"/>
  <c r="D38" i="75"/>
  <c r="D32" i="75"/>
  <c r="D26" i="75"/>
  <c r="D20" i="75"/>
  <c r="D5" i="75"/>
  <c r="D11" i="75"/>
  <c r="D17" i="75"/>
  <c r="D28" i="75"/>
  <c r="D31" i="75"/>
  <c r="D40" i="75"/>
  <c r="D47" i="75"/>
  <c r="D49" i="75"/>
  <c r="D5" i="76"/>
  <c r="D13" i="76"/>
  <c r="D16" i="76"/>
  <c r="D23" i="76"/>
  <c r="D33" i="76"/>
  <c r="E20" i="77"/>
  <c r="F20" i="77" s="1"/>
  <c r="E50" i="77"/>
  <c r="F50" i="77" s="1"/>
  <c r="E27" i="79"/>
  <c r="F27" i="79" s="1"/>
  <c r="D29" i="79"/>
  <c r="D30" i="79" s="1"/>
  <c r="F34" i="78"/>
  <c r="D5" i="77"/>
  <c r="D11" i="77"/>
  <c r="D17" i="77"/>
  <c r="D23" i="77"/>
  <c r="D29" i="77"/>
  <c r="D35" i="77"/>
  <c r="D41" i="77"/>
  <c r="D47" i="77"/>
  <c r="D51" i="77"/>
  <c r="D64" i="78"/>
  <c r="D54" i="78"/>
  <c r="D49" i="78"/>
  <c r="D45" i="78"/>
  <c r="D41" i="78"/>
  <c r="D35" i="78"/>
  <c r="D29" i="78"/>
  <c r="D23" i="78"/>
  <c r="D17" i="78"/>
  <c r="D11" i="78"/>
  <c r="D5" i="78"/>
  <c r="D19" i="78"/>
  <c r="D22" i="78"/>
  <c r="D32" i="78"/>
  <c r="D42" i="78"/>
  <c r="D44" i="78"/>
  <c r="D63" i="78"/>
  <c r="D4" i="79"/>
  <c r="D17" i="79"/>
  <c r="F13" i="80"/>
  <c r="D25" i="79"/>
  <c r="D20" i="79"/>
  <c r="D14" i="79"/>
  <c r="D11" i="79"/>
  <c r="D22" i="79"/>
  <c r="D24" i="79"/>
  <c r="D32" i="79"/>
  <c r="D5" i="80"/>
  <c r="D11" i="80"/>
  <c r="D17" i="80"/>
  <c r="D23" i="80"/>
  <c r="D29" i="80"/>
  <c r="E32" i="92"/>
  <c r="F32" i="92" s="1"/>
  <c r="D13" i="95"/>
  <c r="D19" i="95"/>
  <c r="D25" i="95"/>
  <c r="D31" i="95"/>
  <c r="D37" i="95"/>
  <c r="D44" i="95"/>
  <c r="D51" i="95"/>
  <c r="D69" i="91"/>
  <c r="D65" i="91"/>
  <c r="D55" i="91"/>
  <c r="D50" i="91"/>
  <c r="D46" i="91"/>
  <c r="D41" i="91"/>
  <c r="D68" i="91"/>
  <c r="D66" i="91"/>
  <c r="D49" i="91"/>
  <c r="D47" i="91"/>
  <c r="D37" i="91"/>
  <c r="D31" i="91"/>
  <c r="D25" i="91"/>
  <c r="D19" i="91"/>
  <c r="D13" i="91"/>
  <c r="D64" i="91"/>
  <c r="D45" i="91"/>
  <c r="D43" i="91"/>
  <c r="D38" i="91"/>
  <c r="D32" i="91"/>
  <c r="D26" i="91"/>
  <c r="D20" i="91"/>
  <c r="D14" i="91"/>
  <c r="D67" i="91"/>
  <c r="D59" i="91"/>
  <c r="D48" i="91"/>
  <c r="D40" i="91"/>
  <c r="D34" i="91"/>
  <c r="D28" i="91"/>
  <c r="D22" i="91"/>
  <c r="D16" i="91"/>
  <c r="D10" i="91"/>
  <c r="D4" i="91"/>
  <c r="D11" i="91"/>
  <c r="D35" i="91"/>
  <c r="D44" i="91"/>
  <c r="D51" i="91"/>
  <c r="D11" i="92"/>
  <c r="D22" i="92"/>
  <c r="D66" i="93"/>
  <c r="D67" i="93" s="1"/>
  <c r="E64" i="93"/>
  <c r="F64" i="93" s="1"/>
  <c r="D60" i="95"/>
  <c r="D50" i="95"/>
  <c r="D46" i="95"/>
  <c r="D41" i="95"/>
  <c r="D5" i="95"/>
  <c r="D17" i="95"/>
  <c r="D23" i="95"/>
  <c r="D29" i="95"/>
  <c r="D35" i="95"/>
  <c r="D40" i="95"/>
  <c r="D48" i="95"/>
  <c r="D56" i="95"/>
  <c r="D68" i="95"/>
  <c r="D7" i="91"/>
  <c r="D8" i="91" s="1"/>
  <c r="E5" i="91"/>
  <c r="F5" i="91" s="1"/>
  <c r="E29" i="91"/>
  <c r="F29" i="91" s="1"/>
  <c r="D75" i="92"/>
  <c r="D60" i="92"/>
  <c r="D55" i="92"/>
  <c r="D51" i="92"/>
  <c r="D72" i="92"/>
  <c r="D56" i="92"/>
  <c r="D52" i="92"/>
  <c r="D47" i="92"/>
  <c r="D64" i="92"/>
  <c r="D54" i="92"/>
  <c r="D43" i="92"/>
  <c r="D37" i="92"/>
  <c r="D31" i="92"/>
  <c r="D25" i="92"/>
  <c r="D19" i="92"/>
  <c r="D13" i="92"/>
  <c r="D53" i="92"/>
  <c r="D50" i="92"/>
  <c r="D46" i="92"/>
  <c r="D40" i="92"/>
  <c r="D29" i="92"/>
  <c r="D26" i="92"/>
  <c r="D16" i="92"/>
  <c r="D5" i="92"/>
  <c r="D49" i="92"/>
  <c r="D44" i="92"/>
  <c r="D34" i="92"/>
  <c r="D23" i="92"/>
  <c r="D20" i="92"/>
  <c r="D10" i="92"/>
  <c r="D73" i="92"/>
  <c r="D41" i="92"/>
  <c r="D38" i="92"/>
  <c r="D28" i="92"/>
  <c r="D17" i="92"/>
  <c r="D14" i="92"/>
  <c r="D4" i="92"/>
  <c r="D35" i="92"/>
  <c r="E38" i="93"/>
  <c r="F38" i="93" s="1"/>
  <c r="D4" i="95"/>
  <c r="D10" i="95"/>
  <c r="D16" i="95"/>
  <c r="D22" i="95"/>
  <c r="D28" i="95"/>
  <c r="D34" i="95"/>
  <c r="D43" i="95"/>
  <c r="D45" i="95"/>
  <c r="D52" i="95"/>
  <c r="D64" i="95"/>
  <c r="E23" i="91"/>
  <c r="F23" i="91" s="1"/>
  <c r="D68" i="92"/>
  <c r="D14" i="95"/>
  <c r="D20" i="95"/>
  <c r="D26" i="95"/>
  <c r="D32" i="95"/>
  <c r="D38" i="95"/>
  <c r="D47" i="95"/>
  <c r="D49" i="95"/>
  <c r="D69" i="95"/>
  <c r="F75" i="93"/>
  <c r="E31" i="93"/>
  <c r="F31" i="93" s="1"/>
  <c r="D5" i="93"/>
  <c r="D11" i="93"/>
  <c r="D17" i="93"/>
  <c r="D23" i="93"/>
  <c r="D29" i="93"/>
  <c r="D35" i="93"/>
  <c r="D41" i="93"/>
  <c r="D47" i="93"/>
  <c r="D52" i="93"/>
  <c r="D56" i="93"/>
  <c r="D72" i="93"/>
  <c r="D5" i="94"/>
  <c r="D11" i="94"/>
  <c r="D17" i="94"/>
  <c r="D22" i="94"/>
  <c r="D27" i="94"/>
  <c r="D4" i="93"/>
  <c r="D10" i="93"/>
  <c r="D16" i="93"/>
  <c r="D22" i="93"/>
  <c r="D28" i="93"/>
  <c r="D34" i="93"/>
  <c r="D40" i="93"/>
  <c r="D46" i="93"/>
  <c r="D51" i="93"/>
  <c r="D55" i="93"/>
  <c r="D60" i="93"/>
  <c r="D4" i="94"/>
  <c r="D10" i="94"/>
  <c r="D16" i="94"/>
  <c r="D21" i="94"/>
  <c r="E53" i="9"/>
  <c r="F53" i="9" s="1"/>
  <c r="D14" i="9"/>
  <c r="D20" i="9"/>
  <c r="D26" i="9"/>
  <c r="D32" i="9"/>
  <c r="D37" i="9"/>
  <c r="D52" i="9"/>
  <c r="D13" i="9"/>
  <c r="D19" i="9"/>
  <c r="D25" i="9"/>
  <c r="D31" i="9"/>
  <c r="D36" i="9"/>
  <c r="D40" i="9"/>
  <c r="D55" i="9"/>
  <c r="D5" i="9"/>
  <c r="D11" i="9"/>
  <c r="D17" i="9"/>
  <c r="D23" i="9"/>
  <c r="D29" i="9"/>
  <c r="D35" i="9"/>
  <c r="D39" i="9"/>
  <c r="D44" i="9"/>
  <c r="D4" i="9"/>
  <c r="D10" i="9"/>
  <c r="D16" i="9"/>
  <c r="D22" i="9"/>
  <c r="D28" i="9"/>
  <c r="D34" i="9"/>
  <c r="D38" i="9"/>
  <c r="D48" i="9"/>
  <c r="E74" i="10"/>
  <c r="F74" i="10" s="1"/>
  <c r="D14" i="10"/>
  <c r="D20" i="10"/>
  <c r="D26" i="10"/>
  <c r="D32" i="10"/>
  <c r="D38" i="10"/>
  <c r="D44" i="10"/>
  <c r="D48" i="10"/>
  <c r="D52" i="10"/>
  <c r="D68" i="10"/>
  <c r="D73" i="10"/>
  <c r="D13" i="10"/>
  <c r="D19" i="10"/>
  <c r="D25" i="10"/>
  <c r="D31" i="10"/>
  <c r="D37" i="10"/>
  <c r="D43" i="10"/>
  <c r="D47" i="10"/>
  <c r="D51" i="10"/>
  <c r="D56" i="10"/>
  <c r="D72" i="10"/>
  <c r="D76" i="10"/>
  <c r="D5" i="10"/>
  <c r="D11" i="10"/>
  <c r="D17" i="10"/>
  <c r="D23" i="10"/>
  <c r="D29" i="10"/>
  <c r="D35" i="10"/>
  <c r="D41" i="10"/>
  <c r="D46" i="10"/>
  <c r="D50" i="10"/>
  <c r="D60" i="10"/>
  <c r="D4" i="10"/>
  <c r="D10" i="10"/>
  <c r="D16" i="10"/>
  <c r="D22" i="10"/>
  <c r="D28" i="10"/>
  <c r="D34" i="10"/>
  <c r="D40" i="10"/>
  <c r="D45" i="10"/>
  <c r="D49" i="10"/>
  <c r="D64" i="10"/>
  <c r="D45" i="11"/>
  <c r="D46" i="11" s="1"/>
  <c r="E43" i="11"/>
  <c r="F43" i="11" s="1"/>
  <c r="D5" i="11"/>
  <c r="D11" i="11"/>
  <c r="D17" i="11"/>
  <c r="D23" i="11"/>
  <c r="D29" i="11"/>
  <c r="D35" i="11"/>
  <c r="D39" i="11"/>
  <c r="E28" i="11"/>
  <c r="F28" i="11" s="1"/>
  <c r="E47" i="11"/>
  <c r="E93" i="12"/>
  <c r="F93" i="12" s="1"/>
  <c r="D14" i="12"/>
  <c r="D20" i="12"/>
  <c r="D26" i="12"/>
  <c r="D32" i="12"/>
  <c r="D38" i="12"/>
  <c r="D44" i="12"/>
  <c r="D50" i="12"/>
  <c r="D55" i="12"/>
  <c r="D59" i="12"/>
  <c r="D63" i="12"/>
  <c r="D67" i="12"/>
  <c r="D72" i="12"/>
  <c r="D88" i="12"/>
  <c r="D92" i="12"/>
  <c r="D13" i="12"/>
  <c r="D19" i="12"/>
  <c r="D25" i="12"/>
  <c r="D31" i="12"/>
  <c r="D37" i="12"/>
  <c r="D43" i="12"/>
  <c r="D49" i="12"/>
  <c r="D54" i="12"/>
  <c r="D58" i="12"/>
  <c r="D62" i="12"/>
  <c r="D66" i="12"/>
  <c r="D76" i="12"/>
  <c r="D91" i="12"/>
  <c r="D95" i="12"/>
  <c r="D5" i="12"/>
  <c r="D11" i="12"/>
  <c r="D17" i="12"/>
  <c r="D23" i="12"/>
  <c r="D29" i="12"/>
  <c r="D35" i="12"/>
  <c r="D41" i="12"/>
  <c r="D47" i="12"/>
  <c r="D53" i="12"/>
  <c r="D57" i="12"/>
  <c r="D61" i="12"/>
  <c r="D65" i="12"/>
  <c r="D80" i="12"/>
  <c r="D90" i="12"/>
  <c r="D4" i="12"/>
  <c r="D10" i="12"/>
  <c r="D16" i="12"/>
  <c r="D22" i="12"/>
  <c r="D28" i="12"/>
  <c r="D34" i="12"/>
  <c r="D40" i="12"/>
  <c r="D46" i="12"/>
  <c r="D52" i="12"/>
  <c r="D56" i="12"/>
  <c r="D60" i="12"/>
  <c r="D64" i="12"/>
  <c r="D68" i="12"/>
  <c r="D84" i="12"/>
  <c r="D89" i="12"/>
  <c r="E69" i="13"/>
  <c r="F69" i="13" s="1"/>
  <c r="D14" i="13"/>
  <c r="D20" i="13"/>
  <c r="D26" i="13"/>
  <c r="D32" i="13"/>
  <c r="D38" i="13"/>
  <c r="D44" i="13"/>
  <c r="D49" i="13"/>
  <c r="D53" i="13"/>
  <c r="D68" i="13"/>
  <c r="D13" i="13"/>
  <c r="D19" i="13"/>
  <c r="D25" i="13"/>
  <c r="D31" i="13"/>
  <c r="D37" i="13"/>
  <c r="D43" i="13"/>
  <c r="D48" i="13"/>
  <c r="D52" i="13"/>
  <c r="D56" i="13"/>
  <c r="D5" i="13"/>
  <c r="D11" i="13"/>
  <c r="D17" i="13"/>
  <c r="D23" i="13"/>
  <c r="D29" i="13"/>
  <c r="D35" i="13"/>
  <c r="D41" i="13"/>
  <c r="D47" i="13"/>
  <c r="D51" i="13"/>
  <c r="D55" i="13"/>
  <c r="D60" i="13"/>
  <c r="D70" i="13"/>
  <c r="D4" i="13"/>
  <c r="D10" i="13"/>
  <c r="D16" i="13"/>
  <c r="D22" i="13"/>
  <c r="D28" i="13"/>
  <c r="D34" i="13"/>
  <c r="D40" i="13"/>
  <c r="D46" i="13"/>
  <c r="D50" i="13"/>
  <c r="D54" i="13"/>
  <c r="D64" i="13"/>
  <c r="E49" i="14"/>
  <c r="F49" i="14" s="1"/>
  <c r="D4" i="14"/>
  <c r="D10" i="14"/>
  <c r="D16" i="14"/>
  <c r="D22" i="14"/>
  <c r="D28" i="14"/>
  <c r="D34" i="14"/>
  <c r="D39" i="14"/>
  <c r="F41" i="14"/>
  <c r="D43" i="14"/>
  <c r="D5" i="14"/>
  <c r="D11" i="14"/>
  <c r="D17" i="14"/>
  <c r="D23" i="14"/>
  <c r="D29" i="14"/>
  <c r="D35" i="14"/>
  <c r="D40" i="14"/>
  <c r="D44" i="14"/>
  <c r="E61" i="15"/>
  <c r="F61" i="15" s="1"/>
  <c r="D4" i="15"/>
  <c r="D10" i="15"/>
  <c r="D16" i="15"/>
  <c r="D22" i="15"/>
  <c r="D28" i="15"/>
  <c r="D34" i="15"/>
  <c r="D40" i="15"/>
  <c r="D45" i="15"/>
  <c r="D49" i="15"/>
  <c r="D13" i="15"/>
  <c r="D19" i="15"/>
  <c r="E20" i="15"/>
  <c r="F20" i="15" s="1"/>
  <c r="D25" i="15"/>
  <c r="D31" i="15"/>
  <c r="D37" i="15"/>
  <c r="D43" i="15"/>
  <c r="D47" i="15"/>
  <c r="D57" i="15"/>
  <c r="D62" i="15"/>
  <c r="D5" i="15"/>
  <c r="D11" i="15"/>
  <c r="D17" i="15"/>
  <c r="D23" i="15"/>
  <c r="D29" i="15"/>
  <c r="D35" i="15"/>
  <c r="D41" i="15"/>
  <c r="D46" i="15"/>
  <c r="E48" i="16"/>
  <c r="F48" i="16" s="1"/>
  <c r="D4" i="16"/>
  <c r="D10" i="16"/>
  <c r="D16" i="16"/>
  <c r="D22" i="16"/>
  <c r="D28" i="16"/>
  <c r="D32" i="16"/>
  <c r="D47" i="16"/>
  <c r="D14" i="16"/>
  <c r="D20" i="16"/>
  <c r="D26" i="16"/>
  <c r="D31" i="16"/>
  <c r="D35" i="16"/>
  <c r="D50" i="16"/>
  <c r="D13" i="16"/>
  <c r="D19" i="16"/>
  <c r="D25" i="16"/>
  <c r="D30" i="16"/>
  <c r="D34" i="16"/>
  <c r="D39" i="16"/>
  <c r="D5" i="16"/>
  <c r="D11" i="16"/>
  <c r="D17" i="16"/>
  <c r="D23" i="16"/>
  <c r="D29" i="16"/>
  <c r="D33" i="16"/>
  <c r="D43" i="16"/>
  <c r="D4" i="17"/>
  <c r="D10" i="17"/>
  <c r="D16" i="17"/>
  <c r="D22" i="17"/>
  <c r="F25" i="17"/>
  <c r="D28" i="17"/>
  <c r="D34" i="17"/>
  <c r="D40" i="17"/>
  <c r="D45" i="17"/>
  <c r="D49" i="17"/>
  <c r="D54" i="17"/>
  <c r="D58" i="17"/>
  <c r="D5" i="17"/>
  <c r="D17" i="17"/>
  <c r="D23" i="17"/>
  <c r="D29" i="17"/>
  <c r="D35" i="17"/>
  <c r="D41" i="17"/>
  <c r="D46" i="17"/>
  <c r="D55" i="17"/>
  <c r="E39" i="18"/>
  <c r="F39" i="18" s="1"/>
  <c r="D13" i="18"/>
  <c r="D19" i="18"/>
  <c r="D24" i="18"/>
  <c r="D28" i="18"/>
  <c r="D5" i="18"/>
  <c r="D11" i="18"/>
  <c r="D17" i="18"/>
  <c r="D23" i="18"/>
  <c r="D27" i="18"/>
  <c r="D31" i="18"/>
  <c r="D41" i="18"/>
  <c r="D4" i="18"/>
  <c r="D10" i="18"/>
  <c r="D16" i="18"/>
  <c r="D22" i="18"/>
  <c r="D26" i="18"/>
  <c r="D30" i="18"/>
  <c r="D35" i="18"/>
  <c r="D14" i="18"/>
  <c r="D20" i="18"/>
  <c r="D25" i="18"/>
  <c r="D29" i="18"/>
  <c r="E33" i="19"/>
  <c r="F33" i="19" s="1"/>
  <c r="D14" i="19"/>
  <c r="D20" i="19"/>
  <c r="D26" i="19"/>
  <c r="D32" i="19"/>
  <c r="D13" i="19"/>
  <c r="D19" i="19"/>
  <c r="D25" i="19"/>
  <c r="D31" i="19"/>
  <c r="D35" i="19"/>
  <c r="D40" i="19"/>
  <c r="D5" i="19"/>
  <c r="D11" i="19"/>
  <c r="D17" i="19"/>
  <c r="D23" i="19"/>
  <c r="D29" i="19"/>
  <c r="D34" i="19"/>
  <c r="D4" i="19"/>
  <c r="D10" i="19"/>
  <c r="D16" i="19"/>
  <c r="D22" i="19"/>
  <c r="D28" i="19"/>
  <c r="E27" i="20"/>
  <c r="F27" i="20" s="1"/>
  <c r="D14" i="20"/>
  <c r="D20" i="20"/>
  <c r="D26" i="20"/>
  <c r="D13" i="20"/>
  <c r="D19" i="20"/>
  <c r="D25" i="20"/>
  <c r="D29" i="20"/>
  <c r="D34" i="20"/>
  <c r="D5" i="20"/>
  <c r="D17" i="20"/>
  <c r="D23" i="20"/>
  <c r="D28" i="20"/>
  <c r="D4" i="20"/>
  <c r="D10" i="20"/>
  <c r="D16" i="20"/>
  <c r="D22" i="20"/>
  <c r="D34" i="21"/>
  <c r="D35" i="21" s="1"/>
  <c r="E32" i="21"/>
  <c r="F32" i="21" s="1"/>
  <c r="D5" i="21"/>
  <c r="D11" i="21"/>
  <c r="D17" i="21"/>
  <c r="D23" i="21"/>
  <c r="F26" i="21"/>
  <c r="D28" i="21"/>
  <c r="E27" i="21"/>
  <c r="F27" i="21" s="1"/>
  <c r="E73" i="22"/>
  <c r="F73" i="22" s="1"/>
  <c r="D13" i="22"/>
  <c r="D19" i="22"/>
  <c r="D25" i="22"/>
  <c r="D31" i="22"/>
  <c r="D37" i="22"/>
  <c r="D43" i="22"/>
  <c r="D48" i="22"/>
  <c r="D52" i="22"/>
  <c r="D67" i="22"/>
  <c r="D72" i="22"/>
  <c r="D5" i="22"/>
  <c r="D17" i="22"/>
  <c r="D23" i="22"/>
  <c r="D29" i="22"/>
  <c r="D35" i="22"/>
  <c r="D41" i="22"/>
  <c r="D47" i="22"/>
  <c r="D51" i="22"/>
  <c r="D55" i="22"/>
  <c r="D71" i="22"/>
  <c r="D75" i="22"/>
  <c r="D4" i="22"/>
  <c r="D10" i="22"/>
  <c r="D16" i="22"/>
  <c r="D22" i="22"/>
  <c r="D28" i="22"/>
  <c r="D34" i="22"/>
  <c r="D40" i="22"/>
  <c r="D46" i="22"/>
  <c r="D50" i="22"/>
  <c r="D54" i="22"/>
  <c r="D59" i="22"/>
  <c r="D14" i="22"/>
  <c r="D20" i="22"/>
  <c r="D26" i="22"/>
  <c r="D32" i="22"/>
  <c r="D38" i="22"/>
  <c r="D44" i="22"/>
  <c r="D49" i="22"/>
  <c r="D53" i="22"/>
  <c r="D63" i="22"/>
  <c r="E27" i="23"/>
  <c r="F27" i="23" s="1"/>
  <c r="D4" i="23"/>
  <c r="D10" i="23"/>
  <c r="D16" i="23"/>
  <c r="D22" i="23"/>
  <c r="D26" i="23"/>
  <c r="D5" i="23"/>
  <c r="D11" i="23"/>
  <c r="D17" i="23"/>
  <c r="D23" i="23"/>
  <c r="E52" i="24"/>
  <c r="F52" i="24" s="1"/>
  <c r="D5" i="24"/>
  <c r="D11" i="24"/>
  <c r="D17" i="24"/>
  <c r="F20" i="24"/>
  <c r="D23" i="24"/>
  <c r="F26" i="24"/>
  <c r="D29" i="24"/>
  <c r="D35" i="24"/>
  <c r="E36" i="24"/>
  <c r="F36" i="24" s="1"/>
  <c r="D39" i="24"/>
  <c r="D43" i="24"/>
  <c r="D4" i="24"/>
  <c r="D10" i="24"/>
  <c r="D16" i="24"/>
  <c r="D22" i="24"/>
  <c r="D28" i="24"/>
  <c r="D34" i="24"/>
  <c r="D38" i="24"/>
  <c r="D42" i="24"/>
  <c r="D47" i="24"/>
  <c r="D5" i="25"/>
  <c r="D11" i="25"/>
  <c r="D17" i="25"/>
  <c r="D23" i="25"/>
  <c r="D29" i="25"/>
  <c r="D35" i="25"/>
  <c r="D41" i="25"/>
  <c r="D46" i="25"/>
  <c r="D50" i="25"/>
  <c r="D5" i="26"/>
  <c r="D11" i="26"/>
  <c r="D17" i="26"/>
  <c r="D23" i="26"/>
  <c r="F26" i="26"/>
  <c r="D29" i="26"/>
  <c r="D35" i="26"/>
  <c r="D39" i="26"/>
  <c r="E51" i="27"/>
  <c r="F51" i="27" s="1"/>
  <c r="D13" i="27"/>
  <c r="D19" i="27"/>
  <c r="D25" i="27"/>
  <c r="D31" i="27"/>
  <c r="D36" i="27"/>
  <c r="D40" i="27"/>
  <c r="D50" i="27"/>
  <c r="D5" i="27"/>
  <c r="D11" i="27"/>
  <c r="D17" i="27"/>
  <c r="D23" i="27"/>
  <c r="D29" i="27"/>
  <c r="D35" i="27"/>
  <c r="D39" i="27"/>
  <c r="D4" i="27"/>
  <c r="D10" i="27"/>
  <c r="D16" i="27"/>
  <c r="D22" i="27"/>
  <c r="D28" i="27"/>
  <c r="D34" i="27"/>
  <c r="D38" i="27"/>
  <c r="D42" i="27"/>
  <c r="D52" i="27"/>
  <c r="D14" i="27"/>
  <c r="D20" i="27"/>
  <c r="D26" i="27"/>
  <c r="D32" i="27"/>
  <c r="D37" i="27"/>
  <c r="D41" i="27"/>
  <c r="D46" i="27"/>
  <c r="D5" i="28"/>
  <c r="D11" i="28"/>
  <c r="D17" i="28"/>
  <c r="D23" i="28"/>
  <c r="D29" i="28"/>
  <c r="D35" i="28"/>
  <c r="D41" i="28"/>
  <c r="D47" i="28"/>
  <c r="D52" i="28"/>
  <c r="D4" i="29"/>
  <c r="D10" i="29"/>
  <c r="D16" i="29"/>
  <c r="D22" i="29"/>
  <c r="D26" i="29"/>
  <c r="D5" i="29"/>
  <c r="D11" i="29"/>
  <c r="D17" i="29"/>
  <c r="D5" i="30"/>
  <c r="D11" i="30"/>
  <c r="D17" i="30"/>
  <c r="D23" i="30"/>
  <c r="D29" i="30"/>
  <c r="D35" i="30"/>
  <c r="D41" i="30"/>
  <c r="D47" i="30"/>
  <c r="D51" i="30"/>
  <c r="D55" i="30"/>
  <c r="D65" i="30"/>
  <c r="D81" i="30"/>
  <c r="E56" i="31"/>
  <c r="F56" i="31" s="1"/>
  <c r="D4" i="31"/>
  <c r="D10" i="31"/>
  <c r="D16" i="31"/>
  <c r="F19" i="31"/>
  <c r="D22" i="31"/>
  <c r="D28" i="31"/>
  <c r="D34" i="31"/>
  <c r="D40" i="31"/>
  <c r="D45" i="31"/>
  <c r="E14" i="31"/>
  <c r="F14" i="31" s="1"/>
  <c r="E26" i="31"/>
  <c r="F26" i="31" s="1"/>
  <c r="E38" i="31"/>
  <c r="F38" i="31" s="1"/>
  <c r="D5" i="31"/>
  <c r="D11" i="31"/>
  <c r="D17" i="31"/>
  <c r="D23" i="31"/>
  <c r="D29" i="31"/>
  <c r="D35" i="31"/>
  <c r="D41" i="31"/>
  <c r="D46" i="31"/>
  <c r="E70" i="41"/>
  <c r="F70" i="41" s="1"/>
  <c r="D14" i="41"/>
  <c r="D20" i="41"/>
  <c r="D26" i="41"/>
  <c r="E28" i="41"/>
  <c r="F28" i="41" s="1"/>
  <c r="D32" i="41"/>
  <c r="D38" i="41"/>
  <c r="D43" i="41"/>
  <c r="D47" i="41"/>
  <c r="D52" i="41"/>
  <c r="D13" i="41"/>
  <c r="D19" i="41"/>
  <c r="D25" i="41"/>
  <c r="D31" i="41"/>
  <c r="D37" i="41"/>
  <c r="D42" i="41"/>
  <c r="D46" i="41"/>
  <c r="D56" i="41"/>
  <c r="D61" i="41"/>
  <c r="D71" i="41"/>
  <c r="D5" i="41"/>
  <c r="D11" i="41"/>
  <c r="D17" i="41"/>
  <c r="D23" i="41"/>
  <c r="D29" i="41"/>
  <c r="D35" i="41"/>
  <c r="D41" i="41"/>
  <c r="D45" i="41"/>
  <c r="D60" i="41"/>
  <c r="D65" i="41"/>
  <c r="E74" i="33"/>
  <c r="F74" i="33" s="1"/>
  <c r="D5" i="33"/>
  <c r="D11" i="33"/>
  <c r="D17" i="33"/>
  <c r="D23" i="33"/>
  <c r="D29" i="33"/>
  <c r="D35" i="33"/>
  <c r="F38" i="33"/>
  <c r="D41" i="33"/>
  <c r="D45" i="33"/>
  <c r="D49" i="33"/>
  <c r="D64" i="33"/>
  <c r="E10" i="33"/>
  <c r="F10" i="33" s="1"/>
  <c r="E34" i="33"/>
  <c r="F34" i="33" s="1"/>
  <c r="D5" i="34"/>
  <c r="D11" i="34"/>
  <c r="D17" i="34"/>
  <c r="D23" i="34"/>
  <c r="D29" i="34"/>
  <c r="D35" i="34"/>
  <c r="D41" i="34"/>
  <c r="D47" i="34"/>
  <c r="D51" i="34"/>
  <c r="D66" i="34"/>
  <c r="D4" i="35"/>
  <c r="D10" i="35"/>
  <c r="D16" i="35"/>
  <c r="F19" i="35"/>
  <c r="D22" i="35"/>
  <c r="D28" i="35"/>
  <c r="D34" i="35"/>
  <c r="D40" i="35"/>
  <c r="D45" i="35"/>
  <c r="F47" i="35"/>
  <c r="D49" i="35"/>
  <c r="D65" i="35"/>
  <c r="E38" i="35"/>
  <c r="F38" i="35" s="1"/>
  <c r="D5" i="35"/>
  <c r="D11" i="35"/>
  <c r="D17" i="35"/>
  <c r="D23" i="35"/>
  <c r="D29" i="35"/>
  <c r="D35" i="35"/>
  <c r="D41" i="35"/>
  <c r="D46" i="35"/>
  <c r="D61" i="35"/>
  <c r="D51" i="36"/>
  <c r="F25" i="36"/>
  <c r="E4" i="36"/>
  <c r="B68" i="110" s="1"/>
  <c r="D14" i="36"/>
  <c r="D20" i="36"/>
  <c r="D26" i="36"/>
  <c r="D32" i="36"/>
  <c r="D38" i="36"/>
  <c r="D42" i="36"/>
  <c r="D52" i="36"/>
  <c r="D57" i="36"/>
  <c r="D5" i="36"/>
  <c r="D11" i="36"/>
  <c r="D17" i="36"/>
  <c r="D23" i="36"/>
  <c r="D29" i="36"/>
  <c r="D35" i="36"/>
  <c r="D40" i="36"/>
  <c r="D44" i="36"/>
  <c r="E90" i="37"/>
  <c r="F90" i="37" s="1"/>
  <c r="D14" i="37"/>
  <c r="D20" i="37"/>
  <c r="E22" i="37"/>
  <c r="F22" i="37" s="1"/>
  <c r="D26" i="37"/>
  <c r="D32" i="37"/>
  <c r="D38" i="37"/>
  <c r="D44" i="37"/>
  <c r="D48" i="37"/>
  <c r="D52" i="37"/>
  <c r="D56" i="37"/>
  <c r="D72" i="37"/>
  <c r="D88" i="37"/>
  <c r="D43" i="37"/>
  <c r="D47" i="37"/>
  <c r="D51" i="37"/>
  <c r="D55" i="37"/>
  <c r="D60" i="37"/>
  <c r="D76" i="37"/>
  <c r="D91" i="37"/>
  <c r="D5" i="37"/>
  <c r="D11" i="37"/>
  <c r="D17" i="37"/>
  <c r="D23" i="37"/>
  <c r="D29" i="37"/>
  <c r="D35" i="37"/>
  <c r="D41" i="37"/>
  <c r="D46" i="37"/>
  <c r="D50" i="37"/>
  <c r="D54" i="37"/>
  <c r="D64" i="37"/>
  <c r="D80" i="37"/>
  <c r="E44" i="38"/>
  <c r="F44" i="38" s="1"/>
  <c r="D4" i="38"/>
  <c r="D10" i="38"/>
  <c r="D16" i="38"/>
  <c r="D22" i="38"/>
  <c r="D28" i="38"/>
  <c r="D34" i="38"/>
  <c r="D38" i="38"/>
  <c r="D43" i="38"/>
  <c r="E37" i="38"/>
  <c r="F37" i="38" s="1"/>
  <c r="D5" i="38"/>
  <c r="D11" i="38"/>
  <c r="D17" i="38"/>
  <c r="D23" i="38"/>
  <c r="D29" i="38"/>
  <c r="D35" i="38"/>
  <c r="D39" i="38"/>
  <c r="E46" i="39"/>
  <c r="F46" i="39" s="1"/>
  <c r="D13" i="39"/>
  <c r="D19" i="39"/>
  <c r="D25" i="39"/>
  <c r="D30" i="39"/>
  <c r="D45" i="39"/>
  <c r="D5" i="39"/>
  <c r="D11" i="39"/>
  <c r="D17" i="39"/>
  <c r="D23" i="39"/>
  <c r="D29" i="39"/>
  <c r="D33" i="39"/>
  <c r="D48" i="39"/>
  <c r="D4" i="39"/>
  <c r="D10" i="39"/>
  <c r="D16" i="39"/>
  <c r="D22" i="39"/>
  <c r="D28" i="39"/>
  <c r="D32" i="39"/>
  <c r="D37" i="39"/>
  <c r="D14" i="39"/>
  <c r="D20" i="39"/>
  <c r="D26" i="39"/>
  <c r="D31" i="39"/>
  <c r="D41" i="39"/>
  <c r="E70" i="40"/>
  <c r="F70" i="40" s="1"/>
  <c r="D14" i="40"/>
  <c r="D20" i="40"/>
  <c r="D26" i="40"/>
  <c r="D32" i="40"/>
  <c r="D38" i="40"/>
  <c r="D44" i="40"/>
  <c r="D49" i="40"/>
  <c r="D53" i="40"/>
  <c r="D58" i="40"/>
  <c r="D13" i="40"/>
  <c r="D19" i="40"/>
  <c r="D25" i="40"/>
  <c r="D31" i="40"/>
  <c r="D37" i="40"/>
  <c r="D43" i="40"/>
  <c r="D48" i="40"/>
  <c r="D52" i="40"/>
  <c r="D62" i="40"/>
  <c r="D72" i="40"/>
  <c r="D5" i="40"/>
  <c r="D11" i="40"/>
  <c r="D17" i="40"/>
  <c r="D23" i="40"/>
  <c r="D29" i="40"/>
  <c r="D35" i="40"/>
  <c r="D41" i="40"/>
  <c r="D47" i="40"/>
  <c r="D51" i="40"/>
  <c r="D66" i="40"/>
  <c r="D4" i="40"/>
  <c r="D10" i="40"/>
  <c r="D16" i="40"/>
  <c r="D22" i="40"/>
  <c r="D28" i="40"/>
  <c r="D34" i="40"/>
  <c r="D40" i="40"/>
  <c r="D46" i="40"/>
  <c r="D50" i="40"/>
  <c r="D54" i="40"/>
  <c r="E47" i="32"/>
  <c r="F47" i="32" s="1"/>
  <c r="D4" i="32"/>
  <c r="D10" i="32"/>
  <c r="D16" i="32"/>
  <c r="D22" i="32"/>
  <c r="D28" i="32"/>
  <c r="D34" i="32"/>
  <c r="D40" i="32"/>
  <c r="D46" i="32"/>
  <c r="D50" i="32"/>
  <c r="D14" i="32"/>
  <c r="D20" i="32"/>
  <c r="D26" i="32"/>
  <c r="D32" i="32"/>
  <c r="D38" i="32"/>
  <c r="D44" i="32"/>
  <c r="D49" i="32"/>
  <c r="D54" i="32"/>
  <c r="D59" i="32"/>
  <c r="D13" i="32"/>
  <c r="D19" i="32"/>
  <c r="D25" i="32"/>
  <c r="D31" i="32"/>
  <c r="D37" i="32"/>
  <c r="D43" i="32"/>
  <c r="D48" i="32"/>
  <c r="D5" i="32"/>
  <c r="D11" i="32"/>
  <c r="D17" i="32"/>
  <c r="D23" i="32"/>
  <c r="D29" i="32"/>
  <c r="D35" i="32"/>
  <c r="D41" i="32"/>
  <c r="E57" i="42"/>
  <c r="F57" i="42" s="1"/>
  <c r="D13" i="42"/>
  <c r="D19" i="42"/>
  <c r="D25" i="42"/>
  <c r="D31" i="42"/>
  <c r="D37" i="42"/>
  <c r="D41" i="42"/>
  <c r="D51" i="42"/>
  <c r="D56" i="42"/>
  <c r="D5" i="42"/>
  <c r="D11" i="42"/>
  <c r="D17" i="42"/>
  <c r="D23" i="42"/>
  <c r="D29" i="42"/>
  <c r="D35" i="42"/>
  <c r="D40" i="42"/>
  <c r="D55" i="42"/>
  <c r="D4" i="42"/>
  <c r="D10" i="42"/>
  <c r="D16" i="42"/>
  <c r="D22" i="42"/>
  <c r="D28" i="42"/>
  <c r="D34" i="42"/>
  <c r="D39" i="42"/>
  <c r="D43" i="42"/>
  <c r="D58" i="42"/>
  <c r="D14" i="42"/>
  <c r="D20" i="42"/>
  <c r="D26" i="42"/>
  <c r="D32" i="42"/>
  <c r="D38" i="42"/>
  <c r="D42" i="42"/>
  <c r="D47" i="42"/>
  <c r="E20" i="43"/>
  <c r="F20" i="43" s="1"/>
  <c r="D13" i="43"/>
  <c r="D19" i="43"/>
  <c r="D5" i="43"/>
  <c r="D11" i="43"/>
  <c r="D17" i="43"/>
  <c r="D22" i="43"/>
  <c r="D4" i="43"/>
  <c r="D10" i="43"/>
  <c r="D16" i="43"/>
  <c r="D21" i="43"/>
  <c r="D26" i="43"/>
  <c r="D14" i="43"/>
  <c r="E76" i="44"/>
  <c r="F76" i="44" s="1"/>
  <c r="D4" i="44"/>
  <c r="D10" i="44"/>
  <c r="D16" i="44"/>
  <c r="D22" i="44"/>
  <c r="D28" i="44"/>
  <c r="F31" i="44"/>
  <c r="D34" i="44"/>
  <c r="D40" i="44"/>
  <c r="F43" i="44"/>
  <c r="D46" i="44"/>
  <c r="D50" i="44"/>
  <c r="F52" i="44"/>
  <c r="D54" i="44"/>
  <c r="D59" i="44"/>
  <c r="D75" i="44"/>
  <c r="E14" i="44"/>
  <c r="F14" i="44" s="1"/>
  <c r="E20" i="44"/>
  <c r="F20" i="44" s="1"/>
  <c r="E53" i="44"/>
  <c r="F53" i="44" s="1"/>
  <c r="D67" i="44"/>
  <c r="D77" i="44"/>
  <c r="D5" i="44"/>
  <c r="D11" i="44"/>
  <c r="D17" i="44"/>
  <c r="D23" i="44"/>
  <c r="D29" i="44"/>
  <c r="D35" i="44"/>
  <c r="D41" i="44"/>
  <c r="D47" i="44"/>
  <c r="D51" i="44"/>
  <c r="D55" i="44"/>
  <c r="D71" i="44"/>
  <c r="D4" i="45"/>
  <c r="D10" i="45"/>
  <c r="D16" i="45"/>
  <c r="D22" i="45"/>
  <c r="D28" i="45"/>
  <c r="D34" i="45"/>
  <c r="D39" i="45"/>
  <c r="D43" i="45"/>
  <c r="D48" i="45"/>
  <c r="D53" i="45"/>
  <c r="D14" i="45"/>
  <c r="D20" i="45"/>
  <c r="D26" i="45"/>
  <c r="D32" i="45"/>
  <c r="D38" i="45"/>
  <c r="D42" i="45"/>
  <c r="D52" i="45"/>
  <c r="D56" i="45"/>
  <c r="D19" i="45"/>
  <c r="D25" i="45"/>
  <c r="D31" i="45"/>
  <c r="D37" i="45"/>
  <c r="D41" i="45"/>
  <c r="D5" i="45"/>
  <c r="D11" i="45"/>
  <c r="D17" i="45"/>
  <c r="D23" i="45"/>
  <c r="D29" i="45"/>
  <c r="D35" i="45"/>
  <c r="D40" i="45"/>
  <c r="D44" i="45"/>
  <c r="E79" i="46"/>
  <c r="F79" i="46" s="1"/>
  <c r="D13" i="46"/>
  <c r="D19" i="46"/>
  <c r="D25" i="46"/>
  <c r="D31" i="46"/>
  <c r="D37" i="46"/>
  <c r="D43" i="46"/>
  <c r="D49" i="46"/>
  <c r="D53" i="46"/>
  <c r="D57" i="46"/>
  <c r="D62" i="46"/>
  <c r="D78" i="46"/>
  <c r="D5" i="46"/>
  <c r="D11" i="46"/>
  <c r="D17" i="46"/>
  <c r="D23" i="46"/>
  <c r="D29" i="46"/>
  <c r="D35" i="46"/>
  <c r="D41" i="46"/>
  <c r="D47" i="46"/>
  <c r="D52" i="46"/>
  <c r="D56" i="46"/>
  <c r="D66" i="46"/>
  <c r="D4" i="46"/>
  <c r="D10" i="46"/>
  <c r="D16" i="46"/>
  <c r="D22" i="46"/>
  <c r="D28" i="46"/>
  <c r="D34" i="46"/>
  <c r="D40" i="46"/>
  <c r="D46" i="46"/>
  <c r="D51" i="46"/>
  <c r="D55" i="46"/>
  <c r="D70" i="46"/>
  <c r="D80" i="46"/>
  <c r="D14" i="46"/>
  <c r="D20" i="46"/>
  <c r="D26" i="46"/>
  <c r="D32" i="46"/>
  <c r="D38" i="46"/>
  <c r="D44" i="46"/>
  <c r="D50" i="46"/>
  <c r="D54" i="46"/>
  <c r="D58" i="46"/>
  <c r="D74" i="46"/>
  <c r="E67" i="47"/>
  <c r="F67" i="47" s="1"/>
  <c r="D14" i="47"/>
  <c r="D20" i="47"/>
  <c r="D26" i="47"/>
  <c r="D32" i="47"/>
  <c r="D38" i="47"/>
  <c r="D43" i="47"/>
  <c r="D47" i="47"/>
  <c r="D51" i="47"/>
  <c r="D61" i="47"/>
  <c r="D66" i="47"/>
  <c r="D13" i="47"/>
  <c r="D19" i="47"/>
  <c r="D25" i="47"/>
  <c r="D31" i="47"/>
  <c r="D37" i="47"/>
  <c r="D42" i="47"/>
  <c r="D46" i="47"/>
  <c r="D50" i="47"/>
  <c r="D65" i="47"/>
  <c r="D5" i="47"/>
  <c r="D11" i="47"/>
  <c r="D17" i="47"/>
  <c r="D23" i="47"/>
  <c r="D29" i="47"/>
  <c r="D35" i="47"/>
  <c r="D41" i="47"/>
  <c r="D45" i="47"/>
  <c r="D49" i="47"/>
  <c r="D53" i="47"/>
  <c r="D68" i="47"/>
  <c r="D4" i="47"/>
  <c r="D10" i="47"/>
  <c r="D16" i="47"/>
  <c r="D22" i="47"/>
  <c r="D28" i="47"/>
  <c r="D34" i="47"/>
  <c r="D40" i="47"/>
  <c r="D44" i="47"/>
  <c r="D48" i="47"/>
  <c r="D52" i="47"/>
  <c r="D57" i="47"/>
  <c r="E54" i="48"/>
  <c r="F54" i="48" s="1"/>
  <c r="D14" i="48"/>
  <c r="D20" i="48"/>
  <c r="D26" i="48"/>
  <c r="D32" i="48"/>
  <c r="D38" i="48"/>
  <c r="D43" i="48"/>
  <c r="D53" i="48"/>
  <c r="D13" i="48"/>
  <c r="D19" i="48"/>
  <c r="D25" i="48"/>
  <c r="D31" i="48"/>
  <c r="D37" i="48"/>
  <c r="D42" i="48"/>
  <c r="D5" i="48"/>
  <c r="D11" i="48"/>
  <c r="D17" i="48"/>
  <c r="D23" i="48"/>
  <c r="D29" i="48"/>
  <c r="D35" i="48"/>
  <c r="D41" i="48"/>
  <c r="D45" i="48"/>
  <c r="D55" i="48"/>
  <c r="D4" i="48"/>
  <c r="D10" i="48"/>
  <c r="D16" i="48"/>
  <c r="D22" i="48"/>
  <c r="D28" i="48"/>
  <c r="D34" i="48"/>
  <c r="D40" i="48"/>
  <c r="D44" i="48"/>
  <c r="D49" i="48"/>
  <c r="D5" i="49"/>
  <c r="D11" i="49"/>
  <c r="D17" i="49"/>
  <c r="D23" i="49"/>
  <c r="D29" i="49"/>
  <c r="D35" i="49"/>
  <c r="D41" i="49"/>
  <c r="D47" i="49"/>
  <c r="F50" i="49"/>
  <c r="D52" i="49"/>
  <c r="D56" i="49"/>
  <c r="D67" i="49"/>
  <c r="D68" i="49" s="1"/>
  <c r="E46" i="49"/>
  <c r="F46" i="49" s="1"/>
  <c r="F65" i="49"/>
  <c r="D4" i="50"/>
  <c r="D10" i="50"/>
  <c r="D16" i="50"/>
  <c r="D22" i="50"/>
  <c r="F25" i="50"/>
  <c r="D27" i="50"/>
  <c r="D14" i="50"/>
  <c r="D20" i="50"/>
  <c r="D26" i="50"/>
  <c r="D30" i="50"/>
  <c r="D5" i="50"/>
  <c r="D11" i="50"/>
  <c r="D17" i="50"/>
  <c r="D23" i="50"/>
  <c r="D28" i="50"/>
  <c r="E75" i="51"/>
  <c r="F75" i="51" s="1"/>
  <c r="D5" i="51"/>
  <c r="D17" i="51"/>
  <c r="F20" i="51"/>
  <c r="D23" i="51"/>
  <c r="F26" i="51"/>
  <c r="D29" i="51"/>
  <c r="D35" i="51"/>
  <c r="D40" i="51"/>
  <c r="D44" i="51"/>
  <c r="D49" i="51"/>
  <c r="D55" i="51"/>
  <c r="D65" i="51"/>
  <c r="F53" i="51"/>
  <c r="F69" i="51"/>
  <c r="E102" i="52"/>
  <c r="F102" i="52" s="1"/>
  <c r="D4" i="52"/>
  <c r="D15" i="52"/>
  <c r="D21" i="52"/>
  <c r="D27" i="52"/>
  <c r="D33" i="52"/>
  <c r="D38" i="52"/>
  <c r="D42" i="52"/>
  <c r="D46" i="52"/>
  <c r="D50" i="52"/>
  <c r="D66" i="52"/>
  <c r="D82" i="52"/>
  <c r="D97" i="52"/>
  <c r="D101" i="52"/>
  <c r="D54" i="52"/>
  <c r="D70" i="52"/>
  <c r="D86" i="52"/>
  <c r="D96" i="52"/>
  <c r="D100" i="52"/>
  <c r="E14" i="52"/>
  <c r="F14" i="52" s="1"/>
  <c r="E26" i="52"/>
  <c r="F26" i="52" s="1"/>
  <c r="D48" i="52"/>
  <c r="D58" i="52"/>
  <c r="D74" i="52"/>
  <c r="D90" i="52"/>
  <c r="D95" i="52"/>
  <c r="D99" i="52"/>
  <c r="D103" i="52"/>
  <c r="D5" i="52"/>
  <c r="D11" i="52"/>
  <c r="D17" i="52"/>
  <c r="D23" i="52"/>
  <c r="D29" i="52"/>
  <c r="D35" i="52"/>
  <c r="D39" i="52"/>
  <c r="D43" i="52"/>
  <c r="D47" i="52"/>
  <c r="D62" i="52"/>
  <c r="D78" i="52"/>
  <c r="D94" i="52"/>
  <c r="D98" i="52"/>
  <c r="E93" i="53"/>
  <c r="F93" i="53" s="1"/>
  <c r="D14" i="53"/>
  <c r="D20" i="53"/>
  <c r="D26" i="53"/>
  <c r="D32" i="53"/>
  <c r="D38" i="53"/>
  <c r="D44" i="53"/>
  <c r="D50" i="53"/>
  <c r="D54" i="53"/>
  <c r="D58" i="53"/>
  <c r="D62" i="53"/>
  <c r="D66" i="53"/>
  <c r="D82" i="53"/>
  <c r="D92" i="53"/>
  <c r="D13" i="53"/>
  <c r="D19" i="53"/>
  <c r="D25" i="53"/>
  <c r="D31" i="53"/>
  <c r="D37" i="53"/>
  <c r="D43" i="53"/>
  <c r="D49" i="53"/>
  <c r="D53" i="53"/>
  <c r="D57" i="53"/>
  <c r="D61" i="53"/>
  <c r="D65" i="53"/>
  <c r="D70" i="53"/>
  <c r="D86" i="53"/>
  <c r="D91" i="53"/>
  <c r="D95" i="53"/>
  <c r="D5" i="53"/>
  <c r="D11" i="53"/>
  <c r="D17" i="53"/>
  <c r="D23" i="53"/>
  <c r="D29" i="53"/>
  <c r="D35" i="53"/>
  <c r="D41" i="53"/>
  <c r="D47" i="53"/>
  <c r="D52" i="53"/>
  <c r="D56" i="53"/>
  <c r="D60" i="53"/>
  <c r="D64" i="53"/>
  <c r="D74" i="53"/>
  <c r="D90" i="53"/>
  <c r="D4" i="53"/>
  <c r="D10" i="53"/>
  <c r="D16" i="53"/>
  <c r="D22" i="53"/>
  <c r="D28" i="53"/>
  <c r="D34" i="53"/>
  <c r="D40" i="53"/>
  <c r="D46" i="53"/>
  <c r="D51" i="53"/>
  <c r="D55" i="53"/>
  <c r="D59" i="53"/>
  <c r="D63" i="53"/>
  <c r="D78" i="53"/>
  <c r="E47" i="54"/>
  <c r="F47" i="54" s="1"/>
  <c r="D13" i="54"/>
  <c r="D19" i="54"/>
  <c r="D25" i="54"/>
  <c r="D31" i="54"/>
  <c r="D36" i="54"/>
  <c r="D5" i="54"/>
  <c r="D11" i="54"/>
  <c r="D17" i="54"/>
  <c r="D23" i="54"/>
  <c r="D29" i="54"/>
  <c r="D35" i="54"/>
  <c r="D39" i="54"/>
  <c r="D4" i="54"/>
  <c r="D10" i="54"/>
  <c r="D16" i="54"/>
  <c r="D22" i="54"/>
  <c r="D28" i="54"/>
  <c r="D34" i="54"/>
  <c r="D38" i="54"/>
  <c r="D43" i="54"/>
  <c r="D48" i="54"/>
  <c r="D14" i="54"/>
  <c r="D20" i="54"/>
  <c r="D26" i="54"/>
  <c r="D32" i="54"/>
  <c r="D37" i="54"/>
  <c r="E124" i="55"/>
  <c r="F124" i="55" s="1"/>
  <c r="D5" i="55"/>
  <c r="D11" i="55"/>
  <c r="D17" i="55"/>
  <c r="D23" i="55"/>
  <c r="D29" i="55"/>
  <c r="D35" i="55"/>
  <c r="D41" i="55"/>
  <c r="D47" i="55"/>
  <c r="F50" i="55"/>
  <c r="D53" i="55"/>
  <c r="D59" i="55"/>
  <c r="D65" i="55"/>
  <c r="D71" i="55"/>
  <c r="D75" i="55"/>
  <c r="F77" i="55"/>
  <c r="D79" i="55"/>
  <c r="D83" i="55"/>
  <c r="D99" i="55"/>
  <c r="D115" i="55"/>
  <c r="D120" i="55"/>
  <c r="E22" i="55"/>
  <c r="F22" i="55" s="1"/>
  <c r="E82" i="55"/>
  <c r="F82" i="55" s="1"/>
  <c r="E49" i="56"/>
  <c r="F49" i="56" s="1"/>
  <c r="E26" i="56"/>
  <c r="F26" i="56" s="1"/>
  <c r="D13" i="56"/>
  <c r="D22" i="56"/>
  <c r="D32" i="56"/>
  <c r="D35" i="56"/>
  <c r="D44" i="56"/>
  <c r="D51" i="56"/>
  <c r="D53" i="56"/>
  <c r="D60" i="56"/>
  <c r="D69" i="56"/>
  <c r="D81" i="56"/>
  <c r="D93" i="56"/>
  <c r="E129" i="56"/>
  <c r="F129" i="56" s="1"/>
  <c r="D131" i="56"/>
  <c r="D133" i="56"/>
  <c r="D140" i="56"/>
  <c r="D147" i="56"/>
  <c r="F136" i="56"/>
  <c r="D146" i="56"/>
  <c r="D142" i="56"/>
  <c r="D138" i="56"/>
  <c r="D134" i="56"/>
  <c r="D130" i="56"/>
  <c r="D126" i="56"/>
  <c r="D121" i="56"/>
  <c r="D105" i="56"/>
  <c r="D89" i="56"/>
  <c r="D73" i="56"/>
  <c r="D58" i="56"/>
  <c r="D54" i="56"/>
  <c r="D50" i="56"/>
  <c r="D46" i="56"/>
  <c r="D42" i="56"/>
  <c r="D37" i="56"/>
  <c r="D31" i="56"/>
  <c r="D25" i="56"/>
  <c r="D19" i="56"/>
  <c r="D5" i="56"/>
  <c r="D11" i="56"/>
  <c r="D17" i="56"/>
  <c r="D28" i="56"/>
  <c r="D38" i="56"/>
  <c r="D41" i="56"/>
  <c r="D48" i="56"/>
  <c r="D55" i="56"/>
  <c r="D57" i="56"/>
  <c r="D65" i="56"/>
  <c r="D77" i="56"/>
  <c r="D117" i="56"/>
  <c r="D128" i="56"/>
  <c r="D135" i="56"/>
  <c r="D137" i="56"/>
  <c r="D144" i="56"/>
  <c r="D4" i="56"/>
  <c r="D10" i="56"/>
  <c r="D16" i="56"/>
  <c r="D20" i="56"/>
  <c r="D23" i="56"/>
  <c r="D34" i="56"/>
  <c r="D43" i="56"/>
  <c r="D45" i="56"/>
  <c r="D52" i="56"/>
  <c r="D59" i="56"/>
  <c r="D61" i="56"/>
  <c r="D101" i="56"/>
  <c r="D113" i="56"/>
  <c r="D125" i="56"/>
  <c r="D132" i="56"/>
  <c r="D139" i="56"/>
  <c r="D141" i="56"/>
  <c r="D148" i="56"/>
  <c r="D52" i="57"/>
  <c r="D53" i="57" s="1"/>
  <c r="E50" i="57"/>
  <c r="F50" i="57" s="1"/>
  <c r="D5" i="57"/>
  <c r="D11" i="57"/>
  <c r="D17" i="57"/>
  <c r="D23" i="57"/>
  <c r="D29" i="57"/>
  <c r="D35" i="57"/>
  <c r="F38" i="57"/>
  <c r="D41" i="57"/>
  <c r="D45" i="57"/>
  <c r="D56" i="57"/>
  <c r="D57" i="57" s="1"/>
  <c r="F58" i="57"/>
  <c r="E10" i="57"/>
  <c r="F10" i="57" s="1"/>
  <c r="E22" i="57"/>
  <c r="F22" i="57" s="1"/>
  <c r="E54" i="57"/>
  <c r="F54" i="57" s="1"/>
  <c r="E102" i="58"/>
  <c r="F102" i="58" s="1"/>
  <c r="D5" i="58"/>
  <c r="D11" i="58"/>
  <c r="D17" i="58"/>
  <c r="D23" i="58"/>
  <c r="D29" i="58"/>
  <c r="D35" i="58"/>
  <c r="D41" i="58"/>
  <c r="D47" i="58"/>
  <c r="D53" i="58"/>
  <c r="D59" i="58"/>
  <c r="D63" i="58"/>
  <c r="D67" i="58"/>
  <c r="D71" i="58"/>
  <c r="D86" i="58"/>
  <c r="D101" i="58"/>
  <c r="D4" i="58"/>
  <c r="D10" i="58"/>
  <c r="D16" i="58"/>
  <c r="D22" i="58"/>
  <c r="D28" i="58"/>
  <c r="D34" i="58"/>
  <c r="D40" i="58"/>
  <c r="D46" i="58"/>
  <c r="D52" i="58"/>
  <c r="D58" i="58"/>
  <c r="D62" i="58"/>
  <c r="D66" i="58"/>
  <c r="D70" i="58"/>
  <c r="D74" i="58"/>
  <c r="D90" i="58"/>
  <c r="D100" i="58"/>
  <c r="D14" i="58"/>
  <c r="D20" i="58"/>
  <c r="D26" i="58"/>
  <c r="D32" i="58"/>
  <c r="D38" i="58"/>
  <c r="D44" i="58"/>
  <c r="D50" i="58"/>
  <c r="D56" i="58"/>
  <c r="D61" i="58"/>
  <c r="D65" i="58"/>
  <c r="D69" i="58"/>
  <c r="D73" i="58"/>
  <c r="D78" i="58"/>
  <c r="D94" i="58"/>
  <c r="D99" i="58"/>
  <c r="D103" i="58"/>
  <c r="D13" i="58"/>
  <c r="D19" i="58"/>
  <c r="D25" i="58"/>
  <c r="D31" i="58"/>
  <c r="D37" i="58"/>
  <c r="D43" i="58"/>
  <c r="D49" i="58"/>
  <c r="D55" i="58"/>
  <c r="D60" i="58"/>
  <c r="D64" i="58"/>
  <c r="D68" i="58"/>
  <c r="D72" i="58"/>
  <c r="D82" i="58"/>
  <c r="D98" i="58"/>
  <c r="E64" i="59"/>
  <c r="F64" i="59" s="1"/>
  <c r="D5" i="59"/>
  <c r="D11" i="59"/>
  <c r="D17" i="59"/>
  <c r="D23" i="59"/>
  <c r="D29" i="59"/>
  <c r="D35" i="59"/>
  <c r="D40" i="59"/>
  <c r="D44" i="59"/>
  <c r="D59" i="59"/>
  <c r="D63" i="59"/>
  <c r="D4" i="59"/>
  <c r="D10" i="59"/>
  <c r="D16" i="59"/>
  <c r="D22" i="59"/>
  <c r="D28" i="59"/>
  <c r="D34" i="59"/>
  <c r="D39" i="59"/>
  <c r="D43" i="59"/>
  <c r="D47" i="59"/>
  <c r="D62" i="59"/>
  <c r="D14" i="59"/>
  <c r="D20" i="59"/>
  <c r="D26" i="59"/>
  <c r="D32" i="59"/>
  <c r="D38" i="59"/>
  <c r="D42" i="59"/>
  <c r="D46" i="59"/>
  <c r="D51" i="59"/>
  <c r="D61" i="59"/>
  <c r="D65" i="59"/>
  <c r="D13" i="59"/>
  <c r="D19" i="59"/>
  <c r="D25" i="59"/>
  <c r="D31" i="59"/>
  <c r="D37" i="59"/>
  <c r="D41" i="59"/>
  <c r="D45" i="59"/>
  <c r="D55" i="59"/>
  <c r="D60" i="59"/>
  <c r="E76" i="60"/>
  <c r="F76" i="60" s="1"/>
  <c r="D14" i="60"/>
  <c r="D20" i="60"/>
  <c r="D26" i="60"/>
  <c r="D32" i="60"/>
  <c r="D37" i="60"/>
  <c r="D41" i="60"/>
  <c r="D56" i="60"/>
  <c r="D71" i="60"/>
  <c r="D75" i="60"/>
  <c r="D13" i="60"/>
  <c r="D19" i="60"/>
  <c r="D25" i="60"/>
  <c r="D31" i="60"/>
  <c r="D36" i="60"/>
  <c r="D40" i="60"/>
  <c r="D44" i="60"/>
  <c r="D60" i="60"/>
  <c r="D70" i="60"/>
  <c r="D74" i="60"/>
  <c r="D5" i="60"/>
  <c r="D11" i="60"/>
  <c r="D17" i="60"/>
  <c r="D23" i="60"/>
  <c r="D29" i="60"/>
  <c r="D35" i="60"/>
  <c r="D39" i="60"/>
  <c r="D43" i="60"/>
  <c r="D48" i="60"/>
  <c r="D64" i="60"/>
  <c r="D69" i="60"/>
  <c r="D73" i="60"/>
  <c r="D77" i="60"/>
  <c r="D4" i="60"/>
  <c r="D10" i="60"/>
  <c r="D16" i="60"/>
  <c r="D22" i="60"/>
  <c r="D28" i="60"/>
  <c r="D34" i="60"/>
  <c r="D38" i="60"/>
  <c r="D42" i="60"/>
  <c r="D52" i="60"/>
  <c r="D68" i="60"/>
  <c r="D72" i="60"/>
  <c r="D5" i="61"/>
  <c r="D11" i="61"/>
  <c r="D17" i="61"/>
  <c r="D23" i="61"/>
  <c r="D29" i="61"/>
  <c r="F32" i="61"/>
  <c r="D35" i="61"/>
  <c r="F38" i="61"/>
  <c r="E22" i="61"/>
  <c r="F22" i="61" s="1"/>
  <c r="E40" i="62"/>
  <c r="F40" i="62" s="1"/>
  <c r="D4" i="62"/>
  <c r="D10" i="62"/>
  <c r="F13" i="62"/>
  <c r="D16" i="62"/>
  <c r="D22" i="62"/>
  <c r="D28" i="62"/>
  <c r="D34" i="62"/>
  <c r="D39" i="62"/>
  <c r="D43" i="62"/>
  <c r="D5" i="62"/>
  <c r="D11" i="62"/>
  <c r="D17" i="62"/>
  <c r="D23" i="62"/>
  <c r="D29" i="62"/>
  <c r="D35" i="62"/>
  <c r="E55" i="63"/>
  <c r="F55" i="63" s="1"/>
  <c r="D5" i="63"/>
  <c r="D11" i="63"/>
  <c r="F14" i="63"/>
  <c r="D17" i="63"/>
  <c r="D23" i="63"/>
  <c r="F26" i="63"/>
  <c r="D29" i="63"/>
  <c r="D35" i="63"/>
  <c r="D41" i="63"/>
  <c r="D46" i="63"/>
  <c r="D50" i="63"/>
  <c r="D58" i="64"/>
  <c r="D59" i="64" s="1"/>
  <c r="E56" i="64"/>
  <c r="F56" i="64" s="1"/>
  <c r="D5" i="64"/>
  <c r="D11" i="64"/>
  <c r="D17" i="64"/>
  <c r="D23" i="64"/>
  <c r="D29" i="64"/>
  <c r="D35" i="64"/>
  <c r="D41" i="64"/>
  <c r="F44" i="64"/>
  <c r="D47" i="64"/>
  <c r="F49" i="64"/>
  <c r="D51" i="64"/>
  <c r="E66" i="65"/>
  <c r="F66" i="65" s="1"/>
  <c r="D4" i="65"/>
  <c r="D10" i="65"/>
  <c r="D16" i="65"/>
  <c r="F19" i="65"/>
  <c r="D22" i="65"/>
  <c r="F25" i="65"/>
  <c r="D28" i="65"/>
  <c r="D34" i="65"/>
  <c r="D40" i="65"/>
  <c r="D45" i="65"/>
  <c r="D49" i="65"/>
  <c r="D65" i="65"/>
  <c r="D53" i="65"/>
  <c r="E38" i="65"/>
  <c r="F38" i="65" s="1"/>
  <c r="D57" i="65"/>
  <c r="D67" i="65"/>
  <c r="D5" i="65"/>
  <c r="D11" i="65"/>
  <c r="D17" i="65"/>
  <c r="D23" i="65"/>
  <c r="D29" i="65"/>
  <c r="D35" i="65"/>
  <c r="D41" i="65"/>
  <c r="D46" i="65"/>
  <c r="D61" i="65"/>
  <c r="E58" i="66"/>
  <c r="F58" i="66" s="1"/>
  <c r="D14" i="66"/>
  <c r="D20" i="66"/>
  <c r="D26" i="66"/>
  <c r="D32" i="66"/>
  <c r="D38" i="66"/>
  <c r="D44" i="66"/>
  <c r="D48" i="66"/>
  <c r="D57" i="66"/>
  <c r="D13" i="66"/>
  <c r="D19" i="66"/>
  <c r="D25" i="66"/>
  <c r="D31" i="66"/>
  <c r="D37" i="66"/>
  <c r="D43" i="66"/>
  <c r="D47" i="66"/>
  <c r="D51" i="66"/>
  <c r="D56" i="66"/>
  <c r="D5" i="66"/>
  <c r="D11" i="66"/>
  <c r="D17" i="66"/>
  <c r="D23" i="66"/>
  <c r="D29" i="66"/>
  <c r="D35" i="66"/>
  <c r="D41" i="66"/>
  <c r="D46" i="66"/>
  <c r="D50" i="66"/>
  <c r="D55" i="66"/>
  <c r="D59" i="66"/>
  <c r="D4" i="66"/>
  <c r="D10" i="66"/>
  <c r="D16" i="66"/>
  <c r="D22" i="66"/>
  <c r="D28" i="66"/>
  <c r="D34" i="66"/>
  <c r="D40" i="66"/>
  <c r="D45" i="66"/>
  <c r="D49" i="66"/>
  <c r="E65" i="67"/>
  <c r="F65" i="67" s="1"/>
  <c r="D14" i="67"/>
  <c r="D20" i="67"/>
  <c r="D26" i="67"/>
  <c r="D32" i="67"/>
  <c r="D38" i="67"/>
  <c r="D43" i="67"/>
  <c r="D53" i="67"/>
  <c r="D13" i="67"/>
  <c r="D19" i="67"/>
  <c r="D25" i="67"/>
  <c r="D31" i="67"/>
  <c r="D37" i="67"/>
  <c r="D42" i="67"/>
  <c r="D57" i="67"/>
  <c r="D5" i="67"/>
  <c r="D11" i="67"/>
  <c r="D17" i="67"/>
  <c r="D23" i="67"/>
  <c r="D29" i="67"/>
  <c r="D35" i="67"/>
  <c r="D41" i="67"/>
  <c r="D45" i="67"/>
  <c r="D61" i="67"/>
  <c r="D66" i="67"/>
  <c r="D4" i="67"/>
  <c r="D10" i="67"/>
  <c r="D16" i="67"/>
  <c r="D22" i="67"/>
  <c r="D28" i="67"/>
  <c r="D34" i="67"/>
  <c r="D40" i="67"/>
  <c r="D44" i="67"/>
  <c r="D49" i="67"/>
  <c r="E94" i="68"/>
  <c r="F94" i="68" s="1"/>
  <c r="D4" i="68"/>
  <c r="D10" i="68"/>
  <c r="D16" i="68"/>
  <c r="D22" i="68"/>
  <c r="D28" i="68"/>
  <c r="D34" i="68"/>
  <c r="D40" i="68"/>
  <c r="D46" i="68"/>
  <c r="D50" i="68"/>
  <c r="D54" i="68"/>
  <c r="D58" i="68"/>
  <c r="D62" i="68"/>
  <c r="D72" i="68"/>
  <c r="D88" i="68"/>
  <c r="D93" i="68"/>
  <c r="D38" i="68"/>
  <c r="D44" i="68"/>
  <c r="D49" i="68"/>
  <c r="D53" i="68"/>
  <c r="D57" i="68"/>
  <c r="D61" i="68"/>
  <c r="D76" i="68"/>
  <c r="D92" i="68"/>
  <c r="D96" i="68"/>
  <c r="D43" i="68"/>
  <c r="D48" i="68"/>
  <c r="D52" i="68"/>
  <c r="D56" i="68"/>
  <c r="D60" i="68"/>
  <c r="D64" i="68"/>
  <c r="D80" i="68"/>
  <c r="D5" i="68"/>
  <c r="D11" i="68"/>
  <c r="D17" i="68"/>
  <c r="D23" i="68"/>
  <c r="D29" i="68"/>
  <c r="D35" i="68"/>
  <c r="D41" i="68"/>
  <c r="D47" i="68"/>
  <c r="D51" i="68"/>
  <c r="D55" i="68"/>
  <c r="D59" i="68"/>
  <c r="D63" i="68"/>
  <c r="D68" i="68"/>
  <c r="D84" i="68"/>
  <c r="D5" i="69"/>
  <c r="D17" i="69"/>
  <c r="D23" i="69"/>
  <c r="D29" i="69"/>
  <c r="D35" i="69"/>
  <c r="F38" i="69"/>
  <c r="D41" i="69"/>
  <c r="D46" i="69"/>
  <c r="D50" i="69"/>
  <c r="D54" i="69"/>
  <c r="F61" i="69"/>
  <c r="D69" i="69"/>
  <c r="D63" i="69"/>
  <c r="E87" i="69"/>
  <c r="F87" i="69" s="1"/>
  <c r="E74" i="70"/>
  <c r="F74" i="70" s="1"/>
  <c r="D4" i="70"/>
  <c r="D10" i="70"/>
  <c r="D16" i="70"/>
  <c r="D22" i="70"/>
  <c r="F25" i="70"/>
  <c r="D28" i="70"/>
  <c r="D34" i="70"/>
  <c r="D40" i="70"/>
  <c r="D45" i="70"/>
  <c r="D49" i="70"/>
  <c r="D53" i="70"/>
  <c r="D63" i="70"/>
  <c r="D73" i="70"/>
  <c r="D67" i="70"/>
  <c r="D72" i="70"/>
  <c r="E20" i="70"/>
  <c r="F20" i="70" s="1"/>
  <c r="E48" i="70"/>
  <c r="F48" i="70" s="1"/>
  <c r="D51" i="70"/>
  <c r="D55" i="70"/>
  <c r="D71" i="70"/>
  <c r="D75" i="70"/>
  <c r="D5" i="70"/>
  <c r="D11" i="70"/>
  <c r="D17" i="70"/>
  <c r="D23" i="70"/>
  <c r="D29" i="70"/>
  <c r="D35" i="70"/>
  <c r="D41" i="70"/>
  <c r="D46" i="70"/>
  <c r="D50" i="70"/>
  <c r="D54" i="70"/>
  <c r="D59" i="70"/>
  <c r="E96" i="81"/>
  <c r="F96" i="81" s="1"/>
  <c r="D17" i="81"/>
  <c r="D23" i="81"/>
  <c r="D35" i="81"/>
  <c r="D41" i="81"/>
  <c r="D47" i="81"/>
  <c r="D4" i="81"/>
  <c r="D10" i="81"/>
  <c r="D14" i="81"/>
  <c r="D20" i="81"/>
  <c r="D26" i="81"/>
  <c r="D32" i="81"/>
  <c r="D38" i="81"/>
  <c r="D44" i="81"/>
  <c r="D50" i="81"/>
  <c r="D56" i="81"/>
  <c r="D60" i="81"/>
  <c r="D64" i="81"/>
  <c r="D80" i="81"/>
  <c r="D95" i="81"/>
  <c r="D13" i="81"/>
  <c r="D19" i="81"/>
  <c r="D25" i="81"/>
  <c r="D31" i="81"/>
  <c r="D37" i="81"/>
  <c r="D43" i="81"/>
  <c r="D49" i="81"/>
  <c r="D55" i="81"/>
  <c r="D59" i="81"/>
  <c r="D63" i="81"/>
  <c r="D68" i="81"/>
  <c r="D84" i="81"/>
  <c r="D94" i="81"/>
  <c r="D98" i="81"/>
  <c r="D5" i="81"/>
  <c r="D29" i="81"/>
  <c r="D53" i="81"/>
  <c r="D58" i="81"/>
  <c r="D62" i="81"/>
  <c r="D72" i="81"/>
  <c r="D88" i="81"/>
  <c r="D93" i="81"/>
  <c r="D11" i="81"/>
  <c r="D16" i="81"/>
  <c r="D22" i="81"/>
  <c r="D28" i="81"/>
  <c r="D34" i="81"/>
  <c r="D40" i="81"/>
  <c r="D46" i="81"/>
  <c r="D52" i="81"/>
  <c r="D57" i="81"/>
  <c r="D61" i="81"/>
  <c r="D76" i="81"/>
  <c r="D92" i="81"/>
  <c r="E70" i="82"/>
  <c r="F70" i="82" s="1"/>
  <c r="F62" i="82"/>
  <c r="D14" i="82"/>
  <c r="D20" i="82"/>
  <c r="D26" i="82"/>
  <c r="D32" i="82"/>
  <c r="D38" i="82"/>
  <c r="D44" i="82"/>
  <c r="D48" i="82"/>
  <c r="D58" i="82"/>
  <c r="D64" i="82"/>
  <c r="D68" i="82"/>
  <c r="D5" i="82"/>
  <c r="D11" i="82"/>
  <c r="D17" i="82"/>
  <c r="D23" i="82"/>
  <c r="D29" i="82"/>
  <c r="D35" i="82"/>
  <c r="E37" i="82"/>
  <c r="F37" i="82" s="1"/>
  <c r="D41" i="82"/>
  <c r="D46" i="82"/>
  <c r="D50" i="82"/>
  <c r="D66" i="82"/>
  <c r="D5" i="83"/>
  <c r="D11" i="83"/>
  <c r="D17" i="83"/>
  <c r="E19" i="83"/>
  <c r="F19" i="83" s="1"/>
  <c r="D23" i="83"/>
  <c r="D29" i="83"/>
  <c r="D35" i="83"/>
  <c r="D41" i="83"/>
  <c r="D46" i="83"/>
  <c r="D50" i="83"/>
  <c r="F57" i="83"/>
  <c r="D65" i="83"/>
  <c r="D81" i="83"/>
  <c r="E43" i="84"/>
  <c r="F43" i="84" s="1"/>
  <c r="D47" i="84"/>
  <c r="D35" i="84"/>
  <c r="D80" i="84"/>
  <c r="D75" i="84"/>
  <c r="D60" i="84"/>
  <c r="D56" i="84"/>
  <c r="D52" i="84"/>
  <c r="D46" i="84"/>
  <c r="D40" i="84"/>
  <c r="D34" i="84"/>
  <c r="D28" i="84"/>
  <c r="D22" i="84"/>
  <c r="D16" i="84"/>
  <c r="D10" i="84"/>
  <c r="D4" i="84"/>
  <c r="D81" i="84"/>
  <c r="D71" i="84"/>
  <c r="D61" i="84"/>
  <c r="D57" i="84"/>
  <c r="D53" i="84"/>
  <c r="D41" i="84"/>
  <c r="D29" i="84"/>
  <c r="D23" i="84"/>
  <c r="D17" i="84"/>
  <c r="D11" i="84"/>
  <c r="D20" i="84"/>
  <c r="D32" i="84"/>
  <c r="D44" i="84"/>
  <c r="D55" i="84"/>
  <c r="D63" i="84"/>
  <c r="D7" i="84"/>
  <c r="D13" i="84"/>
  <c r="D25" i="84"/>
  <c r="D37" i="84"/>
  <c r="D49" i="84"/>
  <c r="D58" i="84"/>
  <c r="D67" i="84"/>
  <c r="D14" i="84"/>
  <c r="D26" i="84"/>
  <c r="D38" i="84"/>
  <c r="D50" i="84"/>
  <c r="D59" i="84"/>
  <c r="D79" i="84"/>
  <c r="E26" i="85"/>
  <c r="F26" i="85" s="1"/>
  <c r="E41" i="85"/>
  <c r="F41" i="85" s="1"/>
  <c r="D5" i="85"/>
  <c r="D11" i="85"/>
  <c r="D17" i="85"/>
  <c r="D23" i="85"/>
  <c r="D29" i="85"/>
  <c r="D35" i="85"/>
  <c r="E46" i="86"/>
  <c r="F46" i="86" s="1"/>
  <c r="D5" i="86"/>
  <c r="D11" i="86"/>
  <c r="D17" i="86"/>
  <c r="D23" i="86"/>
  <c r="D29" i="86"/>
  <c r="D35" i="86"/>
  <c r="D41" i="86"/>
  <c r="D47" i="86"/>
  <c r="D10" i="86"/>
  <c r="D40" i="86"/>
  <c r="D14" i="86"/>
  <c r="D20" i="86"/>
  <c r="D26" i="86"/>
  <c r="D32" i="86"/>
  <c r="D38" i="86"/>
  <c r="D44" i="86"/>
  <c r="D50" i="86"/>
  <c r="D54" i="86"/>
  <c r="D58" i="86"/>
  <c r="D52" i="86"/>
  <c r="D16" i="86"/>
  <c r="D22" i="86"/>
  <c r="D28" i="86"/>
  <c r="D34" i="86"/>
  <c r="D51" i="86"/>
  <c r="D55" i="86"/>
  <c r="D70" i="86"/>
  <c r="D13" i="86"/>
  <c r="D19" i="86"/>
  <c r="D25" i="86"/>
  <c r="D31" i="86"/>
  <c r="D37" i="86"/>
  <c r="D43" i="86"/>
  <c r="D49" i="86"/>
  <c r="D53" i="86"/>
  <c r="D57" i="86"/>
  <c r="D62" i="86"/>
  <c r="D56" i="86"/>
  <c r="D66" i="86"/>
  <c r="D71" i="86"/>
  <c r="D4" i="86"/>
  <c r="E34" i="87"/>
  <c r="F34" i="87" s="1"/>
  <c r="D5" i="87"/>
  <c r="D11" i="87"/>
  <c r="D17" i="87"/>
  <c r="D23" i="87"/>
  <c r="F26" i="87"/>
  <c r="D29" i="87"/>
  <c r="D35" i="87"/>
  <c r="D40" i="87"/>
  <c r="D44" i="87"/>
  <c r="D54" i="87"/>
  <c r="D59" i="87"/>
  <c r="E22" i="87"/>
  <c r="F22" i="87" s="1"/>
  <c r="D13" i="87"/>
  <c r="D19" i="87"/>
  <c r="D25" i="87"/>
  <c r="D31" i="87"/>
  <c r="D37" i="87"/>
  <c r="D41" i="87"/>
  <c r="D45" i="87"/>
  <c r="D50" i="87"/>
  <c r="E47" i="88"/>
  <c r="F47" i="88" s="1"/>
  <c r="D19" i="88"/>
  <c r="D5" i="88"/>
  <c r="D11" i="88"/>
  <c r="D23" i="88"/>
  <c r="D29" i="88"/>
  <c r="D35" i="88"/>
  <c r="D39" i="88"/>
  <c r="D48" i="88"/>
  <c r="D16" i="88"/>
  <c r="D22" i="88"/>
  <c r="D28" i="88"/>
  <c r="D34" i="88"/>
  <c r="D38" i="88"/>
  <c r="D14" i="88"/>
  <c r="D20" i="88"/>
  <c r="D26" i="88"/>
  <c r="D32" i="88"/>
  <c r="D37" i="88"/>
  <c r="D41" i="88"/>
  <c r="D46" i="88"/>
  <c r="D31" i="88"/>
  <c r="D36" i="88"/>
  <c r="D40" i="88"/>
  <c r="D45" i="88"/>
  <c r="D25" i="88"/>
  <c r="D17" i="88"/>
  <c r="D4" i="88"/>
  <c r="D10" i="88"/>
  <c r="E67" i="89"/>
  <c r="F67" i="89" s="1"/>
  <c r="D14" i="89"/>
  <c r="D20" i="89"/>
  <c r="D26" i="89"/>
  <c r="D32" i="89"/>
  <c r="D38" i="89"/>
  <c r="D44" i="89"/>
  <c r="D50" i="89"/>
  <c r="D54" i="89"/>
  <c r="E65" i="89"/>
  <c r="F65" i="89" s="1"/>
  <c r="D69" i="89"/>
  <c r="D74" i="89"/>
  <c r="D78" i="89"/>
  <c r="D68" i="89"/>
  <c r="D5" i="89"/>
  <c r="D11" i="89"/>
  <c r="D17" i="89"/>
  <c r="D23" i="89"/>
  <c r="D29" i="89"/>
  <c r="D35" i="89"/>
  <c r="D41" i="89"/>
  <c r="D47" i="89"/>
  <c r="D52" i="89"/>
  <c r="D56" i="89"/>
  <c r="D61" i="89"/>
  <c r="E49" i="90"/>
  <c r="F49" i="90" s="1"/>
  <c r="D51" i="90"/>
  <c r="D52" i="90" s="1"/>
  <c r="E16" i="90"/>
  <c r="F16" i="90" s="1"/>
  <c r="F10" i="90"/>
  <c r="D5" i="90"/>
  <c r="D11" i="90"/>
  <c r="D17" i="90"/>
  <c r="D23" i="90"/>
  <c r="D29" i="90"/>
  <c r="D35" i="90"/>
  <c r="D41" i="90"/>
  <c r="D45" i="90"/>
  <c r="D11" i="96"/>
  <c r="D17" i="96"/>
  <c r="D22" i="96"/>
  <c r="D36" i="96"/>
  <c r="D16" i="96"/>
  <c r="D25" i="96"/>
  <c r="D14" i="96"/>
  <c r="D20" i="96"/>
  <c r="D24" i="96"/>
  <c r="D34" i="96"/>
  <c r="D13" i="96"/>
  <c r="D19" i="96"/>
  <c r="D23" i="96"/>
  <c r="D33" i="96"/>
  <c r="D5" i="96"/>
  <c r="D4" i="96"/>
  <c r="D21" i="96"/>
  <c r="E19" i="97"/>
  <c r="F19" i="97" s="1"/>
  <c r="D59" i="97"/>
  <c r="F26" i="97"/>
  <c r="F38" i="97"/>
  <c r="F47" i="97"/>
  <c r="D5" i="97"/>
  <c r="D11" i="97"/>
  <c r="D17" i="97"/>
  <c r="D23" i="97"/>
  <c r="D29" i="97"/>
  <c r="D35" i="97"/>
  <c r="D41" i="97"/>
  <c r="D45" i="97"/>
  <c r="D60" i="97"/>
  <c r="D64" i="97"/>
  <c r="D4" i="97"/>
  <c r="D10" i="97"/>
  <c r="D16" i="97"/>
  <c r="D22" i="97"/>
  <c r="D28" i="97"/>
  <c r="D34" i="97"/>
  <c r="D40" i="97"/>
  <c r="D44" i="97"/>
  <c r="D48" i="97"/>
  <c r="E5" i="98"/>
  <c r="F5" i="98" s="1"/>
  <c r="E29" i="98"/>
  <c r="F29" i="98" s="1"/>
  <c r="D52" i="98"/>
  <c r="D48" i="98"/>
  <c r="D44" i="98"/>
  <c r="D38" i="98"/>
  <c r="D32" i="98"/>
  <c r="D26" i="98"/>
  <c r="D20" i="98"/>
  <c r="D14" i="98"/>
  <c r="D64" i="98"/>
  <c r="D49" i="98"/>
  <c r="D45" i="98"/>
  <c r="D40" i="98"/>
  <c r="D34" i="98"/>
  <c r="D28" i="98"/>
  <c r="D22" i="98"/>
  <c r="D16" i="98"/>
  <c r="D10" i="98"/>
  <c r="D4" i="98"/>
  <c r="D65" i="98"/>
  <c r="D11" i="98"/>
  <c r="E19" i="98"/>
  <c r="F19" i="98" s="1"/>
  <c r="D23" i="98"/>
  <c r="D35" i="98"/>
  <c r="D46" i="98"/>
  <c r="F13" i="98"/>
  <c r="E41" i="98"/>
  <c r="F41" i="98" s="1"/>
  <c r="E56" i="98"/>
  <c r="F56" i="98" s="1"/>
  <c r="D7" i="98"/>
  <c r="D8" i="98" s="1"/>
  <c r="E73" i="99"/>
  <c r="F73" i="99" s="1"/>
  <c r="D95" i="99"/>
  <c r="D85" i="99"/>
  <c r="D75" i="99"/>
  <c r="D71" i="99"/>
  <c r="D67" i="99"/>
  <c r="D61" i="99"/>
  <c r="D55" i="99"/>
  <c r="D49" i="99"/>
  <c r="D43" i="99"/>
  <c r="D37" i="99"/>
  <c r="D31" i="99"/>
  <c r="D25" i="99"/>
  <c r="D19" i="99"/>
  <c r="D13" i="99"/>
  <c r="D96" i="99"/>
  <c r="D81" i="99"/>
  <c r="D76" i="99"/>
  <c r="D72" i="99"/>
  <c r="D68" i="99"/>
  <c r="D62" i="99"/>
  <c r="D56" i="99"/>
  <c r="D11" i="99"/>
  <c r="D22" i="99"/>
  <c r="D32" i="99"/>
  <c r="D35" i="99"/>
  <c r="E40" i="99"/>
  <c r="F40" i="99" s="1"/>
  <c r="D46" i="99"/>
  <c r="F50" i="99"/>
  <c r="D65" i="99"/>
  <c r="D74" i="99"/>
  <c r="D94" i="99"/>
  <c r="D4" i="99"/>
  <c r="D14" i="99"/>
  <c r="D17" i="99"/>
  <c r="D28" i="99"/>
  <c r="D38" i="99"/>
  <c r="D41" i="99"/>
  <c r="D52" i="99"/>
  <c r="D58" i="99"/>
  <c r="D69" i="99"/>
  <c r="D77" i="99"/>
  <c r="D10" i="99"/>
  <c r="D20" i="99"/>
  <c r="D23" i="99"/>
  <c r="D34" i="99"/>
  <c r="D44" i="99"/>
  <c r="D47" i="99"/>
  <c r="D59" i="99"/>
  <c r="D70" i="99"/>
  <c r="D89" i="99"/>
  <c r="D60" i="90" l="1"/>
  <c r="F62" i="55"/>
  <c r="E60" i="90"/>
  <c r="F4" i="90"/>
  <c r="H14" i="110" s="1"/>
  <c r="D109" i="55"/>
  <c r="F68" i="25"/>
  <c r="F31" i="17"/>
  <c r="E54" i="82"/>
  <c r="F54" i="82" s="1"/>
  <c r="F43" i="31"/>
  <c r="E55" i="28"/>
  <c r="F55" i="28" s="1"/>
  <c r="F44" i="34"/>
  <c r="F20" i="78"/>
  <c r="F56" i="17"/>
  <c r="F14" i="72"/>
  <c r="F59" i="73"/>
  <c r="D79" i="69"/>
  <c r="D80" i="69" s="1"/>
  <c r="E38" i="80"/>
  <c r="F38" i="80" s="1"/>
  <c r="F48" i="63"/>
  <c r="E4" i="87"/>
  <c r="B17" i="110" s="1"/>
  <c r="F68" i="55"/>
  <c r="F13" i="71"/>
  <c r="F31" i="38"/>
  <c r="F48" i="44"/>
  <c r="F32" i="24"/>
  <c r="D99" i="56"/>
  <c r="F13" i="35"/>
  <c r="D70" i="93"/>
  <c r="D71" i="93" s="1"/>
  <c r="E71" i="93" s="1"/>
  <c r="F71" i="93" s="1"/>
  <c r="F26" i="33"/>
  <c r="D60" i="34"/>
  <c r="E60" i="34" s="1"/>
  <c r="F60" i="34" s="1"/>
  <c r="F20" i="33"/>
  <c r="F26" i="64"/>
  <c r="E44" i="61"/>
  <c r="F44" i="61" s="1"/>
  <c r="D55" i="90"/>
  <c r="D56" i="90" s="1"/>
  <c r="F31" i="70"/>
  <c r="F60" i="64"/>
  <c r="D53" i="11"/>
  <c r="D54" i="11" s="1"/>
  <c r="D62" i="64"/>
  <c r="D63" i="64" s="1"/>
  <c r="E63" i="64" s="1"/>
  <c r="F63" i="64" s="1"/>
  <c r="E4" i="61"/>
  <c r="F4" i="61" s="1"/>
  <c r="H43" i="110" s="1"/>
  <c r="F51" i="11"/>
  <c r="F38" i="87"/>
  <c r="F13" i="82"/>
  <c r="F48" i="61"/>
  <c r="F26" i="99"/>
  <c r="F34" i="50"/>
  <c r="F58" i="34"/>
  <c r="F26" i="77"/>
  <c r="F25" i="62"/>
  <c r="E53" i="35"/>
  <c r="F53" i="35" s="1"/>
  <c r="F31" i="31"/>
  <c r="F43" i="82"/>
  <c r="F107" i="55"/>
  <c r="F30" i="52"/>
  <c r="F13" i="45"/>
  <c r="F32" i="34"/>
  <c r="F13" i="29"/>
  <c r="D36" i="50"/>
  <c r="F43" i="33"/>
  <c r="F14" i="21"/>
  <c r="F47" i="70"/>
  <c r="F32" i="69"/>
  <c r="F52" i="69"/>
  <c r="F20" i="26"/>
  <c r="F69" i="72"/>
  <c r="F73" i="55"/>
  <c r="F26" i="55"/>
  <c r="F31" i="71"/>
  <c r="F38" i="28"/>
  <c r="F81" i="55"/>
  <c r="F44" i="69"/>
  <c r="E68" i="37"/>
  <c r="F68" i="37" s="1"/>
  <c r="F20" i="34"/>
  <c r="D54" i="85"/>
  <c r="F52" i="31"/>
  <c r="F26" i="80"/>
  <c r="F38" i="62"/>
  <c r="F62" i="75"/>
  <c r="E4" i="89"/>
  <c r="F4" i="89" s="1"/>
  <c r="H15" i="110" s="1"/>
  <c r="F14" i="64"/>
  <c r="F20" i="61"/>
  <c r="F32" i="57"/>
  <c r="F54" i="49"/>
  <c r="E67" i="28"/>
  <c r="F67" i="28" s="1"/>
  <c r="F37" i="31"/>
  <c r="F26" i="25"/>
  <c r="E73" i="69"/>
  <c r="F73" i="69" s="1"/>
  <c r="F32" i="87"/>
  <c r="D57" i="82"/>
  <c r="E57" i="82" s="1"/>
  <c r="F57" i="82" s="1"/>
  <c r="E40" i="80"/>
  <c r="E47" i="80" s="1"/>
  <c r="D24" i="110" s="1"/>
  <c r="E53" i="15"/>
  <c r="F53" i="15" s="1"/>
  <c r="F26" i="30"/>
  <c r="F20" i="25"/>
  <c r="E4" i="77"/>
  <c r="B27" i="110" s="1"/>
  <c r="F37" i="71"/>
  <c r="D59" i="89"/>
  <c r="D60" i="89" s="1"/>
  <c r="F40" i="52"/>
  <c r="F44" i="49"/>
  <c r="F60" i="36"/>
  <c r="F43" i="35"/>
  <c r="F24" i="29"/>
  <c r="F37" i="11"/>
  <c r="F31" i="36"/>
  <c r="F47" i="31"/>
  <c r="D47" i="80"/>
  <c r="F4" i="71"/>
  <c r="H33" i="110" s="1"/>
  <c r="B33" i="110"/>
  <c r="F67" i="100"/>
  <c r="I4" i="110"/>
  <c r="F4" i="85"/>
  <c r="H19" i="110" s="1"/>
  <c r="B19" i="110"/>
  <c r="E45" i="80"/>
  <c r="B24" i="110"/>
  <c r="F4" i="78"/>
  <c r="H26" i="110" s="1"/>
  <c r="B26" i="110"/>
  <c r="F46" i="87"/>
  <c r="D112" i="56"/>
  <c r="E112" i="56" s="1"/>
  <c r="F112" i="56" s="1"/>
  <c r="F36" i="52"/>
  <c r="E4" i="41"/>
  <c r="B72" i="110" s="1"/>
  <c r="F14" i="30"/>
  <c r="E109" i="56"/>
  <c r="F109" i="56" s="1"/>
  <c r="E4" i="55"/>
  <c r="D62" i="98"/>
  <c r="D63" i="98" s="1"/>
  <c r="E63" i="98" s="1"/>
  <c r="F63" i="98" s="1"/>
  <c r="E56" i="97"/>
  <c r="F56" i="97" s="1"/>
  <c r="E61" i="83"/>
  <c r="F61" i="83" s="1"/>
  <c r="E48" i="36"/>
  <c r="F48" i="36" s="1"/>
  <c r="F143" i="56"/>
  <c r="D64" i="71"/>
  <c r="F37" i="62"/>
  <c r="D48" i="87"/>
  <c r="D49" i="87" s="1"/>
  <c r="E49" i="87" s="1"/>
  <c r="F49" i="87" s="1"/>
  <c r="E4" i="83"/>
  <c r="B21" i="110" s="1"/>
  <c r="F14" i="24"/>
  <c r="D64" i="83"/>
  <c r="E64" i="83" s="1"/>
  <c r="F64" i="83" s="1"/>
  <c r="F67" i="82"/>
  <c r="F111" i="56"/>
  <c r="F20" i="11"/>
  <c r="F13" i="17"/>
  <c r="E84" i="37"/>
  <c r="F84" i="37" s="1"/>
  <c r="D71" i="37"/>
  <c r="E71" i="37" s="1"/>
  <c r="F71" i="37" s="1"/>
  <c r="F20" i="63"/>
  <c r="F45" i="63"/>
  <c r="F38" i="63"/>
  <c r="F13" i="68"/>
  <c r="D58" i="72"/>
  <c r="D59" i="72" s="1"/>
  <c r="E59" i="72" s="1"/>
  <c r="F59" i="72" s="1"/>
  <c r="F56" i="72"/>
  <c r="F40" i="78"/>
  <c r="D31" i="96"/>
  <c r="D32" i="96" s="1"/>
  <c r="E32" i="96" s="1"/>
  <c r="F32" i="96" s="1"/>
  <c r="D7" i="99"/>
  <c r="D56" i="85"/>
  <c r="F32" i="51"/>
  <c r="F20" i="30"/>
  <c r="F19" i="23"/>
  <c r="D55" i="83"/>
  <c r="D45" i="85"/>
  <c r="E45" i="85" s="1"/>
  <c r="F45" i="85" s="1"/>
  <c r="F51" i="62"/>
  <c r="F26" i="61"/>
  <c r="E61" i="49"/>
  <c r="F61" i="49" s="1"/>
  <c r="F36" i="38"/>
  <c r="F22" i="90"/>
  <c r="E44" i="85"/>
  <c r="F44" i="85" s="1"/>
  <c r="F56" i="85" s="1"/>
  <c r="J19" i="110" s="1"/>
  <c r="F57" i="51"/>
  <c r="F13" i="44"/>
  <c r="F82" i="69"/>
  <c r="E68" i="33"/>
  <c r="F68" i="33" s="1"/>
  <c r="D75" i="30"/>
  <c r="D76" i="30" s="1"/>
  <c r="F37" i="26"/>
  <c r="F38" i="64"/>
  <c r="F14" i="55"/>
  <c r="F44" i="25"/>
  <c r="F53" i="34"/>
  <c r="F37" i="14"/>
  <c r="E4" i="82"/>
  <c r="F13" i="65"/>
  <c r="E4" i="57"/>
  <c r="B47" i="110" s="1"/>
  <c r="F56" i="36"/>
  <c r="F73" i="30"/>
  <c r="D73" i="28"/>
  <c r="E73" i="28" s="1"/>
  <c r="F73" i="28" s="1"/>
  <c r="D59" i="51"/>
  <c r="D60" i="51" s="1"/>
  <c r="F61" i="87"/>
  <c r="F47" i="17"/>
  <c r="F41" i="11"/>
  <c r="F49" i="77"/>
  <c r="F32" i="77"/>
  <c r="F14" i="77"/>
  <c r="E4" i="11"/>
  <c r="F28" i="80"/>
  <c r="F28" i="90"/>
  <c r="F26" i="69"/>
  <c r="D93" i="55"/>
  <c r="D94" i="55" s="1"/>
  <c r="F32" i="55"/>
  <c r="D50" i="31"/>
  <c r="D51" i="31" s="1"/>
  <c r="E51" i="31" s="1"/>
  <c r="F51" i="31" s="1"/>
  <c r="D59" i="30"/>
  <c r="E59" i="30" s="1"/>
  <c r="F59" i="30" s="1"/>
  <c r="F44" i="63"/>
  <c r="F83" i="30"/>
  <c r="F44" i="30"/>
  <c r="F40" i="21"/>
  <c r="F43" i="17"/>
  <c r="F48" i="77"/>
  <c r="E58" i="77"/>
  <c r="F58" i="77" s="1"/>
  <c r="E4" i="51"/>
  <c r="F31" i="62"/>
  <c r="F64" i="25"/>
  <c r="D45" i="80"/>
  <c r="F25" i="98"/>
  <c r="F26" i="57"/>
  <c r="F44" i="28"/>
  <c r="F37" i="17"/>
  <c r="F25" i="14"/>
  <c r="F4" i="80"/>
  <c r="H24" i="110" s="1"/>
  <c r="F14" i="62"/>
  <c r="F14" i="87"/>
  <c r="E87" i="55"/>
  <c r="F87" i="55" s="1"/>
  <c r="F14" i="51"/>
  <c r="F32" i="30"/>
  <c r="D66" i="25"/>
  <c r="E66" i="25" s="1"/>
  <c r="F66" i="25" s="1"/>
  <c r="F50" i="14"/>
  <c r="E52" i="71"/>
  <c r="F52" i="71" s="1"/>
  <c r="D79" i="30"/>
  <c r="E79" i="30" s="1"/>
  <c r="F14" i="38"/>
  <c r="F37" i="98"/>
  <c r="F31" i="68"/>
  <c r="F91" i="55"/>
  <c r="F19" i="50"/>
  <c r="F57" i="30"/>
  <c r="F43" i="26"/>
  <c r="F26" i="71"/>
  <c r="F47" i="65"/>
  <c r="F38" i="55"/>
  <c r="F73" i="51"/>
  <c r="D54" i="31"/>
  <c r="D55" i="31" s="1"/>
  <c r="E55" i="31" s="1"/>
  <c r="F55" i="31" s="1"/>
  <c r="D45" i="26"/>
  <c r="D46" i="26" s="1"/>
  <c r="E46" i="26" s="1"/>
  <c r="F46" i="26" s="1"/>
  <c r="F48" i="25"/>
  <c r="F13" i="14"/>
  <c r="F10" i="78"/>
  <c r="F13" i="31"/>
  <c r="F32" i="28"/>
  <c r="D70" i="25"/>
  <c r="D71" i="25" s="1"/>
  <c r="E71" i="25" s="1"/>
  <c r="F71" i="25" s="1"/>
  <c r="F38" i="25"/>
  <c r="F37" i="77"/>
  <c r="F32" i="97"/>
  <c r="F43" i="70"/>
  <c r="F29" i="50"/>
  <c r="D65" i="44"/>
  <c r="D66" i="44" s="1"/>
  <c r="F26" i="28"/>
  <c r="F63" i="97"/>
  <c r="F42" i="87"/>
  <c r="E77" i="83"/>
  <c r="F77" i="83" s="1"/>
  <c r="F44" i="55"/>
  <c r="F14" i="33"/>
  <c r="F30" i="29"/>
  <c r="D52" i="78"/>
  <c r="D53" i="78" s="1"/>
  <c r="F32" i="71"/>
  <c r="D71" i="83"/>
  <c r="E71" i="83" s="1"/>
  <c r="F71" i="83" s="1"/>
  <c r="F53" i="30"/>
  <c r="F20" i="28"/>
  <c r="F33" i="23"/>
  <c r="D47" i="14"/>
  <c r="D48" i="14" s="1"/>
  <c r="E48" i="14" s="1"/>
  <c r="F48" i="14" s="1"/>
  <c r="F19" i="80"/>
  <c r="F73" i="34"/>
  <c r="F38" i="34"/>
  <c r="F32" i="33"/>
  <c r="F126" i="55"/>
  <c r="F32" i="49"/>
  <c r="F41" i="36"/>
  <c r="F32" i="26"/>
  <c r="F45" i="14"/>
  <c r="D80" i="83"/>
  <c r="E80" i="83" s="1"/>
  <c r="F80" i="83" s="1"/>
  <c r="E4" i="37"/>
  <c r="D32" i="29"/>
  <c r="D33" i="29" s="1"/>
  <c r="E33" i="29" s="1"/>
  <c r="F33" i="29" s="1"/>
  <c r="F68" i="77"/>
  <c r="F20" i="71"/>
  <c r="E52" i="97"/>
  <c r="F52" i="97" s="1"/>
  <c r="F13" i="70"/>
  <c r="E57" i="69"/>
  <c r="F57" i="69" s="1"/>
  <c r="F37" i="68"/>
  <c r="F43" i="65"/>
  <c r="F26" i="49"/>
  <c r="F25" i="44"/>
  <c r="F47" i="33"/>
  <c r="F28" i="23"/>
  <c r="F26" i="79"/>
  <c r="E4" i="30"/>
  <c r="F20" i="87"/>
  <c r="F41" i="62"/>
  <c r="D59" i="35"/>
  <c r="D60" i="35" s="1"/>
  <c r="E60" i="35" s="1"/>
  <c r="F60" i="35" s="1"/>
  <c r="F26" i="34"/>
  <c r="F19" i="29"/>
  <c r="F19" i="17"/>
  <c r="D71" i="73"/>
  <c r="D72" i="73" s="1"/>
  <c r="F122" i="55"/>
  <c r="F42" i="51"/>
  <c r="F32" i="25"/>
  <c r="F20" i="21"/>
  <c r="F14" i="97"/>
  <c r="F77" i="69"/>
  <c r="F48" i="69"/>
  <c r="D87" i="56"/>
  <c r="D88" i="56" s="1"/>
  <c r="F57" i="35"/>
  <c r="E52" i="33"/>
  <c r="F52" i="33" s="1"/>
  <c r="F13" i="88"/>
  <c r="F32" i="64"/>
  <c r="F56" i="55"/>
  <c r="F56" i="33"/>
  <c r="F41" i="24"/>
  <c r="F25" i="75"/>
  <c r="D58" i="33"/>
  <c r="E58" i="33" s="1"/>
  <c r="F58" i="33" s="1"/>
  <c r="F19" i="70"/>
  <c r="F44" i="52"/>
  <c r="F19" i="36"/>
  <c r="F14" i="28"/>
  <c r="E4" i="21"/>
  <c r="F32" i="63"/>
  <c r="F43" i="57"/>
  <c r="F85" i="56"/>
  <c r="F19" i="38"/>
  <c r="F25" i="31"/>
  <c r="D46" i="72"/>
  <c r="D47" i="72" s="1"/>
  <c r="F20" i="14"/>
  <c r="E54" i="34"/>
  <c r="F54" i="34" s="1"/>
  <c r="E4" i="28"/>
  <c r="F28" i="63"/>
  <c r="F54" i="93"/>
  <c r="F53" i="90"/>
  <c r="F25" i="68"/>
  <c r="F37" i="65"/>
  <c r="F47" i="62"/>
  <c r="F20" i="55"/>
  <c r="F14" i="34"/>
  <c r="F38" i="30"/>
  <c r="F34" i="29"/>
  <c r="E53" i="75"/>
  <c r="F53" i="75" s="1"/>
  <c r="F55" i="75"/>
  <c r="F20" i="69"/>
  <c r="D49" i="62"/>
  <c r="D50" i="62" s="1"/>
  <c r="D8" i="52"/>
  <c r="D9" i="52" s="1"/>
  <c r="F39" i="50"/>
  <c r="D46" i="71"/>
  <c r="D47" i="71" s="1"/>
  <c r="E47" i="71" s="1"/>
  <c r="F47" i="71" s="1"/>
  <c r="E47" i="85"/>
  <c r="F47" i="85" s="1"/>
  <c r="F19" i="68"/>
  <c r="F12" i="52"/>
  <c r="F32" i="11"/>
  <c r="D50" i="85"/>
  <c r="E50" i="85" s="1"/>
  <c r="F50" i="85" s="1"/>
  <c r="E42" i="85"/>
  <c r="F42" i="85" s="1"/>
  <c r="F31" i="82"/>
  <c r="F14" i="61"/>
  <c r="F6" i="52"/>
  <c r="F20" i="49"/>
  <c r="F31" i="35"/>
  <c r="F14" i="26"/>
  <c r="F43" i="75"/>
  <c r="D71" i="51"/>
  <c r="D72" i="51" s="1"/>
  <c r="F38" i="51"/>
  <c r="D87" i="37"/>
  <c r="E87" i="37" s="1"/>
  <c r="F87" i="37" s="1"/>
  <c r="F51" i="33"/>
  <c r="F49" i="30"/>
  <c r="F26" i="11"/>
  <c r="F53" i="77"/>
  <c r="D56" i="75"/>
  <c r="E56" i="75" s="1"/>
  <c r="F56" i="75" s="1"/>
  <c r="F14" i="71"/>
  <c r="F52" i="25"/>
  <c r="F60" i="17"/>
  <c r="F14" i="94"/>
  <c r="F43" i="77"/>
  <c r="F34" i="63"/>
  <c r="D71" i="49"/>
  <c r="D72" i="49" s="1"/>
  <c r="E72" i="49" s="1"/>
  <c r="F72" i="49" s="1"/>
  <c r="F14" i="49"/>
  <c r="F37" i="35"/>
  <c r="D76" i="33"/>
  <c r="D49" i="26"/>
  <c r="E49" i="26" s="1"/>
  <c r="F49" i="26" s="1"/>
  <c r="D31" i="23"/>
  <c r="D38" i="23" s="1"/>
  <c r="D63" i="72"/>
  <c r="E63" i="72" s="1"/>
  <c r="F63" i="72" s="1"/>
  <c r="F47" i="26"/>
  <c r="F56" i="77"/>
  <c r="E60" i="72"/>
  <c r="F60" i="72" s="1"/>
  <c r="F14" i="17"/>
  <c r="F13" i="50"/>
  <c r="D54" i="25"/>
  <c r="E54" i="25" s="1"/>
  <c r="F54" i="25" s="1"/>
  <c r="F29" i="23"/>
  <c r="F14" i="11"/>
  <c r="F82" i="73"/>
  <c r="F25" i="80"/>
  <c r="F13" i="36"/>
  <c r="F73" i="25"/>
  <c r="F37" i="24"/>
  <c r="D57" i="77"/>
  <c r="E57" i="77" s="1"/>
  <c r="F57" i="77" s="1"/>
  <c r="F66" i="77"/>
  <c r="D63" i="51"/>
  <c r="E54" i="77"/>
  <c r="F54" i="77" s="1"/>
  <c r="F56" i="100"/>
  <c r="F65" i="100" s="1"/>
  <c r="F47" i="11"/>
  <c r="D57" i="26"/>
  <c r="D65" i="26" s="1"/>
  <c r="F20" i="64"/>
  <c r="D57" i="63"/>
  <c r="F77" i="51"/>
  <c r="E4" i="49"/>
  <c r="F37" i="44"/>
  <c r="F49" i="34"/>
  <c r="D62" i="25"/>
  <c r="D63" i="25" s="1"/>
  <c r="E63" i="25" s="1"/>
  <c r="F63" i="25" s="1"/>
  <c r="F24" i="23"/>
  <c r="F37" i="70"/>
  <c r="D66" i="64"/>
  <c r="F20" i="57"/>
  <c r="F127" i="56"/>
  <c r="F24" i="52"/>
  <c r="F69" i="49"/>
  <c r="F37" i="36"/>
  <c r="F87" i="30"/>
  <c r="D41" i="21"/>
  <c r="D48" i="21" s="1"/>
  <c r="F38" i="73"/>
  <c r="D86" i="69"/>
  <c r="D94" i="69" s="1"/>
  <c r="F64" i="64"/>
  <c r="F38" i="49"/>
  <c r="F25" i="38"/>
  <c r="F54" i="28"/>
  <c r="E36" i="21"/>
  <c r="F36" i="21" s="1"/>
  <c r="F19" i="14"/>
  <c r="D49" i="11"/>
  <c r="E49" i="11" s="1"/>
  <c r="F49" i="11" s="1"/>
  <c r="F26" i="73"/>
  <c r="D64" i="77"/>
  <c r="E64" i="77" s="1"/>
  <c r="F64" i="77" s="1"/>
  <c r="F14" i="57"/>
  <c r="F18" i="52"/>
  <c r="D51" i="41"/>
  <c r="E51" i="41" s="1"/>
  <c r="F51" i="41" s="1"/>
  <c r="F69" i="30"/>
  <c r="F14" i="25"/>
  <c r="F13" i="23"/>
  <c r="F32" i="93"/>
  <c r="D7" i="79"/>
  <c r="D8" i="79" s="1"/>
  <c r="E8" i="79" s="1"/>
  <c r="F8" i="79" s="1"/>
  <c r="F37" i="72"/>
  <c r="F14" i="73"/>
  <c r="F62" i="77"/>
  <c r="D76" i="70"/>
  <c r="D83" i="70" s="1"/>
  <c r="F19" i="62"/>
  <c r="E103" i="55"/>
  <c r="F103" i="55" s="1"/>
  <c r="F50" i="28"/>
  <c r="F30" i="21"/>
  <c r="F56" i="69"/>
  <c r="F14" i="69"/>
  <c r="D127" i="55"/>
  <c r="E127" i="55" s="1"/>
  <c r="F127" i="55" s="1"/>
  <c r="F19" i="44"/>
  <c r="E4" i="33"/>
  <c r="F38" i="78"/>
  <c r="F5" i="84"/>
  <c r="F31" i="65"/>
  <c r="F43" i="61"/>
  <c r="F13" i="38"/>
  <c r="F25" i="35"/>
  <c r="F72" i="33"/>
  <c r="E48" i="41"/>
  <c r="F48" i="41" s="1"/>
  <c r="D71" i="30"/>
  <c r="F31" i="14"/>
  <c r="E69" i="100"/>
  <c r="E4" i="110" s="1"/>
  <c r="D97" i="99"/>
  <c r="D60" i="83"/>
  <c r="D97" i="81"/>
  <c r="E97" i="81" s="1"/>
  <c r="F97" i="81" s="1"/>
  <c r="D95" i="68"/>
  <c r="D103" i="68" s="1"/>
  <c r="D72" i="41"/>
  <c r="D75" i="10"/>
  <c r="D86" i="10" s="1"/>
  <c r="F16" i="80"/>
  <c r="F25" i="77"/>
  <c r="E22" i="25"/>
  <c r="F22" i="25" s="1"/>
  <c r="E45" i="25"/>
  <c r="F45" i="25" s="1"/>
  <c r="E10" i="26"/>
  <c r="F10" i="26" s="1"/>
  <c r="E34" i="26"/>
  <c r="F34" i="26" s="1"/>
  <c r="E16" i="30"/>
  <c r="F16" i="30" s="1"/>
  <c r="E40" i="30"/>
  <c r="F40" i="30" s="1"/>
  <c r="E61" i="30"/>
  <c r="F61" i="30" s="1"/>
  <c r="D63" i="30"/>
  <c r="E60" i="33"/>
  <c r="F60" i="33" s="1"/>
  <c r="D62" i="33"/>
  <c r="D63" i="33" s="1"/>
  <c r="E63" i="33" s="1"/>
  <c r="F63" i="33" s="1"/>
  <c r="E63" i="28"/>
  <c r="F63" i="28" s="1"/>
  <c r="D65" i="28"/>
  <c r="D66" i="28" s="1"/>
  <c r="E66" i="28" s="1"/>
  <c r="F66" i="28" s="1"/>
  <c r="E10" i="30"/>
  <c r="F10" i="30" s="1"/>
  <c r="E22" i="34"/>
  <c r="F22" i="34" s="1"/>
  <c r="E46" i="34"/>
  <c r="F46" i="34" s="1"/>
  <c r="D76" i="34"/>
  <c r="E4" i="34"/>
  <c r="B70" i="110" s="1"/>
  <c r="E57" i="49"/>
  <c r="F57" i="49" s="1"/>
  <c r="D59" i="49"/>
  <c r="E111" i="55"/>
  <c r="F111" i="55" s="1"/>
  <c r="D113" i="55"/>
  <c r="D114" i="55" s="1"/>
  <c r="E114" i="55" s="1"/>
  <c r="F114" i="55" s="1"/>
  <c r="E22" i="51"/>
  <c r="F22" i="51" s="1"/>
  <c r="E32" i="62"/>
  <c r="F32" i="62" s="1"/>
  <c r="E26" i="68"/>
  <c r="F26" i="68" s="1"/>
  <c r="E73" i="83"/>
  <c r="F73" i="83" s="1"/>
  <c r="D75" i="83"/>
  <c r="E75" i="83" s="1"/>
  <c r="F75" i="83" s="1"/>
  <c r="E38" i="83"/>
  <c r="F38" i="83" s="1"/>
  <c r="E14" i="83"/>
  <c r="F14" i="83" s="1"/>
  <c r="E10" i="69"/>
  <c r="F10" i="69" s="1"/>
  <c r="E34" i="69"/>
  <c r="F34" i="69" s="1"/>
  <c r="E53" i="69"/>
  <c r="F53" i="69" s="1"/>
  <c r="D47" i="39"/>
  <c r="D55" i="39" s="1"/>
  <c r="D33" i="20"/>
  <c r="D41" i="20" s="1"/>
  <c r="D54" i="9"/>
  <c r="D62" i="9" s="1"/>
  <c r="E20" i="17"/>
  <c r="F20" i="17" s="1"/>
  <c r="E28" i="25"/>
  <c r="F28" i="25" s="1"/>
  <c r="E49" i="25"/>
  <c r="F49" i="25" s="1"/>
  <c r="E16" i="26"/>
  <c r="F16" i="26" s="1"/>
  <c r="E38" i="26"/>
  <c r="F38" i="26" s="1"/>
  <c r="E59" i="28"/>
  <c r="F59" i="28" s="1"/>
  <c r="D61" i="28"/>
  <c r="E25" i="29"/>
  <c r="F25" i="29" s="1"/>
  <c r="E22" i="30"/>
  <c r="F22" i="30" s="1"/>
  <c r="E46" i="30"/>
  <c r="F46" i="30" s="1"/>
  <c r="E51" i="26"/>
  <c r="F51" i="26" s="1"/>
  <c r="D53" i="26"/>
  <c r="E28" i="34"/>
  <c r="F28" i="34" s="1"/>
  <c r="E50" i="34"/>
  <c r="F50" i="34" s="1"/>
  <c r="E62" i="34"/>
  <c r="F62" i="34" s="1"/>
  <c r="D64" i="34"/>
  <c r="E95" i="55"/>
  <c r="F95" i="55" s="1"/>
  <c r="D97" i="55"/>
  <c r="E26" i="62"/>
  <c r="F26" i="62" s="1"/>
  <c r="E20" i="68"/>
  <c r="F20" i="68" s="1"/>
  <c r="E39" i="51"/>
  <c r="F39" i="51" s="1"/>
  <c r="E16" i="51"/>
  <c r="F16" i="51" s="1"/>
  <c r="E52" i="83"/>
  <c r="F52" i="83" s="1"/>
  <c r="E32" i="83"/>
  <c r="F32" i="83" s="1"/>
  <c r="E16" i="69"/>
  <c r="F16" i="69" s="1"/>
  <c r="E40" i="69"/>
  <c r="F40" i="69" s="1"/>
  <c r="E65" i="69"/>
  <c r="F65" i="69" s="1"/>
  <c r="D67" i="69"/>
  <c r="E13" i="85"/>
  <c r="F13" i="85" s="1"/>
  <c r="D49" i="88"/>
  <c r="E49" i="88" s="1"/>
  <c r="F49" i="88" s="1"/>
  <c r="D52" i="85"/>
  <c r="D59" i="85" s="1"/>
  <c r="D74" i="49"/>
  <c r="D82" i="49" s="1"/>
  <c r="D58" i="32"/>
  <c r="D66" i="32" s="1"/>
  <c r="D74" i="22"/>
  <c r="D82" i="22" s="1"/>
  <c r="D71" i="91"/>
  <c r="D78" i="91" s="1"/>
  <c r="E32" i="14"/>
  <c r="F32" i="14" s="1"/>
  <c r="E26" i="17"/>
  <c r="F26" i="17" s="1"/>
  <c r="E26" i="14"/>
  <c r="F26" i="14" s="1"/>
  <c r="E10" i="25"/>
  <c r="F10" i="25" s="1"/>
  <c r="E34" i="25"/>
  <c r="F34" i="25" s="1"/>
  <c r="E56" i="25"/>
  <c r="F56" i="25" s="1"/>
  <c r="D58" i="25"/>
  <c r="E22" i="26"/>
  <c r="F22" i="26" s="1"/>
  <c r="E28" i="30"/>
  <c r="F28" i="30" s="1"/>
  <c r="E50" i="30"/>
  <c r="F50" i="30" s="1"/>
  <c r="E20" i="38"/>
  <c r="F20" i="38" s="1"/>
  <c r="E26" i="38"/>
  <c r="F26" i="38" s="1"/>
  <c r="E10" i="34"/>
  <c r="F10" i="34" s="1"/>
  <c r="E34" i="34"/>
  <c r="F34" i="34" s="1"/>
  <c r="E45" i="51"/>
  <c r="F45" i="51" s="1"/>
  <c r="D47" i="51"/>
  <c r="E14" i="35"/>
  <c r="F14" i="35" s="1"/>
  <c r="E34" i="51"/>
  <c r="F34" i="51" s="1"/>
  <c r="E10" i="51"/>
  <c r="F10" i="51" s="1"/>
  <c r="E46" i="57"/>
  <c r="F46" i="57" s="1"/>
  <c r="D48" i="57"/>
  <c r="D49" i="57" s="1"/>
  <c r="E49" i="57" s="1"/>
  <c r="F49" i="57" s="1"/>
  <c r="E48" i="83"/>
  <c r="F48" i="83" s="1"/>
  <c r="E26" i="83"/>
  <c r="F26" i="83" s="1"/>
  <c r="E22" i="69"/>
  <c r="F22" i="69" s="1"/>
  <c r="E45" i="69"/>
  <c r="F45" i="69" s="1"/>
  <c r="D72" i="86"/>
  <c r="E72" i="86" s="1"/>
  <c r="F72" i="86" s="1"/>
  <c r="D68" i="65"/>
  <c r="D75" i="65" s="1"/>
  <c r="D40" i="50"/>
  <c r="D47" i="50" s="1"/>
  <c r="D71" i="40"/>
  <c r="D79" i="40" s="1"/>
  <c r="D70" i="95"/>
  <c r="D78" i="95" s="1"/>
  <c r="F31" i="77"/>
  <c r="E25" i="23"/>
  <c r="F25" i="23" s="1"/>
  <c r="D76" i="25"/>
  <c r="E4" i="25"/>
  <c r="B79" i="110" s="1"/>
  <c r="D60" i="26"/>
  <c r="E4" i="26"/>
  <c r="B78" i="110" s="1"/>
  <c r="E16" i="25"/>
  <c r="F16" i="25" s="1"/>
  <c r="E40" i="25"/>
  <c r="F40" i="25" s="1"/>
  <c r="E28" i="26"/>
  <c r="F28" i="26" s="1"/>
  <c r="E14" i="29"/>
  <c r="F14" i="29" s="1"/>
  <c r="E34" i="30"/>
  <c r="F34" i="30" s="1"/>
  <c r="E54" i="30"/>
  <c r="F54" i="30" s="1"/>
  <c r="E16" i="34"/>
  <c r="F16" i="34" s="1"/>
  <c r="E40" i="34"/>
  <c r="F40" i="34" s="1"/>
  <c r="E51" i="63"/>
  <c r="F51" i="63" s="1"/>
  <c r="D53" i="63"/>
  <c r="D60" i="63"/>
  <c r="E4" i="63"/>
  <c r="E28" i="51"/>
  <c r="F28" i="51" s="1"/>
  <c r="E52" i="64"/>
  <c r="F52" i="64" s="1"/>
  <c r="D54" i="64"/>
  <c r="D72" i="64"/>
  <c r="E4" i="64"/>
  <c r="B40" i="110" s="1"/>
  <c r="E44" i="83"/>
  <c r="F44" i="83" s="1"/>
  <c r="E20" i="83"/>
  <c r="F20" i="83" s="1"/>
  <c r="D89" i="69"/>
  <c r="E4" i="69"/>
  <c r="B35" i="110" s="1"/>
  <c r="E28" i="69"/>
  <c r="F28" i="69" s="1"/>
  <c r="E49" i="69"/>
  <c r="F49" i="69" s="1"/>
  <c r="F26" i="72"/>
  <c r="F64" i="75"/>
  <c r="F13" i="75"/>
  <c r="F28" i="77"/>
  <c r="F40" i="77"/>
  <c r="F52" i="77"/>
  <c r="F19" i="77"/>
  <c r="E58" i="78"/>
  <c r="F58" i="78" s="1"/>
  <c r="F83" i="73"/>
  <c r="F50" i="73"/>
  <c r="F22" i="75"/>
  <c r="F45" i="75"/>
  <c r="E13" i="77"/>
  <c r="F13" i="77" s="1"/>
  <c r="F43" i="78"/>
  <c r="F36" i="80"/>
  <c r="F32" i="80"/>
  <c r="D59" i="76"/>
  <c r="D67" i="76" s="1"/>
  <c r="E31" i="78"/>
  <c r="F31" i="78" s="1"/>
  <c r="E48" i="78"/>
  <c r="F48" i="78" s="1"/>
  <c r="E73" i="73"/>
  <c r="F73" i="73" s="1"/>
  <c r="D75" i="73"/>
  <c r="D72" i="72"/>
  <c r="E72" i="72" s="1"/>
  <c r="E16" i="78"/>
  <c r="F16" i="78" s="1"/>
  <c r="E10" i="79"/>
  <c r="F10" i="79" s="1"/>
  <c r="D42" i="80"/>
  <c r="E42" i="80" s="1"/>
  <c r="F42" i="80" s="1"/>
  <c r="F40" i="80"/>
  <c r="F47" i="80" s="1"/>
  <c r="J24" i="110" s="1"/>
  <c r="E61" i="77"/>
  <c r="F61" i="77" s="1"/>
  <c r="E61" i="78"/>
  <c r="F61" i="78" s="1"/>
  <c r="E60" i="75"/>
  <c r="F60" i="75" s="1"/>
  <c r="E30" i="79"/>
  <c r="F30" i="79" s="1"/>
  <c r="E55" i="71"/>
  <c r="F55" i="71" s="1"/>
  <c r="E17" i="80"/>
  <c r="F17" i="80" s="1"/>
  <c r="E32" i="79"/>
  <c r="F32" i="79" s="1"/>
  <c r="E14" i="79"/>
  <c r="F14" i="79" s="1"/>
  <c r="E41" i="80"/>
  <c r="F41" i="80" s="1"/>
  <c r="E44" i="78"/>
  <c r="F44" i="78" s="1"/>
  <c r="E19" i="78"/>
  <c r="F19" i="78" s="1"/>
  <c r="E23" i="78"/>
  <c r="F23" i="78" s="1"/>
  <c r="E45" i="78"/>
  <c r="F45" i="78" s="1"/>
  <c r="E51" i="77"/>
  <c r="F51" i="77" s="1"/>
  <c r="E29" i="77"/>
  <c r="F29" i="77" s="1"/>
  <c r="E5" i="77"/>
  <c r="F5" i="77" s="1"/>
  <c r="D7" i="77"/>
  <c r="D8" i="77" s="1"/>
  <c r="E16" i="76"/>
  <c r="F16" i="76" s="1"/>
  <c r="E28" i="75"/>
  <c r="F28" i="75" s="1"/>
  <c r="D7" i="75"/>
  <c r="D8" i="75" s="1"/>
  <c r="E5" i="75"/>
  <c r="F5" i="75" s="1"/>
  <c r="E38" i="75"/>
  <c r="F38" i="75" s="1"/>
  <c r="E65" i="75"/>
  <c r="F65" i="75" s="1"/>
  <c r="E53" i="73"/>
  <c r="F53" i="73" s="1"/>
  <c r="E29" i="73"/>
  <c r="F29" i="73" s="1"/>
  <c r="E5" i="73"/>
  <c r="F5" i="73" s="1"/>
  <c r="D7" i="73"/>
  <c r="D8" i="73" s="1"/>
  <c r="E39" i="72"/>
  <c r="F39" i="72" s="1"/>
  <c r="E17" i="72"/>
  <c r="F17" i="72" s="1"/>
  <c r="E35" i="76"/>
  <c r="F35" i="76" s="1"/>
  <c r="E11" i="76"/>
  <c r="F11" i="76" s="1"/>
  <c r="E58" i="76"/>
  <c r="F58" i="76" s="1"/>
  <c r="E4" i="76"/>
  <c r="D62" i="76"/>
  <c r="E32" i="76"/>
  <c r="F32" i="76" s="1"/>
  <c r="E67" i="78"/>
  <c r="E10" i="76"/>
  <c r="F10" i="76" s="1"/>
  <c r="E37" i="75"/>
  <c r="F37" i="75" s="1"/>
  <c r="E16" i="75"/>
  <c r="F16" i="75" s="1"/>
  <c r="E85" i="73"/>
  <c r="F85" i="73" s="1"/>
  <c r="E52" i="73"/>
  <c r="F52" i="73" s="1"/>
  <c r="E28" i="73"/>
  <c r="F28" i="73" s="1"/>
  <c r="D87" i="73"/>
  <c r="E4" i="73"/>
  <c r="E42" i="72"/>
  <c r="F42" i="72" s="1"/>
  <c r="E22" i="72"/>
  <c r="F22" i="72" s="1"/>
  <c r="D50" i="71"/>
  <c r="D51" i="71" s="1"/>
  <c r="D56" i="71"/>
  <c r="E48" i="71"/>
  <c r="F48" i="71" s="1"/>
  <c r="E48" i="74"/>
  <c r="F48" i="74" s="1"/>
  <c r="E55" i="74"/>
  <c r="F55" i="74" s="1"/>
  <c r="E11" i="74"/>
  <c r="F11" i="74" s="1"/>
  <c r="E32" i="74"/>
  <c r="F32" i="74" s="1"/>
  <c r="E53" i="74"/>
  <c r="F53" i="74" s="1"/>
  <c r="E86" i="74"/>
  <c r="F86" i="74" s="1"/>
  <c r="E10" i="74"/>
  <c r="F10" i="74" s="1"/>
  <c r="E34" i="74"/>
  <c r="F34" i="74" s="1"/>
  <c r="E54" i="74"/>
  <c r="F54" i="74" s="1"/>
  <c r="E83" i="74"/>
  <c r="F83" i="74" s="1"/>
  <c r="E43" i="74"/>
  <c r="F43" i="74" s="1"/>
  <c r="E59" i="74"/>
  <c r="F59" i="74" s="1"/>
  <c r="D61" i="74"/>
  <c r="D62" i="74" s="1"/>
  <c r="E17" i="74"/>
  <c r="F17" i="74" s="1"/>
  <c r="E11" i="80"/>
  <c r="F11" i="80" s="1"/>
  <c r="E24" i="79"/>
  <c r="F24" i="79" s="1"/>
  <c r="E20" i="79"/>
  <c r="F20" i="79" s="1"/>
  <c r="E17" i="79"/>
  <c r="F17" i="79" s="1"/>
  <c r="E42" i="78"/>
  <c r="F42" i="78" s="1"/>
  <c r="E5" i="78"/>
  <c r="F5" i="78" s="1"/>
  <c r="D7" i="78"/>
  <c r="D8" i="78" s="1"/>
  <c r="E29" i="78"/>
  <c r="F29" i="78" s="1"/>
  <c r="E49" i="78"/>
  <c r="F49" i="78" s="1"/>
  <c r="E47" i="77"/>
  <c r="F47" i="77" s="1"/>
  <c r="E23" i="77"/>
  <c r="F23" i="77" s="1"/>
  <c r="E29" i="79"/>
  <c r="E37" i="79" s="1"/>
  <c r="D25" i="110" s="1"/>
  <c r="D37" i="79"/>
  <c r="E13" i="76"/>
  <c r="F13" i="76" s="1"/>
  <c r="E40" i="75"/>
  <c r="F40" i="75" s="1"/>
  <c r="E20" i="75"/>
  <c r="F20" i="75" s="1"/>
  <c r="E42" i="75"/>
  <c r="F42" i="75" s="1"/>
  <c r="D79" i="73"/>
  <c r="D80" i="73" s="1"/>
  <c r="E77" i="73"/>
  <c r="F77" i="73" s="1"/>
  <c r="E47" i="73"/>
  <c r="F47" i="73" s="1"/>
  <c r="E23" i="73"/>
  <c r="F23" i="73" s="1"/>
  <c r="E64" i="72"/>
  <c r="F64" i="72" s="1"/>
  <c r="D66" i="72"/>
  <c r="E35" i="72"/>
  <c r="F35" i="72" s="1"/>
  <c r="E11" i="72"/>
  <c r="F11" i="72" s="1"/>
  <c r="E71" i="77"/>
  <c r="E29" i="76"/>
  <c r="F29" i="76" s="1"/>
  <c r="E60" i="78"/>
  <c r="F60" i="78" s="1"/>
  <c r="D51" i="76"/>
  <c r="D52" i="76" s="1"/>
  <c r="E49" i="76"/>
  <c r="F49" i="76" s="1"/>
  <c r="E17" i="76"/>
  <c r="F17" i="76" s="1"/>
  <c r="E14" i="76"/>
  <c r="F14" i="76" s="1"/>
  <c r="E36" i="76"/>
  <c r="F36" i="76" s="1"/>
  <c r="E34" i="75"/>
  <c r="F34" i="75" s="1"/>
  <c r="D67" i="73"/>
  <c r="D68" i="73" s="1"/>
  <c r="E65" i="73"/>
  <c r="F65" i="73" s="1"/>
  <c r="D84" i="73"/>
  <c r="E46" i="73"/>
  <c r="F46" i="73" s="1"/>
  <c r="E22" i="73"/>
  <c r="F22" i="73" s="1"/>
  <c r="E38" i="72"/>
  <c r="F38" i="72" s="1"/>
  <c r="E16" i="72"/>
  <c r="F16" i="72" s="1"/>
  <c r="E59" i="75"/>
  <c r="F59" i="75" s="1"/>
  <c r="E43" i="71"/>
  <c r="F43" i="71" s="1"/>
  <c r="E35" i="71"/>
  <c r="F35" i="71" s="1"/>
  <c r="E23" i="71"/>
  <c r="F23" i="71" s="1"/>
  <c r="E11" i="71"/>
  <c r="F11" i="71" s="1"/>
  <c r="E37" i="74"/>
  <c r="F37" i="74" s="1"/>
  <c r="E47" i="74"/>
  <c r="F47" i="74" s="1"/>
  <c r="E14" i="74"/>
  <c r="F14" i="74" s="1"/>
  <c r="E38" i="74"/>
  <c r="F38" i="74" s="1"/>
  <c r="E57" i="74"/>
  <c r="F57" i="74" s="1"/>
  <c r="E84" i="74"/>
  <c r="F84" i="74" s="1"/>
  <c r="E16" i="74"/>
  <c r="F16" i="74" s="1"/>
  <c r="E40" i="74"/>
  <c r="F40" i="74" s="1"/>
  <c r="E58" i="74"/>
  <c r="F58" i="74" s="1"/>
  <c r="E87" i="74"/>
  <c r="F87" i="74" s="1"/>
  <c r="E31" i="74"/>
  <c r="F31" i="74" s="1"/>
  <c r="E51" i="74"/>
  <c r="F51" i="74" s="1"/>
  <c r="E5" i="74"/>
  <c r="F5" i="74" s="1"/>
  <c r="D7" i="74"/>
  <c r="D8" i="74" s="1"/>
  <c r="E29" i="80"/>
  <c r="F29" i="80" s="1"/>
  <c r="E5" i="80"/>
  <c r="F5" i="80" s="1"/>
  <c r="D7" i="80"/>
  <c r="D8" i="80" s="1"/>
  <c r="E22" i="79"/>
  <c r="F22" i="79" s="1"/>
  <c r="E25" i="79"/>
  <c r="F25" i="79" s="1"/>
  <c r="E4" i="79"/>
  <c r="D33" i="79"/>
  <c r="D35" i="79"/>
  <c r="E32" i="78"/>
  <c r="F32" i="78" s="1"/>
  <c r="E11" i="78"/>
  <c r="F11" i="78" s="1"/>
  <c r="E35" i="78"/>
  <c r="F35" i="78" s="1"/>
  <c r="D65" i="78"/>
  <c r="D56" i="78"/>
  <c r="D57" i="78" s="1"/>
  <c r="E54" i="78"/>
  <c r="F54" i="78" s="1"/>
  <c r="E41" i="77"/>
  <c r="F41" i="77" s="1"/>
  <c r="E17" i="77"/>
  <c r="F17" i="77" s="1"/>
  <c r="F45" i="80"/>
  <c r="D69" i="77"/>
  <c r="E33" i="76"/>
  <c r="F33" i="76" s="1"/>
  <c r="D7" i="76"/>
  <c r="E5" i="76"/>
  <c r="F5" i="76" s="1"/>
  <c r="D51" i="75"/>
  <c r="D52" i="75" s="1"/>
  <c r="E49" i="75"/>
  <c r="F49" i="75" s="1"/>
  <c r="E17" i="75"/>
  <c r="F17" i="75" s="1"/>
  <c r="E26" i="75"/>
  <c r="F26" i="75" s="1"/>
  <c r="E46" i="75"/>
  <c r="F46" i="75" s="1"/>
  <c r="E61" i="73"/>
  <c r="F61" i="73" s="1"/>
  <c r="D63" i="73"/>
  <c r="D64" i="73" s="1"/>
  <c r="E41" i="73"/>
  <c r="F41" i="73" s="1"/>
  <c r="E17" i="73"/>
  <c r="F17" i="73" s="1"/>
  <c r="E48" i="72"/>
  <c r="F48" i="72" s="1"/>
  <c r="D50" i="72"/>
  <c r="E29" i="72"/>
  <c r="F29" i="72" s="1"/>
  <c r="E5" i="72"/>
  <c r="F5" i="72" s="1"/>
  <c r="D7" i="72"/>
  <c r="D8" i="72" s="1"/>
  <c r="E60" i="77"/>
  <c r="E53" i="76"/>
  <c r="F53" i="76" s="1"/>
  <c r="D55" i="76"/>
  <c r="E22" i="76"/>
  <c r="F22" i="76" s="1"/>
  <c r="E34" i="76"/>
  <c r="F34" i="76" s="1"/>
  <c r="E28" i="76"/>
  <c r="F28" i="76" s="1"/>
  <c r="E20" i="76"/>
  <c r="F20" i="76" s="1"/>
  <c r="E41" i="76"/>
  <c r="F41" i="76" s="1"/>
  <c r="D43" i="76"/>
  <c r="D44" i="76" s="1"/>
  <c r="E10" i="75"/>
  <c r="F10" i="75" s="1"/>
  <c r="E81" i="73"/>
  <c r="F81" i="73" s="1"/>
  <c r="E60" i="73"/>
  <c r="F60" i="73" s="1"/>
  <c r="E40" i="73"/>
  <c r="F40" i="73" s="1"/>
  <c r="E16" i="73"/>
  <c r="F16" i="73" s="1"/>
  <c r="E68" i="72"/>
  <c r="F68" i="72" s="1"/>
  <c r="E34" i="72"/>
  <c r="F34" i="72" s="1"/>
  <c r="E10" i="72"/>
  <c r="F10" i="72" s="1"/>
  <c r="E61" i="71"/>
  <c r="F61" i="71" s="1"/>
  <c r="D7" i="71"/>
  <c r="D8" i="71" s="1"/>
  <c r="E5" i="71"/>
  <c r="F5" i="71" s="1"/>
  <c r="E25" i="74"/>
  <c r="F25" i="74" s="1"/>
  <c r="E35" i="74"/>
  <c r="F35" i="74" s="1"/>
  <c r="E20" i="74"/>
  <c r="F20" i="74" s="1"/>
  <c r="E44" i="74"/>
  <c r="F44" i="74" s="1"/>
  <c r="D69" i="74"/>
  <c r="D70" i="74" s="1"/>
  <c r="E67" i="74"/>
  <c r="F67" i="74" s="1"/>
  <c r="D88" i="74"/>
  <c r="E22" i="74"/>
  <c r="F22" i="74" s="1"/>
  <c r="E46" i="74"/>
  <c r="F46" i="74" s="1"/>
  <c r="E63" i="74"/>
  <c r="F63" i="74" s="1"/>
  <c r="D65" i="74"/>
  <c r="D66" i="74" s="1"/>
  <c r="D73" i="74"/>
  <c r="E71" i="74"/>
  <c r="F71" i="74" s="1"/>
  <c r="E19" i="74"/>
  <c r="F19" i="74" s="1"/>
  <c r="E85" i="74"/>
  <c r="F85" i="74" s="1"/>
  <c r="E41" i="74"/>
  <c r="F41" i="74" s="1"/>
  <c r="E23" i="80"/>
  <c r="F23" i="80" s="1"/>
  <c r="E11" i="79"/>
  <c r="F11" i="79" s="1"/>
  <c r="E63" i="78"/>
  <c r="F63" i="78" s="1"/>
  <c r="E22" i="78"/>
  <c r="F22" i="78" s="1"/>
  <c r="E17" i="78"/>
  <c r="F17" i="78" s="1"/>
  <c r="E41" i="78"/>
  <c r="F41" i="78" s="1"/>
  <c r="E64" i="78"/>
  <c r="F64" i="78" s="1"/>
  <c r="E35" i="77"/>
  <c r="F35" i="77" s="1"/>
  <c r="E11" i="77"/>
  <c r="F11" i="77" s="1"/>
  <c r="E23" i="76"/>
  <c r="F23" i="76" s="1"/>
  <c r="D66" i="75"/>
  <c r="E47" i="75"/>
  <c r="F47" i="75" s="1"/>
  <c r="E31" i="75"/>
  <c r="F31" i="75" s="1"/>
  <c r="E11" i="75"/>
  <c r="F11" i="75" s="1"/>
  <c r="E32" i="75"/>
  <c r="F32" i="75" s="1"/>
  <c r="E61" i="75"/>
  <c r="F61" i="75" s="1"/>
  <c r="E57" i="73"/>
  <c r="F57" i="73" s="1"/>
  <c r="E35" i="73"/>
  <c r="F35" i="73" s="1"/>
  <c r="E11" i="73"/>
  <c r="F11" i="73" s="1"/>
  <c r="E43" i="72"/>
  <c r="F43" i="72" s="1"/>
  <c r="E23" i="72"/>
  <c r="F23" i="72" s="1"/>
  <c r="E37" i="76"/>
  <c r="F37" i="76" s="1"/>
  <c r="D39" i="76"/>
  <c r="D40" i="76" s="1"/>
  <c r="E19" i="76"/>
  <c r="F19" i="76" s="1"/>
  <c r="E25" i="76"/>
  <c r="F25" i="76" s="1"/>
  <c r="E31" i="76"/>
  <c r="F31" i="76" s="1"/>
  <c r="E26" i="76"/>
  <c r="F26" i="76" s="1"/>
  <c r="E57" i="76"/>
  <c r="F57" i="76" s="1"/>
  <c r="D47" i="76"/>
  <c r="D48" i="76" s="1"/>
  <c r="E45" i="76"/>
  <c r="F45" i="76" s="1"/>
  <c r="E44" i="75"/>
  <c r="F44" i="75" s="1"/>
  <c r="E23" i="75"/>
  <c r="F23" i="75" s="1"/>
  <c r="D68" i="75"/>
  <c r="E4" i="75"/>
  <c r="E56" i="73"/>
  <c r="F56" i="73" s="1"/>
  <c r="E34" i="73"/>
  <c r="F34" i="73" s="1"/>
  <c r="E10" i="73"/>
  <c r="F10" i="73" s="1"/>
  <c r="D54" i="72"/>
  <c r="D55" i="72" s="1"/>
  <c r="E52" i="72"/>
  <c r="F52" i="72" s="1"/>
  <c r="E28" i="72"/>
  <c r="F28" i="72" s="1"/>
  <c r="D74" i="72"/>
  <c r="E4" i="72"/>
  <c r="E54" i="71"/>
  <c r="F54" i="71" s="1"/>
  <c r="E39" i="71"/>
  <c r="F39" i="71" s="1"/>
  <c r="E29" i="71"/>
  <c r="F29" i="71" s="1"/>
  <c r="E17" i="71"/>
  <c r="F17" i="71" s="1"/>
  <c r="E56" i="74"/>
  <c r="F56" i="74" s="1"/>
  <c r="E13" i="74"/>
  <c r="F13" i="74" s="1"/>
  <c r="E75" i="74"/>
  <c r="F75" i="74" s="1"/>
  <c r="D77" i="74"/>
  <c r="D78" i="74" s="1"/>
  <c r="E23" i="74"/>
  <c r="F23" i="74" s="1"/>
  <c r="E26" i="74"/>
  <c r="F26" i="74" s="1"/>
  <c r="E49" i="74"/>
  <c r="F49" i="74" s="1"/>
  <c r="E82" i="74"/>
  <c r="F82" i="74" s="1"/>
  <c r="D90" i="74"/>
  <c r="E4" i="74"/>
  <c r="E28" i="74"/>
  <c r="F28" i="74" s="1"/>
  <c r="E50" i="74"/>
  <c r="F50" i="74" s="1"/>
  <c r="E79" i="74"/>
  <c r="F79" i="74" s="1"/>
  <c r="E52" i="74"/>
  <c r="F52" i="74" s="1"/>
  <c r="E64" i="71"/>
  <c r="E80" i="74"/>
  <c r="F80" i="74" s="1"/>
  <c r="E29" i="74"/>
  <c r="F29" i="74" s="1"/>
  <c r="E16" i="94"/>
  <c r="F16" i="94" s="1"/>
  <c r="E55" i="93"/>
  <c r="F55" i="93" s="1"/>
  <c r="E34" i="93"/>
  <c r="F34" i="93" s="1"/>
  <c r="E10" i="93"/>
  <c r="F10" i="93" s="1"/>
  <c r="E17" i="94"/>
  <c r="F17" i="94" s="1"/>
  <c r="E56" i="93"/>
  <c r="F56" i="93" s="1"/>
  <c r="D58" i="93"/>
  <c r="E35" i="93"/>
  <c r="F35" i="93" s="1"/>
  <c r="E11" i="93"/>
  <c r="F11" i="93" s="1"/>
  <c r="E47" i="95"/>
  <c r="F47" i="95" s="1"/>
  <c r="E20" i="95"/>
  <c r="F20" i="95" s="1"/>
  <c r="E68" i="92"/>
  <c r="F68" i="92" s="1"/>
  <c r="D70" i="92"/>
  <c r="E52" i="95"/>
  <c r="F52" i="95" s="1"/>
  <c r="D54" i="95"/>
  <c r="E28" i="95"/>
  <c r="F28" i="95" s="1"/>
  <c r="E4" i="95"/>
  <c r="D73" i="95"/>
  <c r="E4" i="92"/>
  <c r="D77" i="92"/>
  <c r="E38" i="92"/>
  <c r="F38" i="92" s="1"/>
  <c r="E20" i="92"/>
  <c r="F20" i="92" s="1"/>
  <c r="E49" i="92"/>
  <c r="F49" i="92" s="1"/>
  <c r="E29" i="92"/>
  <c r="F29" i="92" s="1"/>
  <c r="E53" i="92"/>
  <c r="F53" i="92" s="1"/>
  <c r="E31" i="92"/>
  <c r="F31" i="92" s="1"/>
  <c r="D66" i="92"/>
  <c r="D67" i="92" s="1"/>
  <c r="E64" i="92"/>
  <c r="F64" i="92" s="1"/>
  <c r="E56" i="92"/>
  <c r="F56" i="92" s="1"/>
  <c r="D58" i="92"/>
  <c r="D59" i="92" s="1"/>
  <c r="D62" i="92"/>
  <c r="D63" i="92" s="1"/>
  <c r="E60" i="92"/>
  <c r="F60" i="92" s="1"/>
  <c r="E68" i="95"/>
  <c r="F68" i="95" s="1"/>
  <c r="E35" i="95"/>
  <c r="F35" i="95" s="1"/>
  <c r="E11" i="95"/>
  <c r="F11" i="95" s="1"/>
  <c r="E50" i="95"/>
  <c r="F50" i="95" s="1"/>
  <c r="E66" i="93"/>
  <c r="F66" i="93" s="1"/>
  <c r="E44" i="91"/>
  <c r="F44" i="91" s="1"/>
  <c r="E10" i="91"/>
  <c r="F10" i="91" s="1"/>
  <c r="E34" i="91"/>
  <c r="F34" i="91" s="1"/>
  <c r="E67" i="91"/>
  <c r="F67" i="91" s="1"/>
  <c r="E32" i="91"/>
  <c r="F32" i="91" s="1"/>
  <c r="E64" i="91"/>
  <c r="F64" i="91" s="1"/>
  <c r="E25" i="91"/>
  <c r="F25" i="91" s="1"/>
  <c r="E49" i="91"/>
  <c r="F49" i="91" s="1"/>
  <c r="E46" i="91"/>
  <c r="F46" i="91" s="1"/>
  <c r="E69" i="91"/>
  <c r="F69" i="91" s="1"/>
  <c r="E31" i="95"/>
  <c r="F31" i="95" s="1"/>
  <c r="E10" i="94"/>
  <c r="F10" i="94" s="1"/>
  <c r="E51" i="93"/>
  <c r="F51" i="93" s="1"/>
  <c r="E28" i="93"/>
  <c r="F28" i="93" s="1"/>
  <c r="D77" i="93"/>
  <c r="E4" i="93"/>
  <c r="B11" i="110" s="1"/>
  <c r="E11" i="94"/>
  <c r="F11" i="94" s="1"/>
  <c r="E52" i="93"/>
  <c r="F52" i="93" s="1"/>
  <c r="E29" i="93"/>
  <c r="F29" i="93" s="1"/>
  <c r="E5" i="93"/>
  <c r="F5" i="93" s="1"/>
  <c r="D7" i="93"/>
  <c r="D8" i="93" s="1"/>
  <c r="E38" i="95"/>
  <c r="F38" i="95" s="1"/>
  <c r="E14" i="95"/>
  <c r="F14" i="95" s="1"/>
  <c r="E45" i="95"/>
  <c r="F45" i="95" s="1"/>
  <c r="E22" i="95"/>
  <c r="F22" i="95" s="1"/>
  <c r="E14" i="92"/>
  <c r="F14" i="92" s="1"/>
  <c r="E41" i="92"/>
  <c r="F41" i="92" s="1"/>
  <c r="E23" i="92"/>
  <c r="F23" i="92" s="1"/>
  <c r="D7" i="92"/>
  <c r="D8" i="92" s="1"/>
  <c r="E5" i="92"/>
  <c r="F5" i="92" s="1"/>
  <c r="E40" i="92"/>
  <c r="F40" i="92" s="1"/>
  <c r="E13" i="92"/>
  <c r="F13" i="92" s="1"/>
  <c r="E37" i="92"/>
  <c r="F37" i="92" s="1"/>
  <c r="D74" i="92"/>
  <c r="E72" i="92"/>
  <c r="F72" i="92" s="1"/>
  <c r="E75" i="92"/>
  <c r="F75" i="92" s="1"/>
  <c r="E56" i="95"/>
  <c r="F56" i="95" s="1"/>
  <c r="D58" i="95"/>
  <c r="D59" i="95" s="1"/>
  <c r="E29" i="95"/>
  <c r="F29" i="95" s="1"/>
  <c r="E5" i="95"/>
  <c r="F5" i="95" s="1"/>
  <c r="D7" i="95"/>
  <c r="D8" i="95" s="1"/>
  <c r="D62" i="95"/>
  <c r="D63" i="95" s="1"/>
  <c r="E60" i="95"/>
  <c r="F60" i="95" s="1"/>
  <c r="E22" i="92"/>
  <c r="F22" i="92" s="1"/>
  <c r="E35" i="91"/>
  <c r="F35" i="91" s="1"/>
  <c r="E16" i="91"/>
  <c r="F16" i="91" s="1"/>
  <c r="E40" i="91"/>
  <c r="F40" i="91" s="1"/>
  <c r="E14" i="91"/>
  <c r="F14" i="91" s="1"/>
  <c r="E38" i="91"/>
  <c r="F38" i="91" s="1"/>
  <c r="E31" i="91"/>
  <c r="F31" i="91" s="1"/>
  <c r="E66" i="91"/>
  <c r="F66" i="91" s="1"/>
  <c r="E50" i="91"/>
  <c r="F50" i="91" s="1"/>
  <c r="E51" i="95"/>
  <c r="F51" i="95" s="1"/>
  <c r="E25" i="95"/>
  <c r="F25" i="95" s="1"/>
  <c r="D30" i="94"/>
  <c r="D28" i="94"/>
  <c r="E4" i="94"/>
  <c r="E46" i="93"/>
  <c r="F46" i="93" s="1"/>
  <c r="E22" i="93"/>
  <c r="F22" i="93" s="1"/>
  <c r="E27" i="94"/>
  <c r="F27" i="94" s="1"/>
  <c r="E5" i="94"/>
  <c r="F5" i="94" s="1"/>
  <c r="D7" i="94"/>
  <c r="E47" i="93"/>
  <c r="F47" i="93" s="1"/>
  <c r="E23" i="93"/>
  <c r="F23" i="93" s="1"/>
  <c r="E69" i="95"/>
  <c r="F69" i="95" s="1"/>
  <c r="E32" i="95"/>
  <c r="F32" i="95" s="1"/>
  <c r="E43" i="95"/>
  <c r="F43" i="95" s="1"/>
  <c r="E16" i="95"/>
  <c r="F16" i="95" s="1"/>
  <c r="E17" i="92"/>
  <c r="F17" i="92" s="1"/>
  <c r="E73" i="92"/>
  <c r="F73" i="92" s="1"/>
  <c r="E34" i="92"/>
  <c r="F34" i="92" s="1"/>
  <c r="E16" i="92"/>
  <c r="F16" i="92" s="1"/>
  <c r="E46" i="92"/>
  <c r="F46" i="92" s="1"/>
  <c r="E19" i="92"/>
  <c r="F19" i="92" s="1"/>
  <c r="E43" i="92"/>
  <c r="F43" i="92" s="1"/>
  <c r="E47" i="92"/>
  <c r="F47" i="92" s="1"/>
  <c r="E51" i="92"/>
  <c r="F51" i="92" s="1"/>
  <c r="E8" i="91"/>
  <c r="F8" i="91" s="1"/>
  <c r="E48" i="95"/>
  <c r="F48" i="95" s="1"/>
  <c r="E23" i="95"/>
  <c r="F23" i="95" s="1"/>
  <c r="E41" i="95"/>
  <c r="F41" i="95" s="1"/>
  <c r="E11" i="92"/>
  <c r="F11" i="92" s="1"/>
  <c r="E11" i="91"/>
  <c r="F11" i="91" s="1"/>
  <c r="E22" i="91"/>
  <c r="F22" i="91" s="1"/>
  <c r="E48" i="91"/>
  <c r="F48" i="91" s="1"/>
  <c r="E20" i="91"/>
  <c r="F20" i="91" s="1"/>
  <c r="E43" i="91"/>
  <c r="F43" i="91" s="1"/>
  <c r="E13" i="91"/>
  <c r="F13" i="91" s="1"/>
  <c r="E37" i="91"/>
  <c r="F37" i="91" s="1"/>
  <c r="E68" i="91"/>
  <c r="F68" i="91" s="1"/>
  <c r="E55" i="91"/>
  <c r="F55" i="91" s="1"/>
  <c r="D57" i="91"/>
  <c r="D58" i="91" s="1"/>
  <c r="E44" i="95"/>
  <c r="F44" i="95" s="1"/>
  <c r="E19" i="95"/>
  <c r="F19" i="95" s="1"/>
  <c r="E21" i="94"/>
  <c r="F21" i="94" s="1"/>
  <c r="D62" i="93"/>
  <c r="D63" i="93" s="1"/>
  <c r="D74" i="93"/>
  <c r="E60" i="93"/>
  <c r="F60" i="93" s="1"/>
  <c r="E40" i="93"/>
  <c r="F40" i="93" s="1"/>
  <c r="E16" i="93"/>
  <c r="F16" i="93" s="1"/>
  <c r="E22" i="94"/>
  <c r="F22" i="94" s="1"/>
  <c r="D24" i="94"/>
  <c r="D25" i="94" s="1"/>
  <c r="E72" i="93"/>
  <c r="F72" i="93" s="1"/>
  <c r="E41" i="93"/>
  <c r="F41" i="93" s="1"/>
  <c r="E17" i="93"/>
  <c r="F17" i="93" s="1"/>
  <c r="E49" i="95"/>
  <c r="F49" i="95" s="1"/>
  <c r="E26" i="95"/>
  <c r="F26" i="95" s="1"/>
  <c r="D66" i="95"/>
  <c r="E64" i="95"/>
  <c r="F64" i="95" s="1"/>
  <c r="E34" i="95"/>
  <c r="F34" i="95" s="1"/>
  <c r="E10" i="95"/>
  <c r="F10" i="95" s="1"/>
  <c r="E35" i="92"/>
  <c r="F35" i="92" s="1"/>
  <c r="E28" i="92"/>
  <c r="F28" i="92" s="1"/>
  <c r="E10" i="92"/>
  <c r="F10" i="92" s="1"/>
  <c r="E44" i="92"/>
  <c r="F44" i="92" s="1"/>
  <c r="E26" i="92"/>
  <c r="F26" i="92" s="1"/>
  <c r="E50" i="92"/>
  <c r="F50" i="92" s="1"/>
  <c r="E25" i="92"/>
  <c r="F25" i="92" s="1"/>
  <c r="E54" i="92"/>
  <c r="F54" i="92" s="1"/>
  <c r="E52" i="92"/>
  <c r="F52" i="92" s="1"/>
  <c r="E55" i="92"/>
  <c r="F55" i="92" s="1"/>
  <c r="D74" i="91"/>
  <c r="E7" i="91"/>
  <c r="E40" i="95"/>
  <c r="F40" i="95" s="1"/>
  <c r="E17" i="95"/>
  <c r="F17" i="95" s="1"/>
  <c r="E46" i="95"/>
  <c r="F46" i="95" s="1"/>
  <c r="E67" i="93"/>
  <c r="F67" i="93" s="1"/>
  <c r="E51" i="91"/>
  <c r="F51" i="91" s="1"/>
  <c r="D53" i="91"/>
  <c r="D54" i="91" s="1"/>
  <c r="D73" i="91"/>
  <c r="E4" i="91"/>
  <c r="E28" i="91"/>
  <c r="F28" i="91" s="1"/>
  <c r="D61" i="91"/>
  <c r="D62" i="91" s="1"/>
  <c r="E59" i="91"/>
  <c r="F59" i="91" s="1"/>
  <c r="E26" i="91"/>
  <c r="F26" i="91" s="1"/>
  <c r="E45" i="91"/>
  <c r="F45" i="91" s="1"/>
  <c r="E19" i="91"/>
  <c r="F19" i="91" s="1"/>
  <c r="E47" i="91"/>
  <c r="F47" i="91" s="1"/>
  <c r="E41" i="91"/>
  <c r="F41" i="91" s="1"/>
  <c r="E65" i="91"/>
  <c r="F65" i="91" s="1"/>
  <c r="E37" i="95"/>
  <c r="F37" i="95" s="1"/>
  <c r="E13" i="95"/>
  <c r="F13" i="95" s="1"/>
  <c r="D50" i="9"/>
  <c r="D51" i="9" s="1"/>
  <c r="E48" i="9"/>
  <c r="F48" i="9" s="1"/>
  <c r="E22" i="9"/>
  <c r="F22" i="9" s="1"/>
  <c r="E29" i="9"/>
  <c r="F29" i="9" s="1"/>
  <c r="E5" i="9"/>
  <c r="F5" i="9" s="1"/>
  <c r="D7" i="9"/>
  <c r="D8" i="9" s="1"/>
  <c r="E31" i="9"/>
  <c r="F31" i="9" s="1"/>
  <c r="E52" i="9"/>
  <c r="F52" i="9" s="1"/>
  <c r="E20" i="9"/>
  <c r="F20" i="9" s="1"/>
  <c r="E38" i="9"/>
  <c r="F38" i="9" s="1"/>
  <c r="E16" i="9"/>
  <c r="F16" i="9" s="1"/>
  <c r="E44" i="9"/>
  <c r="F44" i="9" s="1"/>
  <c r="D46" i="9"/>
  <c r="D47" i="9" s="1"/>
  <c r="E23" i="9"/>
  <c r="F23" i="9" s="1"/>
  <c r="E55" i="9"/>
  <c r="F55" i="9" s="1"/>
  <c r="E25" i="9"/>
  <c r="F25" i="9" s="1"/>
  <c r="E37" i="9"/>
  <c r="F37" i="9" s="1"/>
  <c r="E14" i="9"/>
  <c r="F14" i="9" s="1"/>
  <c r="E34" i="9"/>
  <c r="F34" i="9" s="1"/>
  <c r="E10" i="9"/>
  <c r="F10" i="9" s="1"/>
  <c r="E39" i="9"/>
  <c r="F39" i="9" s="1"/>
  <c r="E17" i="9"/>
  <c r="F17" i="9" s="1"/>
  <c r="E40" i="9"/>
  <c r="F40" i="9" s="1"/>
  <c r="D42" i="9"/>
  <c r="D43" i="9" s="1"/>
  <c r="E19" i="9"/>
  <c r="F19" i="9" s="1"/>
  <c r="E32" i="9"/>
  <c r="F32" i="9" s="1"/>
  <c r="E28" i="9"/>
  <c r="F28" i="9" s="1"/>
  <c r="D57" i="9"/>
  <c r="E4" i="9"/>
  <c r="E35" i="9"/>
  <c r="F35" i="9" s="1"/>
  <c r="E11" i="9"/>
  <c r="F11" i="9" s="1"/>
  <c r="E36" i="9"/>
  <c r="F36" i="9" s="1"/>
  <c r="E13" i="9"/>
  <c r="F13" i="9" s="1"/>
  <c r="E26" i="9"/>
  <c r="F26" i="9" s="1"/>
  <c r="D66" i="10"/>
  <c r="E64" i="10"/>
  <c r="F64" i="10" s="1"/>
  <c r="E34" i="10"/>
  <c r="F34" i="10" s="1"/>
  <c r="E10" i="10"/>
  <c r="F10" i="10" s="1"/>
  <c r="E50" i="10"/>
  <c r="F50" i="10" s="1"/>
  <c r="E29" i="10"/>
  <c r="F29" i="10" s="1"/>
  <c r="E5" i="10"/>
  <c r="F5" i="10" s="1"/>
  <c r="D7" i="10"/>
  <c r="D8" i="10" s="1"/>
  <c r="E51" i="10"/>
  <c r="F51" i="10" s="1"/>
  <c r="E31" i="10"/>
  <c r="F31" i="10" s="1"/>
  <c r="E73" i="10"/>
  <c r="F73" i="10" s="1"/>
  <c r="E44" i="10"/>
  <c r="F44" i="10" s="1"/>
  <c r="E20" i="10"/>
  <c r="F20" i="10" s="1"/>
  <c r="E49" i="10"/>
  <c r="F49" i="10" s="1"/>
  <c r="E28" i="10"/>
  <c r="F28" i="10" s="1"/>
  <c r="D78" i="10"/>
  <c r="E4" i="10"/>
  <c r="E46" i="10"/>
  <c r="F46" i="10" s="1"/>
  <c r="E23" i="10"/>
  <c r="F23" i="10" s="1"/>
  <c r="E76" i="10"/>
  <c r="F76" i="10" s="1"/>
  <c r="E47" i="10"/>
  <c r="F47" i="10" s="1"/>
  <c r="E25" i="10"/>
  <c r="F25" i="10" s="1"/>
  <c r="D70" i="10"/>
  <c r="E68" i="10"/>
  <c r="F68" i="10" s="1"/>
  <c r="E38" i="10"/>
  <c r="F38" i="10" s="1"/>
  <c r="E14" i="10"/>
  <c r="F14" i="10" s="1"/>
  <c r="E45" i="10"/>
  <c r="F45" i="10" s="1"/>
  <c r="E22" i="10"/>
  <c r="F22" i="10" s="1"/>
  <c r="E41" i="10"/>
  <c r="F41" i="10" s="1"/>
  <c r="E17" i="10"/>
  <c r="F17" i="10" s="1"/>
  <c r="E72" i="10"/>
  <c r="F72" i="10" s="1"/>
  <c r="E43" i="10"/>
  <c r="F43" i="10" s="1"/>
  <c r="E19" i="10"/>
  <c r="F19" i="10" s="1"/>
  <c r="D54" i="10"/>
  <c r="D55" i="10" s="1"/>
  <c r="E52" i="10"/>
  <c r="F52" i="10" s="1"/>
  <c r="E32" i="10"/>
  <c r="F32" i="10" s="1"/>
  <c r="E40" i="10"/>
  <c r="F40" i="10" s="1"/>
  <c r="E16" i="10"/>
  <c r="F16" i="10" s="1"/>
  <c r="E60" i="10"/>
  <c r="F60" i="10" s="1"/>
  <c r="D62" i="10"/>
  <c r="D63" i="10" s="1"/>
  <c r="E35" i="10"/>
  <c r="F35" i="10" s="1"/>
  <c r="E11" i="10"/>
  <c r="F11" i="10" s="1"/>
  <c r="E56" i="10"/>
  <c r="F56" i="10" s="1"/>
  <c r="D58" i="10"/>
  <c r="D59" i="10" s="1"/>
  <c r="E37" i="10"/>
  <c r="F37" i="10" s="1"/>
  <c r="E13" i="10"/>
  <c r="F13" i="10" s="1"/>
  <c r="E48" i="10"/>
  <c r="F48" i="10" s="1"/>
  <c r="E26" i="10"/>
  <c r="F26" i="10" s="1"/>
  <c r="E46" i="11"/>
  <c r="F46" i="11" s="1"/>
  <c r="E59" i="11"/>
  <c r="E35" i="11"/>
  <c r="F35" i="11" s="1"/>
  <c r="E23" i="11"/>
  <c r="F23" i="11" s="1"/>
  <c r="E11" i="11"/>
  <c r="F11" i="11" s="1"/>
  <c r="E45" i="11"/>
  <c r="D7" i="11"/>
  <c r="D8" i="11" s="1"/>
  <c r="E5" i="11"/>
  <c r="F5" i="11" s="1"/>
  <c r="D56" i="11"/>
  <c r="E39" i="11"/>
  <c r="F39" i="11" s="1"/>
  <c r="E29" i="11"/>
  <c r="F29" i="11" s="1"/>
  <c r="E17" i="11"/>
  <c r="F17" i="11" s="1"/>
  <c r="E89" i="12"/>
  <c r="F89" i="12" s="1"/>
  <c r="E60" i="12"/>
  <c r="F60" i="12" s="1"/>
  <c r="E40" i="12"/>
  <c r="F40" i="12" s="1"/>
  <c r="E16" i="12"/>
  <c r="F16" i="12" s="1"/>
  <c r="E90" i="12"/>
  <c r="F90" i="12" s="1"/>
  <c r="E57" i="12"/>
  <c r="F57" i="12" s="1"/>
  <c r="E35" i="12"/>
  <c r="F35" i="12" s="1"/>
  <c r="E11" i="12"/>
  <c r="F11" i="12" s="1"/>
  <c r="E76" i="12"/>
  <c r="F76" i="12" s="1"/>
  <c r="D78" i="12"/>
  <c r="E54" i="12"/>
  <c r="F54" i="12" s="1"/>
  <c r="E31" i="12"/>
  <c r="F31" i="12" s="1"/>
  <c r="E92" i="12"/>
  <c r="F92" i="12" s="1"/>
  <c r="E63" i="12"/>
  <c r="F63" i="12" s="1"/>
  <c r="E44" i="12"/>
  <c r="F44" i="12" s="1"/>
  <c r="E20" i="12"/>
  <c r="F20" i="12" s="1"/>
  <c r="D86" i="12"/>
  <c r="D87" i="12" s="1"/>
  <c r="E84" i="12"/>
  <c r="F84" i="12" s="1"/>
  <c r="E56" i="12"/>
  <c r="F56" i="12" s="1"/>
  <c r="E34" i="12"/>
  <c r="F34" i="12" s="1"/>
  <c r="E10" i="12"/>
  <c r="F10" i="12" s="1"/>
  <c r="E80" i="12"/>
  <c r="F80" i="12" s="1"/>
  <c r="D82" i="12"/>
  <c r="E53" i="12"/>
  <c r="F53" i="12" s="1"/>
  <c r="E29" i="12"/>
  <c r="F29" i="12" s="1"/>
  <c r="E5" i="12"/>
  <c r="F5" i="12" s="1"/>
  <c r="D7" i="12"/>
  <c r="E66" i="12"/>
  <c r="F66" i="12" s="1"/>
  <c r="E49" i="12"/>
  <c r="F49" i="12" s="1"/>
  <c r="E25" i="12"/>
  <c r="F25" i="12" s="1"/>
  <c r="E88" i="12"/>
  <c r="F88" i="12" s="1"/>
  <c r="E59" i="12"/>
  <c r="F59" i="12" s="1"/>
  <c r="E38" i="12"/>
  <c r="F38" i="12" s="1"/>
  <c r="E14" i="12"/>
  <c r="F14" i="12" s="1"/>
  <c r="D70" i="12"/>
  <c r="D71" i="12" s="1"/>
  <c r="E68" i="12"/>
  <c r="F68" i="12" s="1"/>
  <c r="E52" i="12"/>
  <c r="F52" i="12" s="1"/>
  <c r="E28" i="12"/>
  <c r="F28" i="12" s="1"/>
  <c r="D97" i="12"/>
  <c r="E4" i="12"/>
  <c r="B92" i="110" s="1"/>
  <c r="E65" i="12"/>
  <c r="F65" i="12" s="1"/>
  <c r="E47" i="12"/>
  <c r="F47" i="12" s="1"/>
  <c r="E23" i="12"/>
  <c r="F23" i="12" s="1"/>
  <c r="E95" i="12"/>
  <c r="F95" i="12" s="1"/>
  <c r="E62" i="12"/>
  <c r="F62" i="12" s="1"/>
  <c r="E43" i="12"/>
  <c r="F43" i="12" s="1"/>
  <c r="E19" i="12"/>
  <c r="F19" i="12" s="1"/>
  <c r="D74" i="12"/>
  <c r="D75" i="12" s="1"/>
  <c r="E72" i="12"/>
  <c r="F72" i="12" s="1"/>
  <c r="E55" i="12"/>
  <c r="F55" i="12" s="1"/>
  <c r="E32" i="12"/>
  <c r="F32" i="12" s="1"/>
  <c r="E64" i="12"/>
  <c r="F64" i="12" s="1"/>
  <c r="E46" i="12"/>
  <c r="F46" i="12" s="1"/>
  <c r="E22" i="12"/>
  <c r="F22" i="12" s="1"/>
  <c r="D94" i="12"/>
  <c r="E61" i="12"/>
  <c r="F61" i="12" s="1"/>
  <c r="E41" i="12"/>
  <c r="F41" i="12" s="1"/>
  <c r="E17" i="12"/>
  <c r="F17" i="12" s="1"/>
  <c r="E91" i="12"/>
  <c r="F91" i="12" s="1"/>
  <c r="E58" i="12"/>
  <c r="F58" i="12" s="1"/>
  <c r="E37" i="12"/>
  <c r="F37" i="12" s="1"/>
  <c r="E13" i="12"/>
  <c r="F13" i="12" s="1"/>
  <c r="E67" i="12"/>
  <c r="F67" i="12" s="1"/>
  <c r="E50" i="12"/>
  <c r="F50" i="12" s="1"/>
  <c r="E26" i="12"/>
  <c r="F26" i="12" s="1"/>
  <c r="D66" i="13"/>
  <c r="D67" i="13" s="1"/>
  <c r="E64" i="13"/>
  <c r="F64" i="13" s="1"/>
  <c r="E40" i="13"/>
  <c r="F40" i="13" s="1"/>
  <c r="E16" i="13"/>
  <c r="F16" i="13" s="1"/>
  <c r="E60" i="13"/>
  <c r="F60" i="13" s="1"/>
  <c r="D62" i="13"/>
  <c r="D63" i="13" s="1"/>
  <c r="E41" i="13"/>
  <c r="F41" i="13" s="1"/>
  <c r="E17" i="13"/>
  <c r="F17" i="13" s="1"/>
  <c r="E56" i="13"/>
  <c r="F56" i="13" s="1"/>
  <c r="D58" i="13"/>
  <c r="E37" i="13"/>
  <c r="F37" i="13" s="1"/>
  <c r="E13" i="13"/>
  <c r="F13" i="13" s="1"/>
  <c r="E44" i="13"/>
  <c r="F44" i="13" s="1"/>
  <c r="E20" i="13"/>
  <c r="F20" i="13" s="1"/>
  <c r="E54" i="13"/>
  <c r="F54" i="13" s="1"/>
  <c r="E34" i="13"/>
  <c r="F34" i="13" s="1"/>
  <c r="E10" i="13"/>
  <c r="F10" i="13" s="1"/>
  <c r="E55" i="13"/>
  <c r="F55" i="13" s="1"/>
  <c r="E35" i="13"/>
  <c r="F35" i="13" s="1"/>
  <c r="E11" i="13"/>
  <c r="F11" i="13" s="1"/>
  <c r="E52" i="13"/>
  <c r="F52" i="13" s="1"/>
  <c r="E31" i="13"/>
  <c r="F31" i="13" s="1"/>
  <c r="E68" i="13"/>
  <c r="F68" i="13" s="1"/>
  <c r="E38" i="13"/>
  <c r="F38" i="13" s="1"/>
  <c r="E14" i="13"/>
  <c r="F14" i="13" s="1"/>
  <c r="E50" i="13"/>
  <c r="F50" i="13" s="1"/>
  <c r="E28" i="13"/>
  <c r="F28" i="13" s="1"/>
  <c r="D73" i="13"/>
  <c r="E4" i="13"/>
  <c r="E51" i="13"/>
  <c r="F51" i="13" s="1"/>
  <c r="E29" i="13"/>
  <c r="F29" i="13" s="1"/>
  <c r="E5" i="13"/>
  <c r="F5" i="13" s="1"/>
  <c r="D7" i="13"/>
  <c r="E48" i="13"/>
  <c r="F48" i="13" s="1"/>
  <c r="E25" i="13"/>
  <c r="F25" i="13" s="1"/>
  <c r="E53" i="13"/>
  <c r="F53" i="13" s="1"/>
  <c r="E32" i="13"/>
  <c r="F32" i="13" s="1"/>
  <c r="E46" i="13"/>
  <c r="F46" i="13" s="1"/>
  <c r="E22" i="13"/>
  <c r="F22" i="13" s="1"/>
  <c r="E70" i="13"/>
  <c r="F70" i="13" s="1"/>
  <c r="E47" i="13"/>
  <c r="F47" i="13" s="1"/>
  <c r="E23" i="13"/>
  <c r="F23" i="13" s="1"/>
  <c r="D71" i="13"/>
  <c r="E43" i="13"/>
  <c r="F43" i="13" s="1"/>
  <c r="E19" i="13"/>
  <c r="F19" i="13" s="1"/>
  <c r="E49" i="13"/>
  <c r="F49" i="13" s="1"/>
  <c r="E26" i="13"/>
  <c r="F26" i="13" s="1"/>
  <c r="E44" i="14"/>
  <c r="F44" i="14" s="1"/>
  <c r="E23" i="14"/>
  <c r="F23" i="14" s="1"/>
  <c r="E43" i="14"/>
  <c r="F43" i="14" s="1"/>
  <c r="E34" i="14"/>
  <c r="F34" i="14" s="1"/>
  <c r="E22" i="14"/>
  <c r="F22" i="14" s="1"/>
  <c r="E10" i="14"/>
  <c r="F10" i="14" s="1"/>
  <c r="E40" i="14"/>
  <c r="F40" i="14" s="1"/>
  <c r="E17" i="14"/>
  <c r="F17" i="14" s="1"/>
  <c r="D53" i="14"/>
  <c r="D51" i="14"/>
  <c r="E4" i="14"/>
  <c r="B90" i="110" s="1"/>
  <c r="E35" i="14"/>
  <c r="F35" i="14" s="1"/>
  <c r="E11" i="14"/>
  <c r="F11" i="14" s="1"/>
  <c r="E39" i="14"/>
  <c r="F39" i="14" s="1"/>
  <c r="E28" i="14"/>
  <c r="F28" i="14" s="1"/>
  <c r="E16" i="14"/>
  <c r="F16" i="14" s="1"/>
  <c r="E29" i="14"/>
  <c r="F29" i="14" s="1"/>
  <c r="D7" i="14"/>
  <c r="E5" i="14"/>
  <c r="F5" i="14" s="1"/>
  <c r="E35" i="15"/>
  <c r="F35" i="15" s="1"/>
  <c r="E55" i="15"/>
  <c r="F55" i="15" s="1"/>
  <c r="E29" i="15"/>
  <c r="F29" i="15" s="1"/>
  <c r="D7" i="15"/>
  <c r="D8" i="15" s="1"/>
  <c r="E5" i="15"/>
  <c r="F5" i="15" s="1"/>
  <c r="D51" i="15"/>
  <c r="D52" i="15" s="1"/>
  <c r="E49" i="15"/>
  <c r="F49" i="15" s="1"/>
  <c r="E28" i="15"/>
  <c r="F28" i="15" s="1"/>
  <c r="D65" i="15"/>
  <c r="E4" i="15"/>
  <c r="B89" i="110" s="1"/>
  <c r="E11" i="15"/>
  <c r="F11" i="15" s="1"/>
  <c r="E43" i="15"/>
  <c r="F43" i="15" s="1"/>
  <c r="E31" i="15"/>
  <c r="F31" i="15" s="1"/>
  <c r="E19" i="15"/>
  <c r="F19" i="15" s="1"/>
  <c r="E34" i="15"/>
  <c r="F34" i="15" s="1"/>
  <c r="E46" i="15"/>
  <c r="F46" i="15" s="1"/>
  <c r="E23" i="15"/>
  <c r="F23" i="15" s="1"/>
  <c r="E62" i="15"/>
  <c r="F62" i="15" s="1"/>
  <c r="E47" i="15"/>
  <c r="F47" i="15" s="1"/>
  <c r="E37" i="15"/>
  <c r="F37" i="15" s="1"/>
  <c r="E25" i="15"/>
  <c r="F25" i="15" s="1"/>
  <c r="E13" i="15"/>
  <c r="F13" i="15" s="1"/>
  <c r="E45" i="15"/>
  <c r="F45" i="15" s="1"/>
  <c r="E22" i="15"/>
  <c r="F22" i="15" s="1"/>
  <c r="D56" i="15"/>
  <c r="E10" i="15"/>
  <c r="F10" i="15" s="1"/>
  <c r="E41" i="15"/>
  <c r="F41" i="15" s="1"/>
  <c r="E17" i="15"/>
  <c r="F17" i="15" s="1"/>
  <c r="E57" i="15"/>
  <c r="F57" i="15" s="1"/>
  <c r="D59" i="15"/>
  <c r="D60" i="15" s="1"/>
  <c r="D63" i="15"/>
  <c r="E40" i="15"/>
  <c r="F40" i="15" s="1"/>
  <c r="E16" i="15"/>
  <c r="F16" i="15" s="1"/>
  <c r="E33" i="16"/>
  <c r="F33" i="16" s="1"/>
  <c r="E11" i="16"/>
  <c r="F11" i="16" s="1"/>
  <c r="E34" i="16"/>
  <c r="F34" i="16" s="1"/>
  <c r="E13" i="16"/>
  <c r="F13" i="16" s="1"/>
  <c r="E26" i="16"/>
  <c r="F26" i="16" s="1"/>
  <c r="E32" i="16"/>
  <c r="F32" i="16" s="1"/>
  <c r="E10" i="16"/>
  <c r="F10" i="16" s="1"/>
  <c r="E29" i="16"/>
  <c r="F29" i="16" s="1"/>
  <c r="D7" i="16"/>
  <c r="D8" i="16" s="1"/>
  <c r="E5" i="16"/>
  <c r="F5" i="16" s="1"/>
  <c r="E30" i="16"/>
  <c r="F30" i="16" s="1"/>
  <c r="E50" i="16"/>
  <c r="F50" i="16" s="1"/>
  <c r="E20" i="16"/>
  <c r="F20" i="16" s="1"/>
  <c r="E28" i="16"/>
  <c r="F28" i="16" s="1"/>
  <c r="D52" i="16"/>
  <c r="E4" i="16"/>
  <c r="B88" i="110" s="1"/>
  <c r="E23" i="16"/>
  <c r="F23" i="16" s="1"/>
  <c r="D49" i="16"/>
  <c r="E25" i="16"/>
  <c r="F25" i="16" s="1"/>
  <c r="E35" i="16"/>
  <c r="F35" i="16" s="1"/>
  <c r="D37" i="16"/>
  <c r="D38" i="16" s="1"/>
  <c r="E14" i="16"/>
  <c r="F14" i="16" s="1"/>
  <c r="E22" i="16"/>
  <c r="F22" i="16" s="1"/>
  <c r="D45" i="16"/>
  <c r="D46" i="16" s="1"/>
  <c r="E43" i="16"/>
  <c r="F43" i="16" s="1"/>
  <c r="E17" i="16"/>
  <c r="F17" i="16" s="1"/>
  <c r="E39" i="16"/>
  <c r="F39" i="16" s="1"/>
  <c r="D41" i="16"/>
  <c r="D42" i="16" s="1"/>
  <c r="E19" i="16"/>
  <c r="F19" i="16" s="1"/>
  <c r="E31" i="16"/>
  <c r="F31" i="16" s="1"/>
  <c r="E47" i="16"/>
  <c r="F47" i="16" s="1"/>
  <c r="E16" i="16"/>
  <c r="F16" i="16" s="1"/>
  <c r="E41" i="17"/>
  <c r="F41" i="17" s="1"/>
  <c r="E17" i="17"/>
  <c r="F17" i="17" s="1"/>
  <c r="E54" i="17"/>
  <c r="F54" i="17" s="1"/>
  <c r="D63" i="17"/>
  <c r="D61" i="17"/>
  <c r="E4" i="17"/>
  <c r="E35" i="17"/>
  <c r="F35" i="17" s="1"/>
  <c r="E11" i="17"/>
  <c r="F11" i="17" s="1"/>
  <c r="D51" i="17"/>
  <c r="D52" i="17" s="1"/>
  <c r="E49" i="17"/>
  <c r="F49" i="17" s="1"/>
  <c r="E40" i="17"/>
  <c r="F40" i="17" s="1"/>
  <c r="E28" i="17"/>
  <c r="F28" i="17" s="1"/>
  <c r="E16" i="17"/>
  <c r="F16" i="17" s="1"/>
  <c r="E55" i="17"/>
  <c r="F55" i="17" s="1"/>
  <c r="E29" i="17"/>
  <c r="F29" i="17" s="1"/>
  <c r="D7" i="17"/>
  <c r="E5" i="17"/>
  <c r="F5" i="17" s="1"/>
  <c r="E58" i="17"/>
  <c r="F58" i="17" s="1"/>
  <c r="E46" i="17"/>
  <c r="F46" i="17" s="1"/>
  <c r="E23" i="17"/>
  <c r="F23" i="17" s="1"/>
  <c r="E45" i="17"/>
  <c r="F45" i="17" s="1"/>
  <c r="E34" i="17"/>
  <c r="F34" i="17" s="1"/>
  <c r="E22" i="17"/>
  <c r="F22" i="17" s="1"/>
  <c r="E10" i="17"/>
  <c r="F10" i="17" s="1"/>
  <c r="E25" i="18"/>
  <c r="F25" i="18" s="1"/>
  <c r="E35" i="18"/>
  <c r="F35" i="18" s="1"/>
  <c r="D37" i="18"/>
  <c r="D38" i="18" s="1"/>
  <c r="E16" i="18"/>
  <c r="F16" i="18" s="1"/>
  <c r="E31" i="18"/>
  <c r="F31" i="18" s="1"/>
  <c r="D33" i="18"/>
  <c r="D34" i="18" s="1"/>
  <c r="E11" i="18"/>
  <c r="F11" i="18" s="1"/>
  <c r="E19" i="18"/>
  <c r="F19" i="18" s="1"/>
  <c r="E20" i="18"/>
  <c r="F20" i="18" s="1"/>
  <c r="E30" i="18"/>
  <c r="F30" i="18" s="1"/>
  <c r="E10" i="18"/>
  <c r="F10" i="18" s="1"/>
  <c r="E27" i="18"/>
  <c r="F27" i="18" s="1"/>
  <c r="E5" i="18"/>
  <c r="F5" i="18" s="1"/>
  <c r="D7" i="18"/>
  <c r="D8" i="18" s="1"/>
  <c r="E13" i="18"/>
  <c r="F13" i="18" s="1"/>
  <c r="E14" i="18"/>
  <c r="F14" i="18" s="1"/>
  <c r="E26" i="18"/>
  <c r="F26" i="18" s="1"/>
  <c r="D43" i="18"/>
  <c r="E4" i="18"/>
  <c r="E23" i="18"/>
  <c r="F23" i="18" s="1"/>
  <c r="E28" i="18"/>
  <c r="F28" i="18" s="1"/>
  <c r="E29" i="18"/>
  <c r="F29" i="18" s="1"/>
  <c r="D40" i="18"/>
  <c r="E22" i="18"/>
  <c r="F22" i="18" s="1"/>
  <c r="E41" i="18"/>
  <c r="F41" i="18" s="1"/>
  <c r="E17" i="18"/>
  <c r="F17" i="18" s="1"/>
  <c r="E24" i="18"/>
  <c r="F24" i="18" s="1"/>
  <c r="E28" i="19"/>
  <c r="F28" i="19" s="1"/>
  <c r="D42" i="19"/>
  <c r="E4" i="19"/>
  <c r="E23" i="19"/>
  <c r="F23" i="19" s="1"/>
  <c r="E40" i="19"/>
  <c r="F40" i="19" s="1"/>
  <c r="E19" i="19"/>
  <c r="F19" i="19" s="1"/>
  <c r="E20" i="19"/>
  <c r="F20" i="19" s="1"/>
  <c r="E22" i="19"/>
  <c r="F22" i="19" s="1"/>
  <c r="D39" i="19"/>
  <c r="E17" i="19"/>
  <c r="F17" i="19" s="1"/>
  <c r="E35" i="19"/>
  <c r="F35" i="19" s="1"/>
  <c r="D37" i="19"/>
  <c r="D38" i="19" s="1"/>
  <c r="E13" i="19"/>
  <c r="F13" i="19" s="1"/>
  <c r="E14" i="19"/>
  <c r="F14" i="19" s="1"/>
  <c r="E16" i="19"/>
  <c r="F16" i="19" s="1"/>
  <c r="E34" i="19"/>
  <c r="F34" i="19" s="1"/>
  <c r="E11" i="19"/>
  <c r="F11" i="19" s="1"/>
  <c r="E31" i="19"/>
  <c r="F31" i="19" s="1"/>
  <c r="E32" i="19"/>
  <c r="F32" i="19" s="1"/>
  <c r="E10" i="19"/>
  <c r="F10" i="19" s="1"/>
  <c r="E29" i="19"/>
  <c r="F29" i="19" s="1"/>
  <c r="E5" i="19"/>
  <c r="F5" i="19" s="1"/>
  <c r="D7" i="19"/>
  <c r="D8" i="19" s="1"/>
  <c r="E25" i="19"/>
  <c r="F25" i="19" s="1"/>
  <c r="E26" i="19"/>
  <c r="F26" i="19" s="1"/>
  <c r="E22" i="20"/>
  <c r="F22" i="20" s="1"/>
  <c r="E11" i="20"/>
  <c r="F11" i="20" s="1"/>
  <c r="E25" i="20"/>
  <c r="F25" i="20" s="1"/>
  <c r="E20" i="20"/>
  <c r="F20" i="20" s="1"/>
  <c r="E16" i="20"/>
  <c r="F16" i="20" s="1"/>
  <c r="E28" i="20"/>
  <c r="F28" i="20" s="1"/>
  <c r="E5" i="20"/>
  <c r="F5" i="20" s="1"/>
  <c r="D7" i="20"/>
  <c r="D8" i="20" s="1"/>
  <c r="E19" i="20"/>
  <c r="F19" i="20" s="1"/>
  <c r="E14" i="20"/>
  <c r="F14" i="20" s="1"/>
  <c r="E10" i="20"/>
  <c r="F10" i="20" s="1"/>
  <c r="E23" i="20"/>
  <c r="F23" i="20" s="1"/>
  <c r="E34" i="20"/>
  <c r="F34" i="20" s="1"/>
  <c r="E13" i="20"/>
  <c r="F13" i="20" s="1"/>
  <c r="D36" i="20"/>
  <c r="E4" i="20"/>
  <c r="B84" i="110" s="1"/>
  <c r="E17" i="20"/>
  <c r="F17" i="20" s="1"/>
  <c r="E29" i="20"/>
  <c r="F29" i="20" s="1"/>
  <c r="D31" i="20"/>
  <c r="D32" i="20" s="1"/>
  <c r="E26" i="20"/>
  <c r="F26" i="20" s="1"/>
  <c r="E35" i="21"/>
  <c r="F35" i="21" s="1"/>
  <c r="E38" i="21"/>
  <c r="F38" i="21" s="1"/>
  <c r="E23" i="21"/>
  <c r="F23" i="21" s="1"/>
  <c r="E11" i="21"/>
  <c r="F11" i="21" s="1"/>
  <c r="D7" i="21"/>
  <c r="D8" i="21" s="1"/>
  <c r="E5" i="21"/>
  <c r="F5" i="21" s="1"/>
  <c r="D45" i="21"/>
  <c r="E34" i="21"/>
  <c r="E28" i="21"/>
  <c r="F28" i="21" s="1"/>
  <c r="E17" i="21"/>
  <c r="F17" i="21" s="1"/>
  <c r="E39" i="21"/>
  <c r="F39" i="21" s="1"/>
  <c r="E53" i="22"/>
  <c r="F53" i="22" s="1"/>
  <c r="E32" i="22"/>
  <c r="F32" i="22" s="1"/>
  <c r="E46" i="22"/>
  <c r="F46" i="22" s="1"/>
  <c r="E22" i="22"/>
  <c r="F22" i="22" s="1"/>
  <c r="E75" i="22"/>
  <c r="F75" i="22" s="1"/>
  <c r="E47" i="22"/>
  <c r="F47" i="22" s="1"/>
  <c r="E23" i="22"/>
  <c r="F23" i="22" s="1"/>
  <c r="E72" i="22"/>
  <c r="F72" i="22" s="1"/>
  <c r="E43" i="22"/>
  <c r="F43" i="22" s="1"/>
  <c r="E19" i="22"/>
  <c r="F19" i="22" s="1"/>
  <c r="E49" i="22"/>
  <c r="F49" i="22" s="1"/>
  <c r="E26" i="22"/>
  <c r="F26" i="22" s="1"/>
  <c r="E59" i="22"/>
  <c r="F59" i="22" s="1"/>
  <c r="D61" i="22"/>
  <c r="D62" i="22" s="1"/>
  <c r="E40" i="22"/>
  <c r="F40" i="22" s="1"/>
  <c r="E16" i="22"/>
  <c r="F16" i="22" s="1"/>
  <c r="E71" i="22"/>
  <c r="F71" i="22" s="1"/>
  <c r="E41" i="22"/>
  <c r="F41" i="22" s="1"/>
  <c r="E17" i="22"/>
  <c r="F17" i="22" s="1"/>
  <c r="D69" i="22"/>
  <c r="D70" i="22" s="1"/>
  <c r="E67" i="22"/>
  <c r="F67" i="22" s="1"/>
  <c r="E37" i="22"/>
  <c r="F37" i="22" s="1"/>
  <c r="E13" i="22"/>
  <c r="F13" i="22" s="1"/>
  <c r="E44" i="22"/>
  <c r="F44" i="22" s="1"/>
  <c r="E20" i="22"/>
  <c r="F20" i="22" s="1"/>
  <c r="E54" i="22"/>
  <c r="F54" i="22" s="1"/>
  <c r="E34" i="22"/>
  <c r="F34" i="22" s="1"/>
  <c r="E10" i="22"/>
  <c r="F10" i="22" s="1"/>
  <c r="E55" i="22"/>
  <c r="F55" i="22" s="1"/>
  <c r="D57" i="22"/>
  <c r="D58" i="22" s="1"/>
  <c r="E35" i="22"/>
  <c r="F35" i="22" s="1"/>
  <c r="E11" i="22"/>
  <c r="F11" i="22" s="1"/>
  <c r="E52" i="22"/>
  <c r="F52" i="22" s="1"/>
  <c r="E31" i="22"/>
  <c r="F31" i="22" s="1"/>
  <c r="D65" i="22"/>
  <c r="D66" i="22" s="1"/>
  <c r="E63" i="22"/>
  <c r="F63" i="22" s="1"/>
  <c r="E38" i="22"/>
  <c r="F38" i="22" s="1"/>
  <c r="E14" i="22"/>
  <c r="F14" i="22" s="1"/>
  <c r="E50" i="22"/>
  <c r="F50" i="22" s="1"/>
  <c r="E28" i="22"/>
  <c r="F28" i="22" s="1"/>
  <c r="D77" i="22"/>
  <c r="E4" i="22"/>
  <c r="E51" i="22"/>
  <c r="F51" i="22" s="1"/>
  <c r="E29" i="22"/>
  <c r="F29" i="22" s="1"/>
  <c r="E5" i="22"/>
  <c r="F5" i="22" s="1"/>
  <c r="D7" i="22"/>
  <c r="D8" i="22" s="1"/>
  <c r="E48" i="22"/>
  <c r="F48" i="22" s="1"/>
  <c r="E25" i="22"/>
  <c r="F25" i="22" s="1"/>
  <c r="D7" i="23"/>
  <c r="D8" i="23" s="1"/>
  <c r="E5" i="23"/>
  <c r="F5" i="23" s="1"/>
  <c r="D36" i="23"/>
  <c r="E4" i="23"/>
  <c r="E23" i="23"/>
  <c r="F23" i="23" s="1"/>
  <c r="D34" i="23"/>
  <c r="E26" i="23"/>
  <c r="F26" i="23" s="1"/>
  <c r="E16" i="23"/>
  <c r="F16" i="23" s="1"/>
  <c r="E17" i="23"/>
  <c r="F17" i="23" s="1"/>
  <c r="E11" i="23"/>
  <c r="F11" i="23" s="1"/>
  <c r="E22" i="23"/>
  <c r="F22" i="23" s="1"/>
  <c r="E10" i="23"/>
  <c r="F10" i="23" s="1"/>
  <c r="E42" i="24"/>
  <c r="F42" i="24" s="1"/>
  <c r="E22" i="24"/>
  <c r="F22" i="24" s="1"/>
  <c r="D45" i="24"/>
  <c r="D46" i="24" s="1"/>
  <c r="E43" i="24"/>
  <c r="F43" i="24" s="1"/>
  <c r="E23" i="24"/>
  <c r="F23" i="24" s="1"/>
  <c r="E38" i="24"/>
  <c r="F38" i="24" s="1"/>
  <c r="E16" i="24"/>
  <c r="F16" i="24" s="1"/>
  <c r="E29" i="24"/>
  <c r="F29" i="24" s="1"/>
  <c r="E34" i="24"/>
  <c r="F34" i="24" s="1"/>
  <c r="E10" i="24"/>
  <c r="F10" i="24" s="1"/>
  <c r="E35" i="24"/>
  <c r="F35" i="24" s="1"/>
  <c r="E11" i="24"/>
  <c r="F11" i="24" s="1"/>
  <c r="D51" i="24"/>
  <c r="E47" i="24"/>
  <c r="F47" i="24" s="1"/>
  <c r="D49" i="24"/>
  <c r="E28" i="24"/>
  <c r="F28" i="24" s="1"/>
  <c r="D54" i="24"/>
  <c r="E4" i="24"/>
  <c r="B80" i="110" s="1"/>
  <c r="E39" i="24"/>
  <c r="F39" i="24" s="1"/>
  <c r="E17" i="24"/>
  <c r="F17" i="24" s="1"/>
  <c r="D7" i="24"/>
  <c r="D8" i="24" s="1"/>
  <c r="E5" i="24"/>
  <c r="F5" i="24" s="1"/>
  <c r="E50" i="25"/>
  <c r="F50" i="25" s="1"/>
  <c r="E41" i="25"/>
  <c r="F41" i="25" s="1"/>
  <c r="E29" i="25"/>
  <c r="F29" i="25" s="1"/>
  <c r="E17" i="25"/>
  <c r="F17" i="25" s="1"/>
  <c r="D7" i="25"/>
  <c r="D8" i="25" s="1"/>
  <c r="E5" i="25"/>
  <c r="F5" i="25" s="1"/>
  <c r="E46" i="25"/>
  <c r="F46" i="25" s="1"/>
  <c r="E35" i="25"/>
  <c r="F35" i="25" s="1"/>
  <c r="E23" i="25"/>
  <c r="F23" i="25" s="1"/>
  <c r="E11" i="25"/>
  <c r="F11" i="25" s="1"/>
  <c r="D74" i="25"/>
  <c r="E35" i="26"/>
  <c r="F35" i="26" s="1"/>
  <c r="E23" i="26"/>
  <c r="F23" i="26" s="1"/>
  <c r="E11" i="26"/>
  <c r="F11" i="26" s="1"/>
  <c r="D7" i="26"/>
  <c r="D8" i="26" s="1"/>
  <c r="E5" i="26"/>
  <c r="F5" i="26" s="1"/>
  <c r="D41" i="26"/>
  <c r="D42" i="26" s="1"/>
  <c r="E39" i="26"/>
  <c r="F39" i="26" s="1"/>
  <c r="E29" i="26"/>
  <c r="F29" i="26" s="1"/>
  <c r="E17" i="26"/>
  <c r="F17" i="26" s="1"/>
  <c r="E41" i="27"/>
  <c r="F41" i="27" s="1"/>
  <c r="E20" i="27"/>
  <c r="F20" i="27" s="1"/>
  <c r="E38" i="27"/>
  <c r="F38" i="27" s="1"/>
  <c r="E16" i="27"/>
  <c r="F16" i="27" s="1"/>
  <c r="E39" i="27"/>
  <c r="F39" i="27" s="1"/>
  <c r="E17" i="27"/>
  <c r="F17" i="27" s="1"/>
  <c r="E40" i="27"/>
  <c r="F40" i="27" s="1"/>
  <c r="E19" i="27"/>
  <c r="F19" i="27" s="1"/>
  <c r="E37" i="27"/>
  <c r="F37" i="27" s="1"/>
  <c r="E14" i="27"/>
  <c r="F14" i="27" s="1"/>
  <c r="E34" i="27"/>
  <c r="F34" i="27" s="1"/>
  <c r="E10" i="27"/>
  <c r="F10" i="27" s="1"/>
  <c r="E35" i="27"/>
  <c r="F35" i="27" s="1"/>
  <c r="E11" i="27"/>
  <c r="F11" i="27" s="1"/>
  <c r="E36" i="27"/>
  <c r="F36" i="27" s="1"/>
  <c r="E13" i="27"/>
  <c r="F13" i="27" s="1"/>
  <c r="E32" i="27"/>
  <c r="F32" i="27" s="1"/>
  <c r="E52" i="27"/>
  <c r="F52" i="27" s="1"/>
  <c r="E28" i="27"/>
  <c r="F28" i="27" s="1"/>
  <c r="D55" i="27"/>
  <c r="E4" i="27"/>
  <c r="E29" i="27"/>
  <c r="F29" i="27" s="1"/>
  <c r="E5" i="27"/>
  <c r="F5" i="27" s="1"/>
  <c r="D7" i="27"/>
  <c r="E31" i="27"/>
  <c r="F31" i="27" s="1"/>
  <c r="D48" i="27"/>
  <c r="D49" i="27" s="1"/>
  <c r="E46" i="27"/>
  <c r="F46" i="27" s="1"/>
  <c r="E26" i="27"/>
  <c r="F26" i="27" s="1"/>
  <c r="E42" i="27"/>
  <c r="F42" i="27" s="1"/>
  <c r="D44" i="27"/>
  <c r="D45" i="27" s="1"/>
  <c r="E22" i="27"/>
  <c r="F22" i="27" s="1"/>
  <c r="D53" i="27"/>
  <c r="E23" i="27"/>
  <c r="F23" i="27" s="1"/>
  <c r="E50" i="27"/>
  <c r="F50" i="27" s="1"/>
  <c r="E25" i="27"/>
  <c r="F25" i="27" s="1"/>
  <c r="E57" i="28"/>
  <c r="E47" i="28"/>
  <c r="F47" i="28" s="1"/>
  <c r="E35" i="28"/>
  <c r="F35" i="28" s="1"/>
  <c r="E23" i="28"/>
  <c r="F23" i="28" s="1"/>
  <c r="E11" i="28"/>
  <c r="F11" i="28" s="1"/>
  <c r="E70" i="28"/>
  <c r="F70" i="28" s="1"/>
  <c r="D75" i="28"/>
  <c r="D7" i="28"/>
  <c r="D8" i="28" s="1"/>
  <c r="E5" i="28"/>
  <c r="F5" i="28" s="1"/>
  <c r="E69" i="28"/>
  <c r="F69" i="28" s="1"/>
  <c r="D58" i="28"/>
  <c r="E78" i="28"/>
  <c r="E52" i="28"/>
  <c r="F52" i="28" s="1"/>
  <c r="E41" i="28"/>
  <c r="F41" i="28" s="1"/>
  <c r="E29" i="28"/>
  <c r="F29" i="28" s="1"/>
  <c r="E17" i="28"/>
  <c r="F17" i="28" s="1"/>
  <c r="D74" i="28"/>
  <c r="E11" i="29"/>
  <c r="F11" i="29" s="1"/>
  <c r="D37" i="29"/>
  <c r="E4" i="29"/>
  <c r="B75" i="110" s="1"/>
  <c r="D7" i="29"/>
  <c r="D8" i="29" s="1"/>
  <c r="E5" i="29"/>
  <c r="F5" i="29" s="1"/>
  <c r="D28" i="29"/>
  <c r="D29" i="29" s="1"/>
  <c r="E26" i="29"/>
  <c r="F26" i="29" s="1"/>
  <c r="E16" i="29"/>
  <c r="F16" i="29" s="1"/>
  <c r="D35" i="29"/>
  <c r="E17" i="29"/>
  <c r="F17" i="29" s="1"/>
  <c r="E22" i="29"/>
  <c r="F22" i="29" s="1"/>
  <c r="E10" i="29"/>
  <c r="F10" i="29" s="1"/>
  <c r="E51" i="30"/>
  <c r="F51" i="30" s="1"/>
  <c r="E41" i="30"/>
  <c r="F41" i="30" s="1"/>
  <c r="E29" i="30"/>
  <c r="F29" i="30" s="1"/>
  <c r="E17" i="30"/>
  <c r="F17" i="30" s="1"/>
  <c r="E81" i="30"/>
  <c r="F81" i="30" s="1"/>
  <c r="E71" i="30"/>
  <c r="F71" i="30" s="1"/>
  <c r="D72" i="30"/>
  <c r="D67" i="30"/>
  <c r="D88" i="30"/>
  <c r="E65" i="30"/>
  <c r="F65" i="30" s="1"/>
  <c r="E55" i="30"/>
  <c r="F55" i="30" s="1"/>
  <c r="E47" i="30"/>
  <c r="F47" i="30" s="1"/>
  <c r="E35" i="30"/>
  <c r="F35" i="30" s="1"/>
  <c r="E23" i="30"/>
  <c r="F23" i="30" s="1"/>
  <c r="E11" i="30"/>
  <c r="F11" i="30" s="1"/>
  <c r="D7" i="30"/>
  <c r="D8" i="30" s="1"/>
  <c r="E5" i="30"/>
  <c r="F5" i="30" s="1"/>
  <c r="E35" i="31"/>
  <c r="F35" i="31" s="1"/>
  <c r="E34" i="31"/>
  <c r="F34" i="31" s="1"/>
  <c r="E29" i="31"/>
  <c r="F29" i="31" s="1"/>
  <c r="D7" i="31"/>
  <c r="D8" i="31" s="1"/>
  <c r="E5" i="31"/>
  <c r="F5" i="31" s="1"/>
  <c r="D60" i="31"/>
  <c r="E4" i="31"/>
  <c r="B73" i="110" s="1"/>
  <c r="E22" i="31"/>
  <c r="F22" i="31" s="1"/>
  <c r="E46" i="31"/>
  <c r="F46" i="31" s="1"/>
  <c r="E23" i="31"/>
  <c r="F23" i="31" s="1"/>
  <c r="E40" i="31"/>
  <c r="F40" i="31" s="1"/>
  <c r="E28" i="31"/>
  <c r="F28" i="31" s="1"/>
  <c r="E16" i="31"/>
  <c r="F16" i="31" s="1"/>
  <c r="E11" i="31"/>
  <c r="F11" i="31" s="1"/>
  <c r="E45" i="31"/>
  <c r="F45" i="31" s="1"/>
  <c r="E10" i="31"/>
  <c r="F10" i="31" s="1"/>
  <c r="E41" i="31"/>
  <c r="F41" i="31" s="1"/>
  <c r="E17" i="31"/>
  <c r="F17" i="31" s="1"/>
  <c r="D57" i="31"/>
  <c r="D67" i="41"/>
  <c r="E65" i="41"/>
  <c r="F65" i="41" s="1"/>
  <c r="E35" i="41"/>
  <c r="F35" i="41" s="1"/>
  <c r="E11" i="41"/>
  <c r="F11" i="41" s="1"/>
  <c r="E61" i="41"/>
  <c r="F61" i="41" s="1"/>
  <c r="D63" i="41"/>
  <c r="D64" i="41" s="1"/>
  <c r="E46" i="41"/>
  <c r="F46" i="41" s="1"/>
  <c r="E25" i="41"/>
  <c r="F25" i="41" s="1"/>
  <c r="E47" i="41"/>
  <c r="F47" i="41" s="1"/>
  <c r="E38" i="41"/>
  <c r="F38" i="41" s="1"/>
  <c r="E26" i="41"/>
  <c r="F26" i="41" s="1"/>
  <c r="E14" i="41"/>
  <c r="F14" i="41" s="1"/>
  <c r="E60" i="41"/>
  <c r="F60" i="41" s="1"/>
  <c r="E29" i="41"/>
  <c r="F29" i="41" s="1"/>
  <c r="D7" i="41"/>
  <c r="E5" i="41"/>
  <c r="F5" i="41" s="1"/>
  <c r="E56" i="41"/>
  <c r="F56" i="41" s="1"/>
  <c r="D58" i="41"/>
  <c r="D59" i="41" s="1"/>
  <c r="E42" i="41"/>
  <c r="F42" i="41" s="1"/>
  <c r="E19" i="41"/>
  <c r="F19" i="41" s="1"/>
  <c r="E45" i="41"/>
  <c r="F45" i="41" s="1"/>
  <c r="E23" i="41"/>
  <c r="F23" i="41" s="1"/>
  <c r="E37" i="41"/>
  <c r="F37" i="41" s="1"/>
  <c r="E13" i="41"/>
  <c r="F13" i="41" s="1"/>
  <c r="E52" i="41"/>
  <c r="F52" i="41" s="1"/>
  <c r="D54" i="41"/>
  <c r="D55" i="41" s="1"/>
  <c r="E43" i="41"/>
  <c r="F43" i="41" s="1"/>
  <c r="E32" i="41"/>
  <c r="F32" i="41" s="1"/>
  <c r="E20" i="41"/>
  <c r="F20" i="41" s="1"/>
  <c r="E41" i="41"/>
  <c r="F41" i="41" s="1"/>
  <c r="E17" i="41"/>
  <c r="F17" i="41" s="1"/>
  <c r="E71" i="41"/>
  <c r="F71" i="41" s="1"/>
  <c r="E31" i="41"/>
  <c r="F31" i="41" s="1"/>
  <c r="F50" i="41"/>
  <c r="D84" i="33"/>
  <c r="E76" i="33"/>
  <c r="F76" i="33" s="1"/>
  <c r="E49" i="33"/>
  <c r="F49" i="33" s="1"/>
  <c r="E41" i="33"/>
  <c r="F41" i="33" s="1"/>
  <c r="E29" i="33"/>
  <c r="F29" i="33" s="1"/>
  <c r="E17" i="33"/>
  <c r="F17" i="33" s="1"/>
  <c r="E70" i="33"/>
  <c r="F70" i="33" s="1"/>
  <c r="D71" i="33"/>
  <c r="E79" i="33"/>
  <c r="D66" i="33"/>
  <c r="D67" i="33" s="1"/>
  <c r="E64" i="33"/>
  <c r="F64" i="33" s="1"/>
  <c r="E54" i="33"/>
  <c r="E45" i="33"/>
  <c r="F45" i="33" s="1"/>
  <c r="E35" i="33"/>
  <c r="F35" i="33" s="1"/>
  <c r="E23" i="33"/>
  <c r="F23" i="33" s="1"/>
  <c r="E11" i="33"/>
  <c r="F11" i="33" s="1"/>
  <c r="D7" i="33"/>
  <c r="D8" i="33" s="1"/>
  <c r="E5" i="33"/>
  <c r="F5" i="33" s="1"/>
  <c r="D55" i="33"/>
  <c r="D68" i="34"/>
  <c r="D69" i="34" s="1"/>
  <c r="E66" i="34"/>
  <c r="F66" i="34" s="1"/>
  <c r="E56" i="34"/>
  <c r="F56" i="34" s="1"/>
  <c r="E47" i="34"/>
  <c r="F47" i="34" s="1"/>
  <c r="E35" i="34"/>
  <c r="F35" i="34" s="1"/>
  <c r="E23" i="34"/>
  <c r="F23" i="34" s="1"/>
  <c r="E11" i="34"/>
  <c r="F11" i="34" s="1"/>
  <c r="D7" i="34"/>
  <c r="D8" i="34" s="1"/>
  <c r="E5" i="34"/>
  <c r="F5" i="34" s="1"/>
  <c r="D57" i="34"/>
  <c r="D74" i="34"/>
  <c r="E51" i="34"/>
  <c r="F51" i="34" s="1"/>
  <c r="E41" i="34"/>
  <c r="F41" i="34" s="1"/>
  <c r="E29" i="34"/>
  <c r="F29" i="34" s="1"/>
  <c r="E17" i="34"/>
  <c r="F17" i="34" s="1"/>
  <c r="E29" i="35"/>
  <c r="F29" i="35" s="1"/>
  <c r="E34" i="35"/>
  <c r="F34" i="35" s="1"/>
  <c r="D63" i="35"/>
  <c r="D64" i="35" s="1"/>
  <c r="E61" i="35"/>
  <c r="F61" i="35" s="1"/>
  <c r="E35" i="35"/>
  <c r="F35" i="35" s="1"/>
  <c r="E11" i="35"/>
  <c r="F11" i="35" s="1"/>
  <c r="D7" i="35"/>
  <c r="D8" i="35" s="1"/>
  <c r="E5" i="35"/>
  <c r="F5" i="35" s="1"/>
  <c r="E22" i="35"/>
  <c r="F22" i="35" s="1"/>
  <c r="E46" i="35"/>
  <c r="F46" i="35" s="1"/>
  <c r="E23" i="35"/>
  <c r="F23" i="35" s="1"/>
  <c r="E55" i="35"/>
  <c r="F55" i="35" s="1"/>
  <c r="D70" i="35"/>
  <c r="E4" i="35"/>
  <c r="B69" i="110" s="1"/>
  <c r="D56" i="35"/>
  <c r="E45" i="35"/>
  <c r="F45" i="35" s="1"/>
  <c r="E10" i="35"/>
  <c r="F10" i="35" s="1"/>
  <c r="E41" i="35"/>
  <c r="F41" i="35" s="1"/>
  <c r="E17" i="35"/>
  <c r="F17" i="35" s="1"/>
  <c r="D67" i="35"/>
  <c r="E65" i="35"/>
  <c r="F65" i="35" s="1"/>
  <c r="D51" i="35"/>
  <c r="D52" i="35" s="1"/>
  <c r="E49" i="35"/>
  <c r="F49" i="35" s="1"/>
  <c r="E40" i="35"/>
  <c r="F40" i="35" s="1"/>
  <c r="E28" i="35"/>
  <c r="F28" i="35" s="1"/>
  <c r="E16" i="35"/>
  <c r="F16" i="35" s="1"/>
  <c r="E40" i="36"/>
  <c r="F40" i="36" s="1"/>
  <c r="E57" i="36"/>
  <c r="F57" i="36" s="1"/>
  <c r="E35" i="36"/>
  <c r="F35" i="36" s="1"/>
  <c r="E11" i="36"/>
  <c r="F11" i="36" s="1"/>
  <c r="E52" i="36"/>
  <c r="F52" i="36" s="1"/>
  <c r="D54" i="36"/>
  <c r="E32" i="36"/>
  <c r="F32" i="36" s="1"/>
  <c r="F4" i="36"/>
  <c r="H68" i="110" s="1"/>
  <c r="E63" i="36"/>
  <c r="E38" i="36"/>
  <c r="F38" i="36" s="1"/>
  <c r="E29" i="36"/>
  <c r="F29" i="36" s="1"/>
  <c r="D7" i="36"/>
  <c r="D8" i="36" s="1"/>
  <c r="E5" i="36"/>
  <c r="F5" i="36" s="1"/>
  <c r="E26" i="36"/>
  <c r="F26" i="36" s="1"/>
  <c r="E17" i="36"/>
  <c r="F17" i="36" s="1"/>
  <c r="E14" i="36"/>
  <c r="F14" i="36" s="1"/>
  <c r="D46" i="36"/>
  <c r="E44" i="36"/>
  <c r="F44" i="36" s="1"/>
  <c r="E23" i="36"/>
  <c r="F23" i="36" s="1"/>
  <c r="D61" i="36"/>
  <c r="E42" i="36"/>
  <c r="F42" i="36" s="1"/>
  <c r="E20" i="36"/>
  <c r="F20" i="36" s="1"/>
  <c r="E51" i="36"/>
  <c r="F51" i="36" s="1"/>
  <c r="E54" i="37"/>
  <c r="F54" i="37" s="1"/>
  <c r="E35" i="37"/>
  <c r="F35" i="37" s="1"/>
  <c r="E11" i="37"/>
  <c r="F11" i="37" s="1"/>
  <c r="E60" i="37"/>
  <c r="F60" i="37" s="1"/>
  <c r="D62" i="37"/>
  <c r="D63" i="37" s="1"/>
  <c r="E43" i="37"/>
  <c r="F43" i="37" s="1"/>
  <c r="E50" i="37"/>
  <c r="F50" i="37" s="1"/>
  <c r="E29" i="37"/>
  <c r="F29" i="37" s="1"/>
  <c r="D7" i="37"/>
  <c r="D8" i="37" s="1"/>
  <c r="E5" i="37"/>
  <c r="F5" i="37" s="1"/>
  <c r="E76" i="37"/>
  <c r="F76" i="37" s="1"/>
  <c r="D78" i="37"/>
  <c r="D79" i="37" s="1"/>
  <c r="E55" i="37"/>
  <c r="F55" i="37" s="1"/>
  <c r="E88" i="37"/>
  <c r="F88" i="37" s="1"/>
  <c r="D58" i="37"/>
  <c r="D59" i="37" s="1"/>
  <c r="E56" i="37"/>
  <c r="F56" i="37" s="1"/>
  <c r="E48" i="37"/>
  <c r="F48" i="37" s="1"/>
  <c r="E38" i="37"/>
  <c r="F38" i="37" s="1"/>
  <c r="E26" i="37"/>
  <c r="F26" i="37" s="1"/>
  <c r="E14" i="37"/>
  <c r="F14" i="37" s="1"/>
  <c r="D82" i="37"/>
  <c r="D83" i="37" s="1"/>
  <c r="E80" i="37"/>
  <c r="F80" i="37" s="1"/>
  <c r="E46" i="37"/>
  <c r="F46" i="37" s="1"/>
  <c r="E23" i="37"/>
  <c r="F23" i="37" s="1"/>
  <c r="E91" i="37"/>
  <c r="F91" i="37" s="1"/>
  <c r="E51" i="37"/>
  <c r="F51" i="37" s="1"/>
  <c r="D66" i="37"/>
  <c r="D67" i="37" s="1"/>
  <c r="E64" i="37"/>
  <c r="F64" i="37" s="1"/>
  <c r="E41" i="37"/>
  <c r="F41" i="37" s="1"/>
  <c r="E17" i="37"/>
  <c r="F17" i="37" s="1"/>
  <c r="E47" i="37"/>
  <c r="F47" i="37" s="1"/>
  <c r="D92" i="37"/>
  <c r="E72" i="37"/>
  <c r="F72" i="37" s="1"/>
  <c r="D74" i="37"/>
  <c r="D75" i="37" s="1"/>
  <c r="E52" i="37"/>
  <c r="F52" i="37" s="1"/>
  <c r="E44" i="37"/>
  <c r="F44" i="37" s="1"/>
  <c r="E32" i="37"/>
  <c r="F32" i="37" s="1"/>
  <c r="E20" i="37"/>
  <c r="F20" i="37" s="1"/>
  <c r="E29" i="38"/>
  <c r="F29" i="38" s="1"/>
  <c r="D7" i="38"/>
  <c r="D8" i="38" s="1"/>
  <c r="E5" i="38"/>
  <c r="F5" i="38" s="1"/>
  <c r="E38" i="38"/>
  <c r="F38" i="38" s="1"/>
  <c r="E28" i="38"/>
  <c r="F28" i="38" s="1"/>
  <c r="E16" i="38"/>
  <c r="F16" i="38" s="1"/>
  <c r="E23" i="38"/>
  <c r="F23" i="38" s="1"/>
  <c r="D41" i="38"/>
  <c r="D42" i="38" s="1"/>
  <c r="E39" i="38"/>
  <c r="F39" i="38" s="1"/>
  <c r="E17" i="38"/>
  <c r="F17" i="38" s="1"/>
  <c r="E34" i="38"/>
  <c r="F34" i="38" s="1"/>
  <c r="E22" i="38"/>
  <c r="F22" i="38" s="1"/>
  <c r="E10" i="38"/>
  <c r="F10" i="38" s="1"/>
  <c r="E35" i="38"/>
  <c r="F35" i="38" s="1"/>
  <c r="E11" i="38"/>
  <c r="F11" i="38" s="1"/>
  <c r="E43" i="38"/>
  <c r="F43" i="38" s="1"/>
  <c r="D48" i="38"/>
  <c r="D45" i="38"/>
  <c r="E4" i="38"/>
  <c r="E20" i="39"/>
  <c r="F20" i="39" s="1"/>
  <c r="E32" i="39"/>
  <c r="F32" i="39" s="1"/>
  <c r="E10" i="39"/>
  <c r="F10" i="39" s="1"/>
  <c r="E29" i="39"/>
  <c r="F29" i="39" s="1"/>
  <c r="E5" i="39"/>
  <c r="F5" i="39" s="1"/>
  <c r="D7" i="39"/>
  <c r="D8" i="39" s="1"/>
  <c r="E19" i="39"/>
  <c r="F19" i="39" s="1"/>
  <c r="D43" i="39"/>
  <c r="D44" i="39" s="1"/>
  <c r="E41" i="39"/>
  <c r="F41" i="39" s="1"/>
  <c r="E14" i="39"/>
  <c r="F14" i="39" s="1"/>
  <c r="E28" i="39"/>
  <c r="F28" i="39" s="1"/>
  <c r="D50" i="39"/>
  <c r="E4" i="39"/>
  <c r="B65" i="110" s="1"/>
  <c r="E23" i="39"/>
  <c r="F23" i="39" s="1"/>
  <c r="E45" i="39"/>
  <c r="F45" i="39" s="1"/>
  <c r="E13" i="39"/>
  <c r="F13" i="39" s="1"/>
  <c r="E31" i="39"/>
  <c r="F31" i="39" s="1"/>
  <c r="E22" i="39"/>
  <c r="F22" i="39" s="1"/>
  <c r="E48" i="39"/>
  <c r="F48" i="39" s="1"/>
  <c r="E17" i="39"/>
  <c r="F17" i="39" s="1"/>
  <c r="E30" i="39"/>
  <c r="F30" i="39" s="1"/>
  <c r="E26" i="39"/>
  <c r="F26" i="39" s="1"/>
  <c r="E37" i="39"/>
  <c r="F37" i="39" s="1"/>
  <c r="D39" i="39"/>
  <c r="D40" i="39" s="1"/>
  <c r="E16" i="39"/>
  <c r="F16" i="39" s="1"/>
  <c r="E33" i="39"/>
  <c r="F33" i="39" s="1"/>
  <c r="D35" i="39"/>
  <c r="D36" i="39" s="1"/>
  <c r="E11" i="39"/>
  <c r="F11" i="39" s="1"/>
  <c r="E25" i="39"/>
  <c r="F25" i="39" s="1"/>
  <c r="E46" i="40"/>
  <c r="F46" i="40" s="1"/>
  <c r="E22" i="40"/>
  <c r="F22" i="40" s="1"/>
  <c r="E41" i="40"/>
  <c r="F41" i="40" s="1"/>
  <c r="E17" i="40"/>
  <c r="F17" i="40" s="1"/>
  <c r="E62" i="40"/>
  <c r="F62" i="40" s="1"/>
  <c r="D64" i="40"/>
  <c r="D65" i="40" s="1"/>
  <c r="E37" i="40"/>
  <c r="F37" i="40" s="1"/>
  <c r="E13" i="40"/>
  <c r="F13" i="40" s="1"/>
  <c r="E44" i="40"/>
  <c r="F44" i="40" s="1"/>
  <c r="E20" i="40"/>
  <c r="F20" i="40" s="1"/>
  <c r="E40" i="40"/>
  <c r="F40" i="40" s="1"/>
  <c r="E16" i="40"/>
  <c r="F16" i="40" s="1"/>
  <c r="E66" i="40"/>
  <c r="F66" i="40" s="1"/>
  <c r="D68" i="40"/>
  <c r="D69" i="40" s="1"/>
  <c r="E35" i="40"/>
  <c r="F35" i="40" s="1"/>
  <c r="E11" i="40"/>
  <c r="F11" i="40" s="1"/>
  <c r="E52" i="40"/>
  <c r="F52" i="40" s="1"/>
  <c r="E31" i="40"/>
  <c r="F31" i="40" s="1"/>
  <c r="D60" i="40"/>
  <c r="E58" i="40"/>
  <c r="F58" i="40" s="1"/>
  <c r="E38" i="40"/>
  <c r="F38" i="40" s="1"/>
  <c r="E14" i="40"/>
  <c r="F14" i="40" s="1"/>
  <c r="D56" i="40"/>
  <c r="E54" i="40"/>
  <c r="F54" i="40" s="1"/>
  <c r="E34" i="40"/>
  <c r="F34" i="40" s="1"/>
  <c r="E10" i="40"/>
  <c r="F10" i="40" s="1"/>
  <c r="E51" i="40"/>
  <c r="F51" i="40" s="1"/>
  <c r="E29" i="40"/>
  <c r="F29" i="40" s="1"/>
  <c r="E5" i="40"/>
  <c r="F5" i="40" s="1"/>
  <c r="D7" i="40"/>
  <c r="D8" i="40" s="1"/>
  <c r="E48" i="40"/>
  <c r="F48" i="40" s="1"/>
  <c r="E25" i="40"/>
  <c r="F25" i="40" s="1"/>
  <c r="E53" i="40"/>
  <c r="F53" i="40" s="1"/>
  <c r="E32" i="40"/>
  <c r="F32" i="40" s="1"/>
  <c r="E50" i="40"/>
  <c r="F50" i="40" s="1"/>
  <c r="E28" i="40"/>
  <c r="F28" i="40" s="1"/>
  <c r="D74" i="40"/>
  <c r="E4" i="40"/>
  <c r="E47" i="40"/>
  <c r="F47" i="40" s="1"/>
  <c r="E23" i="40"/>
  <c r="F23" i="40" s="1"/>
  <c r="E72" i="40"/>
  <c r="F72" i="40" s="1"/>
  <c r="E43" i="40"/>
  <c r="F43" i="40" s="1"/>
  <c r="E19" i="40"/>
  <c r="F19" i="40" s="1"/>
  <c r="E49" i="40"/>
  <c r="F49" i="40" s="1"/>
  <c r="E26" i="40"/>
  <c r="F26" i="40" s="1"/>
  <c r="E23" i="32"/>
  <c r="F23" i="32" s="1"/>
  <c r="E31" i="32"/>
  <c r="F31" i="32" s="1"/>
  <c r="E59" i="32"/>
  <c r="F59" i="32" s="1"/>
  <c r="E38" i="32"/>
  <c r="F38" i="32" s="1"/>
  <c r="E14" i="32"/>
  <c r="F14" i="32" s="1"/>
  <c r="E34" i="32"/>
  <c r="F34" i="32" s="1"/>
  <c r="E10" i="32"/>
  <c r="F10" i="32" s="1"/>
  <c r="E41" i="32"/>
  <c r="F41" i="32" s="1"/>
  <c r="E17" i="32"/>
  <c r="F17" i="32" s="1"/>
  <c r="E48" i="32"/>
  <c r="F48" i="32" s="1"/>
  <c r="E25" i="32"/>
  <c r="F25" i="32" s="1"/>
  <c r="E54" i="32"/>
  <c r="F54" i="32" s="1"/>
  <c r="D56" i="32"/>
  <c r="D57" i="32" s="1"/>
  <c r="E32" i="32"/>
  <c r="F32" i="32" s="1"/>
  <c r="D52" i="32"/>
  <c r="E50" i="32"/>
  <c r="F50" i="32" s="1"/>
  <c r="E28" i="32"/>
  <c r="F28" i="32" s="1"/>
  <c r="D61" i="32"/>
  <c r="E4" i="32"/>
  <c r="B63" i="110" s="1"/>
  <c r="E35" i="32"/>
  <c r="F35" i="32" s="1"/>
  <c r="E11" i="32"/>
  <c r="F11" i="32" s="1"/>
  <c r="E43" i="32"/>
  <c r="F43" i="32" s="1"/>
  <c r="E19" i="32"/>
  <c r="F19" i="32" s="1"/>
  <c r="E49" i="32"/>
  <c r="F49" i="32" s="1"/>
  <c r="E26" i="32"/>
  <c r="F26" i="32" s="1"/>
  <c r="E46" i="32"/>
  <c r="F46" i="32" s="1"/>
  <c r="E22" i="32"/>
  <c r="F22" i="32" s="1"/>
  <c r="E29" i="32"/>
  <c r="F29" i="32" s="1"/>
  <c r="D7" i="32"/>
  <c r="E5" i="32"/>
  <c r="F5" i="32" s="1"/>
  <c r="E37" i="32"/>
  <c r="F37" i="32" s="1"/>
  <c r="E13" i="32"/>
  <c r="F13" i="32" s="1"/>
  <c r="E44" i="32"/>
  <c r="F44" i="32" s="1"/>
  <c r="E20" i="32"/>
  <c r="F20" i="32" s="1"/>
  <c r="E40" i="32"/>
  <c r="F40" i="32" s="1"/>
  <c r="E16" i="32"/>
  <c r="F16" i="32" s="1"/>
  <c r="E32" i="42"/>
  <c r="F32" i="42" s="1"/>
  <c r="E58" i="42"/>
  <c r="F58" i="42" s="1"/>
  <c r="E28" i="42"/>
  <c r="F28" i="42" s="1"/>
  <c r="D61" i="42"/>
  <c r="E4" i="42"/>
  <c r="B62" i="110" s="1"/>
  <c r="E35" i="42"/>
  <c r="F35" i="42" s="1"/>
  <c r="E11" i="42"/>
  <c r="F11" i="42" s="1"/>
  <c r="E41" i="42"/>
  <c r="F41" i="42" s="1"/>
  <c r="E19" i="42"/>
  <c r="F19" i="42" s="1"/>
  <c r="D49" i="42"/>
  <c r="D50" i="42" s="1"/>
  <c r="E47" i="42"/>
  <c r="F47" i="42" s="1"/>
  <c r="E26" i="42"/>
  <c r="F26" i="42" s="1"/>
  <c r="E43" i="42"/>
  <c r="F43" i="42" s="1"/>
  <c r="D45" i="42"/>
  <c r="D46" i="42" s="1"/>
  <c r="E22" i="42"/>
  <c r="F22" i="42" s="1"/>
  <c r="D59" i="42"/>
  <c r="E29" i="42"/>
  <c r="F29" i="42" s="1"/>
  <c r="E5" i="42"/>
  <c r="F5" i="42" s="1"/>
  <c r="D7" i="42"/>
  <c r="D8" i="42" s="1"/>
  <c r="E37" i="42"/>
  <c r="F37" i="42" s="1"/>
  <c r="E13" i="42"/>
  <c r="F13" i="42" s="1"/>
  <c r="E42" i="42"/>
  <c r="F42" i="42" s="1"/>
  <c r="E20" i="42"/>
  <c r="F20" i="42" s="1"/>
  <c r="E39" i="42"/>
  <c r="F39" i="42" s="1"/>
  <c r="E16" i="42"/>
  <c r="F16" i="42" s="1"/>
  <c r="E55" i="42"/>
  <c r="F55" i="42" s="1"/>
  <c r="E23" i="42"/>
  <c r="F23" i="42" s="1"/>
  <c r="E56" i="42"/>
  <c r="F56" i="42" s="1"/>
  <c r="E31" i="42"/>
  <c r="F31" i="42" s="1"/>
  <c r="E38" i="42"/>
  <c r="F38" i="42" s="1"/>
  <c r="E14" i="42"/>
  <c r="F14" i="42" s="1"/>
  <c r="E34" i="42"/>
  <c r="F34" i="42" s="1"/>
  <c r="E10" i="42"/>
  <c r="F10" i="42" s="1"/>
  <c r="E40" i="42"/>
  <c r="F40" i="42" s="1"/>
  <c r="E17" i="42"/>
  <c r="F17" i="42" s="1"/>
  <c r="D53" i="42"/>
  <c r="D54" i="42" s="1"/>
  <c r="E51" i="42"/>
  <c r="F51" i="42" s="1"/>
  <c r="E25" i="42"/>
  <c r="F25" i="42" s="1"/>
  <c r="E21" i="43"/>
  <c r="F21" i="43" s="1"/>
  <c r="E17" i="43"/>
  <c r="F17" i="43" s="1"/>
  <c r="E13" i="43"/>
  <c r="F13" i="43" s="1"/>
  <c r="E14" i="43"/>
  <c r="F14" i="43" s="1"/>
  <c r="E16" i="43"/>
  <c r="F16" i="43" s="1"/>
  <c r="E11" i="43"/>
  <c r="F11" i="43" s="1"/>
  <c r="E10" i="43"/>
  <c r="F10" i="43" s="1"/>
  <c r="D27" i="43"/>
  <c r="E5" i="43"/>
  <c r="F5" i="43" s="1"/>
  <c r="D7" i="43"/>
  <c r="D8" i="43" s="1"/>
  <c r="E26" i="43"/>
  <c r="F26" i="43" s="1"/>
  <c r="D29" i="43"/>
  <c r="E4" i="43"/>
  <c r="E22" i="43"/>
  <c r="F22" i="43" s="1"/>
  <c r="D24" i="43"/>
  <c r="E19" i="43"/>
  <c r="F19" i="43" s="1"/>
  <c r="E41" i="44"/>
  <c r="F41" i="44" s="1"/>
  <c r="E17" i="44"/>
  <c r="F17" i="44" s="1"/>
  <c r="E67" i="44"/>
  <c r="F67" i="44" s="1"/>
  <c r="D69" i="44"/>
  <c r="D70" i="44" s="1"/>
  <c r="E50" i="44"/>
  <c r="F50" i="44" s="1"/>
  <c r="E40" i="44"/>
  <c r="F40" i="44" s="1"/>
  <c r="E28" i="44"/>
  <c r="F28" i="44" s="1"/>
  <c r="E16" i="44"/>
  <c r="F16" i="44" s="1"/>
  <c r="D73" i="44"/>
  <c r="D74" i="44" s="1"/>
  <c r="E71" i="44"/>
  <c r="F71" i="44" s="1"/>
  <c r="E23" i="44"/>
  <c r="F23" i="44" s="1"/>
  <c r="E75" i="44"/>
  <c r="F75" i="44" s="1"/>
  <c r="D57" i="44"/>
  <c r="D58" i="44" s="1"/>
  <c r="E55" i="44"/>
  <c r="F55" i="44" s="1"/>
  <c r="E35" i="44"/>
  <c r="F35" i="44" s="1"/>
  <c r="E11" i="44"/>
  <c r="F11" i="44" s="1"/>
  <c r="D61" i="44"/>
  <c r="D62" i="44" s="1"/>
  <c r="E59" i="44"/>
  <c r="F59" i="44" s="1"/>
  <c r="E47" i="44"/>
  <c r="F47" i="44" s="1"/>
  <c r="E77" i="44"/>
  <c r="F77" i="44" s="1"/>
  <c r="D80" i="44"/>
  <c r="E4" i="44"/>
  <c r="B60" i="110" s="1"/>
  <c r="E51" i="44"/>
  <c r="F51" i="44" s="1"/>
  <c r="E29" i="44"/>
  <c r="F29" i="44" s="1"/>
  <c r="D7" i="44"/>
  <c r="D8" i="44" s="1"/>
  <c r="E5" i="44"/>
  <c r="F5" i="44" s="1"/>
  <c r="D78" i="44"/>
  <c r="E54" i="44"/>
  <c r="F54" i="44" s="1"/>
  <c r="E46" i="44"/>
  <c r="F46" i="44" s="1"/>
  <c r="E34" i="44"/>
  <c r="F34" i="44" s="1"/>
  <c r="E22" i="44"/>
  <c r="F22" i="44" s="1"/>
  <c r="E10" i="44"/>
  <c r="F10" i="44" s="1"/>
  <c r="E29" i="45"/>
  <c r="F29" i="45" s="1"/>
  <c r="D7" i="45"/>
  <c r="D8" i="45" s="1"/>
  <c r="E5" i="45"/>
  <c r="F5" i="45" s="1"/>
  <c r="E31" i="45"/>
  <c r="F31" i="45" s="1"/>
  <c r="E52" i="45"/>
  <c r="F52" i="45" s="1"/>
  <c r="E26" i="45"/>
  <c r="F26" i="45" s="1"/>
  <c r="D50" i="45"/>
  <c r="D51" i="45" s="1"/>
  <c r="E48" i="45"/>
  <c r="F48" i="45" s="1"/>
  <c r="E28" i="45"/>
  <c r="F28" i="45" s="1"/>
  <c r="E10" i="45"/>
  <c r="F10" i="45" s="1"/>
  <c r="D46" i="45"/>
  <c r="D47" i="45" s="1"/>
  <c r="E44" i="45"/>
  <c r="F44" i="45" s="1"/>
  <c r="E23" i="45"/>
  <c r="F23" i="45" s="1"/>
  <c r="D55" i="45"/>
  <c r="E25" i="45"/>
  <c r="F25" i="45" s="1"/>
  <c r="E42" i="45"/>
  <c r="F42" i="45" s="1"/>
  <c r="E20" i="45"/>
  <c r="F20" i="45" s="1"/>
  <c r="E43" i="45"/>
  <c r="F43" i="45" s="1"/>
  <c r="E22" i="45"/>
  <c r="F22" i="45" s="1"/>
  <c r="D58" i="45"/>
  <c r="E4" i="45"/>
  <c r="B59" i="110" s="1"/>
  <c r="E40" i="45"/>
  <c r="F40" i="45" s="1"/>
  <c r="E17" i="45"/>
  <c r="F17" i="45" s="1"/>
  <c r="E41" i="45"/>
  <c r="F41" i="45" s="1"/>
  <c r="E19" i="45"/>
  <c r="F19" i="45" s="1"/>
  <c r="E38" i="45"/>
  <c r="F38" i="45" s="1"/>
  <c r="E14" i="45"/>
  <c r="F14" i="45" s="1"/>
  <c r="E39" i="45"/>
  <c r="F39" i="45" s="1"/>
  <c r="E16" i="45"/>
  <c r="F16" i="45" s="1"/>
  <c r="E35" i="45"/>
  <c r="F35" i="45" s="1"/>
  <c r="E11" i="45"/>
  <c r="F11" i="45" s="1"/>
  <c r="E37" i="45"/>
  <c r="F37" i="45" s="1"/>
  <c r="D63" i="45"/>
  <c r="E56" i="45"/>
  <c r="F56" i="45" s="1"/>
  <c r="E32" i="45"/>
  <c r="F32" i="45" s="1"/>
  <c r="E53" i="45"/>
  <c r="F53" i="45" s="1"/>
  <c r="E34" i="45"/>
  <c r="F34" i="45" s="1"/>
  <c r="E50" i="46"/>
  <c r="F50" i="46" s="1"/>
  <c r="E26" i="46"/>
  <c r="F26" i="46" s="1"/>
  <c r="E70" i="46"/>
  <c r="F70" i="46" s="1"/>
  <c r="D72" i="46"/>
  <c r="D73" i="46" s="1"/>
  <c r="E40" i="46"/>
  <c r="F40" i="46" s="1"/>
  <c r="E16" i="46"/>
  <c r="F16" i="46" s="1"/>
  <c r="E66" i="46"/>
  <c r="F66" i="46" s="1"/>
  <c r="D68" i="46"/>
  <c r="E41" i="46"/>
  <c r="F41" i="46" s="1"/>
  <c r="E17" i="46"/>
  <c r="F17" i="46" s="1"/>
  <c r="D64" i="46"/>
  <c r="D65" i="46" s="1"/>
  <c r="E62" i="46"/>
  <c r="F62" i="46" s="1"/>
  <c r="E43" i="46"/>
  <c r="F43" i="46" s="1"/>
  <c r="E19" i="46"/>
  <c r="F19" i="46" s="1"/>
  <c r="D76" i="46"/>
  <c r="D77" i="46" s="1"/>
  <c r="E74" i="46"/>
  <c r="F74" i="46" s="1"/>
  <c r="E44" i="46"/>
  <c r="F44" i="46" s="1"/>
  <c r="E20" i="46"/>
  <c r="F20" i="46" s="1"/>
  <c r="E55" i="46"/>
  <c r="F55" i="46" s="1"/>
  <c r="E34" i="46"/>
  <c r="F34" i="46" s="1"/>
  <c r="E10" i="46"/>
  <c r="F10" i="46" s="1"/>
  <c r="E56" i="46"/>
  <c r="F56" i="46" s="1"/>
  <c r="E35" i="46"/>
  <c r="F35" i="46" s="1"/>
  <c r="E11" i="46"/>
  <c r="F11" i="46" s="1"/>
  <c r="E57" i="46"/>
  <c r="F57" i="46" s="1"/>
  <c r="E37" i="46"/>
  <c r="F37" i="46" s="1"/>
  <c r="E13" i="46"/>
  <c r="F13" i="46" s="1"/>
  <c r="D60" i="46"/>
  <c r="D61" i="46" s="1"/>
  <c r="E58" i="46"/>
  <c r="F58" i="46" s="1"/>
  <c r="E38" i="46"/>
  <c r="F38" i="46" s="1"/>
  <c r="E14" i="46"/>
  <c r="F14" i="46" s="1"/>
  <c r="E51" i="46"/>
  <c r="F51" i="46" s="1"/>
  <c r="E28" i="46"/>
  <c r="F28" i="46" s="1"/>
  <c r="D83" i="46"/>
  <c r="E4" i="46"/>
  <c r="E52" i="46"/>
  <c r="F52" i="46" s="1"/>
  <c r="E29" i="46"/>
  <c r="F29" i="46" s="1"/>
  <c r="E5" i="46"/>
  <c r="F5" i="46" s="1"/>
  <c r="D7" i="46"/>
  <c r="D8" i="46" s="1"/>
  <c r="E53" i="46"/>
  <c r="F53" i="46" s="1"/>
  <c r="E31" i="46"/>
  <c r="F31" i="46" s="1"/>
  <c r="E54" i="46"/>
  <c r="F54" i="46" s="1"/>
  <c r="E32" i="46"/>
  <c r="F32" i="46" s="1"/>
  <c r="E80" i="46"/>
  <c r="F80" i="46" s="1"/>
  <c r="E46" i="46"/>
  <c r="F46" i="46" s="1"/>
  <c r="E22" i="46"/>
  <c r="F22" i="46" s="1"/>
  <c r="D81" i="46"/>
  <c r="E47" i="46"/>
  <c r="F47" i="46" s="1"/>
  <c r="E23" i="46"/>
  <c r="F23" i="46" s="1"/>
  <c r="E78" i="46"/>
  <c r="F78" i="46" s="1"/>
  <c r="E49" i="46"/>
  <c r="F49" i="46" s="1"/>
  <c r="E25" i="46"/>
  <c r="F25" i="46" s="1"/>
  <c r="D59" i="47"/>
  <c r="D60" i="47" s="1"/>
  <c r="E57" i="47"/>
  <c r="F57" i="47" s="1"/>
  <c r="E40" i="47"/>
  <c r="F40" i="47" s="1"/>
  <c r="E16" i="47"/>
  <c r="F16" i="47" s="1"/>
  <c r="E53" i="47"/>
  <c r="F53" i="47" s="1"/>
  <c r="D55" i="47"/>
  <c r="D56" i="47" s="1"/>
  <c r="E35" i="47"/>
  <c r="F35" i="47" s="1"/>
  <c r="E11" i="47"/>
  <c r="F11" i="47" s="1"/>
  <c r="E50" i="47"/>
  <c r="F50" i="47" s="1"/>
  <c r="E31" i="47"/>
  <c r="F31" i="47" s="1"/>
  <c r="E66" i="47"/>
  <c r="F66" i="47" s="1"/>
  <c r="E43" i="47"/>
  <c r="F43" i="47" s="1"/>
  <c r="E20" i="47"/>
  <c r="F20" i="47" s="1"/>
  <c r="E52" i="47"/>
  <c r="F52" i="47" s="1"/>
  <c r="E34" i="47"/>
  <c r="F34" i="47" s="1"/>
  <c r="E10" i="47"/>
  <c r="F10" i="47" s="1"/>
  <c r="E49" i="47"/>
  <c r="F49" i="47" s="1"/>
  <c r="E29" i="47"/>
  <c r="F29" i="47" s="1"/>
  <c r="E5" i="47"/>
  <c r="F5" i="47" s="1"/>
  <c r="D7" i="47"/>
  <c r="D8" i="47" s="1"/>
  <c r="E46" i="47"/>
  <c r="F46" i="47" s="1"/>
  <c r="E25" i="47"/>
  <c r="F25" i="47" s="1"/>
  <c r="D63" i="47"/>
  <c r="D64" i="47" s="1"/>
  <c r="E61" i="47"/>
  <c r="F61" i="47" s="1"/>
  <c r="E38" i="47"/>
  <c r="F38" i="47" s="1"/>
  <c r="E14" i="47"/>
  <c r="F14" i="47" s="1"/>
  <c r="E48" i="47"/>
  <c r="F48" i="47" s="1"/>
  <c r="E28" i="47"/>
  <c r="F28" i="47" s="1"/>
  <c r="D71" i="47"/>
  <c r="E4" i="47"/>
  <c r="B57" i="110" s="1"/>
  <c r="E45" i="47"/>
  <c r="F45" i="47" s="1"/>
  <c r="E23" i="47"/>
  <c r="F23" i="47" s="1"/>
  <c r="D69" i="47"/>
  <c r="E42" i="47"/>
  <c r="F42" i="47" s="1"/>
  <c r="E19" i="47"/>
  <c r="F19" i="47" s="1"/>
  <c r="E51" i="47"/>
  <c r="F51" i="47" s="1"/>
  <c r="E32" i="47"/>
  <c r="F32" i="47" s="1"/>
  <c r="E44" i="47"/>
  <c r="F44" i="47" s="1"/>
  <c r="E22" i="47"/>
  <c r="F22" i="47" s="1"/>
  <c r="E68" i="47"/>
  <c r="F68" i="47" s="1"/>
  <c r="E41" i="47"/>
  <c r="F41" i="47" s="1"/>
  <c r="E17" i="47"/>
  <c r="F17" i="47" s="1"/>
  <c r="E65" i="47"/>
  <c r="F65" i="47" s="1"/>
  <c r="E37" i="47"/>
  <c r="F37" i="47" s="1"/>
  <c r="E13" i="47"/>
  <c r="F13" i="47" s="1"/>
  <c r="E47" i="47"/>
  <c r="F47" i="47" s="1"/>
  <c r="E26" i="47"/>
  <c r="F26" i="47" s="1"/>
  <c r="E20" i="48"/>
  <c r="F20" i="48" s="1"/>
  <c r="E34" i="48"/>
  <c r="F34" i="48" s="1"/>
  <c r="E10" i="48"/>
  <c r="F10" i="48" s="1"/>
  <c r="E41" i="48"/>
  <c r="F41" i="48" s="1"/>
  <c r="E17" i="48"/>
  <c r="F17" i="48" s="1"/>
  <c r="E42" i="48"/>
  <c r="F42" i="48" s="1"/>
  <c r="E19" i="48"/>
  <c r="F19" i="48" s="1"/>
  <c r="E38" i="48"/>
  <c r="F38" i="48" s="1"/>
  <c r="E14" i="48"/>
  <c r="F14" i="48" s="1"/>
  <c r="E16" i="48"/>
  <c r="F16" i="48" s="1"/>
  <c r="E45" i="48"/>
  <c r="F45" i="48" s="1"/>
  <c r="D47" i="48"/>
  <c r="D48" i="48" s="1"/>
  <c r="E23" i="48"/>
  <c r="F23" i="48" s="1"/>
  <c r="E25" i="48"/>
  <c r="F25" i="48" s="1"/>
  <c r="D51" i="48"/>
  <c r="D52" i="48" s="1"/>
  <c r="E49" i="48"/>
  <c r="F49" i="48" s="1"/>
  <c r="E28" i="48"/>
  <c r="F28" i="48" s="1"/>
  <c r="D58" i="48"/>
  <c r="E4" i="48"/>
  <c r="E35" i="48"/>
  <c r="F35" i="48" s="1"/>
  <c r="E11" i="48"/>
  <c r="F11" i="48" s="1"/>
  <c r="E37" i="48"/>
  <c r="F37" i="48" s="1"/>
  <c r="E13" i="48"/>
  <c r="F13" i="48" s="1"/>
  <c r="E32" i="48"/>
  <c r="F32" i="48" s="1"/>
  <c r="E40" i="48"/>
  <c r="F40" i="48" s="1"/>
  <c r="D56" i="48"/>
  <c r="E43" i="48"/>
  <c r="F43" i="48" s="1"/>
  <c r="E44" i="48"/>
  <c r="F44" i="48" s="1"/>
  <c r="E22" i="48"/>
  <c r="F22" i="48" s="1"/>
  <c r="E55" i="48"/>
  <c r="F55" i="48" s="1"/>
  <c r="E29" i="48"/>
  <c r="F29" i="48" s="1"/>
  <c r="E5" i="48"/>
  <c r="F5" i="48" s="1"/>
  <c r="D7" i="48"/>
  <c r="D8" i="48" s="1"/>
  <c r="E31" i="48"/>
  <c r="F31" i="48" s="1"/>
  <c r="E53" i="48"/>
  <c r="F53" i="48" s="1"/>
  <c r="E26" i="48"/>
  <c r="F26" i="48" s="1"/>
  <c r="E68" i="49"/>
  <c r="F68" i="49" s="1"/>
  <c r="E56" i="49"/>
  <c r="F56" i="49" s="1"/>
  <c r="E47" i="49"/>
  <c r="F47" i="49" s="1"/>
  <c r="E35" i="49"/>
  <c r="F35" i="49" s="1"/>
  <c r="E23" i="49"/>
  <c r="F23" i="49" s="1"/>
  <c r="E11" i="49"/>
  <c r="F11" i="49" s="1"/>
  <c r="E63" i="49"/>
  <c r="F63" i="49" s="1"/>
  <c r="D7" i="49"/>
  <c r="D8" i="49" s="1"/>
  <c r="E5" i="49"/>
  <c r="F5" i="49" s="1"/>
  <c r="E67" i="49"/>
  <c r="F67" i="49" s="1"/>
  <c r="E52" i="49"/>
  <c r="F52" i="49" s="1"/>
  <c r="E41" i="49"/>
  <c r="F41" i="49" s="1"/>
  <c r="E29" i="49"/>
  <c r="F29" i="49" s="1"/>
  <c r="E17" i="49"/>
  <c r="F17" i="49" s="1"/>
  <c r="D64" i="49"/>
  <c r="E23" i="50"/>
  <c r="F23" i="50" s="1"/>
  <c r="E20" i="50"/>
  <c r="F20" i="50" s="1"/>
  <c r="E22" i="50"/>
  <c r="F22" i="50" s="1"/>
  <c r="E10" i="50"/>
  <c r="F10" i="50" s="1"/>
  <c r="E17" i="50"/>
  <c r="F17" i="50" s="1"/>
  <c r="E36" i="50"/>
  <c r="F36" i="50" s="1"/>
  <c r="E14" i="50"/>
  <c r="F14" i="50" s="1"/>
  <c r="D42" i="50"/>
  <c r="E4" i="50"/>
  <c r="E11" i="50"/>
  <c r="F11" i="50" s="1"/>
  <c r="E30" i="50"/>
  <c r="F30" i="50" s="1"/>
  <c r="D32" i="50"/>
  <c r="D33" i="50" s="1"/>
  <c r="E27" i="50"/>
  <c r="F27" i="50" s="1"/>
  <c r="E16" i="50"/>
  <c r="F16" i="50" s="1"/>
  <c r="E28" i="50"/>
  <c r="F28" i="50" s="1"/>
  <c r="D7" i="50"/>
  <c r="D8" i="50" s="1"/>
  <c r="E5" i="50"/>
  <c r="F5" i="50" s="1"/>
  <c r="E26" i="50"/>
  <c r="F26" i="50" s="1"/>
  <c r="D37" i="50"/>
  <c r="E44" i="51"/>
  <c r="F44" i="51" s="1"/>
  <c r="E35" i="51"/>
  <c r="F35" i="51" s="1"/>
  <c r="E23" i="51"/>
  <c r="F23" i="51" s="1"/>
  <c r="E11" i="51"/>
  <c r="F11" i="51" s="1"/>
  <c r="D67" i="51"/>
  <c r="D68" i="51" s="1"/>
  <c r="E65" i="51"/>
  <c r="F65" i="51" s="1"/>
  <c r="E55" i="51"/>
  <c r="F55" i="51" s="1"/>
  <c r="D7" i="51"/>
  <c r="D8" i="51" s="1"/>
  <c r="E5" i="51"/>
  <c r="F5" i="51" s="1"/>
  <c r="D51" i="51"/>
  <c r="D52" i="51" s="1"/>
  <c r="D78" i="51"/>
  <c r="E49" i="51"/>
  <c r="F49" i="51" s="1"/>
  <c r="E40" i="51"/>
  <c r="F40" i="51" s="1"/>
  <c r="E29" i="51"/>
  <c r="F29" i="51" s="1"/>
  <c r="E17" i="51"/>
  <c r="F17" i="51" s="1"/>
  <c r="D56" i="51"/>
  <c r="D64" i="52"/>
  <c r="D65" i="52" s="1"/>
  <c r="E62" i="52"/>
  <c r="F62" i="52" s="1"/>
  <c r="E35" i="52"/>
  <c r="F35" i="52" s="1"/>
  <c r="E11" i="52"/>
  <c r="F11" i="52" s="1"/>
  <c r="E95" i="52"/>
  <c r="F95" i="52" s="1"/>
  <c r="E86" i="52"/>
  <c r="F86" i="52" s="1"/>
  <c r="D88" i="52"/>
  <c r="D89" i="52" s="1"/>
  <c r="E101" i="52"/>
  <c r="F101" i="52" s="1"/>
  <c r="D52" i="52"/>
  <c r="D53" i="52" s="1"/>
  <c r="E50" i="52"/>
  <c r="F50" i="52" s="1"/>
  <c r="E98" i="52"/>
  <c r="F98" i="52" s="1"/>
  <c r="E47" i="52"/>
  <c r="F47" i="52" s="1"/>
  <c r="E29" i="52"/>
  <c r="F29" i="52" s="1"/>
  <c r="E5" i="52"/>
  <c r="F5" i="52" s="1"/>
  <c r="E90" i="52"/>
  <c r="F90" i="52" s="1"/>
  <c r="D92" i="52"/>
  <c r="D93" i="52" s="1"/>
  <c r="E48" i="52"/>
  <c r="F48" i="52" s="1"/>
  <c r="D104" i="52"/>
  <c r="E70" i="52"/>
  <c r="F70" i="52" s="1"/>
  <c r="D72" i="52"/>
  <c r="D73" i="52" s="1"/>
  <c r="E97" i="52"/>
  <c r="F97" i="52" s="1"/>
  <c r="E46" i="52"/>
  <c r="F46" i="52" s="1"/>
  <c r="E38" i="52"/>
  <c r="F38" i="52" s="1"/>
  <c r="E27" i="52"/>
  <c r="F27" i="52" s="1"/>
  <c r="E15" i="52"/>
  <c r="F15" i="52" s="1"/>
  <c r="D106" i="52"/>
  <c r="E4" i="52"/>
  <c r="E94" i="52"/>
  <c r="F94" i="52" s="1"/>
  <c r="E43" i="52"/>
  <c r="F43" i="52" s="1"/>
  <c r="E23" i="52"/>
  <c r="F23" i="52" s="1"/>
  <c r="E103" i="52"/>
  <c r="F103" i="52" s="1"/>
  <c r="E74" i="52"/>
  <c r="F74" i="52" s="1"/>
  <c r="D76" i="52"/>
  <c r="D77" i="52" s="1"/>
  <c r="E100" i="52"/>
  <c r="F100" i="52" s="1"/>
  <c r="E54" i="52"/>
  <c r="F54" i="52" s="1"/>
  <c r="D56" i="52"/>
  <c r="D57" i="52" s="1"/>
  <c r="D84" i="52"/>
  <c r="D85" i="52" s="1"/>
  <c r="E82" i="52"/>
  <c r="F82" i="52" s="1"/>
  <c r="D80" i="52"/>
  <c r="D81" i="52" s="1"/>
  <c r="E78" i="52"/>
  <c r="F78" i="52" s="1"/>
  <c r="E39" i="52"/>
  <c r="F39" i="52" s="1"/>
  <c r="E17" i="52"/>
  <c r="F17" i="52" s="1"/>
  <c r="E99" i="52"/>
  <c r="F99" i="52" s="1"/>
  <c r="E58" i="52"/>
  <c r="F58" i="52" s="1"/>
  <c r="D60" i="52"/>
  <c r="D61" i="52" s="1"/>
  <c r="E96" i="52"/>
  <c r="F96" i="52" s="1"/>
  <c r="D68" i="52"/>
  <c r="D69" i="52" s="1"/>
  <c r="E66" i="52"/>
  <c r="F66" i="52" s="1"/>
  <c r="E42" i="52"/>
  <c r="F42" i="52" s="1"/>
  <c r="E33" i="52"/>
  <c r="F33" i="52" s="1"/>
  <c r="E21" i="52"/>
  <c r="F21" i="52" s="1"/>
  <c r="E59" i="53"/>
  <c r="F59" i="53" s="1"/>
  <c r="E40" i="53"/>
  <c r="F40" i="53" s="1"/>
  <c r="E16" i="53"/>
  <c r="F16" i="53" s="1"/>
  <c r="E90" i="53"/>
  <c r="F90" i="53" s="1"/>
  <c r="E56" i="53"/>
  <c r="F56" i="53" s="1"/>
  <c r="E35" i="53"/>
  <c r="F35" i="53" s="1"/>
  <c r="E11" i="53"/>
  <c r="F11" i="53" s="1"/>
  <c r="E86" i="53"/>
  <c r="F86" i="53" s="1"/>
  <c r="D88" i="53"/>
  <c r="D89" i="53" s="1"/>
  <c r="E57" i="53"/>
  <c r="F57" i="53" s="1"/>
  <c r="E37" i="53"/>
  <c r="F37" i="53" s="1"/>
  <c r="E13" i="53"/>
  <c r="F13" i="53" s="1"/>
  <c r="E62" i="53"/>
  <c r="F62" i="53" s="1"/>
  <c r="E44" i="53"/>
  <c r="F44" i="53" s="1"/>
  <c r="E20" i="53"/>
  <c r="F20" i="53" s="1"/>
  <c r="E55" i="53"/>
  <c r="F55" i="53" s="1"/>
  <c r="E34" i="53"/>
  <c r="F34" i="53" s="1"/>
  <c r="E10" i="53"/>
  <c r="F10" i="53" s="1"/>
  <c r="E74" i="53"/>
  <c r="F74" i="53" s="1"/>
  <c r="D76" i="53"/>
  <c r="D77" i="53" s="1"/>
  <c r="E52" i="53"/>
  <c r="F52" i="53" s="1"/>
  <c r="E29" i="53"/>
  <c r="F29" i="53" s="1"/>
  <c r="E5" i="53"/>
  <c r="F5" i="53" s="1"/>
  <c r="D7" i="53"/>
  <c r="D8" i="53" s="1"/>
  <c r="E70" i="53"/>
  <c r="F70" i="53" s="1"/>
  <c r="D72" i="53"/>
  <c r="E53" i="53"/>
  <c r="F53" i="53" s="1"/>
  <c r="E31" i="53"/>
  <c r="F31" i="53" s="1"/>
  <c r="E92" i="53"/>
  <c r="F92" i="53" s="1"/>
  <c r="E58" i="53"/>
  <c r="F58" i="53" s="1"/>
  <c r="E38" i="53"/>
  <c r="F38" i="53" s="1"/>
  <c r="E14" i="53"/>
  <c r="F14" i="53" s="1"/>
  <c r="D80" i="53"/>
  <c r="D81" i="53" s="1"/>
  <c r="E78" i="53"/>
  <c r="F78" i="53" s="1"/>
  <c r="E51" i="53"/>
  <c r="F51" i="53" s="1"/>
  <c r="E28" i="53"/>
  <c r="F28" i="53" s="1"/>
  <c r="D97" i="53"/>
  <c r="E4" i="53"/>
  <c r="E64" i="53"/>
  <c r="F64" i="53" s="1"/>
  <c r="E47" i="53"/>
  <c r="F47" i="53" s="1"/>
  <c r="E23" i="53"/>
  <c r="F23" i="53" s="1"/>
  <c r="E95" i="53"/>
  <c r="F95" i="53" s="1"/>
  <c r="E65" i="53"/>
  <c r="F65" i="53" s="1"/>
  <c r="E49" i="53"/>
  <c r="F49" i="53" s="1"/>
  <c r="E25" i="53"/>
  <c r="F25" i="53" s="1"/>
  <c r="D84" i="53"/>
  <c r="D85" i="53" s="1"/>
  <c r="E82" i="53"/>
  <c r="F82" i="53" s="1"/>
  <c r="E54" i="53"/>
  <c r="F54" i="53" s="1"/>
  <c r="E32" i="53"/>
  <c r="F32" i="53" s="1"/>
  <c r="E63" i="53"/>
  <c r="F63" i="53" s="1"/>
  <c r="E46" i="53"/>
  <c r="F46" i="53" s="1"/>
  <c r="E22" i="53"/>
  <c r="F22" i="53" s="1"/>
  <c r="D94" i="53"/>
  <c r="E60" i="53"/>
  <c r="F60" i="53" s="1"/>
  <c r="E41" i="53"/>
  <c r="F41" i="53" s="1"/>
  <c r="E17" i="53"/>
  <c r="F17" i="53" s="1"/>
  <c r="E91" i="53"/>
  <c r="F91" i="53" s="1"/>
  <c r="E61" i="53"/>
  <c r="F61" i="53" s="1"/>
  <c r="E43" i="53"/>
  <c r="F43" i="53" s="1"/>
  <c r="E19" i="53"/>
  <c r="F19" i="53" s="1"/>
  <c r="D68" i="53"/>
  <c r="E66" i="53"/>
  <c r="F66" i="53" s="1"/>
  <c r="E50" i="53"/>
  <c r="F50" i="53" s="1"/>
  <c r="E26" i="53"/>
  <c r="F26" i="53" s="1"/>
  <c r="E32" i="54"/>
  <c r="F32" i="54" s="1"/>
  <c r="E48" i="54"/>
  <c r="F48" i="54" s="1"/>
  <c r="E28" i="54"/>
  <c r="F28" i="54" s="1"/>
  <c r="D51" i="54"/>
  <c r="E4" i="54"/>
  <c r="E29" i="54"/>
  <c r="F29" i="54" s="1"/>
  <c r="E5" i="54"/>
  <c r="F5" i="54" s="1"/>
  <c r="D7" i="54"/>
  <c r="D8" i="54" s="1"/>
  <c r="E19" i="54"/>
  <c r="F19" i="54" s="1"/>
  <c r="E26" i="54"/>
  <c r="F26" i="54" s="1"/>
  <c r="E43" i="54"/>
  <c r="F43" i="54" s="1"/>
  <c r="D45" i="54"/>
  <c r="D46" i="54" s="1"/>
  <c r="E22" i="54"/>
  <c r="F22" i="54" s="1"/>
  <c r="D49" i="54"/>
  <c r="E23" i="54"/>
  <c r="F23" i="54" s="1"/>
  <c r="E36" i="54"/>
  <c r="F36" i="54" s="1"/>
  <c r="E13" i="54"/>
  <c r="F13" i="54" s="1"/>
  <c r="E20" i="54"/>
  <c r="F20" i="54" s="1"/>
  <c r="E38" i="54"/>
  <c r="F38" i="54" s="1"/>
  <c r="E16" i="54"/>
  <c r="F16" i="54" s="1"/>
  <c r="E39" i="54"/>
  <c r="F39" i="54" s="1"/>
  <c r="D41" i="54"/>
  <c r="E17" i="54"/>
  <c r="F17" i="54" s="1"/>
  <c r="E31" i="54"/>
  <c r="F31" i="54" s="1"/>
  <c r="E37" i="54"/>
  <c r="F37" i="54" s="1"/>
  <c r="E14" i="54"/>
  <c r="F14" i="54" s="1"/>
  <c r="E34" i="54"/>
  <c r="F34" i="54" s="1"/>
  <c r="E10" i="54"/>
  <c r="F10" i="54" s="1"/>
  <c r="E35" i="54"/>
  <c r="F35" i="54" s="1"/>
  <c r="E11" i="54"/>
  <c r="F11" i="54" s="1"/>
  <c r="E25" i="54"/>
  <c r="F25" i="54" s="1"/>
  <c r="E93" i="55"/>
  <c r="F93" i="55" s="1"/>
  <c r="E120" i="55"/>
  <c r="F120" i="55" s="1"/>
  <c r="D117" i="55"/>
  <c r="D118" i="55" s="1"/>
  <c r="E115" i="55"/>
  <c r="F115" i="55" s="1"/>
  <c r="E105" i="55"/>
  <c r="F105" i="55" s="1"/>
  <c r="E79" i="55"/>
  <c r="F79" i="55" s="1"/>
  <c r="E71" i="55"/>
  <c r="F71" i="55" s="1"/>
  <c r="E59" i="55"/>
  <c r="F59" i="55" s="1"/>
  <c r="E47" i="55"/>
  <c r="F47" i="55" s="1"/>
  <c r="E35" i="55"/>
  <c r="F35" i="55" s="1"/>
  <c r="E23" i="55"/>
  <c r="F23" i="55" s="1"/>
  <c r="E11" i="55"/>
  <c r="F11" i="55" s="1"/>
  <c r="D106" i="55"/>
  <c r="E109" i="55"/>
  <c r="F109" i="55" s="1"/>
  <c r="D101" i="55"/>
  <c r="D102" i="55" s="1"/>
  <c r="E99" i="55"/>
  <c r="F99" i="55" s="1"/>
  <c r="E89" i="55"/>
  <c r="F89" i="55" s="1"/>
  <c r="D7" i="55"/>
  <c r="D8" i="55" s="1"/>
  <c r="E5" i="55"/>
  <c r="F5" i="55" s="1"/>
  <c r="D90" i="55"/>
  <c r="D110" i="55"/>
  <c r="D85" i="55"/>
  <c r="D86" i="55" s="1"/>
  <c r="E83" i="55"/>
  <c r="F83" i="55" s="1"/>
  <c r="E75" i="55"/>
  <c r="F75" i="55" s="1"/>
  <c r="E65" i="55"/>
  <c r="F65" i="55" s="1"/>
  <c r="E53" i="55"/>
  <c r="F53" i="55" s="1"/>
  <c r="E41" i="55"/>
  <c r="F41" i="55" s="1"/>
  <c r="E29" i="55"/>
  <c r="F29" i="55" s="1"/>
  <c r="E17" i="55"/>
  <c r="F17" i="55" s="1"/>
  <c r="E141" i="56"/>
  <c r="F141" i="56" s="1"/>
  <c r="E52" i="56"/>
  <c r="F52" i="56" s="1"/>
  <c r="D151" i="56"/>
  <c r="E4" i="56"/>
  <c r="B48" i="110" s="1"/>
  <c r="E99" i="56"/>
  <c r="F99" i="56" s="1"/>
  <c r="E38" i="56"/>
  <c r="F38" i="56" s="1"/>
  <c r="E37" i="56"/>
  <c r="F37" i="56" s="1"/>
  <c r="E54" i="56"/>
  <c r="F54" i="56" s="1"/>
  <c r="E134" i="56"/>
  <c r="F134" i="56" s="1"/>
  <c r="E140" i="56"/>
  <c r="F140" i="56" s="1"/>
  <c r="D95" i="56"/>
  <c r="D96" i="56" s="1"/>
  <c r="E93" i="56"/>
  <c r="F93" i="56" s="1"/>
  <c r="E60" i="56"/>
  <c r="F60" i="56" s="1"/>
  <c r="E35" i="56"/>
  <c r="F35" i="56" s="1"/>
  <c r="E139" i="56"/>
  <c r="F139" i="56" s="1"/>
  <c r="E101" i="56"/>
  <c r="F101" i="56" s="1"/>
  <c r="D103" i="56"/>
  <c r="D104" i="56" s="1"/>
  <c r="E45" i="56"/>
  <c r="F45" i="56" s="1"/>
  <c r="E20" i="56"/>
  <c r="F20" i="56" s="1"/>
  <c r="E88" i="56"/>
  <c r="F88" i="56" s="1"/>
  <c r="E128" i="56"/>
  <c r="F128" i="56" s="1"/>
  <c r="E87" i="56"/>
  <c r="F87" i="56" s="1"/>
  <c r="E55" i="56"/>
  <c r="F55" i="56" s="1"/>
  <c r="E28" i="56"/>
  <c r="F28" i="56" s="1"/>
  <c r="E19" i="56"/>
  <c r="F19" i="56" s="1"/>
  <c r="E42" i="56"/>
  <c r="F42" i="56" s="1"/>
  <c r="E58" i="56"/>
  <c r="F58" i="56" s="1"/>
  <c r="D123" i="56"/>
  <c r="D124" i="56" s="1"/>
  <c r="E121" i="56"/>
  <c r="F121" i="56" s="1"/>
  <c r="E138" i="56"/>
  <c r="F138" i="56" s="1"/>
  <c r="E147" i="56"/>
  <c r="F147" i="56" s="1"/>
  <c r="E133" i="56"/>
  <c r="F133" i="56" s="1"/>
  <c r="E53" i="56"/>
  <c r="F53" i="56" s="1"/>
  <c r="E32" i="56"/>
  <c r="F32" i="56" s="1"/>
  <c r="E132" i="56"/>
  <c r="F132" i="56" s="1"/>
  <c r="D63" i="56"/>
  <c r="D64" i="56" s="1"/>
  <c r="E61" i="56"/>
  <c r="F61" i="56" s="1"/>
  <c r="E43" i="56"/>
  <c r="F43" i="56" s="1"/>
  <c r="E16" i="56"/>
  <c r="F16" i="56" s="1"/>
  <c r="E144" i="56"/>
  <c r="F144" i="56" s="1"/>
  <c r="E117" i="56"/>
  <c r="F117" i="56" s="1"/>
  <c r="D119" i="56"/>
  <c r="D120" i="56" s="1"/>
  <c r="D79" i="56"/>
  <c r="D80" i="56" s="1"/>
  <c r="E77" i="56"/>
  <c r="F77" i="56" s="1"/>
  <c r="E48" i="56"/>
  <c r="F48" i="56" s="1"/>
  <c r="E17" i="56"/>
  <c r="F17" i="56" s="1"/>
  <c r="E25" i="56"/>
  <c r="F25" i="56" s="1"/>
  <c r="E46" i="56"/>
  <c r="F46" i="56" s="1"/>
  <c r="D75" i="56"/>
  <c r="E73" i="56"/>
  <c r="F73" i="56" s="1"/>
  <c r="E126" i="56"/>
  <c r="F126" i="56" s="1"/>
  <c r="E142" i="56"/>
  <c r="F142" i="56" s="1"/>
  <c r="E131" i="56"/>
  <c r="F131" i="56" s="1"/>
  <c r="D83" i="56"/>
  <c r="D84" i="56" s="1"/>
  <c r="E81" i="56"/>
  <c r="F81" i="56" s="1"/>
  <c r="E51" i="56"/>
  <c r="F51" i="56" s="1"/>
  <c r="E22" i="56"/>
  <c r="F22" i="56" s="1"/>
  <c r="D100" i="56"/>
  <c r="E113" i="56"/>
  <c r="F113" i="56" s="1"/>
  <c r="D115" i="56"/>
  <c r="D116" i="56" s="1"/>
  <c r="E23" i="56"/>
  <c r="F23" i="56" s="1"/>
  <c r="E135" i="56"/>
  <c r="F135" i="56" s="1"/>
  <c r="E57" i="56"/>
  <c r="F57" i="56" s="1"/>
  <c r="E5" i="56"/>
  <c r="F5" i="56" s="1"/>
  <c r="D7" i="56"/>
  <c r="D8" i="56" s="1"/>
  <c r="E105" i="56"/>
  <c r="F105" i="56" s="1"/>
  <c r="D107" i="56"/>
  <c r="D108" i="56" s="1"/>
  <c r="E148" i="56"/>
  <c r="F148" i="56" s="1"/>
  <c r="E125" i="56"/>
  <c r="F125" i="56" s="1"/>
  <c r="E59" i="56"/>
  <c r="F59" i="56" s="1"/>
  <c r="E34" i="56"/>
  <c r="F34" i="56" s="1"/>
  <c r="E10" i="56"/>
  <c r="F10" i="56" s="1"/>
  <c r="E137" i="56"/>
  <c r="F137" i="56" s="1"/>
  <c r="E65" i="56"/>
  <c r="F65" i="56" s="1"/>
  <c r="D67" i="56"/>
  <c r="D68" i="56" s="1"/>
  <c r="E41" i="56"/>
  <c r="F41" i="56" s="1"/>
  <c r="E11" i="56"/>
  <c r="F11" i="56" s="1"/>
  <c r="E31" i="56"/>
  <c r="F31" i="56" s="1"/>
  <c r="E50" i="56"/>
  <c r="F50" i="56" s="1"/>
  <c r="E89" i="56"/>
  <c r="F89" i="56" s="1"/>
  <c r="D91" i="56"/>
  <c r="D92" i="56" s="1"/>
  <c r="E130" i="56"/>
  <c r="F130" i="56" s="1"/>
  <c r="E146" i="56"/>
  <c r="F146" i="56" s="1"/>
  <c r="E69" i="56"/>
  <c r="F69" i="56" s="1"/>
  <c r="D71" i="56"/>
  <c r="D72" i="56" s="1"/>
  <c r="E44" i="56"/>
  <c r="F44" i="56" s="1"/>
  <c r="E13" i="56"/>
  <c r="F13" i="56" s="1"/>
  <c r="D149" i="56"/>
  <c r="E57" i="57"/>
  <c r="F57" i="57" s="1"/>
  <c r="D7" i="57"/>
  <c r="D8" i="57" s="1"/>
  <c r="E5" i="57"/>
  <c r="F5" i="57" s="1"/>
  <c r="D59" i="57"/>
  <c r="E56" i="57"/>
  <c r="F56" i="57" s="1"/>
  <c r="E41" i="57"/>
  <c r="F41" i="57" s="1"/>
  <c r="E29" i="57"/>
  <c r="F29" i="57" s="1"/>
  <c r="E17" i="57"/>
  <c r="F17" i="57" s="1"/>
  <c r="E53" i="57"/>
  <c r="F53" i="57" s="1"/>
  <c r="E45" i="57"/>
  <c r="F45" i="57" s="1"/>
  <c r="E35" i="57"/>
  <c r="F35" i="57" s="1"/>
  <c r="E23" i="57"/>
  <c r="F23" i="57" s="1"/>
  <c r="E11" i="57"/>
  <c r="F11" i="57" s="1"/>
  <c r="E52" i="57"/>
  <c r="F52" i="57" s="1"/>
  <c r="E98" i="58"/>
  <c r="F98" i="58" s="1"/>
  <c r="E64" i="58"/>
  <c r="F64" i="58" s="1"/>
  <c r="E43" i="58"/>
  <c r="F43" i="58" s="1"/>
  <c r="E19" i="58"/>
  <c r="F19" i="58" s="1"/>
  <c r="E94" i="58"/>
  <c r="F94" i="58" s="1"/>
  <c r="D96" i="58"/>
  <c r="D97" i="58" s="1"/>
  <c r="E65" i="58"/>
  <c r="F65" i="58" s="1"/>
  <c r="E44" i="58"/>
  <c r="F44" i="58" s="1"/>
  <c r="E20" i="58"/>
  <c r="F20" i="58" s="1"/>
  <c r="E90" i="58"/>
  <c r="F90" i="58" s="1"/>
  <c r="D92" i="58"/>
  <c r="D93" i="58" s="1"/>
  <c r="E62" i="58"/>
  <c r="F62" i="58" s="1"/>
  <c r="E40" i="58"/>
  <c r="F40" i="58" s="1"/>
  <c r="E16" i="58"/>
  <c r="F16" i="58" s="1"/>
  <c r="D88" i="58"/>
  <c r="D89" i="58" s="1"/>
  <c r="E86" i="58"/>
  <c r="F86" i="58" s="1"/>
  <c r="E59" i="58"/>
  <c r="F59" i="58" s="1"/>
  <c r="E35" i="58"/>
  <c r="F35" i="58" s="1"/>
  <c r="E11" i="58"/>
  <c r="F11" i="58" s="1"/>
  <c r="D84" i="58"/>
  <c r="D85" i="58" s="1"/>
  <c r="E82" i="58"/>
  <c r="F82" i="58" s="1"/>
  <c r="E60" i="58"/>
  <c r="F60" i="58" s="1"/>
  <c r="E37" i="58"/>
  <c r="F37" i="58" s="1"/>
  <c r="E13" i="58"/>
  <c r="F13" i="58" s="1"/>
  <c r="E78" i="58"/>
  <c r="F78" i="58" s="1"/>
  <c r="D80" i="58"/>
  <c r="D81" i="58" s="1"/>
  <c r="E61" i="58"/>
  <c r="F61" i="58" s="1"/>
  <c r="E38" i="58"/>
  <c r="F38" i="58" s="1"/>
  <c r="E14" i="58"/>
  <c r="F14" i="58" s="1"/>
  <c r="E74" i="58"/>
  <c r="F74" i="58" s="1"/>
  <c r="D76" i="58"/>
  <c r="D77" i="58" s="1"/>
  <c r="E58" i="58"/>
  <c r="F58" i="58" s="1"/>
  <c r="E34" i="58"/>
  <c r="F34" i="58" s="1"/>
  <c r="E10" i="58"/>
  <c r="F10" i="58" s="1"/>
  <c r="E71" i="58"/>
  <c r="F71" i="58" s="1"/>
  <c r="E53" i="58"/>
  <c r="F53" i="58" s="1"/>
  <c r="E29" i="58"/>
  <c r="F29" i="58" s="1"/>
  <c r="D7" i="58"/>
  <c r="D8" i="58" s="1"/>
  <c r="E5" i="58"/>
  <c r="F5" i="58" s="1"/>
  <c r="E72" i="58"/>
  <c r="F72" i="58" s="1"/>
  <c r="E55" i="58"/>
  <c r="F55" i="58" s="1"/>
  <c r="E31" i="58"/>
  <c r="F31" i="58" s="1"/>
  <c r="E103" i="58"/>
  <c r="F103" i="58" s="1"/>
  <c r="E73" i="58"/>
  <c r="F73" i="58" s="1"/>
  <c r="E56" i="58"/>
  <c r="F56" i="58" s="1"/>
  <c r="E32" i="58"/>
  <c r="F32" i="58" s="1"/>
  <c r="D104" i="58"/>
  <c r="E70" i="58"/>
  <c r="F70" i="58" s="1"/>
  <c r="E52" i="58"/>
  <c r="F52" i="58" s="1"/>
  <c r="E28" i="58"/>
  <c r="F28" i="58" s="1"/>
  <c r="D106" i="58"/>
  <c r="E4" i="58"/>
  <c r="E67" i="58"/>
  <c r="F67" i="58" s="1"/>
  <c r="E47" i="58"/>
  <c r="F47" i="58" s="1"/>
  <c r="E23" i="58"/>
  <c r="F23" i="58" s="1"/>
  <c r="E68" i="58"/>
  <c r="F68" i="58" s="1"/>
  <c r="E49" i="58"/>
  <c r="F49" i="58" s="1"/>
  <c r="E25" i="58"/>
  <c r="F25" i="58" s="1"/>
  <c r="E99" i="58"/>
  <c r="F99" i="58" s="1"/>
  <c r="E69" i="58"/>
  <c r="F69" i="58" s="1"/>
  <c r="E50" i="58"/>
  <c r="F50" i="58" s="1"/>
  <c r="E26" i="58"/>
  <c r="F26" i="58" s="1"/>
  <c r="E100" i="58"/>
  <c r="F100" i="58" s="1"/>
  <c r="E66" i="58"/>
  <c r="F66" i="58" s="1"/>
  <c r="E46" i="58"/>
  <c r="F46" i="58" s="1"/>
  <c r="E22" i="58"/>
  <c r="F22" i="58" s="1"/>
  <c r="E101" i="58"/>
  <c r="F101" i="58" s="1"/>
  <c r="E63" i="58"/>
  <c r="F63" i="58" s="1"/>
  <c r="E41" i="58"/>
  <c r="F41" i="58" s="1"/>
  <c r="E17" i="58"/>
  <c r="F17" i="58" s="1"/>
  <c r="E45" i="59"/>
  <c r="F45" i="59" s="1"/>
  <c r="E25" i="59"/>
  <c r="F25" i="59" s="1"/>
  <c r="E61" i="59"/>
  <c r="F61" i="59" s="1"/>
  <c r="E38" i="59"/>
  <c r="F38" i="59" s="1"/>
  <c r="E14" i="59"/>
  <c r="F14" i="59" s="1"/>
  <c r="E43" i="59"/>
  <c r="F43" i="59" s="1"/>
  <c r="E22" i="59"/>
  <c r="F22" i="59" s="1"/>
  <c r="E63" i="59"/>
  <c r="F63" i="59" s="1"/>
  <c r="E35" i="59"/>
  <c r="F35" i="59" s="1"/>
  <c r="E11" i="59"/>
  <c r="F11" i="59" s="1"/>
  <c r="E41" i="59"/>
  <c r="F41" i="59" s="1"/>
  <c r="E19" i="59"/>
  <c r="F19" i="59" s="1"/>
  <c r="E51" i="59"/>
  <c r="F51" i="59" s="1"/>
  <c r="D53" i="59"/>
  <c r="D54" i="59" s="1"/>
  <c r="E32" i="59"/>
  <c r="F32" i="59" s="1"/>
  <c r="D66" i="59"/>
  <c r="E39" i="59"/>
  <c r="F39" i="59" s="1"/>
  <c r="E16" i="59"/>
  <c r="F16" i="59" s="1"/>
  <c r="E59" i="59"/>
  <c r="F59" i="59" s="1"/>
  <c r="E29" i="59"/>
  <c r="F29" i="59" s="1"/>
  <c r="D7" i="59"/>
  <c r="E5" i="59"/>
  <c r="F5" i="59" s="1"/>
  <c r="E60" i="59"/>
  <c r="F60" i="59" s="1"/>
  <c r="E37" i="59"/>
  <c r="F37" i="59" s="1"/>
  <c r="E13" i="59"/>
  <c r="F13" i="59" s="1"/>
  <c r="E46" i="59"/>
  <c r="F46" i="59" s="1"/>
  <c r="E26" i="59"/>
  <c r="F26" i="59" s="1"/>
  <c r="E62" i="59"/>
  <c r="F62" i="59" s="1"/>
  <c r="E34" i="59"/>
  <c r="F34" i="59" s="1"/>
  <c r="E10" i="59"/>
  <c r="F10" i="59" s="1"/>
  <c r="E44" i="59"/>
  <c r="F44" i="59" s="1"/>
  <c r="E23" i="59"/>
  <c r="F23" i="59" s="1"/>
  <c r="D57" i="59"/>
  <c r="E55" i="59"/>
  <c r="F55" i="59" s="1"/>
  <c r="E31" i="59"/>
  <c r="F31" i="59" s="1"/>
  <c r="E65" i="59"/>
  <c r="F65" i="59" s="1"/>
  <c r="E42" i="59"/>
  <c r="F42" i="59" s="1"/>
  <c r="E20" i="59"/>
  <c r="F20" i="59" s="1"/>
  <c r="E47" i="59"/>
  <c r="F47" i="59" s="1"/>
  <c r="D49" i="59"/>
  <c r="D50" i="59" s="1"/>
  <c r="E28" i="59"/>
  <c r="F28" i="59" s="1"/>
  <c r="D68" i="59"/>
  <c r="E4" i="59"/>
  <c r="E40" i="59"/>
  <c r="F40" i="59" s="1"/>
  <c r="E17" i="59"/>
  <c r="F17" i="59" s="1"/>
  <c r="D54" i="60"/>
  <c r="D55" i="60" s="1"/>
  <c r="E52" i="60"/>
  <c r="F52" i="60" s="1"/>
  <c r="E28" i="60"/>
  <c r="F28" i="60" s="1"/>
  <c r="D80" i="60"/>
  <c r="E4" i="60"/>
  <c r="E64" i="60"/>
  <c r="F64" i="60" s="1"/>
  <c r="D66" i="60"/>
  <c r="E35" i="60"/>
  <c r="F35" i="60" s="1"/>
  <c r="E11" i="60"/>
  <c r="F11" i="60" s="1"/>
  <c r="E70" i="60"/>
  <c r="F70" i="60" s="1"/>
  <c r="E36" i="60"/>
  <c r="F36" i="60" s="1"/>
  <c r="E13" i="60"/>
  <c r="F13" i="60" s="1"/>
  <c r="E41" i="60"/>
  <c r="F41" i="60" s="1"/>
  <c r="E20" i="60"/>
  <c r="F20" i="60" s="1"/>
  <c r="E42" i="60"/>
  <c r="F42" i="60" s="1"/>
  <c r="E22" i="60"/>
  <c r="F22" i="60" s="1"/>
  <c r="E77" i="60"/>
  <c r="F77" i="60" s="1"/>
  <c r="E48" i="60"/>
  <c r="F48" i="60" s="1"/>
  <c r="D50" i="60"/>
  <c r="E29" i="60"/>
  <c r="F29" i="60" s="1"/>
  <c r="E5" i="60"/>
  <c r="F5" i="60" s="1"/>
  <c r="D7" i="60"/>
  <c r="D8" i="60" s="1"/>
  <c r="E60" i="60"/>
  <c r="F60" i="60" s="1"/>
  <c r="D62" i="60"/>
  <c r="E31" i="60"/>
  <c r="F31" i="60" s="1"/>
  <c r="E75" i="60"/>
  <c r="F75" i="60" s="1"/>
  <c r="E37" i="60"/>
  <c r="F37" i="60" s="1"/>
  <c r="E14" i="60"/>
  <c r="F14" i="60" s="1"/>
  <c r="E72" i="60"/>
  <c r="F72" i="60" s="1"/>
  <c r="E38" i="60"/>
  <c r="F38" i="60" s="1"/>
  <c r="E16" i="60"/>
  <c r="F16" i="60" s="1"/>
  <c r="E73" i="60"/>
  <c r="F73" i="60" s="1"/>
  <c r="E43" i="60"/>
  <c r="F43" i="60" s="1"/>
  <c r="E23" i="60"/>
  <c r="F23" i="60" s="1"/>
  <c r="D78" i="60"/>
  <c r="E44" i="60"/>
  <c r="F44" i="60" s="1"/>
  <c r="D46" i="60"/>
  <c r="D47" i="60" s="1"/>
  <c r="E25" i="60"/>
  <c r="F25" i="60" s="1"/>
  <c r="E71" i="60"/>
  <c r="F71" i="60" s="1"/>
  <c r="E32" i="60"/>
  <c r="F32" i="60" s="1"/>
  <c r="E68" i="60"/>
  <c r="F68" i="60" s="1"/>
  <c r="E34" i="60"/>
  <c r="F34" i="60" s="1"/>
  <c r="E10" i="60"/>
  <c r="F10" i="60" s="1"/>
  <c r="E69" i="60"/>
  <c r="F69" i="60" s="1"/>
  <c r="E39" i="60"/>
  <c r="F39" i="60" s="1"/>
  <c r="E17" i="60"/>
  <c r="F17" i="60" s="1"/>
  <c r="E74" i="60"/>
  <c r="F74" i="60" s="1"/>
  <c r="E40" i="60"/>
  <c r="F40" i="60" s="1"/>
  <c r="E19" i="60"/>
  <c r="F19" i="60" s="1"/>
  <c r="D58" i="60"/>
  <c r="D59" i="60" s="1"/>
  <c r="E56" i="60"/>
  <c r="F56" i="60" s="1"/>
  <c r="E26" i="60"/>
  <c r="F26" i="60" s="1"/>
  <c r="E35" i="61"/>
  <c r="F35" i="61" s="1"/>
  <c r="E23" i="61"/>
  <c r="F23" i="61" s="1"/>
  <c r="E11" i="61"/>
  <c r="F11" i="61" s="1"/>
  <c r="E47" i="61"/>
  <c r="F47" i="61" s="1"/>
  <c r="E51" i="61"/>
  <c r="D53" i="61"/>
  <c r="E46" i="61"/>
  <c r="E53" i="61" s="1"/>
  <c r="D43" i="110" s="1"/>
  <c r="D7" i="61"/>
  <c r="D8" i="61" s="1"/>
  <c r="E5" i="61"/>
  <c r="F5" i="61" s="1"/>
  <c r="D49" i="61"/>
  <c r="E29" i="61"/>
  <c r="F29" i="61" s="1"/>
  <c r="E17" i="61"/>
  <c r="F17" i="61" s="1"/>
  <c r="E35" i="62"/>
  <c r="F35" i="62" s="1"/>
  <c r="E11" i="62"/>
  <c r="F11" i="62" s="1"/>
  <c r="E39" i="62"/>
  <c r="F39" i="62" s="1"/>
  <c r="E28" i="62"/>
  <c r="F28" i="62" s="1"/>
  <c r="E16" i="62"/>
  <c r="F16" i="62" s="1"/>
  <c r="E29" i="62"/>
  <c r="F29" i="62" s="1"/>
  <c r="D7" i="62"/>
  <c r="D8" i="62" s="1"/>
  <c r="E5" i="62"/>
  <c r="F5" i="62" s="1"/>
  <c r="E23" i="62"/>
  <c r="F23" i="62" s="1"/>
  <c r="D45" i="62"/>
  <c r="D46" i="62" s="1"/>
  <c r="E43" i="62"/>
  <c r="F43" i="62" s="1"/>
  <c r="E34" i="62"/>
  <c r="F34" i="62" s="1"/>
  <c r="E22" i="62"/>
  <c r="F22" i="62" s="1"/>
  <c r="E10" i="62"/>
  <c r="F10" i="62" s="1"/>
  <c r="E17" i="62"/>
  <c r="F17" i="62" s="1"/>
  <c r="D52" i="62"/>
  <c r="D54" i="62"/>
  <c r="E4" i="62"/>
  <c r="E50" i="63"/>
  <c r="F50" i="63" s="1"/>
  <c r="E41" i="63"/>
  <c r="F41" i="63" s="1"/>
  <c r="E29" i="63"/>
  <c r="F29" i="63" s="1"/>
  <c r="E17" i="63"/>
  <c r="F17" i="63" s="1"/>
  <c r="D65" i="63"/>
  <c r="E57" i="63"/>
  <c r="F57" i="63" s="1"/>
  <c r="E46" i="63"/>
  <c r="F46" i="63" s="1"/>
  <c r="E35" i="63"/>
  <c r="F35" i="63" s="1"/>
  <c r="E23" i="63"/>
  <c r="F23" i="63" s="1"/>
  <c r="E11" i="63"/>
  <c r="F11" i="63" s="1"/>
  <c r="D7" i="63"/>
  <c r="E5" i="63"/>
  <c r="F5" i="63" s="1"/>
  <c r="E66" i="64"/>
  <c r="F66" i="64" s="1"/>
  <c r="D67" i="64"/>
  <c r="E51" i="64"/>
  <c r="F51" i="64" s="1"/>
  <c r="E41" i="64"/>
  <c r="F41" i="64" s="1"/>
  <c r="E29" i="64"/>
  <c r="F29" i="64" s="1"/>
  <c r="E17" i="64"/>
  <c r="F17" i="64" s="1"/>
  <c r="E58" i="64"/>
  <c r="E47" i="64"/>
  <c r="F47" i="64" s="1"/>
  <c r="E35" i="64"/>
  <c r="F35" i="64" s="1"/>
  <c r="E23" i="64"/>
  <c r="F23" i="64" s="1"/>
  <c r="E11" i="64"/>
  <c r="F11" i="64" s="1"/>
  <c r="E59" i="64"/>
  <c r="F59" i="64" s="1"/>
  <c r="D7" i="64"/>
  <c r="D8" i="64" s="1"/>
  <c r="E5" i="64"/>
  <c r="F5" i="64" s="1"/>
  <c r="D69" i="64"/>
  <c r="E68" i="65"/>
  <c r="F68" i="65" s="1"/>
  <c r="E41" i="65"/>
  <c r="F41" i="65" s="1"/>
  <c r="E17" i="65"/>
  <c r="F17" i="65" s="1"/>
  <c r="E57" i="65"/>
  <c r="F57" i="65" s="1"/>
  <c r="D59" i="65"/>
  <c r="D60" i="65" s="1"/>
  <c r="E35" i="65"/>
  <c r="F35" i="65" s="1"/>
  <c r="E11" i="65"/>
  <c r="F11" i="65" s="1"/>
  <c r="E53" i="65"/>
  <c r="F53" i="65" s="1"/>
  <c r="D55" i="65"/>
  <c r="D56" i="65" s="1"/>
  <c r="E45" i="65"/>
  <c r="F45" i="65" s="1"/>
  <c r="E34" i="65"/>
  <c r="F34" i="65" s="1"/>
  <c r="E22" i="65"/>
  <c r="F22" i="65" s="1"/>
  <c r="E10" i="65"/>
  <c r="F10" i="65" s="1"/>
  <c r="D63" i="65"/>
  <c r="E61" i="65"/>
  <c r="F61" i="65" s="1"/>
  <c r="E29" i="65"/>
  <c r="F29" i="65" s="1"/>
  <c r="D7" i="65"/>
  <c r="D8" i="65" s="1"/>
  <c r="E5" i="65"/>
  <c r="F5" i="65" s="1"/>
  <c r="E65" i="65"/>
  <c r="F65" i="65" s="1"/>
  <c r="D70" i="65"/>
  <c r="E4" i="65"/>
  <c r="E46" i="65"/>
  <c r="F46" i="65" s="1"/>
  <c r="E23" i="65"/>
  <c r="F23" i="65" s="1"/>
  <c r="E67" i="65"/>
  <c r="F67" i="65" s="1"/>
  <c r="D51" i="65"/>
  <c r="D52" i="65" s="1"/>
  <c r="E49" i="65"/>
  <c r="F49" i="65" s="1"/>
  <c r="E40" i="65"/>
  <c r="F40" i="65" s="1"/>
  <c r="E28" i="65"/>
  <c r="F28" i="65" s="1"/>
  <c r="E16" i="65"/>
  <c r="F16" i="65" s="1"/>
  <c r="E49" i="66"/>
  <c r="F49" i="66" s="1"/>
  <c r="E28" i="66"/>
  <c r="F28" i="66" s="1"/>
  <c r="D62" i="66"/>
  <c r="E4" i="66"/>
  <c r="E46" i="66"/>
  <c r="F46" i="66" s="1"/>
  <c r="E23" i="66"/>
  <c r="F23" i="66" s="1"/>
  <c r="D60" i="66"/>
  <c r="E43" i="66"/>
  <c r="F43" i="66" s="1"/>
  <c r="E19" i="66"/>
  <c r="F19" i="66" s="1"/>
  <c r="E44" i="66"/>
  <c r="F44" i="66" s="1"/>
  <c r="E20" i="66"/>
  <c r="F20" i="66" s="1"/>
  <c r="E45" i="66"/>
  <c r="F45" i="66" s="1"/>
  <c r="E22" i="66"/>
  <c r="F22" i="66" s="1"/>
  <c r="E59" i="66"/>
  <c r="F59" i="66" s="1"/>
  <c r="E41" i="66"/>
  <c r="F41" i="66" s="1"/>
  <c r="E17" i="66"/>
  <c r="F17" i="66" s="1"/>
  <c r="E56" i="66"/>
  <c r="F56" i="66" s="1"/>
  <c r="E37" i="66"/>
  <c r="F37" i="66" s="1"/>
  <c r="E13" i="66"/>
  <c r="F13" i="66" s="1"/>
  <c r="E38" i="66"/>
  <c r="F38" i="66" s="1"/>
  <c r="E14" i="66"/>
  <c r="F14" i="66" s="1"/>
  <c r="E40" i="66"/>
  <c r="F40" i="66" s="1"/>
  <c r="E16" i="66"/>
  <c r="F16" i="66" s="1"/>
  <c r="E55" i="66"/>
  <c r="F55" i="66" s="1"/>
  <c r="E35" i="66"/>
  <c r="F35" i="66" s="1"/>
  <c r="E11" i="66"/>
  <c r="F11" i="66" s="1"/>
  <c r="E51" i="66"/>
  <c r="F51" i="66" s="1"/>
  <c r="D53" i="66"/>
  <c r="D54" i="66" s="1"/>
  <c r="E31" i="66"/>
  <c r="F31" i="66" s="1"/>
  <c r="E57" i="66"/>
  <c r="F57" i="66" s="1"/>
  <c r="E32" i="66"/>
  <c r="F32" i="66" s="1"/>
  <c r="E34" i="66"/>
  <c r="F34" i="66" s="1"/>
  <c r="E10" i="66"/>
  <c r="F10" i="66" s="1"/>
  <c r="E50" i="66"/>
  <c r="F50" i="66" s="1"/>
  <c r="E29" i="66"/>
  <c r="F29" i="66" s="1"/>
  <c r="E5" i="66"/>
  <c r="F5" i="66" s="1"/>
  <c r="D7" i="66"/>
  <c r="D8" i="66" s="1"/>
  <c r="E47" i="66"/>
  <c r="F47" i="66" s="1"/>
  <c r="E25" i="66"/>
  <c r="F25" i="66" s="1"/>
  <c r="E48" i="66"/>
  <c r="F48" i="66" s="1"/>
  <c r="E26" i="66"/>
  <c r="F26" i="66" s="1"/>
  <c r="D51" i="67"/>
  <c r="D52" i="67" s="1"/>
  <c r="E49" i="67"/>
  <c r="F49" i="67" s="1"/>
  <c r="E28" i="67"/>
  <c r="F28" i="67" s="1"/>
  <c r="D69" i="67"/>
  <c r="E4" i="67"/>
  <c r="E41" i="67"/>
  <c r="F41" i="67" s="1"/>
  <c r="E17" i="67"/>
  <c r="F17" i="67" s="1"/>
  <c r="E57" i="67"/>
  <c r="F57" i="67" s="1"/>
  <c r="D59" i="67"/>
  <c r="D60" i="67" s="1"/>
  <c r="E25" i="67"/>
  <c r="F25" i="67" s="1"/>
  <c r="E43" i="67"/>
  <c r="F43" i="67" s="1"/>
  <c r="E20" i="67"/>
  <c r="F20" i="67" s="1"/>
  <c r="E44" i="67"/>
  <c r="F44" i="67" s="1"/>
  <c r="E22" i="67"/>
  <c r="F22" i="67" s="1"/>
  <c r="E66" i="67"/>
  <c r="F66" i="67" s="1"/>
  <c r="E35" i="67"/>
  <c r="F35" i="67" s="1"/>
  <c r="E11" i="67"/>
  <c r="F11" i="67" s="1"/>
  <c r="E42" i="67"/>
  <c r="F42" i="67" s="1"/>
  <c r="E19" i="67"/>
  <c r="F19" i="67" s="1"/>
  <c r="E38" i="67"/>
  <c r="F38" i="67" s="1"/>
  <c r="E14" i="67"/>
  <c r="F14" i="67" s="1"/>
  <c r="E40" i="67"/>
  <c r="F40" i="67" s="1"/>
  <c r="E16" i="67"/>
  <c r="F16" i="67" s="1"/>
  <c r="E61" i="67"/>
  <c r="F61" i="67" s="1"/>
  <c r="D63" i="67"/>
  <c r="D64" i="67" s="1"/>
  <c r="E29" i="67"/>
  <c r="F29" i="67" s="1"/>
  <c r="E5" i="67"/>
  <c r="F5" i="67" s="1"/>
  <c r="D7" i="67"/>
  <c r="D8" i="67" s="1"/>
  <c r="E37" i="67"/>
  <c r="F37" i="67" s="1"/>
  <c r="E13" i="67"/>
  <c r="F13" i="67" s="1"/>
  <c r="E32" i="67"/>
  <c r="F32" i="67" s="1"/>
  <c r="E34" i="67"/>
  <c r="F34" i="67" s="1"/>
  <c r="E10" i="67"/>
  <c r="F10" i="67" s="1"/>
  <c r="E45" i="67"/>
  <c r="F45" i="67" s="1"/>
  <c r="D47" i="67"/>
  <c r="D48" i="67" s="1"/>
  <c r="E23" i="67"/>
  <c r="F23" i="67" s="1"/>
  <c r="D67" i="67"/>
  <c r="E31" i="67"/>
  <c r="F31" i="67" s="1"/>
  <c r="D55" i="67"/>
  <c r="D56" i="67" s="1"/>
  <c r="E53" i="67"/>
  <c r="F53" i="67" s="1"/>
  <c r="E26" i="67"/>
  <c r="F26" i="67" s="1"/>
  <c r="D70" i="68"/>
  <c r="D71" i="68" s="1"/>
  <c r="E68" i="68"/>
  <c r="F68" i="68" s="1"/>
  <c r="E51" i="68"/>
  <c r="F51" i="68" s="1"/>
  <c r="E29" i="68"/>
  <c r="F29" i="68" s="1"/>
  <c r="D7" i="68"/>
  <c r="D8" i="68" s="1"/>
  <c r="E5" i="68"/>
  <c r="F5" i="68" s="1"/>
  <c r="E60" i="68"/>
  <c r="F60" i="68" s="1"/>
  <c r="E43" i="68"/>
  <c r="F43" i="68" s="1"/>
  <c r="E61" i="68"/>
  <c r="F61" i="68" s="1"/>
  <c r="E44" i="68"/>
  <c r="F44" i="68" s="1"/>
  <c r="D74" i="68"/>
  <c r="D75" i="68" s="1"/>
  <c r="E72" i="68"/>
  <c r="F72" i="68" s="1"/>
  <c r="E50" i="68"/>
  <c r="F50" i="68" s="1"/>
  <c r="E34" i="68"/>
  <c r="F34" i="68" s="1"/>
  <c r="E22" i="68"/>
  <c r="F22" i="68" s="1"/>
  <c r="E10" i="68"/>
  <c r="F10" i="68" s="1"/>
  <c r="E63" i="68"/>
  <c r="F63" i="68" s="1"/>
  <c r="E47" i="68"/>
  <c r="F47" i="68" s="1"/>
  <c r="E23" i="68"/>
  <c r="F23" i="68" s="1"/>
  <c r="E56" i="68"/>
  <c r="F56" i="68" s="1"/>
  <c r="E96" i="68"/>
  <c r="F96" i="68" s="1"/>
  <c r="E57" i="68"/>
  <c r="F57" i="68" s="1"/>
  <c r="E38" i="68"/>
  <c r="F38" i="68" s="1"/>
  <c r="E62" i="68"/>
  <c r="F62" i="68" s="1"/>
  <c r="E46" i="68"/>
  <c r="F46" i="68" s="1"/>
  <c r="D98" i="68"/>
  <c r="E4" i="68"/>
  <c r="E59" i="68"/>
  <c r="F59" i="68" s="1"/>
  <c r="E41" i="68"/>
  <c r="F41" i="68" s="1"/>
  <c r="E17" i="68"/>
  <c r="F17" i="68" s="1"/>
  <c r="E80" i="68"/>
  <c r="F80" i="68" s="1"/>
  <c r="D82" i="68"/>
  <c r="D83" i="68" s="1"/>
  <c r="E52" i="68"/>
  <c r="F52" i="68" s="1"/>
  <c r="E92" i="68"/>
  <c r="F92" i="68" s="1"/>
  <c r="E53" i="68"/>
  <c r="F53" i="68" s="1"/>
  <c r="E93" i="68"/>
  <c r="F93" i="68" s="1"/>
  <c r="E58" i="68"/>
  <c r="F58" i="68" s="1"/>
  <c r="E40" i="68"/>
  <c r="F40" i="68" s="1"/>
  <c r="E28" i="68"/>
  <c r="F28" i="68" s="1"/>
  <c r="E16" i="68"/>
  <c r="F16" i="68" s="1"/>
  <c r="D86" i="68"/>
  <c r="D87" i="68" s="1"/>
  <c r="E84" i="68"/>
  <c r="F84" i="68" s="1"/>
  <c r="E55" i="68"/>
  <c r="F55" i="68" s="1"/>
  <c r="E35" i="68"/>
  <c r="F35" i="68" s="1"/>
  <c r="E11" i="68"/>
  <c r="F11" i="68" s="1"/>
  <c r="E64" i="68"/>
  <c r="F64" i="68" s="1"/>
  <c r="D66" i="68"/>
  <c r="D67" i="68" s="1"/>
  <c r="E48" i="68"/>
  <c r="F48" i="68" s="1"/>
  <c r="E76" i="68"/>
  <c r="F76" i="68" s="1"/>
  <c r="D78" i="68"/>
  <c r="D79" i="68" s="1"/>
  <c r="E49" i="68"/>
  <c r="F49" i="68" s="1"/>
  <c r="D90" i="68"/>
  <c r="D91" i="68" s="1"/>
  <c r="E88" i="68"/>
  <c r="F88" i="68" s="1"/>
  <c r="E54" i="68"/>
  <c r="F54" i="68" s="1"/>
  <c r="E86" i="69"/>
  <c r="F86" i="69" s="1"/>
  <c r="E79" i="69"/>
  <c r="F79" i="69" s="1"/>
  <c r="E75" i="69"/>
  <c r="F75" i="69" s="1"/>
  <c r="D7" i="69"/>
  <c r="D8" i="69" s="1"/>
  <c r="E5" i="69"/>
  <c r="F5" i="69" s="1"/>
  <c r="D71" i="69"/>
  <c r="D72" i="69" s="1"/>
  <c r="E69" i="69"/>
  <c r="F69" i="69" s="1"/>
  <c r="E59" i="69"/>
  <c r="F59" i="69" s="1"/>
  <c r="E50" i="69"/>
  <c r="F50" i="69" s="1"/>
  <c r="E41" i="69"/>
  <c r="F41" i="69" s="1"/>
  <c r="E29" i="69"/>
  <c r="F29" i="69" s="1"/>
  <c r="E17" i="69"/>
  <c r="F17" i="69" s="1"/>
  <c r="E63" i="69"/>
  <c r="F63" i="69" s="1"/>
  <c r="E80" i="69"/>
  <c r="F80" i="69" s="1"/>
  <c r="E76" i="69"/>
  <c r="F76" i="69" s="1"/>
  <c r="D64" i="69"/>
  <c r="E54" i="69"/>
  <c r="F54" i="69" s="1"/>
  <c r="E46" i="69"/>
  <c r="F46" i="69" s="1"/>
  <c r="E35" i="69"/>
  <c r="F35" i="69" s="1"/>
  <c r="E23" i="69"/>
  <c r="F23" i="69" s="1"/>
  <c r="E11" i="69"/>
  <c r="F11" i="69" s="1"/>
  <c r="D60" i="69"/>
  <c r="E46" i="70"/>
  <c r="F46" i="70" s="1"/>
  <c r="E23" i="70"/>
  <c r="F23" i="70" s="1"/>
  <c r="E75" i="70"/>
  <c r="F75" i="70" s="1"/>
  <c r="E51" i="70"/>
  <c r="F51" i="70" s="1"/>
  <c r="D65" i="70"/>
  <c r="D66" i="70" s="1"/>
  <c r="E63" i="70"/>
  <c r="F63" i="70" s="1"/>
  <c r="E45" i="70"/>
  <c r="F45" i="70" s="1"/>
  <c r="E34" i="70"/>
  <c r="F34" i="70" s="1"/>
  <c r="E22" i="70"/>
  <c r="F22" i="70" s="1"/>
  <c r="E10" i="70"/>
  <c r="F10" i="70" s="1"/>
  <c r="D61" i="70"/>
  <c r="D62" i="70" s="1"/>
  <c r="E59" i="70"/>
  <c r="F59" i="70" s="1"/>
  <c r="E41" i="70"/>
  <c r="F41" i="70" s="1"/>
  <c r="E17" i="70"/>
  <c r="F17" i="70" s="1"/>
  <c r="E71" i="70"/>
  <c r="F71" i="70" s="1"/>
  <c r="E72" i="70"/>
  <c r="F72" i="70" s="1"/>
  <c r="E53" i="70"/>
  <c r="F53" i="70" s="1"/>
  <c r="D78" i="70"/>
  <c r="E4" i="70"/>
  <c r="E54" i="70"/>
  <c r="F54" i="70" s="1"/>
  <c r="E35" i="70"/>
  <c r="F35" i="70" s="1"/>
  <c r="E11" i="70"/>
  <c r="F11" i="70" s="1"/>
  <c r="E55" i="70"/>
  <c r="F55" i="70" s="1"/>
  <c r="D57" i="70"/>
  <c r="D58" i="70" s="1"/>
  <c r="E67" i="70"/>
  <c r="F67" i="70" s="1"/>
  <c r="D69" i="70"/>
  <c r="D70" i="70" s="1"/>
  <c r="E49" i="70"/>
  <c r="F49" i="70" s="1"/>
  <c r="E40" i="70"/>
  <c r="F40" i="70" s="1"/>
  <c r="E28" i="70"/>
  <c r="F28" i="70" s="1"/>
  <c r="E16" i="70"/>
  <c r="F16" i="70" s="1"/>
  <c r="E50" i="70"/>
  <c r="F50" i="70" s="1"/>
  <c r="E29" i="70"/>
  <c r="F29" i="70" s="1"/>
  <c r="E5" i="70"/>
  <c r="F5" i="70" s="1"/>
  <c r="D7" i="70"/>
  <c r="D8" i="70" s="1"/>
  <c r="E73" i="70"/>
  <c r="F73" i="70" s="1"/>
  <c r="E92" i="81"/>
  <c r="F92" i="81" s="1"/>
  <c r="E52" i="81"/>
  <c r="F52" i="81" s="1"/>
  <c r="E28" i="81"/>
  <c r="F28" i="81" s="1"/>
  <c r="E62" i="81"/>
  <c r="F62" i="81" s="1"/>
  <c r="E5" i="81"/>
  <c r="F5" i="81" s="1"/>
  <c r="D7" i="81"/>
  <c r="E68" i="81"/>
  <c r="F68" i="81" s="1"/>
  <c r="D70" i="81"/>
  <c r="D71" i="81" s="1"/>
  <c r="E49" i="81"/>
  <c r="F49" i="81" s="1"/>
  <c r="E25" i="81"/>
  <c r="F25" i="81" s="1"/>
  <c r="D82" i="81"/>
  <c r="D83" i="81" s="1"/>
  <c r="E80" i="81"/>
  <c r="F80" i="81" s="1"/>
  <c r="E50" i="81"/>
  <c r="F50" i="81" s="1"/>
  <c r="E26" i="81"/>
  <c r="F26" i="81" s="1"/>
  <c r="D100" i="81"/>
  <c r="E4" i="81"/>
  <c r="E23" i="81"/>
  <c r="F23" i="81" s="1"/>
  <c r="D78" i="81"/>
  <c r="D79" i="81" s="1"/>
  <c r="E76" i="81"/>
  <c r="F76" i="81" s="1"/>
  <c r="E46" i="81"/>
  <c r="F46" i="81" s="1"/>
  <c r="E22" i="81"/>
  <c r="F22" i="81" s="1"/>
  <c r="E93" i="81"/>
  <c r="F93" i="81" s="1"/>
  <c r="E58" i="81"/>
  <c r="F58" i="81" s="1"/>
  <c r="D105" i="81"/>
  <c r="E98" i="81"/>
  <c r="F98" i="81" s="1"/>
  <c r="E63" i="81"/>
  <c r="F63" i="81" s="1"/>
  <c r="E43" i="81"/>
  <c r="F43" i="81" s="1"/>
  <c r="E19" i="81"/>
  <c r="F19" i="81" s="1"/>
  <c r="D66" i="81"/>
  <c r="D67" i="81" s="1"/>
  <c r="E64" i="81"/>
  <c r="F64" i="81" s="1"/>
  <c r="E44" i="81"/>
  <c r="F44" i="81" s="1"/>
  <c r="E20" i="81"/>
  <c r="F20" i="81" s="1"/>
  <c r="E47" i="81"/>
  <c r="F47" i="81" s="1"/>
  <c r="E17" i="81"/>
  <c r="F17" i="81" s="1"/>
  <c r="E61" i="81"/>
  <c r="F61" i="81" s="1"/>
  <c r="E40" i="81"/>
  <c r="F40" i="81" s="1"/>
  <c r="E16" i="81"/>
  <c r="F16" i="81" s="1"/>
  <c r="E88" i="81"/>
  <c r="F88" i="81" s="1"/>
  <c r="D90" i="81"/>
  <c r="D91" i="81" s="1"/>
  <c r="E53" i="81"/>
  <c r="F53" i="81" s="1"/>
  <c r="E94" i="81"/>
  <c r="F94" i="81" s="1"/>
  <c r="E59" i="81"/>
  <c r="F59" i="81" s="1"/>
  <c r="E37" i="81"/>
  <c r="F37" i="81" s="1"/>
  <c r="E13" i="81"/>
  <c r="F13" i="81" s="1"/>
  <c r="E60" i="81"/>
  <c r="F60" i="81" s="1"/>
  <c r="E38" i="81"/>
  <c r="F38" i="81" s="1"/>
  <c r="E14" i="81"/>
  <c r="F14" i="81" s="1"/>
  <c r="E41" i="81"/>
  <c r="F41" i="81" s="1"/>
  <c r="E57" i="81"/>
  <c r="F57" i="81" s="1"/>
  <c r="E34" i="81"/>
  <c r="F34" i="81" s="1"/>
  <c r="E11" i="81"/>
  <c r="F11" i="81" s="1"/>
  <c r="E72" i="81"/>
  <c r="F72" i="81" s="1"/>
  <c r="D74" i="81"/>
  <c r="D75" i="81" s="1"/>
  <c r="E29" i="81"/>
  <c r="F29" i="81" s="1"/>
  <c r="E84" i="81"/>
  <c r="F84" i="81" s="1"/>
  <c r="D86" i="81"/>
  <c r="D87" i="81" s="1"/>
  <c r="E55" i="81"/>
  <c r="F55" i="81" s="1"/>
  <c r="E31" i="81"/>
  <c r="F31" i="81" s="1"/>
  <c r="E95" i="81"/>
  <c r="F95" i="81" s="1"/>
  <c r="E56" i="81"/>
  <c r="F56" i="81" s="1"/>
  <c r="E32" i="81"/>
  <c r="F32" i="81" s="1"/>
  <c r="E10" i="81"/>
  <c r="F10" i="81" s="1"/>
  <c r="E35" i="81"/>
  <c r="F35" i="81" s="1"/>
  <c r="E64" i="82"/>
  <c r="F64" i="82" s="1"/>
  <c r="E58" i="82"/>
  <c r="F58" i="82" s="1"/>
  <c r="D60" i="82"/>
  <c r="D61" i="82" s="1"/>
  <c r="E46" i="82"/>
  <c r="F46" i="82" s="1"/>
  <c r="E29" i="82"/>
  <c r="F29" i="82" s="1"/>
  <c r="E17" i="82"/>
  <c r="F17" i="82" s="1"/>
  <c r="E32" i="82"/>
  <c r="F32" i="82" s="1"/>
  <c r="E66" i="82"/>
  <c r="F66" i="82" s="1"/>
  <c r="E41" i="82"/>
  <c r="F41" i="82" s="1"/>
  <c r="E11" i="82"/>
  <c r="F11" i="82" s="1"/>
  <c r="E68" i="82"/>
  <c r="F68" i="82" s="1"/>
  <c r="E48" i="82"/>
  <c r="F48" i="82" s="1"/>
  <c r="E26" i="82"/>
  <c r="F26" i="82" s="1"/>
  <c r="E50" i="82"/>
  <c r="F50" i="82" s="1"/>
  <c r="D52" i="82"/>
  <c r="D53" i="82" s="1"/>
  <c r="E23" i="82"/>
  <c r="F23" i="82" s="1"/>
  <c r="E5" i="82"/>
  <c r="F5" i="82" s="1"/>
  <c r="D7" i="82"/>
  <c r="D8" i="82" s="1"/>
  <c r="E44" i="82"/>
  <c r="F44" i="82" s="1"/>
  <c r="E20" i="82"/>
  <c r="F20" i="82" s="1"/>
  <c r="D65" i="82"/>
  <c r="E35" i="82"/>
  <c r="F35" i="82" s="1"/>
  <c r="D71" i="82"/>
  <c r="E38" i="82"/>
  <c r="F38" i="82" s="1"/>
  <c r="E14" i="82"/>
  <c r="F14" i="82" s="1"/>
  <c r="E81" i="83"/>
  <c r="F81" i="83" s="1"/>
  <c r="E65" i="83"/>
  <c r="F65" i="83" s="1"/>
  <c r="D67" i="83"/>
  <c r="D68" i="83" s="1"/>
  <c r="E5" i="83"/>
  <c r="F5" i="83" s="1"/>
  <c r="D7" i="83"/>
  <c r="D8" i="83" s="1"/>
  <c r="E50" i="83"/>
  <c r="F50" i="83" s="1"/>
  <c r="E41" i="83"/>
  <c r="F41" i="83" s="1"/>
  <c r="E29" i="83"/>
  <c r="F29" i="83" s="1"/>
  <c r="E17" i="83"/>
  <c r="F17" i="83" s="1"/>
  <c r="E55" i="83"/>
  <c r="D56" i="83"/>
  <c r="E46" i="83"/>
  <c r="F46" i="83" s="1"/>
  <c r="E35" i="83"/>
  <c r="F35" i="83" s="1"/>
  <c r="E23" i="83"/>
  <c r="F23" i="83" s="1"/>
  <c r="E11" i="83"/>
  <c r="F11" i="83" s="1"/>
  <c r="D85" i="83"/>
  <c r="E50" i="84"/>
  <c r="F50" i="84" s="1"/>
  <c r="E67" i="84"/>
  <c r="F67" i="84" s="1"/>
  <c r="D69" i="84"/>
  <c r="D70" i="84" s="1"/>
  <c r="E25" i="84"/>
  <c r="F25" i="84" s="1"/>
  <c r="D65" i="84"/>
  <c r="D66" i="84" s="1"/>
  <c r="E63" i="84"/>
  <c r="F63" i="84" s="1"/>
  <c r="E20" i="84"/>
  <c r="F20" i="84" s="1"/>
  <c r="E23" i="84"/>
  <c r="F23" i="84" s="1"/>
  <c r="E57" i="84"/>
  <c r="F57" i="84" s="1"/>
  <c r="D85" i="84"/>
  <c r="E4" i="84"/>
  <c r="B20" i="110" s="1"/>
  <c r="E28" i="84"/>
  <c r="F28" i="84" s="1"/>
  <c r="E52" i="84"/>
  <c r="F52" i="84" s="1"/>
  <c r="E80" i="84"/>
  <c r="F80" i="84" s="1"/>
  <c r="E38" i="84"/>
  <c r="F38" i="84" s="1"/>
  <c r="E58" i="84"/>
  <c r="F58" i="84" s="1"/>
  <c r="E13" i="84"/>
  <c r="F13" i="84" s="1"/>
  <c r="E55" i="84"/>
  <c r="F55" i="84" s="1"/>
  <c r="E29" i="84"/>
  <c r="F29" i="84" s="1"/>
  <c r="E61" i="84"/>
  <c r="F61" i="84" s="1"/>
  <c r="E10" i="84"/>
  <c r="F10" i="84" s="1"/>
  <c r="E34" i="84"/>
  <c r="F34" i="84" s="1"/>
  <c r="E56" i="84"/>
  <c r="F56" i="84" s="1"/>
  <c r="E35" i="84"/>
  <c r="F35" i="84" s="1"/>
  <c r="E79" i="84"/>
  <c r="F79" i="84" s="1"/>
  <c r="E26" i="84"/>
  <c r="F26" i="84" s="1"/>
  <c r="E49" i="84"/>
  <c r="F49" i="84" s="1"/>
  <c r="E7" i="84"/>
  <c r="D86" i="84"/>
  <c r="E44" i="84"/>
  <c r="F44" i="84" s="1"/>
  <c r="E11" i="84"/>
  <c r="F11" i="84" s="1"/>
  <c r="E41" i="84"/>
  <c r="F41" i="84" s="1"/>
  <c r="E71" i="84"/>
  <c r="F71" i="84" s="1"/>
  <c r="D73" i="84"/>
  <c r="D74" i="84" s="1"/>
  <c r="E16" i="84"/>
  <c r="F16" i="84" s="1"/>
  <c r="E40" i="84"/>
  <c r="F40" i="84" s="1"/>
  <c r="E60" i="84"/>
  <c r="F60" i="84" s="1"/>
  <c r="E47" i="84"/>
  <c r="F47" i="84" s="1"/>
  <c r="E59" i="84"/>
  <c r="F59" i="84" s="1"/>
  <c r="E14" i="84"/>
  <c r="F14" i="84" s="1"/>
  <c r="E37" i="84"/>
  <c r="F37" i="84" s="1"/>
  <c r="D83" i="84"/>
  <c r="E32" i="84"/>
  <c r="F32" i="84" s="1"/>
  <c r="E17" i="84"/>
  <c r="F17" i="84" s="1"/>
  <c r="E53" i="84"/>
  <c r="F53" i="84" s="1"/>
  <c r="E81" i="84"/>
  <c r="F81" i="84" s="1"/>
  <c r="E22" i="84"/>
  <c r="F22" i="84" s="1"/>
  <c r="E46" i="84"/>
  <c r="F46" i="84" s="1"/>
  <c r="D77" i="84"/>
  <c r="D78" i="84" s="1"/>
  <c r="E75" i="84"/>
  <c r="F75" i="84" s="1"/>
  <c r="D8" i="84"/>
  <c r="E29" i="85"/>
  <c r="F29" i="85" s="1"/>
  <c r="E23" i="85"/>
  <c r="F23" i="85" s="1"/>
  <c r="E17" i="85"/>
  <c r="F17" i="85" s="1"/>
  <c r="E35" i="85"/>
  <c r="F35" i="85" s="1"/>
  <c r="E11" i="85"/>
  <c r="F11" i="85" s="1"/>
  <c r="D7" i="85"/>
  <c r="E5" i="85"/>
  <c r="F5" i="85" s="1"/>
  <c r="E54" i="85"/>
  <c r="E4" i="86"/>
  <c r="D74" i="86"/>
  <c r="E49" i="86"/>
  <c r="F49" i="86" s="1"/>
  <c r="E25" i="86"/>
  <c r="F25" i="86" s="1"/>
  <c r="E55" i="86"/>
  <c r="F55" i="86" s="1"/>
  <c r="E22" i="86"/>
  <c r="F22" i="86" s="1"/>
  <c r="E54" i="86"/>
  <c r="F54" i="86" s="1"/>
  <c r="E32" i="86"/>
  <c r="F32" i="86" s="1"/>
  <c r="E40" i="86"/>
  <c r="F40" i="86" s="1"/>
  <c r="E35" i="86"/>
  <c r="F35" i="86" s="1"/>
  <c r="E11" i="86"/>
  <c r="F11" i="86" s="1"/>
  <c r="E71" i="86"/>
  <c r="F71" i="86" s="1"/>
  <c r="E62" i="86"/>
  <c r="F62" i="86" s="1"/>
  <c r="D64" i="86"/>
  <c r="D65" i="86" s="1"/>
  <c r="E43" i="86"/>
  <c r="F43" i="86" s="1"/>
  <c r="E19" i="86"/>
  <c r="F19" i="86" s="1"/>
  <c r="E51" i="86"/>
  <c r="F51" i="86" s="1"/>
  <c r="E16" i="86"/>
  <c r="F16" i="86" s="1"/>
  <c r="E50" i="86"/>
  <c r="F50" i="86" s="1"/>
  <c r="E26" i="86"/>
  <c r="F26" i="86" s="1"/>
  <c r="E10" i="86"/>
  <c r="F10" i="86" s="1"/>
  <c r="E29" i="86"/>
  <c r="F29" i="86" s="1"/>
  <c r="D7" i="86"/>
  <c r="E5" i="86"/>
  <c r="F5" i="86" s="1"/>
  <c r="D68" i="86"/>
  <c r="D69" i="86" s="1"/>
  <c r="E66" i="86"/>
  <c r="F66" i="86" s="1"/>
  <c r="E57" i="86"/>
  <c r="F57" i="86" s="1"/>
  <c r="E37" i="86"/>
  <c r="F37" i="86" s="1"/>
  <c r="E13" i="86"/>
  <c r="F13" i="86" s="1"/>
  <c r="E34" i="86"/>
  <c r="F34" i="86" s="1"/>
  <c r="E52" i="86"/>
  <c r="F52" i="86" s="1"/>
  <c r="E44" i="86"/>
  <c r="F44" i="86" s="1"/>
  <c r="E20" i="86"/>
  <c r="F20" i="86" s="1"/>
  <c r="E47" i="86"/>
  <c r="F47" i="86" s="1"/>
  <c r="E23" i="86"/>
  <c r="F23" i="86" s="1"/>
  <c r="E56" i="86"/>
  <c r="F56" i="86" s="1"/>
  <c r="E53" i="86"/>
  <c r="F53" i="86" s="1"/>
  <c r="E31" i="86"/>
  <c r="F31" i="86" s="1"/>
  <c r="E70" i="86"/>
  <c r="F70" i="86" s="1"/>
  <c r="E28" i="86"/>
  <c r="F28" i="86" s="1"/>
  <c r="E58" i="86"/>
  <c r="F58" i="86" s="1"/>
  <c r="D60" i="86"/>
  <c r="D61" i="86" s="1"/>
  <c r="E38" i="86"/>
  <c r="F38" i="86" s="1"/>
  <c r="E14" i="86"/>
  <c r="F14" i="86" s="1"/>
  <c r="E41" i="86"/>
  <c r="F41" i="86" s="1"/>
  <c r="E17" i="86"/>
  <c r="F17" i="86" s="1"/>
  <c r="E45" i="87"/>
  <c r="F45" i="87" s="1"/>
  <c r="E25" i="87"/>
  <c r="F25" i="87" s="1"/>
  <c r="E40" i="87"/>
  <c r="F40" i="87" s="1"/>
  <c r="E29" i="87"/>
  <c r="F29" i="87" s="1"/>
  <c r="E17" i="87"/>
  <c r="F17" i="87" s="1"/>
  <c r="E41" i="87"/>
  <c r="F41" i="87" s="1"/>
  <c r="E19" i="87"/>
  <c r="F19" i="87" s="1"/>
  <c r="E37" i="87"/>
  <c r="F37" i="87" s="1"/>
  <c r="E13" i="87"/>
  <c r="F13" i="87" s="1"/>
  <c r="E64" i="87"/>
  <c r="E59" i="87"/>
  <c r="F59" i="87" s="1"/>
  <c r="E44" i="87"/>
  <c r="F44" i="87" s="1"/>
  <c r="E35" i="87"/>
  <c r="F35" i="87" s="1"/>
  <c r="E23" i="87"/>
  <c r="F23" i="87" s="1"/>
  <c r="E11" i="87"/>
  <c r="F11" i="87" s="1"/>
  <c r="D62" i="87"/>
  <c r="E50" i="87"/>
  <c r="F50" i="87" s="1"/>
  <c r="D52" i="87"/>
  <c r="D53" i="87" s="1"/>
  <c r="E31" i="87"/>
  <c r="F31" i="87" s="1"/>
  <c r="F4" i="87"/>
  <c r="H17" i="110" s="1"/>
  <c r="D56" i="87"/>
  <c r="D57" i="87" s="1"/>
  <c r="E54" i="87"/>
  <c r="F54" i="87" s="1"/>
  <c r="D7" i="87"/>
  <c r="D8" i="87" s="1"/>
  <c r="E5" i="87"/>
  <c r="F5" i="87" s="1"/>
  <c r="D56" i="88"/>
  <c r="E10" i="88"/>
  <c r="F10" i="88" s="1"/>
  <c r="E31" i="88"/>
  <c r="F31" i="88" s="1"/>
  <c r="E32" i="88"/>
  <c r="F32" i="88" s="1"/>
  <c r="E38" i="88"/>
  <c r="F38" i="88" s="1"/>
  <c r="E16" i="88"/>
  <c r="F16" i="88" s="1"/>
  <c r="E35" i="88"/>
  <c r="F35" i="88" s="1"/>
  <c r="E5" i="88"/>
  <c r="F5" i="88" s="1"/>
  <c r="D7" i="88"/>
  <c r="D8" i="88" s="1"/>
  <c r="D51" i="88"/>
  <c r="E4" i="88"/>
  <c r="E45" i="88"/>
  <c r="F45" i="88" s="1"/>
  <c r="E46" i="88"/>
  <c r="F46" i="88" s="1"/>
  <c r="E26" i="88"/>
  <c r="F26" i="88" s="1"/>
  <c r="E34" i="88"/>
  <c r="F34" i="88" s="1"/>
  <c r="E29" i="88"/>
  <c r="F29" i="88" s="1"/>
  <c r="E19" i="88"/>
  <c r="F19" i="88" s="1"/>
  <c r="E17" i="88"/>
  <c r="F17" i="88" s="1"/>
  <c r="E40" i="88"/>
  <c r="F40" i="88" s="1"/>
  <c r="E41" i="88"/>
  <c r="F41" i="88" s="1"/>
  <c r="D43" i="88"/>
  <c r="D44" i="88" s="1"/>
  <c r="E20" i="88"/>
  <c r="F20" i="88" s="1"/>
  <c r="E28" i="88"/>
  <c r="F28" i="88" s="1"/>
  <c r="E48" i="88"/>
  <c r="F48" i="88" s="1"/>
  <c r="E23" i="88"/>
  <c r="F23" i="88" s="1"/>
  <c r="E25" i="88"/>
  <c r="F25" i="88" s="1"/>
  <c r="E36" i="88"/>
  <c r="F36" i="88" s="1"/>
  <c r="E37" i="88"/>
  <c r="F37" i="88" s="1"/>
  <c r="E14" i="88"/>
  <c r="F14" i="88" s="1"/>
  <c r="E22" i="88"/>
  <c r="F22" i="88" s="1"/>
  <c r="E39" i="88"/>
  <c r="F39" i="88" s="1"/>
  <c r="E11" i="88"/>
  <c r="F11" i="88" s="1"/>
  <c r="E74" i="89"/>
  <c r="F74" i="89" s="1"/>
  <c r="E56" i="89"/>
  <c r="F56" i="89" s="1"/>
  <c r="E35" i="89"/>
  <c r="F35" i="89" s="1"/>
  <c r="E11" i="89"/>
  <c r="F11" i="89" s="1"/>
  <c r="E69" i="89"/>
  <c r="F69" i="89" s="1"/>
  <c r="D71" i="89"/>
  <c r="D72" i="89" s="1"/>
  <c r="E54" i="89"/>
  <c r="F54" i="89" s="1"/>
  <c r="E44" i="89"/>
  <c r="F44" i="89" s="1"/>
  <c r="E32" i="89"/>
  <c r="F32" i="89" s="1"/>
  <c r="E20" i="89"/>
  <c r="F20" i="89" s="1"/>
  <c r="E80" i="89"/>
  <c r="E52" i="89"/>
  <c r="F52" i="89" s="1"/>
  <c r="E29" i="89"/>
  <c r="F29" i="89" s="1"/>
  <c r="D7" i="89"/>
  <c r="D8" i="89" s="1"/>
  <c r="E5" i="89"/>
  <c r="F5" i="89" s="1"/>
  <c r="E78" i="89"/>
  <c r="F78" i="89" s="1"/>
  <c r="E47" i="89"/>
  <c r="F47" i="89" s="1"/>
  <c r="E23" i="89"/>
  <c r="F23" i="89" s="1"/>
  <c r="E68" i="89"/>
  <c r="F68" i="89" s="1"/>
  <c r="E59" i="89"/>
  <c r="E50" i="89"/>
  <c r="F50" i="89" s="1"/>
  <c r="E38" i="89"/>
  <c r="F38" i="89" s="1"/>
  <c r="E26" i="89"/>
  <c r="F26" i="89" s="1"/>
  <c r="E14" i="89"/>
  <c r="F14" i="89" s="1"/>
  <c r="D77" i="89"/>
  <c r="D63" i="89"/>
  <c r="D64" i="89" s="1"/>
  <c r="E61" i="89"/>
  <c r="F61" i="89" s="1"/>
  <c r="E41" i="89"/>
  <c r="F41" i="89" s="1"/>
  <c r="E17" i="89"/>
  <c r="F17" i="89" s="1"/>
  <c r="E52" i="90"/>
  <c r="F52" i="90" s="1"/>
  <c r="E35" i="90"/>
  <c r="F35" i="90" s="1"/>
  <c r="E11" i="90"/>
  <c r="F11" i="90" s="1"/>
  <c r="E55" i="90"/>
  <c r="F55" i="90" s="1"/>
  <c r="E29" i="90"/>
  <c r="F29" i="90" s="1"/>
  <c r="E5" i="90"/>
  <c r="F5" i="90" s="1"/>
  <c r="D7" i="90"/>
  <c r="D8" i="90" s="1"/>
  <c r="D57" i="90"/>
  <c r="E45" i="90"/>
  <c r="F45" i="90" s="1"/>
  <c r="E23" i="90"/>
  <c r="F23" i="90" s="1"/>
  <c r="E41" i="90"/>
  <c r="F41" i="90" s="1"/>
  <c r="E17" i="90"/>
  <c r="F17" i="90" s="1"/>
  <c r="E56" i="90"/>
  <c r="F56" i="90" s="1"/>
  <c r="F60" i="90"/>
  <c r="D62" i="90"/>
  <c r="E51" i="90"/>
  <c r="F51" i="90" s="1"/>
  <c r="E17" i="96"/>
  <c r="F17" i="96" s="1"/>
  <c r="E33" i="96"/>
  <c r="F33" i="96" s="1"/>
  <c r="E34" i="96"/>
  <c r="F34" i="96" s="1"/>
  <c r="D35" i="96"/>
  <c r="E36" i="96"/>
  <c r="F36" i="96" s="1"/>
  <c r="E20" i="96"/>
  <c r="F20" i="96" s="1"/>
  <c r="E21" i="96"/>
  <c r="F21" i="96" s="1"/>
  <c r="E23" i="96"/>
  <c r="F23" i="96" s="1"/>
  <c r="E24" i="96"/>
  <c r="F24" i="96" s="1"/>
  <c r="D27" i="96"/>
  <c r="D28" i="96" s="1"/>
  <c r="E25" i="96"/>
  <c r="F25" i="96" s="1"/>
  <c r="E22" i="96"/>
  <c r="F22" i="96" s="1"/>
  <c r="E19" i="96"/>
  <c r="F19" i="96" s="1"/>
  <c r="E4" i="96"/>
  <c r="B8" i="110" s="1"/>
  <c r="D38" i="96"/>
  <c r="E16" i="96"/>
  <c r="F16" i="96" s="1"/>
  <c r="D7" i="96"/>
  <c r="D8" i="96" s="1"/>
  <c r="E5" i="96"/>
  <c r="F5" i="96" s="1"/>
  <c r="E13" i="96"/>
  <c r="F13" i="96" s="1"/>
  <c r="E14" i="96"/>
  <c r="F14" i="96" s="1"/>
  <c r="E10" i="96"/>
  <c r="F10" i="96" s="1"/>
  <c r="E11" i="96"/>
  <c r="F11" i="96" s="1"/>
  <c r="E16" i="97"/>
  <c r="F16" i="97" s="1"/>
  <c r="E45" i="97"/>
  <c r="F45" i="97" s="1"/>
  <c r="E23" i="97"/>
  <c r="F23" i="97" s="1"/>
  <c r="E34" i="97"/>
  <c r="F34" i="97" s="1"/>
  <c r="E60" i="97"/>
  <c r="F60" i="97" s="1"/>
  <c r="E17" i="97"/>
  <c r="F17" i="97" s="1"/>
  <c r="D50" i="97"/>
  <c r="E48" i="97"/>
  <c r="F48" i="97" s="1"/>
  <c r="E28" i="97"/>
  <c r="F28" i="97" s="1"/>
  <c r="D68" i="97"/>
  <c r="E4" i="97"/>
  <c r="B7" i="110" s="1"/>
  <c r="E35" i="97"/>
  <c r="F35" i="97" s="1"/>
  <c r="E11" i="97"/>
  <c r="F11" i="97" s="1"/>
  <c r="E54" i="97"/>
  <c r="F54" i="97" s="1"/>
  <c r="E59" i="97"/>
  <c r="F59" i="97" s="1"/>
  <c r="E40" i="97"/>
  <c r="F40" i="97" s="1"/>
  <c r="D65" i="97"/>
  <c r="E10" i="97"/>
  <c r="F10" i="97" s="1"/>
  <c r="E41" i="97"/>
  <c r="F41" i="97" s="1"/>
  <c r="E55" i="97"/>
  <c r="F55" i="97" s="1"/>
  <c r="E44" i="97"/>
  <c r="F44" i="97" s="1"/>
  <c r="E22" i="97"/>
  <c r="F22" i="97" s="1"/>
  <c r="E64" i="97"/>
  <c r="F64" i="97" s="1"/>
  <c r="E29" i="97"/>
  <c r="F29" i="97" s="1"/>
  <c r="E5" i="97"/>
  <c r="F5" i="97" s="1"/>
  <c r="D7" i="97"/>
  <c r="E10" i="98"/>
  <c r="F10" i="98" s="1"/>
  <c r="E34" i="98"/>
  <c r="F34" i="98" s="1"/>
  <c r="E32" i="98"/>
  <c r="F32" i="98" s="1"/>
  <c r="E35" i="98"/>
  <c r="F35" i="98" s="1"/>
  <c r="E16" i="98"/>
  <c r="F16" i="98" s="1"/>
  <c r="E40" i="98"/>
  <c r="F40" i="98" s="1"/>
  <c r="E38" i="98"/>
  <c r="F38" i="98" s="1"/>
  <c r="E8" i="98"/>
  <c r="F8" i="98" s="1"/>
  <c r="E58" i="98"/>
  <c r="F58" i="98" s="1"/>
  <c r="E65" i="98"/>
  <c r="F65" i="98" s="1"/>
  <c r="E22" i="98"/>
  <c r="F22" i="98" s="1"/>
  <c r="E45" i="98"/>
  <c r="F45" i="98" s="1"/>
  <c r="E20" i="98"/>
  <c r="F20" i="98" s="1"/>
  <c r="E44" i="98"/>
  <c r="F44" i="98" s="1"/>
  <c r="E64" i="98"/>
  <c r="F64" i="98" s="1"/>
  <c r="D54" i="98"/>
  <c r="E52" i="98"/>
  <c r="F52" i="98" s="1"/>
  <c r="E59" i="98"/>
  <c r="F59" i="98" s="1"/>
  <c r="E11" i="98"/>
  <c r="F11" i="98" s="1"/>
  <c r="E14" i="98"/>
  <c r="F14" i="98" s="1"/>
  <c r="D69" i="98"/>
  <c r="E7" i="98"/>
  <c r="E46" i="98"/>
  <c r="F46" i="98" s="1"/>
  <c r="E23" i="98"/>
  <c r="F23" i="98" s="1"/>
  <c r="E4" i="98"/>
  <c r="D68" i="98"/>
  <c r="E28" i="98"/>
  <c r="F28" i="98" s="1"/>
  <c r="E49" i="98"/>
  <c r="F49" i="98" s="1"/>
  <c r="E26" i="98"/>
  <c r="F26" i="98" s="1"/>
  <c r="E48" i="98"/>
  <c r="F48" i="98" s="1"/>
  <c r="D66" i="98"/>
  <c r="E97" i="99"/>
  <c r="F97" i="99" s="1"/>
  <c r="E32" i="99"/>
  <c r="F32" i="99" s="1"/>
  <c r="E19" i="99"/>
  <c r="F19" i="99" s="1"/>
  <c r="E70" i="99"/>
  <c r="F70" i="99" s="1"/>
  <c r="E34" i="99"/>
  <c r="F34" i="99" s="1"/>
  <c r="E58" i="99"/>
  <c r="F58" i="99" s="1"/>
  <c r="E28" i="99"/>
  <c r="F28" i="99" s="1"/>
  <c r="D99" i="99"/>
  <c r="E4" i="99"/>
  <c r="B5" i="110" s="1"/>
  <c r="E35" i="99"/>
  <c r="F35" i="99" s="1"/>
  <c r="E22" i="99"/>
  <c r="F22" i="99" s="1"/>
  <c r="E72" i="99"/>
  <c r="F72" i="99" s="1"/>
  <c r="E13" i="99"/>
  <c r="F13" i="99" s="1"/>
  <c r="E37" i="99"/>
  <c r="F37" i="99" s="1"/>
  <c r="E61" i="99"/>
  <c r="F61" i="99" s="1"/>
  <c r="D87" i="99"/>
  <c r="D88" i="99" s="1"/>
  <c r="E85" i="99"/>
  <c r="F85" i="99" s="1"/>
  <c r="E17" i="99"/>
  <c r="F17" i="99" s="1"/>
  <c r="E76" i="99"/>
  <c r="F76" i="99" s="1"/>
  <c r="E67" i="99"/>
  <c r="F67" i="99" s="1"/>
  <c r="E95" i="99"/>
  <c r="F95" i="99" s="1"/>
  <c r="E23" i="99"/>
  <c r="F23" i="99" s="1"/>
  <c r="E94" i="99"/>
  <c r="F94" i="99" s="1"/>
  <c r="E56" i="99"/>
  <c r="F56" i="99" s="1"/>
  <c r="E47" i="99"/>
  <c r="F47" i="99" s="1"/>
  <c r="E20" i="99"/>
  <c r="F20" i="99" s="1"/>
  <c r="E77" i="99"/>
  <c r="F77" i="99" s="1"/>
  <c r="D79" i="99"/>
  <c r="D80" i="99" s="1"/>
  <c r="E41" i="99"/>
  <c r="F41" i="99" s="1"/>
  <c r="E14" i="99"/>
  <c r="F14" i="99" s="1"/>
  <c r="E74" i="99"/>
  <c r="F74" i="99" s="1"/>
  <c r="E46" i="99"/>
  <c r="F46" i="99" s="1"/>
  <c r="E11" i="99"/>
  <c r="F11" i="99" s="1"/>
  <c r="E62" i="99"/>
  <c r="F62" i="99" s="1"/>
  <c r="E81" i="99"/>
  <c r="F81" i="99" s="1"/>
  <c r="D83" i="99"/>
  <c r="E25" i="99"/>
  <c r="F25" i="99" s="1"/>
  <c r="E49" i="99"/>
  <c r="F49" i="99" s="1"/>
  <c r="E71" i="99"/>
  <c r="F71" i="99" s="1"/>
  <c r="E59" i="99"/>
  <c r="F59" i="99" s="1"/>
  <c r="E52" i="99"/>
  <c r="F52" i="99" s="1"/>
  <c r="E43" i="99"/>
  <c r="F43" i="99" s="1"/>
  <c r="D91" i="99"/>
  <c r="D92" i="99" s="1"/>
  <c r="E89" i="99"/>
  <c r="F89" i="99" s="1"/>
  <c r="E44" i="99"/>
  <c r="F44" i="99" s="1"/>
  <c r="E10" i="99"/>
  <c r="F10" i="99" s="1"/>
  <c r="E69" i="99"/>
  <c r="F69" i="99" s="1"/>
  <c r="E38" i="99"/>
  <c r="F38" i="99" s="1"/>
  <c r="E65" i="99"/>
  <c r="F65" i="99" s="1"/>
  <c r="E68" i="99"/>
  <c r="F68" i="99" s="1"/>
  <c r="E96" i="99"/>
  <c r="F96" i="99" s="1"/>
  <c r="E31" i="99"/>
  <c r="F31" i="99" s="1"/>
  <c r="E55" i="99"/>
  <c r="F55" i="99" s="1"/>
  <c r="E75" i="99"/>
  <c r="F75" i="99" s="1"/>
  <c r="E62" i="64" l="1"/>
  <c r="F62" i="64" s="1"/>
  <c r="D61" i="34"/>
  <c r="B15" i="110"/>
  <c r="E71" i="51"/>
  <c r="F71" i="51" s="1"/>
  <c r="D74" i="64"/>
  <c r="E76" i="70"/>
  <c r="F76" i="70" s="1"/>
  <c r="E62" i="98"/>
  <c r="F62" i="98" s="1"/>
  <c r="E31" i="96"/>
  <c r="F31" i="96" s="1"/>
  <c r="E70" i="93"/>
  <c r="F70" i="93" s="1"/>
  <c r="E52" i="85"/>
  <c r="F52" i="85" s="1"/>
  <c r="E71" i="40"/>
  <c r="F71" i="40" s="1"/>
  <c r="D63" i="57"/>
  <c r="E74" i="49"/>
  <c r="F74" i="49" s="1"/>
  <c r="E87" i="83"/>
  <c r="E71" i="49"/>
  <c r="F71" i="49" s="1"/>
  <c r="F4" i="83"/>
  <c r="H21" i="110" s="1"/>
  <c r="E8" i="52"/>
  <c r="E107" i="52" s="1"/>
  <c r="D55" i="25"/>
  <c r="E47" i="39"/>
  <c r="F47" i="39" s="1"/>
  <c r="F67" i="78"/>
  <c r="D134" i="55"/>
  <c r="E32" i="29"/>
  <c r="F32" i="29" s="1"/>
  <c r="D61" i="11"/>
  <c r="E53" i="11"/>
  <c r="F53" i="11" s="1"/>
  <c r="E41" i="21"/>
  <c r="F41" i="21" s="1"/>
  <c r="E75" i="30"/>
  <c r="F75" i="30" s="1"/>
  <c r="D50" i="26"/>
  <c r="E50" i="26" s="1"/>
  <c r="F50" i="26" s="1"/>
  <c r="D32" i="23"/>
  <c r="D35" i="23" s="1"/>
  <c r="D50" i="11"/>
  <c r="E70" i="25"/>
  <c r="F70" i="25" s="1"/>
  <c r="F54" i="85"/>
  <c r="E59" i="35"/>
  <c r="F59" i="35" s="1"/>
  <c r="E58" i="72"/>
  <c r="F58" i="72" s="1"/>
  <c r="E33" i="20"/>
  <c r="F33" i="20" s="1"/>
  <c r="D60" i="30"/>
  <c r="E60" i="30" s="1"/>
  <c r="F60" i="30" s="1"/>
  <c r="B43" i="110"/>
  <c r="D72" i="83"/>
  <c r="E72" i="83" s="1"/>
  <c r="F72" i="83" s="1"/>
  <c r="F4" i="77"/>
  <c r="H27" i="110" s="1"/>
  <c r="E56" i="85"/>
  <c r="D19" i="110" s="1"/>
  <c r="E40" i="50"/>
  <c r="F40" i="50" s="1"/>
  <c r="F51" i="61"/>
  <c r="E57" i="26"/>
  <c r="F57" i="26" s="1"/>
  <c r="F80" i="89"/>
  <c r="E54" i="31"/>
  <c r="F54" i="31" s="1"/>
  <c r="E74" i="41"/>
  <c r="D67" i="25"/>
  <c r="E67" i="25" s="1"/>
  <c r="F67" i="25" s="1"/>
  <c r="F4" i="110"/>
  <c r="E50" i="31"/>
  <c r="F64" i="71"/>
  <c r="E61" i="57"/>
  <c r="D62" i="31"/>
  <c r="E74" i="22"/>
  <c r="F74" i="22" s="1"/>
  <c r="E45" i="26"/>
  <c r="F45" i="26" s="1"/>
  <c r="F4" i="57"/>
  <c r="H47" i="110" s="1"/>
  <c r="F4" i="41"/>
  <c r="H72" i="110" s="1"/>
  <c r="F69" i="100"/>
  <c r="K4" i="110" s="1"/>
  <c r="L4" i="110" s="1"/>
  <c r="E86" i="84"/>
  <c r="C20" i="110"/>
  <c r="F4" i="98"/>
  <c r="H6" i="110" s="1"/>
  <c r="B6" i="110"/>
  <c r="F4" i="68"/>
  <c r="H36" i="110" s="1"/>
  <c r="B36" i="110"/>
  <c r="F4" i="50"/>
  <c r="H54" i="110" s="1"/>
  <c r="B54" i="110"/>
  <c r="F4" i="27"/>
  <c r="H77" i="110" s="1"/>
  <c r="B77" i="110"/>
  <c r="F4" i="23"/>
  <c r="H81" i="110" s="1"/>
  <c r="B81" i="110"/>
  <c r="F4" i="19"/>
  <c r="H85" i="110" s="1"/>
  <c r="B85" i="110"/>
  <c r="F4" i="17"/>
  <c r="H87" i="110" s="1"/>
  <c r="B87" i="110"/>
  <c r="F4" i="13"/>
  <c r="H91" i="110" s="1"/>
  <c r="B91" i="110"/>
  <c r="F4" i="49"/>
  <c r="B55" i="110"/>
  <c r="F4" i="21"/>
  <c r="B83" i="110"/>
  <c r="E69" i="98"/>
  <c r="C6" i="110"/>
  <c r="F4" i="88"/>
  <c r="H16" i="110" s="1"/>
  <c r="B16" i="110"/>
  <c r="F4" i="81"/>
  <c r="H23" i="110" s="1"/>
  <c r="B23" i="110"/>
  <c r="F4" i="66"/>
  <c r="H38" i="110" s="1"/>
  <c r="B38" i="110"/>
  <c r="F4" i="65"/>
  <c r="H39" i="110" s="1"/>
  <c r="B39" i="110"/>
  <c r="F4" i="62"/>
  <c r="H42" i="110" s="1"/>
  <c r="B42" i="110"/>
  <c r="F4" i="52"/>
  <c r="H52" i="110" s="1"/>
  <c r="B52" i="110"/>
  <c r="F4" i="43"/>
  <c r="H61" i="110" s="1"/>
  <c r="B61" i="110"/>
  <c r="F4" i="38"/>
  <c r="H66" i="110" s="1"/>
  <c r="B66" i="110"/>
  <c r="F4" i="9"/>
  <c r="H95" i="110" s="1"/>
  <c r="B95" i="110"/>
  <c r="F4" i="91"/>
  <c r="H13" i="110" s="1"/>
  <c r="B13" i="110"/>
  <c r="E74" i="91"/>
  <c r="C13" i="110"/>
  <c r="F4" i="72"/>
  <c r="H32" i="110" s="1"/>
  <c r="B32" i="110"/>
  <c r="F4" i="75"/>
  <c r="H29" i="110" s="1"/>
  <c r="B29" i="110"/>
  <c r="F4" i="76"/>
  <c r="H28" i="110" s="1"/>
  <c r="B28" i="110"/>
  <c r="E90" i="30"/>
  <c r="B74" i="110"/>
  <c r="F4" i="55"/>
  <c r="B49" i="110"/>
  <c r="F4" i="86"/>
  <c r="H18" i="110" s="1"/>
  <c r="B18" i="110"/>
  <c r="F4" i="70"/>
  <c r="H34" i="110" s="1"/>
  <c r="B34" i="110"/>
  <c r="F4" i="59"/>
  <c r="H45" i="110" s="1"/>
  <c r="B45" i="110"/>
  <c r="F4" i="53"/>
  <c r="H51" i="110" s="1"/>
  <c r="B51" i="110"/>
  <c r="F4" i="46"/>
  <c r="H58" i="110"/>
  <c r="B58" i="110"/>
  <c r="F4" i="22"/>
  <c r="H82" i="110" s="1"/>
  <c r="B82" i="110"/>
  <c r="F4" i="95"/>
  <c r="H9" i="110" s="1"/>
  <c r="B9" i="110"/>
  <c r="F4" i="74"/>
  <c r="H30" i="110" s="1"/>
  <c r="B30" i="110"/>
  <c r="F4" i="73"/>
  <c r="H31" i="110" s="1"/>
  <c r="B31" i="110"/>
  <c r="F4" i="11"/>
  <c r="B93" i="110"/>
  <c r="F4" i="67"/>
  <c r="H37" i="110" s="1"/>
  <c r="B37" i="110"/>
  <c r="F4" i="60"/>
  <c r="H44" i="110" s="1"/>
  <c r="B44" i="110"/>
  <c r="F4" i="58"/>
  <c r="H46" i="110" s="1"/>
  <c r="B46" i="110"/>
  <c r="F4" i="54"/>
  <c r="H50" i="110" s="1"/>
  <c r="B50" i="110"/>
  <c r="F4" i="48"/>
  <c r="H56" i="110" s="1"/>
  <c r="B56" i="110"/>
  <c r="F4" i="40"/>
  <c r="H64" i="110" s="1"/>
  <c r="B64" i="110"/>
  <c r="F4" i="18"/>
  <c r="H86" i="110" s="1"/>
  <c r="B86" i="110"/>
  <c r="F4" i="10"/>
  <c r="H94" i="110" s="1"/>
  <c r="B94" i="110"/>
  <c r="F4" i="94"/>
  <c r="H10" i="110" s="1"/>
  <c r="B10" i="110"/>
  <c r="F4" i="92"/>
  <c r="H12" i="110" s="1"/>
  <c r="B12" i="110"/>
  <c r="F4" i="79"/>
  <c r="H25" i="110" s="1"/>
  <c r="B25" i="110"/>
  <c r="E60" i="63"/>
  <c r="B41" i="110"/>
  <c r="F4" i="33"/>
  <c r="B71" i="110"/>
  <c r="F4" i="28"/>
  <c r="B76" i="110"/>
  <c r="F4" i="37"/>
  <c r="B67" i="110"/>
  <c r="E80" i="51"/>
  <c r="B53" i="110"/>
  <c r="F4" i="82"/>
  <c r="H22" i="110" s="1"/>
  <c r="B22" i="110"/>
  <c r="E48" i="87"/>
  <c r="F48" i="87" s="1"/>
  <c r="E59" i="51"/>
  <c r="F59" i="51" s="1"/>
  <c r="E31" i="23"/>
  <c r="E38" i="23" s="1"/>
  <c r="D81" i="110" s="1"/>
  <c r="E129" i="55"/>
  <c r="D107" i="52"/>
  <c r="E46" i="72"/>
  <c r="F46" i="72" s="1"/>
  <c r="E71" i="73"/>
  <c r="F71" i="73" s="1"/>
  <c r="E52" i="78"/>
  <c r="F52" i="78" s="1"/>
  <c r="E7" i="99"/>
  <c r="C5" i="110" s="1"/>
  <c r="D100" i="99"/>
  <c r="D8" i="99"/>
  <c r="E8" i="99" s="1"/>
  <c r="F8" i="99" s="1"/>
  <c r="E65" i="44"/>
  <c r="F65" i="44" s="1"/>
  <c r="F79" i="30"/>
  <c r="E73" i="82"/>
  <c r="E77" i="49"/>
  <c r="E94" i="37"/>
  <c r="D80" i="30"/>
  <c r="E80" i="30" s="1"/>
  <c r="F80" i="30" s="1"/>
  <c r="E75" i="10"/>
  <c r="F75" i="10" s="1"/>
  <c r="E71" i="91"/>
  <c r="F71" i="91" s="1"/>
  <c r="F4" i="51"/>
  <c r="E46" i="71"/>
  <c r="F46" i="71" s="1"/>
  <c r="D59" i="33"/>
  <c r="E59" i="33" s="1"/>
  <c r="F59" i="33" s="1"/>
  <c r="D78" i="25"/>
  <c r="D55" i="14"/>
  <c r="E43" i="21"/>
  <c r="E47" i="14"/>
  <c r="E55" i="14" s="1"/>
  <c r="D90" i="110" s="1"/>
  <c r="E49" i="62"/>
  <c r="F49" i="62" s="1"/>
  <c r="E62" i="25"/>
  <c r="F62" i="25" s="1"/>
  <c r="F4" i="30"/>
  <c r="E70" i="95"/>
  <c r="F70" i="95" s="1"/>
  <c r="E73" i="77"/>
  <c r="D27" i="110" s="1"/>
  <c r="D34" i="79"/>
  <c r="E58" i="32"/>
  <c r="F58" i="32" s="1"/>
  <c r="E7" i="79"/>
  <c r="D73" i="77"/>
  <c r="D36" i="79"/>
  <c r="D65" i="77"/>
  <c r="E65" i="77" s="1"/>
  <c r="F65" i="77" s="1"/>
  <c r="E63" i="51"/>
  <c r="F63" i="51" s="1"/>
  <c r="D64" i="51"/>
  <c r="E64" i="51" s="1"/>
  <c r="F64" i="51" s="1"/>
  <c r="D80" i="28"/>
  <c r="E54" i="9"/>
  <c r="F54" i="9" s="1"/>
  <c r="D81" i="33"/>
  <c r="D82" i="89"/>
  <c r="D79" i="86"/>
  <c r="E95" i="68"/>
  <c r="F95" i="68" s="1"/>
  <c r="F7" i="84"/>
  <c r="D91" i="69"/>
  <c r="E45" i="21"/>
  <c r="D83" i="110" s="1"/>
  <c r="D79" i="41"/>
  <c r="E72" i="41"/>
  <c r="F72" i="41" s="1"/>
  <c r="D72" i="91"/>
  <c r="F4" i="96"/>
  <c r="E38" i="96"/>
  <c r="E60" i="83"/>
  <c r="F60" i="83" s="1"/>
  <c r="D53" i="62"/>
  <c r="D66" i="87"/>
  <c r="D89" i="83"/>
  <c r="D59" i="31"/>
  <c r="E72" i="64"/>
  <c r="F4" i="64"/>
  <c r="E53" i="63"/>
  <c r="E62" i="63" s="1"/>
  <c r="D41" i="110" s="1"/>
  <c r="D54" i="63"/>
  <c r="E54" i="63" s="1"/>
  <c r="F54" i="63" s="1"/>
  <c r="D62" i="63"/>
  <c r="E76" i="25"/>
  <c r="F4" i="25"/>
  <c r="E67" i="69"/>
  <c r="F67" i="69" s="1"/>
  <c r="D68" i="69"/>
  <c r="E68" i="69" s="1"/>
  <c r="F68" i="69" s="1"/>
  <c r="E64" i="34"/>
  <c r="F64" i="34" s="1"/>
  <c r="D65" i="34"/>
  <c r="D75" i="34" s="1"/>
  <c r="E113" i="55"/>
  <c r="F113" i="55" s="1"/>
  <c r="E62" i="33"/>
  <c r="F62" i="33" s="1"/>
  <c r="D76" i="83"/>
  <c r="E76" i="83" s="1"/>
  <c r="F76" i="83" s="1"/>
  <c r="F4" i="34"/>
  <c r="E76" i="34"/>
  <c r="E89" i="69"/>
  <c r="F4" i="69"/>
  <c r="E54" i="64"/>
  <c r="F54" i="64" s="1"/>
  <c r="D55" i="64"/>
  <c r="D71" i="64" s="1"/>
  <c r="F4" i="63"/>
  <c r="F4" i="26"/>
  <c r="E60" i="26"/>
  <c r="E48" i="57"/>
  <c r="F48" i="57" s="1"/>
  <c r="F63" i="57" s="1"/>
  <c r="J47" i="110" s="1"/>
  <c r="E97" i="55"/>
  <c r="F97" i="55" s="1"/>
  <c r="D98" i="55"/>
  <c r="D128" i="55" s="1"/>
  <c r="E53" i="26"/>
  <c r="F53" i="26" s="1"/>
  <c r="D54" i="26"/>
  <c r="D62" i="28"/>
  <c r="E62" i="28" s="1"/>
  <c r="F62" i="28" s="1"/>
  <c r="E61" i="28"/>
  <c r="F61" i="28" s="1"/>
  <c r="E65" i="28"/>
  <c r="F65" i="28" s="1"/>
  <c r="D36" i="29"/>
  <c r="E47" i="51"/>
  <c r="F47" i="51" s="1"/>
  <c r="D48" i="51"/>
  <c r="E58" i="25"/>
  <c r="F58" i="25" s="1"/>
  <c r="D59" i="25"/>
  <c r="E59" i="25" s="1"/>
  <c r="F59" i="25" s="1"/>
  <c r="E59" i="49"/>
  <c r="F59" i="49" s="1"/>
  <c r="F79" i="49" s="1"/>
  <c r="J55" i="110" s="1"/>
  <c r="D79" i="49"/>
  <c r="D60" i="49"/>
  <c r="D76" i="49" s="1"/>
  <c r="E63" i="30"/>
  <c r="F63" i="30" s="1"/>
  <c r="D64" i="30"/>
  <c r="E64" i="30" s="1"/>
  <c r="F64" i="30" s="1"/>
  <c r="D79" i="72"/>
  <c r="E59" i="76"/>
  <c r="F59" i="76" s="1"/>
  <c r="F60" i="77"/>
  <c r="F73" i="77" s="1"/>
  <c r="J27" i="110" s="1"/>
  <c r="D50" i="80"/>
  <c r="F72" i="72"/>
  <c r="D69" i="78"/>
  <c r="E75" i="73"/>
  <c r="F75" i="73" s="1"/>
  <c r="D76" i="73"/>
  <c r="D86" i="73" s="1"/>
  <c r="E55" i="72"/>
  <c r="F55" i="72" s="1"/>
  <c r="E8" i="77"/>
  <c r="F8" i="77" s="1"/>
  <c r="E51" i="71"/>
  <c r="F51" i="71" s="1"/>
  <c r="E64" i="73"/>
  <c r="F64" i="73" s="1"/>
  <c r="E68" i="73"/>
  <c r="F68" i="73" s="1"/>
  <c r="E48" i="76"/>
  <c r="F48" i="76" s="1"/>
  <c r="E8" i="78"/>
  <c r="F8" i="78" s="1"/>
  <c r="E62" i="74"/>
  <c r="F62" i="74" s="1"/>
  <c r="E8" i="75"/>
  <c r="F8" i="75" s="1"/>
  <c r="D67" i="75"/>
  <c r="E77" i="74"/>
  <c r="F77" i="74" s="1"/>
  <c r="E88" i="74"/>
  <c r="F88" i="74" s="1"/>
  <c r="E69" i="74"/>
  <c r="F69" i="74" s="1"/>
  <c r="D65" i="71"/>
  <c r="E7" i="71"/>
  <c r="E43" i="76"/>
  <c r="F43" i="76" s="1"/>
  <c r="E7" i="72"/>
  <c r="D75" i="72"/>
  <c r="E56" i="78"/>
  <c r="E35" i="79"/>
  <c r="D91" i="74"/>
  <c r="E7" i="74"/>
  <c r="E51" i="76"/>
  <c r="F51" i="76" s="1"/>
  <c r="E79" i="73"/>
  <c r="F79" i="73" s="1"/>
  <c r="E7" i="73"/>
  <c r="D88" i="73"/>
  <c r="E72" i="73"/>
  <c r="F72" i="73" s="1"/>
  <c r="E74" i="72"/>
  <c r="E40" i="76"/>
  <c r="F40" i="76" s="1"/>
  <c r="E66" i="75"/>
  <c r="F66" i="75" s="1"/>
  <c r="D73" i="75"/>
  <c r="E53" i="78"/>
  <c r="F53" i="78" s="1"/>
  <c r="E73" i="74"/>
  <c r="F73" i="74" s="1"/>
  <c r="E65" i="74"/>
  <c r="F65" i="74" s="1"/>
  <c r="E70" i="74"/>
  <c r="F70" i="74" s="1"/>
  <c r="E44" i="76"/>
  <c r="F44" i="76" s="1"/>
  <c r="E8" i="72"/>
  <c r="D63" i="76"/>
  <c r="E7" i="76"/>
  <c r="E57" i="78"/>
  <c r="F57" i="78" s="1"/>
  <c r="E8" i="80"/>
  <c r="F8" i="80" s="1"/>
  <c r="D92" i="73"/>
  <c r="E84" i="73"/>
  <c r="F84" i="73" s="1"/>
  <c r="E67" i="73"/>
  <c r="F67" i="73" s="1"/>
  <c r="E80" i="73"/>
  <c r="F80" i="73" s="1"/>
  <c r="D58" i="71"/>
  <c r="D59" i="71" s="1"/>
  <c r="D69" i="71"/>
  <c r="E56" i="71"/>
  <c r="F56" i="71" s="1"/>
  <c r="E87" i="73"/>
  <c r="E8" i="73"/>
  <c r="F8" i="73" s="1"/>
  <c r="E7" i="77"/>
  <c r="D72" i="77"/>
  <c r="E90" i="74"/>
  <c r="E78" i="74"/>
  <c r="F78" i="74" s="1"/>
  <c r="E47" i="72"/>
  <c r="F47" i="72" s="1"/>
  <c r="E54" i="72"/>
  <c r="F54" i="72" s="1"/>
  <c r="E47" i="76"/>
  <c r="F47" i="76" s="1"/>
  <c r="E66" i="74"/>
  <c r="F66" i="74" s="1"/>
  <c r="D76" i="72"/>
  <c r="E55" i="76"/>
  <c r="F55" i="76" s="1"/>
  <c r="E50" i="72"/>
  <c r="E52" i="75"/>
  <c r="F52" i="75" s="1"/>
  <c r="D76" i="77"/>
  <c r="E69" i="77"/>
  <c r="F69" i="77" s="1"/>
  <c r="E65" i="78"/>
  <c r="F65" i="78" s="1"/>
  <c r="D72" i="78"/>
  <c r="E8" i="74"/>
  <c r="E52" i="76"/>
  <c r="F52" i="76" s="1"/>
  <c r="E66" i="72"/>
  <c r="F66" i="72" s="1"/>
  <c r="D68" i="78"/>
  <c r="E7" i="78"/>
  <c r="D66" i="78"/>
  <c r="D92" i="74"/>
  <c r="E61" i="74"/>
  <c r="E50" i="71"/>
  <c r="F50" i="71" s="1"/>
  <c r="D69" i="75"/>
  <c r="E7" i="75"/>
  <c r="E68" i="75"/>
  <c r="D64" i="76"/>
  <c r="E39" i="76"/>
  <c r="F39" i="76" s="1"/>
  <c r="D74" i="74"/>
  <c r="E8" i="71"/>
  <c r="F8" i="71" s="1"/>
  <c r="D56" i="76"/>
  <c r="D51" i="72"/>
  <c r="E63" i="73"/>
  <c r="F63" i="73" s="1"/>
  <c r="D89" i="73"/>
  <c r="E51" i="75"/>
  <c r="E70" i="75" s="1"/>
  <c r="D29" i="110" s="1"/>
  <c r="D70" i="75"/>
  <c r="D8" i="76"/>
  <c r="D40" i="79"/>
  <c r="E33" i="79"/>
  <c r="F33" i="79" s="1"/>
  <c r="E7" i="80"/>
  <c r="D46" i="80"/>
  <c r="D44" i="80"/>
  <c r="D67" i="72"/>
  <c r="F29" i="79"/>
  <c r="F37" i="79" s="1"/>
  <c r="J25" i="110" s="1"/>
  <c r="E62" i="76"/>
  <c r="E63" i="95"/>
  <c r="F63" i="95" s="1"/>
  <c r="E8" i="93"/>
  <c r="F8" i="93" s="1"/>
  <c r="E59" i="92"/>
  <c r="F59" i="92" s="1"/>
  <c r="D75" i="91"/>
  <c r="E53" i="91"/>
  <c r="F53" i="91" s="1"/>
  <c r="E66" i="95"/>
  <c r="F66" i="95" s="1"/>
  <c r="E24" i="94"/>
  <c r="E32" i="94" s="1"/>
  <c r="D10" i="110" s="1"/>
  <c r="D32" i="94"/>
  <c r="E30" i="94"/>
  <c r="E63" i="92"/>
  <c r="F63" i="92" s="1"/>
  <c r="D75" i="95"/>
  <c r="E54" i="95"/>
  <c r="F54" i="95" s="1"/>
  <c r="E70" i="92"/>
  <c r="F70" i="92" s="1"/>
  <c r="D59" i="93"/>
  <c r="E62" i="91"/>
  <c r="F62" i="91" s="1"/>
  <c r="E25" i="94"/>
  <c r="F25" i="94" s="1"/>
  <c r="D82" i="93"/>
  <c r="E74" i="93"/>
  <c r="F74" i="93" s="1"/>
  <c r="E58" i="91"/>
  <c r="F58" i="91" s="1"/>
  <c r="E59" i="95"/>
  <c r="F59" i="95" s="1"/>
  <c r="D82" i="92"/>
  <c r="E74" i="92"/>
  <c r="F74" i="92" s="1"/>
  <c r="E8" i="92"/>
  <c r="F8" i="92" s="1"/>
  <c r="D79" i="92"/>
  <c r="E58" i="92"/>
  <c r="F58" i="92" s="1"/>
  <c r="E77" i="92"/>
  <c r="E73" i="95"/>
  <c r="E54" i="91"/>
  <c r="E63" i="93"/>
  <c r="F63" i="93" s="1"/>
  <c r="D31" i="94"/>
  <c r="E7" i="94"/>
  <c r="D35" i="94"/>
  <c r="E28" i="94"/>
  <c r="F28" i="94" s="1"/>
  <c r="E62" i="95"/>
  <c r="F62" i="95" s="1"/>
  <c r="E8" i="95"/>
  <c r="F8" i="95" s="1"/>
  <c r="E7" i="93"/>
  <c r="D78" i="93"/>
  <c r="E77" i="93"/>
  <c r="E67" i="92"/>
  <c r="F67" i="92" s="1"/>
  <c r="D79" i="93"/>
  <c r="E58" i="93"/>
  <c r="F58" i="93" s="1"/>
  <c r="E61" i="91"/>
  <c r="F61" i="91" s="1"/>
  <c r="E73" i="91"/>
  <c r="F7" i="91"/>
  <c r="D67" i="95"/>
  <c r="E62" i="93"/>
  <c r="F62" i="93" s="1"/>
  <c r="E57" i="91"/>
  <c r="F57" i="91" s="1"/>
  <c r="D8" i="94"/>
  <c r="D74" i="95"/>
  <c r="E7" i="95"/>
  <c r="E58" i="95"/>
  <c r="F58" i="95" s="1"/>
  <c r="D78" i="92"/>
  <c r="E7" i="92"/>
  <c r="F4" i="93"/>
  <c r="H11" i="110" s="1"/>
  <c r="E62" i="92"/>
  <c r="F62" i="92" s="1"/>
  <c r="E66" i="92"/>
  <c r="F66" i="92" s="1"/>
  <c r="D55" i="95"/>
  <c r="D71" i="92"/>
  <c r="D76" i="92" s="1"/>
  <c r="E43" i="9"/>
  <c r="F43" i="9" s="1"/>
  <c r="E47" i="9"/>
  <c r="F47" i="9" s="1"/>
  <c r="D56" i="9"/>
  <c r="E50" i="9"/>
  <c r="F50" i="9" s="1"/>
  <c r="F57" i="9"/>
  <c r="D59" i="9"/>
  <c r="E42" i="9"/>
  <c r="F42" i="9" s="1"/>
  <c r="E46" i="9"/>
  <c r="F46" i="9" s="1"/>
  <c r="E8" i="9"/>
  <c r="F8" i="9" s="1"/>
  <c r="E57" i="9"/>
  <c r="D58" i="9"/>
  <c r="E7" i="9"/>
  <c r="E51" i="9"/>
  <c r="F51" i="9" s="1"/>
  <c r="E55" i="10"/>
  <c r="F55" i="10" s="1"/>
  <c r="E59" i="10"/>
  <c r="F59" i="10" s="1"/>
  <c r="E70" i="10"/>
  <c r="F70" i="10" s="1"/>
  <c r="E66" i="10"/>
  <c r="F66" i="10" s="1"/>
  <c r="E58" i="10"/>
  <c r="F58" i="10" s="1"/>
  <c r="E63" i="10"/>
  <c r="F63" i="10" s="1"/>
  <c r="D80" i="10"/>
  <c r="E54" i="10"/>
  <c r="E8" i="10"/>
  <c r="F8" i="10" s="1"/>
  <c r="E62" i="10"/>
  <c r="F62" i="10" s="1"/>
  <c r="D71" i="10"/>
  <c r="E78" i="10"/>
  <c r="D79" i="10"/>
  <c r="E7" i="10"/>
  <c r="D67" i="10"/>
  <c r="E8" i="11"/>
  <c r="F8" i="11" s="1"/>
  <c r="E50" i="11"/>
  <c r="F50" i="11" s="1"/>
  <c r="E54" i="11"/>
  <c r="F54" i="11" s="1"/>
  <c r="F45" i="11"/>
  <c r="D64" i="11"/>
  <c r="E56" i="11"/>
  <c r="F56" i="11" s="1"/>
  <c r="D60" i="11"/>
  <c r="E7" i="11"/>
  <c r="D58" i="11"/>
  <c r="E75" i="12"/>
  <c r="F75" i="12" s="1"/>
  <c r="E97" i="12"/>
  <c r="D98" i="12"/>
  <c r="E7" i="12"/>
  <c r="E82" i="12"/>
  <c r="F82" i="12" s="1"/>
  <c r="E78" i="12"/>
  <c r="F78" i="12" s="1"/>
  <c r="E74" i="12"/>
  <c r="F74" i="12" s="1"/>
  <c r="F4" i="12"/>
  <c r="H92" i="110" s="1"/>
  <c r="E71" i="12"/>
  <c r="F71" i="12" s="1"/>
  <c r="E87" i="12"/>
  <c r="F87" i="12" s="1"/>
  <c r="D102" i="12"/>
  <c r="E94" i="12"/>
  <c r="F94" i="12" s="1"/>
  <c r="E70" i="12"/>
  <c r="F70" i="12" s="1"/>
  <c r="D99" i="12"/>
  <c r="D8" i="12"/>
  <c r="D83" i="12"/>
  <c r="E86" i="12"/>
  <c r="F86" i="12" s="1"/>
  <c r="D79" i="12"/>
  <c r="E63" i="13"/>
  <c r="F63" i="13" s="1"/>
  <c r="D74" i="13"/>
  <c r="E7" i="13"/>
  <c r="D75" i="13"/>
  <c r="E58" i="13"/>
  <c r="F58" i="13" s="1"/>
  <c r="E73" i="13"/>
  <c r="E62" i="13"/>
  <c r="F62" i="13" s="1"/>
  <c r="E67" i="13"/>
  <c r="F67" i="13" s="1"/>
  <c r="D78" i="13"/>
  <c r="E71" i="13"/>
  <c r="F71" i="13" s="1"/>
  <c r="D8" i="13"/>
  <c r="D59" i="13"/>
  <c r="E66" i="13"/>
  <c r="F66" i="13" s="1"/>
  <c r="D8" i="14"/>
  <c r="E7" i="14"/>
  <c r="D54" i="14"/>
  <c r="E53" i="14"/>
  <c r="D58" i="14"/>
  <c r="E51" i="14"/>
  <c r="F51" i="14" s="1"/>
  <c r="F4" i="14"/>
  <c r="H90" i="110" s="1"/>
  <c r="E52" i="15"/>
  <c r="F52" i="15" s="1"/>
  <c r="E8" i="15"/>
  <c r="F8" i="15" s="1"/>
  <c r="D70" i="15"/>
  <c r="E63" i="15"/>
  <c r="F63" i="15" s="1"/>
  <c r="D64" i="15"/>
  <c r="E65" i="15"/>
  <c r="D67" i="15"/>
  <c r="E51" i="15"/>
  <c r="F51" i="15" s="1"/>
  <c r="E7" i="15"/>
  <c r="D66" i="15"/>
  <c r="E60" i="15"/>
  <c r="F60" i="15" s="1"/>
  <c r="F4" i="15"/>
  <c r="H89" i="110" s="1"/>
  <c r="E59" i="15"/>
  <c r="F59" i="15" s="1"/>
  <c r="E56" i="15"/>
  <c r="F56" i="15" s="1"/>
  <c r="E38" i="16"/>
  <c r="F38" i="16" s="1"/>
  <c r="E8" i="16"/>
  <c r="D51" i="16"/>
  <c r="E42" i="16"/>
  <c r="F42" i="16" s="1"/>
  <c r="E46" i="16"/>
  <c r="F46" i="16" s="1"/>
  <c r="D57" i="16"/>
  <c r="E49" i="16"/>
  <c r="F49" i="16" s="1"/>
  <c r="E52" i="16"/>
  <c r="E45" i="16"/>
  <c r="F45" i="16" s="1"/>
  <c r="F4" i="16"/>
  <c r="H88" i="110" s="1"/>
  <c r="E41" i="16"/>
  <c r="F41" i="16" s="1"/>
  <c r="D54" i="16"/>
  <c r="E37" i="16"/>
  <c r="E7" i="16"/>
  <c r="D53" i="16"/>
  <c r="E52" i="17"/>
  <c r="F52" i="17" s="1"/>
  <c r="D8" i="17"/>
  <c r="E7" i="17"/>
  <c r="D64" i="17"/>
  <c r="D65" i="17"/>
  <c r="E51" i="17"/>
  <c r="E65" i="17" s="1"/>
  <c r="D87" i="110" s="1"/>
  <c r="E63" i="17"/>
  <c r="D68" i="17"/>
  <c r="E61" i="17"/>
  <c r="F61" i="17" s="1"/>
  <c r="E43" i="18"/>
  <c r="D44" i="18"/>
  <c r="E7" i="18"/>
  <c r="D45" i="18"/>
  <c r="E33" i="18"/>
  <c r="E37" i="18"/>
  <c r="F37" i="18" s="1"/>
  <c r="D48" i="18"/>
  <c r="E40" i="18"/>
  <c r="F40" i="18" s="1"/>
  <c r="D42" i="18"/>
  <c r="E8" i="18"/>
  <c r="F8" i="18" s="1"/>
  <c r="E34" i="18"/>
  <c r="F34" i="18" s="1"/>
  <c r="E38" i="18"/>
  <c r="F38" i="18" s="1"/>
  <c r="E8" i="19"/>
  <c r="F8" i="19" s="1"/>
  <c r="E38" i="19"/>
  <c r="F38" i="19" s="1"/>
  <c r="D43" i="19"/>
  <c r="E7" i="19"/>
  <c r="D44" i="19"/>
  <c r="E37" i="19"/>
  <c r="E44" i="19" s="1"/>
  <c r="D85" i="110" s="1"/>
  <c r="E42" i="19"/>
  <c r="D47" i="19"/>
  <c r="E39" i="19"/>
  <c r="F39" i="19" s="1"/>
  <c r="D41" i="19"/>
  <c r="E36" i="20"/>
  <c r="E32" i="20"/>
  <c r="F32" i="20" s="1"/>
  <c r="D35" i="20"/>
  <c r="E8" i="20"/>
  <c r="F8" i="20" s="1"/>
  <c r="D38" i="20"/>
  <c r="E31" i="20"/>
  <c r="E38" i="20" s="1"/>
  <c r="D84" i="110" s="1"/>
  <c r="F4" i="20"/>
  <c r="H84" i="110" s="1"/>
  <c r="D37" i="20"/>
  <c r="E7" i="20"/>
  <c r="D44" i="21"/>
  <c r="E7" i="21"/>
  <c r="D42" i="21"/>
  <c r="F34" i="21"/>
  <c r="F45" i="21" s="1"/>
  <c r="J83" i="110" s="1"/>
  <c r="E8" i="21"/>
  <c r="F8" i="21" s="1"/>
  <c r="E58" i="22"/>
  <c r="F58" i="22" s="1"/>
  <c r="E62" i="22"/>
  <c r="F62" i="22" s="1"/>
  <c r="E8" i="22"/>
  <c r="F8" i="22" s="1"/>
  <c r="E65" i="22"/>
  <c r="F65" i="22" s="1"/>
  <c r="D78" i="22"/>
  <c r="E7" i="22"/>
  <c r="D79" i="22"/>
  <c r="E57" i="22"/>
  <c r="F57" i="22" s="1"/>
  <c r="E70" i="22"/>
  <c r="F70" i="22" s="1"/>
  <c r="D76" i="22"/>
  <c r="E69" i="22"/>
  <c r="F69" i="22" s="1"/>
  <c r="E77" i="22"/>
  <c r="E66" i="22"/>
  <c r="F66" i="22" s="1"/>
  <c r="E61" i="22"/>
  <c r="E8" i="23"/>
  <c r="F8" i="23" s="1"/>
  <c r="D41" i="23"/>
  <c r="E34" i="23"/>
  <c r="F34" i="23" s="1"/>
  <c r="E36" i="23"/>
  <c r="E7" i="23"/>
  <c r="D37" i="23"/>
  <c r="D55" i="24"/>
  <c r="E7" i="24"/>
  <c r="D59" i="24"/>
  <c r="E51" i="24"/>
  <c r="F51" i="24" s="1"/>
  <c r="E54" i="24"/>
  <c r="E46" i="24"/>
  <c r="F46" i="24" s="1"/>
  <c r="E8" i="24"/>
  <c r="F4" i="24"/>
  <c r="H80" i="110" s="1"/>
  <c r="E49" i="24"/>
  <c r="F49" i="24" s="1"/>
  <c r="D50" i="24"/>
  <c r="D56" i="24"/>
  <c r="E45" i="24"/>
  <c r="D81" i="25"/>
  <c r="E74" i="25"/>
  <c r="F74" i="25" s="1"/>
  <c r="D77" i="25"/>
  <c r="E7" i="25"/>
  <c r="C79" i="110" s="1"/>
  <c r="E55" i="25"/>
  <c r="F55" i="25" s="1"/>
  <c r="E8" i="25"/>
  <c r="F8" i="25" s="1"/>
  <c r="E8" i="26"/>
  <c r="F8" i="26" s="1"/>
  <c r="D61" i="26"/>
  <c r="E7" i="26"/>
  <c r="C78" i="110" s="1"/>
  <c r="E42" i="26"/>
  <c r="F42" i="26" s="1"/>
  <c r="D62" i="26"/>
  <c r="E41" i="26"/>
  <c r="E49" i="27"/>
  <c r="F49" i="27" s="1"/>
  <c r="D56" i="27"/>
  <c r="E7" i="27"/>
  <c r="E55" i="27"/>
  <c r="D60" i="27"/>
  <c r="E53" i="27"/>
  <c r="F53" i="27" s="1"/>
  <c r="E45" i="27"/>
  <c r="F45" i="27" s="1"/>
  <c r="E48" i="27"/>
  <c r="F48" i="27" s="1"/>
  <c r="E44" i="27"/>
  <c r="F44" i="27" s="1"/>
  <c r="D57" i="27"/>
  <c r="F55" i="27"/>
  <c r="D8" i="27"/>
  <c r="D54" i="27" s="1"/>
  <c r="E8" i="28"/>
  <c r="F8" i="28" s="1"/>
  <c r="D83" i="28"/>
  <c r="E75" i="28"/>
  <c r="F75" i="28" s="1"/>
  <c r="E74" i="28"/>
  <c r="F74" i="28" s="1"/>
  <c r="D79" i="28"/>
  <c r="E7" i="28"/>
  <c r="E58" i="28"/>
  <c r="F58" i="28" s="1"/>
  <c r="F57" i="28"/>
  <c r="D42" i="29"/>
  <c r="E35" i="29"/>
  <c r="E37" i="29"/>
  <c r="E29" i="29"/>
  <c r="F29" i="29" s="1"/>
  <c r="E8" i="29"/>
  <c r="F8" i="29" s="1"/>
  <c r="F4" i="29"/>
  <c r="H75" i="110" s="1"/>
  <c r="D39" i="29"/>
  <c r="E28" i="29"/>
  <c r="E39" i="29" s="1"/>
  <c r="D75" i="110" s="1"/>
  <c r="E7" i="29"/>
  <c r="D38" i="29"/>
  <c r="E67" i="30"/>
  <c r="E8" i="30"/>
  <c r="F8" i="30" s="1"/>
  <c r="D95" i="30"/>
  <c r="E88" i="30"/>
  <c r="F88" i="30" s="1"/>
  <c r="D91" i="30"/>
  <c r="E7" i="30"/>
  <c r="E76" i="30"/>
  <c r="F76" i="30" s="1"/>
  <c r="D68" i="30"/>
  <c r="E72" i="30"/>
  <c r="F72" i="30" s="1"/>
  <c r="D92" i="30"/>
  <c r="D65" i="31"/>
  <c r="E57" i="31"/>
  <c r="F57" i="31" s="1"/>
  <c r="E60" i="31"/>
  <c r="F4" i="31"/>
  <c r="H73" i="110" s="1"/>
  <c r="E8" i="31"/>
  <c r="F8" i="31" s="1"/>
  <c r="E7" i="31"/>
  <c r="D61" i="31"/>
  <c r="E64" i="41"/>
  <c r="F64" i="41" s="1"/>
  <c r="E55" i="41"/>
  <c r="F55" i="41" s="1"/>
  <c r="E7" i="41"/>
  <c r="D75" i="41"/>
  <c r="E67" i="41"/>
  <c r="F67" i="41" s="1"/>
  <c r="E58" i="41"/>
  <c r="F58" i="41" s="1"/>
  <c r="E63" i="41"/>
  <c r="F63" i="41" s="1"/>
  <c r="E54" i="41"/>
  <c r="F54" i="41" s="1"/>
  <c r="D76" i="41"/>
  <c r="E59" i="41"/>
  <c r="F59" i="41" s="1"/>
  <c r="D8" i="41"/>
  <c r="D68" i="41"/>
  <c r="E55" i="33"/>
  <c r="F55" i="33" s="1"/>
  <c r="D80" i="33"/>
  <c r="E7" i="33"/>
  <c r="C71" i="110" s="1"/>
  <c r="E71" i="33"/>
  <c r="F71" i="33" s="1"/>
  <c r="E67" i="33"/>
  <c r="F67" i="33" s="1"/>
  <c r="E8" i="33"/>
  <c r="F8" i="33" s="1"/>
  <c r="F54" i="33"/>
  <c r="E66" i="33"/>
  <c r="E8" i="34"/>
  <c r="F8" i="34" s="1"/>
  <c r="E69" i="34"/>
  <c r="F69" i="34" s="1"/>
  <c r="E61" i="34"/>
  <c r="F61" i="34" s="1"/>
  <c r="D78" i="34"/>
  <c r="D81" i="34"/>
  <c r="E74" i="34"/>
  <c r="F74" i="34" s="1"/>
  <c r="E68" i="34"/>
  <c r="F68" i="34" s="1"/>
  <c r="E57" i="34"/>
  <c r="F57" i="34" s="1"/>
  <c r="D77" i="34"/>
  <c r="E7" i="34"/>
  <c r="C70" i="110" s="1"/>
  <c r="E8" i="35"/>
  <c r="F8" i="35" s="1"/>
  <c r="E64" i="35"/>
  <c r="F64" i="35" s="1"/>
  <c r="D69" i="35"/>
  <c r="E70" i="35"/>
  <c r="E7" i="35"/>
  <c r="D71" i="35"/>
  <c r="E63" i="35"/>
  <c r="F63" i="35" s="1"/>
  <c r="E52" i="35"/>
  <c r="F52" i="35" s="1"/>
  <c r="D75" i="35"/>
  <c r="E67" i="35"/>
  <c r="F67" i="35" s="1"/>
  <c r="F4" i="35"/>
  <c r="H69" i="110" s="1"/>
  <c r="D72" i="35"/>
  <c r="E51" i="35"/>
  <c r="E56" i="35"/>
  <c r="F56" i="35" s="1"/>
  <c r="E46" i="36"/>
  <c r="F46" i="36" s="1"/>
  <c r="D65" i="36"/>
  <c r="E54" i="36"/>
  <c r="F54" i="36" s="1"/>
  <c r="E8" i="36"/>
  <c r="F8" i="36" s="1"/>
  <c r="F63" i="36"/>
  <c r="D68" i="36"/>
  <c r="E61" i="36"/>
  <c r="F61" i="36" s="1"/>
  <c r="E7" i="36"/>
  <c r="D64" i="36"/>
  <c r="D47" i="36"/>
  <c r="D55" i="36"/>
  <c r="E83" i="37"/>
  <c r="F83" i="37" s="1"/>
  <c r="E63" i="37"/>
  <c r="F63" i="37" s="1"/>
  <c r="E79" i="37"/>
  <c r="F79" i="37" s="1"/>
  <c r="D99" i="37"/>
  <c r="E92" i="37"/>
  <c r="F92" i="37" s="1"/>
  <c r="E67" i="37"/>
  <c r="F67" i="37" s="1"/>
  <c r="E82" i="37"/>
  <c r="F82" i="37" s="1"/>
  <c r="E59" i="37"/>
  <c r="F59" i="37" s="1"/>
  <c r="E78" i="37"/>
  <c r="F78" i="37" s="1"/>
  <c r="E75" i="37"/>
  <c r="F75" i="37" s="1"/>
  <c r="E8" i="37"/>
  <c r="F8" i="37" s="1"/>
  <c r="E62" i="37"/>
  <c r="F62" i="37" s="1"/>
  <c r="E74" i="37"/>
  <c r="F74" i="37" s="1"/>
  <c r="E66" i="37"/>
  <c r="F66" i="37" s="1"/>
  <c r="D96" i="37"/>
  <c r="E58" i="37"/>
  <c r="E7" i="37"/>
  <c r="D95" i="37"/>
  <c r="D93" i="37"/>
  <c r="E42" i="38"/>
  <c r="F42" i="38" s="1"/>
  <c r="E8" i="38"/>
  <c r="F8" i="38" s="1"/>
  <c r="E48" i="38"/>
  <c r="E41" i="38"/>
  <c r="E50" i="38" s="1"/>
  <c r="D66" i="110" s="1"/>
  <c r="D50" i="38"/>
  <c r="E7" i="38"/>
  <c r="D49" i="38"/>
  <c r="D53" i="38"/>
  <c r="E45" i="38"/>
  <c r="F45" i="38" s="1"/>
  <c r="D47" i="38"/>
  <c r="E8" i="39"/>
  <c r="F8" i="39" s="1"/>
  <c r="D49" i="39"/>
  <c r="E50" i="39"/>
  <c r="E44" i="39"/>
  <c r="F44" i="39" s="1"/>
  <c r="D51" i="39"/>
  <c r="E7" i="39"/>
  <c r="E36" i="39"/>
  <c r="F36" i="39" s="1"/>
  <c r="E40" i="39"/>
  <c r="F40" i="39" s="1"/>
  <c r="E43" i="39"/>
  <c r="F43" i="39" s="1"/>
  <c r="D52" i="39"/>
  <c r="E35" i="39"/>
  <c r="E39" i="39"/>
  <c r="F39" i="39" s="1"/>
  <c r="F4" i="39"/>
  <c r="H65" i="110" s="1"/>
  <c r="E8" i="40"/>
  <c r="F8" i="40" s="1"/>
  <c r="E69" i="40"/>
  <c r="F69" i="40" s="1"/>
  <c r="E56" i="40"/>
  <c r="F56" i="40" s="1"/>
  <c r="D76" i="40"/>
  <c r="E60" i="40"/>
  <c r="F60" i="40" s="1"/>
  <c r="E65" i="40"/>
  <c r="F65" i="40" s="1"/>
  <c r="E74" i="40"/>
  <c r="E64" i="40"/>
  <c r="F64" i="40" s="1"/>
  <c r="D75" i="40"/>
  <c r="E7" i="40"/>
  <c r="D57" i="40"/>
  <c r="D61" i="40"/>
  <c r="E68" i="40"/>
  <c r="F68" i="40" s="1"/>
  <c r="E7" i="32"/>
  <c r="D62" i="32"/>
  <c r="E61" i="32"/>
  <c r="D63" i="32"/>
  <c r="E52" i="32"/>
  <c r="F52" i="32" s="1"/>
  <c r="F4" i="32"/>
  <c r="H63" i="110" s="1"/>
  <c r="E57" i="32"/>
  <c r="F57" i="32" s="1"/>
  <c r="D8" i="32"/>
  <c r="D53" i="32"/>
  <c r="E56" i="32"/>
  <c r="F56" i="32" s="1"/>
  <c r="E54" i="42"/>
  <c r="F54" i="42" s="1"/>
  <c r="D66" i="42"/>
  <c r="E59" i="42"/>
  <c r="F59" i="42" s="1"/>
  <c r="E46" i="42"/>
  <c r="F46" i="42" s="1"/>
  <c r="E49" i="42"/>
  <c r="F49" i="42" s="1"/>
  <c r="E50" i="42"/>
  <c r="F50" i="42" s="1"/>
  <c r="E61" i="42"/>
  <c r="E53" i="42"/>
  <c r="F53" i="42" s="1"/>
  <c r="E8" i="42"/>
  <c r="F8" i="42" s="1"/>
  <c r="E45" i="42"/>
  <c r="D63" i="42"/>
  <c r="F4" i="42"/>
  <c r="H62" i="110" s="1"/>
  <c r="D62" i="42"/>
  <c r="E7" i="42"/>
  <c r="D60" i="42"/>
  <c r="E8" i="43"/>
  <c r="F8" i="43" s="1"/>
  <c r="E29" i="43"/>
  <c r="D31" i="43"/>
  <c r="E24" i="43"/>
  <c r="E31" i="43" s="1"/>
  <c r="D61" i="110" s="1"/>
  <c r="D25" i="43"/>
  <c r="D30" i="43"/>
  <c r="E7" i="43"/>
  <c r="D34" i="43"/>
  <c r="E27" i="43"/>
  <c r="F27" i="43" s="1"/>
  <c r="E70" i="44"/>
  <c r="F70" i="44" s="1"/>
  <c r="D79" i="44"/>
  <c r="D85" i="44"/>
  <c r="E78" i="44"/>
  <c r="F78" i="44" s="1"/>
  <c r="E7" i="44"/>
  <c r="D81" i="44"/>
  <c r="E61" i="44"/>
  <c r="F61" i="44" s="1"/>
  <c r="E57" i="44"/>
  <c r="F57" i="44" s="1"/>
  <c r="D82" i="44"/>
  <c r="E73" i="44"/>
  <c r="F73" i="44" s="1"/>
  <c r="E66" i="44"/>
  <c r="F66" i="44" s="1"/>
  <c r="E80" i="44"/>
  <c r="E69" i="44"/>
  <c r="F69" i="44" s="1"/>
  <c r="E8" i="44"/>
  <c r="F8" i="44" s="1"/>
  <c r="F4" i="44"/>
  <c r="H60" i="110" s="1"/>
  <c r="E62" i="44"/>
  <c r="F62" i="44" s="1"/>
  <c r="E58" i="44"/>
  <c r="F58" i="44" s="1"/>
  <c r="E74" i="44"/>
  <c r="E58" i="45"/>
  <c r="E8" i="45"/>
  <c r="F8" i="45" s="1"/>
  <c r="F4" i="45"/>
  <c r="H59" i="110" s="1"/>
  <c r="E55" i="45"/>
  <c r="F55" i="45" s="1"/>
  <c r="E7" i="45"/>
  <c r="D59" i="45"/>
  <c r="E47" i="45"/>
  <c r="F47" i="45" s="1"/>
  <c r="E51" i="45"/>
  <c r="D57" i="45"/>
  <c r="E46" i="45"/>
  <c r="F46" i="45" s="1"/>
  <c r="D60" i="45"/>
  <c r="E50" i="45"/>
  <c r="F50" i="45" s="1"/>
  <c r="E8" i="46"/>
  <c r="F8" i="46" s="1"/>
  <c r="E73" i="46"/>
  <c r="F73" i="46" s="1"/>
  <c r="E83" i="46"/>
  <c r="E61" i="46"/>
  <c r="F61" i="46" s="1"/>
  <c r="E68" i="46"/>
  <c r="F68" i="46" s="1"/>
  <c r="E60" i="46"/>
  <c r="F60" i="46" s="1"/>
  <c r="D85" i="46"/>
  <c r="D84" i="46"/>
  <c r="E7" i="46"/>
  <c r="F83" i="46"/>
  <c r="E77" i="46"/>
  <c r="F77" i="46" s="1"/>
  <c r="E65" i="46"/>
  <c r="F65" i="46" s="1"/>
  <c r="E72" i="46"/>
  <c r="F72" i="46" s="1"/>
  <c r="D88" i="46"/>
  <c r="E81" i="46"/>
  <c r="F81" i="46" s="1"/>
  <c r="E76" i="46"/>
  <c r="F76" i="46" s="1"/>
  <c r="E64" i="46"/>
  <c r="F64" i="46" s="1"/>
  <c r="D69" i="46"/>
  <c r="E64" i="47"/>
  <c r="F64" i="47" s="1"/>
  <c r="E60" i="47"/>
  <c r="F60" i="47" s="1"/>
  <c r="D70" i="47"/>
  <c r="E71" i="47"/>
  <c r="E8" i="47"/>
  <c r="F8" i="47" s="1"/>
  <c r="E56" i="47"/>
  <c r="F56" i="47" s="1"/>
  <c r="F4" i="47"/>
  <c r="H57" i="110" s="1"/>
  <c r="D72" i="47"/>
  <c r="E7" i="47"/>
  <c r="E55" i="47"/>
  <c r="F55" i="47" s="1"/>
  <c r="D73" i="47"/>
  <c r="D76" i="47"/>
  <c r="E69" i="47"/>
  <c r="F69" i="47" s="1"/>
  <c r="E63" i="47"/>
  <c r="F63" i="47" s="1"/>
  <c r="E59" i="47"/>
  <c r="F59" i="47" s="1"/>
  <c r="F58" i="48"/>
  <c r="E8" i="48"/>
  <c r="F8" i="48" s="1"/>
  <c r="E48" i="48"/>
  <c r="F48" i="48" s="1"/>
  <c r="D59" i="48"/>
  <c r="E7" i="48"/>
  <c r="D63" i="48"/>
  <c r="E56" i="48"/>
  <c r="F56" i="48" s="1"/>
  <c r="E58" i="48"/>
  <c r="E52" i="48"/>
  <c r="F52" i="48" s="1"/>
  <c r="E47" i="48"/>
  <c r="F47" i="48" s="1"/>
  <c r="D60" i="48"/>
  <c r="D57" i="48"/>
  <c r="E51" i="48"/>
  <c r="E8" i="49"/>
  <c r="F8" i="49" s="1"/>
  <c r="E64" i="49"/>
  <c r="F64" i="49" s="1"/>
  <c r="D78" i="49"/>
  <c r="E7" i="49"/>
  <c r="E33" i="50"/>
  <c r="F33" i="50" s="1"/>
  <c r="E37" i="50"/>
  <c r="F37" i="50" s="1"/>
  <c r="E42" i="50"/>
  <c r="E8" i="50"/>
  <c r="F8" i="50" s="1"/>
  <c r="D44" i="50"/>
  <c r="E32" i="50"/>
  <c r="E44" i="50" s="1"/>
  <c r="D54" i="110" s="1"/>
  <c r="F42" i="50"/>
  <c r="E7" i="50"/>
  <c r="D43" i="50"/>
  <c r="D41" i="50"/>
  <c r="E68" i="51"/>
  <c r="F68" i="51" s="1"/>
  <c r="E52" i="51"/>
  <c r="F52" i="51" s="1"/>
  <c r="D81" i="51"/>
  <c r="E7" i="51"/>
  <c r="C53" i="110" s="1"/>
  <c r="E56" i="51"/>
  <c r="F56" i="51" s="1"/>
  <c r="E72" i="51"/>
  <c r="F72" i="51" s="1"/>
  <c r="E51" i="51"/>
  <c r="D82" i="51"/>
  <c r="E67" i="51"/>
  <c r="F67" i="51" s="1"/>
  <c r="E60" i="51"/>
  <c r="F60" i="51" s="1"/>
  <c r="D85" i="51"/>
  <c r="E78" i="51"/>
  <c r="F78" i="51" s="1"/>
  <c r="E8" i="51"/>
  <c r="F8" i="51" s="1"/>
  <c r="E73" i="52"/>
  <c r="F73" i="52" s="1"/>
  <c r="E77" i="52"/>
  <c r="F77" i="52" s="1"/>
  <c r="E93" i="52"/>
  <c r="F93" i="52" s="1"/>
  <c r="E69" i="52"/>
  <c r="F69" i="52" s="1"/>
  <c r="E61" i="52"/>
  <c r="F61" i="52" s="1"/>
  <c r="E57" i="52"/>
  <c r="F57" i="52" s="1"/>
  <c r="F8" i="52"/>
  <c r="E80" i="52"/>
  <c r="F80" i="52" s="1"/>
  <c r="E84" i="52"/>
  <c r="F84" i="52" s="1"/>
  <c r="E106" i="52"/>
  <c r="E68" i="52"/>
  <c r="F68" i="52" s="1"/>
  <c r="E60" i="52"/>
  <c r="F60" i="52" s="1"/>
  <c r="E56" i="52"/>
  <c r="F56" i="52" s="1"/>
  <c r="E76" i="52"/>
  <c r="F76" i="52" s="1"/>
  <c r="E72" i="52"/>
  <c r="F72" i="52" s="1"/>
  <c r="D111" i="52"/>
  <c r="E104" i="52"/>
  <c r="F104" i="52" s="1"/>
  <c r="E89" i="52"/>
  <c r="F89" i="52" s="1"/>
  <c r="E92" i="52"/>
  <c r="F92" i="52" s="1"/>
  <c r="E53" i="52"/>
  <c r="F53" i="52" s="1"/>
  <c r="E88" i="52"/>
  <c r="F88" i="52" s="1"/>
  <c r="E65" i="52"/>
  <c r="F65" i="52" s="1"/>
  <c r="E9" i="52"/>
  <c r="E81" i="52"/>
  <c r="F81" i="52" s="1"/>
  <c r="E85" i="52"/>
  <c r="F85" i="52" s="1"/>
  <c r="D105" i="52"/>
  <c r="D108" i="52"/>
  <c r="E52" i="52"/>
  <c r="E64" i="52"/>
  <c r="F64" i="52" s="1"/>
  <c r="E8" i="53"/>
  <c r="F8" i="53" s="1"/>
  <c r="E89" i="53"/>
  <c r="F89" i="53" s="1"/>
  <c r="E77" i="53"/>
  <c r="F77" i="53" s="1"/>
  <c r="D99" i="53"/>
  <c r="E68" i="53"/>
  <c r="E84" i="53"/>
  <c r="F84" i="53" s="1"/>
  <c r="E81" i="53"/>
  <c r="F81" i="53" s="1"/>
  <c r="D98" i="53"/>
  <c r="E7" i="53"/>
  <c r="E76" i="53"/>
  <c r="F76" i="53" s="1"/>
  <c r="E88" i="53"/>
  <c r="F88" i="53" s="1"/>
  <c r="E85" i="53"/>
  <c r="F85" i="53" s="1"/>
  <c r="E97" i="53"/>
  <c r="E72" i="53"/>
  <c r="F72" i="53" s="1"/>
  <c r="D69" i="53"/>
  <c r="D102" i="53"/>
  <c r="E94" i="53"/>
  <c r="F94" i="53" s="1"/>
  <c r="E80" i="53"/>
  <c r="F80" i="53" s="1"/>
  <c r="D73" i="53"/>
  <c r="D53" i="54"/>
  <c r="E41" i="54"/>
  <c r="D42" i="54"/>
  <c r="D52" i="54"/>
  <c r="E7" i="54"/>
  <c r="E51" i="54"/>
  <c r="D56" i="54"/>
  <c r="E49" i="54"/>
  <c r="F49" i="54" s="1"/>
  <c r="E46" i="54"/>
  <c r="F46" i="54" s="1"/>
  <c r="E45" i="54"/>
  <c r="F45" i="54" s="1"/>
  <c r="E8" i="54"/>
  <c r="E86" i="55"/>
  <c r="F86" i="55" s="1"/>
  <c r="E8" i="55"/>
  <c r="F8" i="55" s="1"/>
  <c r="E101" i="55"/>
  <c r="F101" i="55" s="1"/>
  <c r="D131" i="55"/>
  <c r="E85" i="55"/>
  <c r="E90" i="55"/>
  <c r="F90" i="55" s="1"/>
  <c r="D130" i="55"/>
  <c r="E7" i="55"/>
  <c r="C49" i="110" s="1"/>
  <c r="E118" i="55"/>
  <c r="F118" i="55" s="1"/>
  <c r="E110" i="55"/>
  <c r="F110" i="55" s="1"/>
  <c r="E102" i="55"/>
  <c r="F102" i="55" s="1"/>
  <c r="E106" i="55"/>
  <c r="F106" i="55" s="1"/>
  <c r="E117" i="55"/>
  <c r="F117" i="55" s="1"/>
  <c r="E94" i="55"/>
  <c r="F94" i="55" s="1"/>
  <c r="E8" i="56"/>
  <c r="F8" i="56" s="1"/>
  <c r="E72" i="56"/>
  <c r="F72" i="56" s="1"/>
  <c r="E116" i="56"/>
  <c r="F116" i="56" s="1"/>
  <c r="E64" i="56"/>
  <c r="F64" i="56" s="1"/>
  <c r="E96" i="56"/>
  <c r="F96" i="56" s="1"/>
  <c r="D156" i="56"/>
  <c r="E149" i="56"/>
  <c r="F149" i="56" s="1"/>
  <c r="E92" i="56"/>
  <c r="F92" i="56" s="1"/>
  <c r="E68" i="56"/>
  <c r="F68" i="56" s="1"/>
  <c r="E75" i="56"/>
  <c r="F75" i="56" s="1"/>
  <c r="E80" i="56"/>
  <c r="F80" i="56" s="1"/>
  <c r="E104" i="56"/>
  <c r="F104" i="56" s="1"/>
  <c r="E151" i="56"/>
  <c r="E91" i="56"/>
  <c r="F91" i="56" s="1"/>
  <c r="E67" i="56"/>
  <c r="F67" i="56" s="1"/>
  <c r="E107" i="56"/>
  <c r="F107" i="56" s="1"/>
  <c r="E83" i="56"/>
  <c r="F83" i="56" s="1"/>
  <c r="D76" i="56"/>
  <c r="D150" i="56" s="1"/>
  <c r="E79" i="56"/>
  <c r="F79" i="56" s="1"/>
  <c r="E123" i="56"/>
  <c r="F123" i="56" s="1"/>
  <c r="F4" i="56"/>
  <c r="H48" i="110" s="1"/>
  <c r="E119" i="56"/>
  <c r="F119" i="56" s="1"/>
  <c r="E71" i="56"/>
  <c r="F71" i="56" s="1"/>
  <c r="E108" i="56"/>
  <c r="F108" i="56" s="1"/>
  <c r="E7" i="56"/>
  <c r="D152" i="56"/>
  <c r="E115" i="56"/>
  <c r="F115" i="56" s="1"/>
  <c r="E100" i="56"/>
  <c r="F100" i="56" s="1"/>
  <c r="E84" i="56"/>
  <c r="F84" i="56" s="1"/>
  <c r="E120" i="56"/>
  <c r="F120" i="56" s="1"/>
  <c r="D153" i="56"/>
  <c r="E63" i="56"/>
  <c r="E124" i="56"/>
  <c r="F124" i="56" s="1"/>
  <c r="E103" i="56"/>
  <c r="F103" i="56" s="1"/>
  <c r="E95" i="56"/>
  <c r="F95" i="56" s="1"/>
  <c r="E8" i="57"/>
  <c r="F8" i="57" s="1"/>
  <c r="D66" i="57"/>
  <c r="E59" i="57"/>
  <c r="F59" i="57" s="1"/>
  <c r="D62" i="57"/>
  <c r="E7" i="57"/>
  <c r="D60" i="57"/>
  <c r="E77" i="58"/>
  <c r="F77" i="58" s="1"/>
  <c r="E97" i="58"/>
  <c r="F97" i="58" s="1"/>
  <c r="E93" i="58"/>
  <c r="F93" i="58" s="1"/>
  <c r="E8" i="58"/>
  <c r="F8" i="58" s="1"/>
  <c r="D105" i="58"/>
  <c r="E81" i="58"/>
  <c r="F81" i="58" s="1"/>
  <c r="E85" i="58"/>
  <c r="F85" i="58" s="1"/>
  <c r="D107" i="58"/>
  <c r="E7" i="58"/>
  <c r="E84" i="58"/>
  <c r="F84" i="58" s="1"/>
  <c r="E106" i="58"/>
  <c r="D108" i="58"/>
  <c r="E76" i="58"/>
  <c r="F76" i="58" s="1"/>
  <c r="E80" i="58"/>
  <c r="F80" i="58" s="1"/>
  <c r="E89" i="58"/>
  <c r="F89" i="58" s="1"/>
  <c r="E92" i="58"/>
  <c r="F92" i="58" s="1"/>
  <c r="E96" i="58"/>
  <c r="F96" i="58" s="1"/>
  <c r="D111" i="58"/>
  <c r="E104" i="58"/>
  <c r="F104" i="58" s="1"/>
  <c r="E88" i="58"/>
  <c r="F88" i="58" s="1"/>
  <c r="E50" i="59"/>
  <c r="F50" i="59" s="1"/>
  <c r="E68" i="59"/>
  <c r="E57" i="59"/>
  <c r="F57" i="59" s="1"/>
  <c r="D69" i="59"/>
  <c r="E7" i="59"/>
  <c r="D70" i="59"/>
  <c r="E49" i="59"/>
  <c r="D73" i="59"/>
  <c r="E66" i="59"/>
  <c r="F66" i="59" s="1"/>
  <c r="E54" i="59"/>
  <c r="F54" i="59" s="1"/>
  <c r="E53" i="59"/>
  <c r="F53" i="59" s="1"/>
  <c r="D58" i="59"/>
  <c r="D8" i="59"/>
  <c r="E55" i="60"/>
  <c r="F55" i="60" s="1"/>
  <c r="E47" i="60"/>
  <c r="F47" i="60" s="1"/>
  <c r="E62" i="60"/>
  <c r="F62" i="60" s="1"/>
  <c r="E50" i="60"/>
  <c r="F50" i="60" s="1"/>
  <c r="E66" i="60"/>
  <c r="F66" i="60" s="1"/>
  <c r="E59" i="60"/>
  <c r="F59" i="60" s="1"/>
  <c r="E8" i="60"/>
  <c r="F8" i="60" s="1"/>
  <c r="E58" i="60"/>
  <c r="F58" i="60" s="1"/>
  <c r="D81" i="60"/>
  <c r="E7" i="60"/>
  <c r="E80" i="60"/>
  <c r="D82" i="60"/>
  <c r="E46" i="60"/>
  <c r="D85" i="60"/>
  <c r="E78" i="60"/>
  <c r="F78" i="60" s="1"/>
  <c r="D63" i="60"/>
  <c r="D51" i="60"/>
  <c r="D67" i="60"/>
  <c r="E54" i="60"/>
  <c r="F54" i="60" s="1"/>
  <c r="D56" i="61"/>
  <c r="E49" i="61"/>
  <c r="F49" i="61" s="1"/>
  <c r="D52" i="61"/>
  <c r="E7" i="61"/>
  <c r="C43" i="110" s="1"/>
  <c r="D50" i="61"/>
  <c r="E8" i="61"/>
  <c r="F8" i="61" s="1"/>
  <c r="F46" i="61"/>
  <c r="F53" i="61" s="1"/>
  <c r="J43" i="110" s="1"/>
  <c r="F54" i="62"/>
  <c r="E50" i="62"/>
  <c r="F50" i="62" s="1"/>
  <c r="D59" i="62"/>
  <c r="E52" i="62"/>
  <c r="F52" i="62" s="1"/>
  <c r="E46" i="62"/>
  <c r="F46" i="62" s="1"/>
  <c r="E8" i="62"/>
  <c r="F8" i="62" s="1"/>
  <c r="E54" i="62"/>
  <c r="D56" i="62"/>
  <c r="E45" i="62"/>
  <c r="E7" i="62"/>
  <c r="D55" i="62"/>
  <c r="D61" i="63"/>
  <c r="E7" i="63"/>
  <c r="D8" i="63"/>
  <c r="D59" i="63" s="1"/>
  <c r="E8" i="64"/>
  <c r="F8" i="64" s="1"/>
  <c r="D77" i="64"/>
  <c r="E69" i="64"/>
  <c r="F69" i="64" s="1"/>
  <c r="D73" i="64"/>
  <c r="E7" i="64"/>
  <c r="C40" i="110" s="1"/>
  <c r="F58" i="64"/>
  <c r="E67" i="64"/>
  <c r="F67" i="64" s="1"/>
  <c r="E52" i="65"/>
  <c r="F52" i="65" s="1"/>
  <c r="E8" i="65"/>
  <c r="F8" i="65" s="1"/>
  <c r="E60" i="65"/>
  <c r="F60" i="65" s="1"/>
  <c r="E63" i="65"/>
  <c r="F63" i="65" s="1"/>
  <c r="E56" i="65"/>
  <c r="F56" i="65" s="1"/>
  <c r="E55" i="65"/>
  <c r="F55" i="65" s="1"/>
  <c r="D72" i="65"/>
  <c r="E51" i="65"/>
  <c r="F51" i="65" s="1"/>
  <c r="E70" i="65"/>
  <c r="E7" i="65"/>
  <c r="D71" i="65"/>
  <c r="F70" i="65"/>
  <c r="D64" i="65"/>
  <c r="D69" i="65" s="1"/>
  <c r="E59" i="65"/>
  <c r="F59" i="65" s="1"/>
  <c r="E54" i="66"/>
  <c r="F54" i="66" s="1"/>
  <c r="E8" i="66"/>
  <c r="F8" i="66" s="1"/>
  <c r="E62" i="66"/>
  <c r="D63" i="66"/>
  <c r="E7" i="66"/>
  <c r="D64" i="66"/>
  <c r="E53" i="66"/>
  <c r="E64" i="66" s="1"/>
  <c r="D38" i="110" s="1"/>
  <c r="D61" i="66"/>
  <c r="D67" i="66"/>
  <c r="E60" i="66"/>
  <c r="F60" i="66" s="1"/>
  <c r="E52" i="67"/>
  <c r="F52" i="67" s="1"/>
  <c r="E55" i="67"/>
  <c r="F55" i="67" s="1"/>
  <c r="E47" i="67"/>
  <c r="D71" i="67"/>
  <c r="E63" i="67"/>
  <c r="F63" i="67" s="1"/>
  <c r="F69" i="67"/>
  <c r="E8" i="67"/>
  <c r="F8" i="67" s="1"/>
  <c r="E60" i="67"/>
  <c r="F60" i="67" s="1"/>
  <c r="D70" i="67"/>
  <c r="E7" i="67"/>
  <c r="E59" i="67"/>
  <c r="F59" i="67" s="1"/>
  <c r="E69" i="67"/>
  <c r="E56" i="67"/>
  <c r="F56" i="67" s="1"/>
  <c r="D74" i="67"/>
  <c r="E67" i="67"/>
  <c r="F67" i="67" s="1"/>
  <c r="E48" i="67"/>
  <c r="F48" i="67" s="1"/>
  <c r="E64" i="67"/>
  <c r="F64" i="67" s="1"/>
  <c r="D68" i="67"/>
  <c r="E51" i="67"/>
  <c r="F51" i="67" s="1"/>
  <c r="E67" i="68"/>
  <c r="F67" i="68" s="1"/>
  <c r="E79" i="68"/>
  <c r="F79" i="68" s="1"/>
  <c r="E83" i="68"/>
  <c r="F83" i="68" s="1"/>
  <c r="E86" i="68"/>
  <c r="F86" i="68" s="1"/>
  <c r="E98" i="68"/>
  <c r="E74" i="68"/>
  <c r="F74" i="68" s="1"/>
  <c r="E7" i="68"/>
  <c r="D99" i="68"/>
  <c r="E70" i="68"/>
  <c r="F70" i="68" s="1"/>
  <c r="E91" i="68"/>
  <c r="F91" i="68" s="1"/>
  <c r="E78" i="68"/>
  <c r="F78" i="68" s="1"/>
  <c r="E66" i="68"/>
  <c r="D100" i="68"/>
  <c r="E90" i="68"/>
  <c r="F90" i="68" s="1"/>
  <c r="E87" i="68"/>
  <c r="F87" i="68" s="1"/>
  <c r="E82" i="68"/>
  <c r="F82" i="68" s="1"/>
  <c r="D97" i="68"/>
  <c r="E75" i="68"/>
  <c r="F75" i="68" s="1"/>
  <c r="E8" i="68"/>
  <c r="F8" i="68" s="1"/>
  <c r="E71" i="68"/>
  <c r="F71" i="68" s="1"/>
  <c r="E72" i="69"/>
  <c r="F72" i="69" s="1"/>
  <c r="E71" i="69"/>
  <c r="E60" i="69"/>
  <c r="F60" i="69" s="1"/>
  <c r="D90" i="69"/>
  <c r="E7" i="69"/>
  <c r="C35" i="110" s="1"/>
  <c r="E8" i="69"/>
  <c r="F8" i="69" s="1"/>
  <c r="E64" i="69"/>
  <c r="F64" i="69" s="1"/>
  <c r="E8" i="70"/>
  <c r="F8" i="70" s="1"/>
  <c r="E70" i="70"/>
  <c r="F70" i="70" s="1"/>
  <c r="E78" i="70"/>
  <c r="E61" i="70"/>
  <c r="F61" i="70" s="1"/>
  <c r="E65" i="70"/>
  <c r="F65" i="70" s="1"/>
  <c r="E7" i="70"/>
  <c r="D79" i="70"/>
  <c r="E69" i="70"/>
  <c r="F69" i="70" s="1"/>
  <c r="E58" i="70"/>
  <c r="F58" i="70" s="1"/>
  <c r="E57" i="70"/>
  <c r="F57" i="70" s="1"/>
  <c r="D80" i="70"/>
  <c r="D77" i="70"/>
  <c r="E62" i="70"/>
  <c r="F62" i="70" s="1"/>
  <c r="E66" i="70"/>
  <c r="F66" i="70" s="1"/>
  <c r="E87" i="81"/>
  <c r="F87" i="81" s="1"/>
  <c r="E75" i="81"/>
  <c r="F75" i="81" s="1"/>
  <c r="E79" i="81"/>
  <c r="F79" i="81" s="1"/>
  <c r="E91" i="81"/>
  <c r="F91" i="81" s="1"/>
  <c r="E67" i="81"/>
  <c r="F67" i="81" s="1"/>
  <c r="E82" i="81"/>
  <c r="F82" i="81" s="1"/>
  <c r="E71" i="81"/>
  <c r="F71" i="81" s="1"/>
  <c r="E83" i="81"/>
  <c r="F83" i="81" s="1"/>
  <c r="D101" i="81"/>
  <c r="E7" i="81"/>
  <c r="D102" i="81"/>
  <c r="E66" i="81"/>
  <c r="F66" i="81" s="1"/>
  <c r="E100" i="81"/>
  <c r="E70" i="81"/>
  <c r="F70" i="81" s="1"/>
  <c r="E86" i="81"/>
  <c r="F86" i="81" s="1"/>
  <c r="E74" i="81"/>
  <c r="F74" i="81" s="1"/>
  <c r="E90" i="81"/>
  <c r="F90" i="81" s="1"/>
  <c r="E78" i="81"/>
  <c r="F78" i="81" s="1"/>
  <c r="D8" i="81"/>
  <c r="E8" i="82"/>
  <c r="F8" i="82" s="1"/>
  <c r="E65" i="82"/>
  <c r="F65" i="82" s="1"/>
  <c r="E53" i="82"/>
  <c r="F53" i="82" s="1"/>
  <c r="E60" i="82"/>
  <c r="F60" i="82" s="1"/>
  <c r="D78" i="82"/>
  <c r="E71" i="82"/>
  <c r="F71" i="82" s="1"/>
  <c r="E52" i="82"/>
  <c r="D75" i="82"/>
  <c r="F73" i="82"/>
  <c r="D74" i="82"/>
  <c r="E7" i="82"/>
  <c r="C22" i="110" s="1"/>
  <c r="D72" i="82"/>
  <c r="E61" i="82"/>
  <c r="F61" i="82" s="1"/>
  <c r="E67" i="83"/>
  <c r="E89" i="83" s="1"/>
  <c r="D21" i="110" s="1"/>
  <c r="D92" i="83"/>
  <c r="E85" i="83"/>
  <c r="F85" i="83" s="1"/>
  <c r="F55" i="83"/>
  <c r="E56" i="83"/>
  <c r="F56" i="83" s="1"/>
  <c r="E8" i="83"/>
  <c r="F8" i="83" s="1"/>
  <c r="E68" i="83"/>
  <c r="F68" i="83" s="1"/>
  <c r="D88" i="83"/>
  <c r="E7" i="83"/>
  <c r="E78" i="84"/>
  <c r="F78" i="84" s="1"/>
  <c r="E74" i="84"/>
  <c r="F74" i="84" s="1"/>
  <c r="D90" i="84"/>
  <c r="E83" i="84"/>
  <c r="F83" i="84" s="1"/>
  <c r="E85" i="84"/>
  <c r="E69" i="84"/>
  <c r="F69" i="84" s="1"/>
  <c r="F4" i="84"/>
  <c r="H20" i="110" s="1"/>
  <c r="D87" i="84"/>
  <c r="E65" i="84"/>
  <c r="F65" i="84" s="1"/>
  <c r="E8" i="84"/>
  <c r="E77" i="84"/>
  <c r="F77" i="84" s="1"/>
  <c r="E73" i="84"/>
  <c r="F73" i="84" s="1"/>
  <c r="D84" i="84"/>
  <c r="E70" i="84"/>
  <c r="F70" i="84" s="1"/>
  <c r="E66" i="84"/>
  <c r="F66" i="84" s="1"/>
  <c r="E7" i="85"/>
  <c r="D55" i="85"/>
  <c r="D8" i="85"/>
  <c r="E61" i="86"/>
  <c r="F61" i="86" s="1"/>
  <c r="F74" i="86"/>
  <c r="E68" i="86"/>
  <c r="F68" i="86" s="1"/>
  <c r="E7" i="86"/>
  <c r="D75" i="86"/>
  <c r="E65" i="86"/>
  <c r="F65" i="86" s="1"/>
  <c r="D76" i="86"/>
  <c r="E60" i="86"/>
  <c r="E69" i="86"/>
  <c r="F69" i="86" s="1"/>
  <c r="E64" i="86"/>
  <c r="F64" i="86" s="1"/>
  <c r="E74" i="86"/>
  <c r="D8" i="86"/>
  <c r="D73" i="86" s="1"/>
  <c r="D65" i="87"/>
  <c r="E7" i="87"/>
  <c r="D63" i="87"/>
  <c r="E56" i="87"/>
  <c r="F56" i="87" s="1"/>
  <c r="F64" i="87"/>
  <c r="E8" i="87"/>
  <c r="F8" i="87" s="1"/>
  <c r="E57" i="87"/>
  <c r="F57" i="87" s="1"/>
  <c r="E53" i="87"/>
  <c r="F53" i="87" s="1"/>
  <c r="E52" i="87"/>
  <c r="F52" i="87" s="1"/>
  <c r="D69" i="87"/>
  <c r="E62" i="87"/>
  <c r="F62" i="87" s="1"/>
  <c r="E8" i="88"/>
  <c r="F8" i="88" s="1"/>
  <c r="E44" i="88"/>
  <c r="F44" i="88" s="1"/>
  <c r="F51" i="88"/>
  <c r="E7" i="88"/>
  <c r="D52" i="88"/>
  <c r="E51" i="88"/>
  <c r="D53" i="88"/>
  <c r="E43" i="88"/>
  <c r="E53" i="88" s="1"/>
  <c r="D16" i="110" s="1"/>
  <c r="D50" i="88"/>
  <c r="E63" i="89"/>
  <c r="F63" i="89" s="1"/>
  <c r="E8" i="89"/>
  <c r="F8" i="89" s="1"/>
  <c r="E71" i="89"/>
  <c r="F71" i="89" s="1"/>
  <c r="D85" i="89"/>
  <c r="E77" i="89"/>
  <c r="F77" i="89" s="1"/>
  <c r="F59" i="89"/>
  <c r="E7" i="89"/>
  <c r="D81" i="89"/>
  <c r="D79" i="89"/>
  <c r="E60" i="89"/>
  <c r="F60" i="89" s="1"/>
  <c r="E64" i="89"/>
  <c r="F64" i="89" s="1"/>
  <c r="E72" i="89"/>
  <c r="F72" i="89" s="1"/>
  <c r="E8" i="90"/>
  <c r="F8" i="90" s="1"/>
  <c r="F62" i="90"/>
  <c r="J14" i="110" s="1"/>
  <c r="D65" i="90"/>
  <c r="E57" i="90"/>
  <c r="F57" i="90" s="1"/>
  <c r="E62" i="90"/>
  <c r="D14" i="110" s="1"/>
  <c r="E7" i="90"/>
  <c r="D61" i="90"/>
  <c r="D59" i="90"/>
  <c r="E28" i="96"/>
  <c r="F28" i="96" s="1"/>
  <c r="D43" i="96"/>
  <c r="E35" i="96"/>
  <c r="F35" i="96" s="1"/>
  <c r="D39" i="96"/>
  <c r="E7" i="96"/>
  <c r="E27" i="96"/>
  <c r="D40" i="96"/>
  <c r="E8" i="96"/>
  <c r="F8" i="96" s="1"/>
  <c r="D37" i="96"/>
  <c r="D69" i="97"/>
  <c r="E7" i="97"/>
  <c r="D8" i="97"/>
  <c r="E68" i="97"/>
  <c r="E50" i="97"/>
  <c r="E70" i="97" s="1"/>
  <c r="D7" i="110" s="1"/>
  <c r="D70" i="97"/>
  <c r="D73" i="97"/>
  <c r="E65" i="97"/>
  <c r="F65" i="97" s="1"/>
  <c r="F4" i="97"/>
  <c r="H7" i="110" s="1"/>
  <c r="D51" i="97"/>
  <c r="E54" i="98"/>
  <c r="E70" i="98" s="1"/>
  <c r="D6" i="110" s="1"/>
  <c r="D70" i="98"/>
  <c r="E68" i="98"/>
  <c r="F7" i="98"/>
  <c r="D55" i="98"/>
  <c r="D67" i="98" s="1"/>
  <c r="D73" i="98"/>
  <c r="E66" i="98"/>
  <c r="F66" i="98" s="1"/>
  <c r="E92" i="99"/>
  <c r="F92" i="99" s="1"/>
  <c r="E99" i="99"/>
  <c r="E91" i="99"/>
  <c r="F91" i="99" s="1"/>
  <c r="E83" i="99"/>
  <c r="F83" i="99" s="1"/>
  <c r="D101" i="99"/>
  <c r="E79" i="99"/>
  <c r="F4" i="99"/>
  <c r="H5" i="110" s="1"/>
  <c r="D84" i="99"/>
  <c r="E87" i="99"/>
  <c r="F87" i="99" s="1"/>
  <c r="E80" i="99"/>
  <c r="F80" i="99" s="1"/>
  <c r="E88" i="99"/>
  <c r="F88" i="99" s="1"/>
  <c r="E32" i="23" l="1"/>
  <c r="F32" i="23" s="1"/>
  <c r="F74" i="41"/>
  <c r="F80" i="60"/>
  <c r="E40" i="96"/>
  <c r="D8" i="110" s="1"/>
  <c r="F87" i="83"/>
  <c r="F36" i="23"/>
  <c r="F106" i="52"/>
  <c r="F73" i="91"/>
  <c r="F78" i="70"/>
  <c r="D59" i="26"/>
  <c r="D63" i="26" s="1"/>
  <c r="F61" i="11"/>
  <c r="J93" i="110" s="1"/>
  <c r="F74" i="72"/>
  <c r="F74" i="40"/>
  <c r="C52" i="110"/>
  <c r="F78" i="10"/>
  <c r="F73" i="13"/>
  <c r="F62" i="66"/>
  <c r="F98" i="68"/>
  <c r="F97" i="53"/>
  <c r="F48" i="38"/>
  <c r="F62" i="76"/>
  <c r="F73" i="95"/>
  <c r="F77" i="92"/>
  <c r="E61" i="11"/>
  <c r="D93" i="110" s="1"/>
  <c r="F106" i="58"/>
  <c r="F51" i="54"/>
  <c r="F29" i="43"/>
  <c r="F68" i="98"/>
  <c r="F100" i="81"/>
  <c r="F68" i="59"/>
  <c r="F68" i="75"/>
  <c r="E62" i="31"/>
  <c r="D73" i="110" s="1"/>
  <c r="F87" i="73"/>
  <c r="F50" i="31"/>
  <c r="F62" i="31" s="1"/>
  <c r="J73" i="110" s="1"/>
  <c r="F71" i="77"/>
  <c r="F90" i="74"/>
  <c r="D88" i="69"/>
  <c r="D92" i="69" s="1"/>
  <c r="D78" i="33"/>
  <c r="D82" i="33" s="1"/>
  <c r="E79" i="49"/>
  <c r="D55" i="110" s="1"/>
  <c r="F63" i="17"/>
  <c r="F30" i="94"/>
  <c r="D79" i="51"/>
  <c r="D83" i="51" s="1"/>
  <c r="B97" i="110"/>
  <c r="F42" i="19"/>
  <c r="F43" i="18"/>
  <c r="F77" i="22"/>
  <c r="F35" i="79"/>
  <c r="N4" i="110"/>
  <c r="F61" i="57"/>
  <c r="F31" i="23"/>
  <c r="F38" i="23" s="1"/>
  <c r="J81" i="110" s="1"/>
  <c r="F7" i="90"/>
  <c r="I14" i="110" s="1"/>
  <c r="C14" i="110"/>
  <c r="E107" i="58"/>
  <c r="C46" i="110"/>
  <c r="E52" i="54"/>
  <c r="C50" i="110"/>
  <c r="F107" i="52"/>
  <c r="I52" i="110"/>
  <c r="E84" i="46"/>
  <c r="C58" i="110"/>
  <c r="E59" i="45"/>
  <c r="C59" i="110"/>
  <c r="E38" i="29"/>
  <c r="C75" i="110"/>
  <c r="E37" i="23"/>
  <c r="C81" i="110"/>
  <c r="E37" i="20"/>
  <c r="C84" i="110"/>
  <c r="E53" i="16"/>
  <c r="C88" i="110"/>
  <c r="F7" i="11"/>
  <c r="I93" i="110" s="1"/>
  <c r="C93" i="110"/>
  <c r="F7" i="80"/>
  <c r="I24" i="110" s="1"/>
  <c r="C24" i="110"/>
  <c r="E69" i="75"/>
  <c r="C29" i="110"/>
  <c r="F7" i="71"/>
  <c r="I33" i="110" s="1"/>
  <c r="C33" i="110"/>
  <c r="F60" i="63"/>
  <c r="H41" i="110"/>
  <c r="F86" i="84"/>
  <c r="I20" i="110"/>
  <c r="E36" i="79"/>
  <c r="C25" i="110"/>
  <c r="F7" i="87"/>
  <c r="F63" i="87" s="1"/>
  <c r="C17" i="110"/>
  <c r="E55" i="62"/>
  <c r="C42" i="110"/>
  <c r="E30" i="43"/>
  <c r="C61" i="110"/>
  <c r="E62" i="32"/>
  <c r="C63" i="110"/>
  <c r="E75" i="40"/>
  <c r="C64" i="110"/>
  <c r="E49" i="38"/>
  <c r="C66" i="110"/>
  <c r="F7" i="41"/>
  <c r="I72" i="110" s="1"/>
  <c r="C72" i="110"/>
  <c r="E61" i="31"/>
  <c r="C73" i="110"/>
  <c r="F7" i="30"/>
  <c r="I74" i="110" s="1"/>
  <c r="C74" i="110"/>
  <c r="E55" i="24"/>
  <c r="C80" i="110"/>
  <c r="E78" i="22"/>
  <c r="C82" i="110"/>
  <c r="E54" i="14"/>
  <c r="C90" i="110"/>
  <c r="E74" i="13"/>
  <c r="C91" i="110"/>
  <c r="E79" i="10"/>
  <c r="C94" i="110"/>
  <c r="E58" i="9"/>
  <c r="C95" i="110"/>
  <c r="E74" i="95"/>
  <c r="C9" i="110"/>
  <c r="E78" i="93"/>
  <c r="C11" i="110"/>
  <c r="F7" i="77"/>
  <c r="F70" i="77" s="1"/>
  <c r="C27" i="110"/>
  <c r="E91" i="74"/>
  <c r="C30" i="110"/>
  <c r="F38" i="96"/>
  <c r="H8" i="110"/>
  <c r="F90" i="30"/>
  <c r="H74" i="110"/>
  <c r="F94" i="37"/>
  <c r="H67" i="110"/>
  <c r="F79" i="33"/>
  <c r="H71" i="110"/>
  <c r="F77" i="49"/>
  <c r="H55" i="110"/>
  <c r="E101" i="81"/>
  <c r="C23" i="110"/>
  <c r="E79" i="70"/>
  <c r="C34" i="110"/>
  <c r="E99" i="68"/>
  <c r="C36" i="110"/>
  <c r="E70" i="67"/>
  <c r="C37" i="110"/>
  <c r="E63" i="66"/>
  <c r="C38" i="110"/>
  <c r="E61" i="63"/>
  <c r="C41" i="110"/>
  <c r="E152" i="56"/>
  <c r="C48" i="110"/>
  <c r="E43" i="50"/>
  <c r="C54" i="110"/>
  <c r="F7" i="49"/>
  <c r="I55" i="110" s="1"/>
  <c r="C55" i="110"/>
  <c r="E72" i="47"/>
  <c r="C57" i="110"/>
  <c r="E81" i="44"/>
  <c r="C60" i="110"/>
  <c r="E62" i="42"/>
  <c r="C62" i="110"/>
  <c r="F7" i="37"/>
  <c r="I67" i="110" s="1"/>
  <c r="C67" i="110"/>
  <c r="F7" i="36"/>
  <c r="C68" i="110"/>
  <c r="E56" i="27"/>
  <c r="C77" i="110"/>
  <c r="F7" i="21"/>
  <c r="I83" i="110" s="1"/>
  <c r="C83" i="110"/>
  <c r="E44" i="18"/>
  <c r="C86" i="110"/>
  <c r="E78" i="92"/>
  <c r="C12" i="110"/>
  <c r="E31" i="94"/>
  <c r="C10" i="110"/>
  <c r="E63" i="76"/>
  <c r="C28" i="110"/>
  <c r="E88" i="73"/>
  <c r="C31" i="110"/>
  <c r="E75" i="72"/>
  <c r="C32" i="110"/>
  <c r="F76" i="34"/>
  <c r="H70" i="110"/>
  <c r="F76" i="25"/>
  <c r="H79" i="110"/>
  <c r="F80" i="51"/>
  <c r="H53" i="110"/>
  <c r="F129" i="55"/>
  <c r="H49" i="110"/>
  <c r="E39" i="96"/>
  <c r="C8" i="110"/>
  <c r="F7" i="85"/>
  <c r="I19" i="110" s="1"/>
  <c r="C19" i="110"/>
  <c r="F7" i="83"/>
  <c r="C21" i="110"/>
  <c r="F69" i="98"/>
  <c r="I6" i="110"/>
  <c r="E69" i="97"/>
  <c r="C7" i="110"/>
  <c r="F7" i="89"/>
  <c r="I15" i="110" s="1"/>
  <c r="C15" i="110"/>
  <c r="E52" i="88"/>
  <c r="C16" i="110"/>
  <c r="E75" i="86"/>
  <c r="C18" i="110"/>
  <c r="E71" i="65"/>
  <c r="C39" i="110"/>
  <c r="E81" i="60"/>
  <c r="C44" i="110"/>
  <c r="E69" i="59"/>
  <c r="C45" i="110"/>
  <c r="F7" i="57"/>
  <c r="F60" i="57" s="1"/>
  <c r="C47" i="110"/>
  <c r="E98" i="53"/>
  <c r="C51" i="110"/>
  <c r="E59" i="48"/>
  <c r="C56" i="110"/>
  <c r="E51" i="39"/>
  <c r="C65" i="110"/>
  <c r="E71" i="35"/>
  <c r="C69" i="110"/>
  <c r="F7" i="28"/>
  <c r="I76" i="110" s="1"/>
  <c r="C76" i="110"/>
  <c r="E43" i="19"/>
  <c r="C85" i="110"/>
  <c r="E64" i="17"/>
  <c r="C87" i="110"/>
  <c r="E66" i="15"/>
  <c r="C89" i="110"/>
  <c r="E98" i="12"/>
  <c r="C92" i="110"/>
  <c r="F74" i="91"/>
  <c r="I13" i="110"/>
  <c r="F7" i="78"/>
  <c r="I26" i="110" s="1"/>
  <c r="C26" i="110"/>
  <c r="F60" i="26"/>
  <c r="H78" i="110"/>
  <c r="F89" i="69"/>
  <c r="H35" i="110"/>
  <c r="F72" i="64"/>
  <c r="H40" i="110"/>
  <c r="H76" i="110"/>
  <c r="F78" i="28"/>
  <c r="H93" i="110"/>
  <c r="F59" i="11"/>
  <c r="H83" i="110"/>
  <c r="F43" i="21"/>
  <c r="E69" i="78"/>
  <c r="D26" i="110" s="1"/>
  <c r="E62" i="26"/>
  <c r="D78" i="110" s="1"/>
  <c r="E74" i="64"/>
  <c r="D40" i="110" s="1"/>
  <c r="E100" i="99"/>
  <c r="F7" i="99"/>
  <c r="D61" i="48"/>
  <c r="E63" i="57"/>
  <c r="D47" i="110" s="1"/>
  <c r="D38" i="79"/>
  <c r="D63" i="63"/>
  <c r="D70" i="77"/>
  <c r="D74" i="77" s="1"/>
  <c r="F47" i="14"/>
  <c r="F55" i="14" s="1"/>
  <c r="J90" i="110" s="1"/>
  <c r="F7" i="92"/>
  <c r="E56" i="62"/>
  <c r="D42" i="110" s="1"/>
  <c r="F78" i="25"/>
  <c r="J79" i="110" s="1"/>
  <c r="E78" i="25"/>
  <c r="D79" i="110" s="1"/>
  <c r="D76" i="91"/>
  <c r="D83" i="89"/>
  <c r="F7" i="79"/>
  <c r="F31" i="20"/>
  <c r="F38" i="20" s="1"/>
  <c r="J84" i="110" s="1"/>
  <c r="F7" i="16"/>
  <c r="D67" i="87"/>
  <c r="D40" i="29"/>
  <c r="F28" i="29"/>
  <c r="F39" i="29" s="1"/>
  <c r="J75" i="110" s="1"/>
  <c r="D80" i="22"/>
  <c r="F7" i="66"/>
  <c r="F53" i="66"/>
  <c r="F64" i="66" s="1"/>
  <c r="J38" i="110" s="1"/>
  <c r="E92" i="30"/>
  <c r="D74" i="110" s="1"/>
  <c r="F41" i="38"/>
  <c r="F50" i="38" s="1"/>
  <c r="J66" i="110" s="1"/>
  <c r="F7" i="29"/>
  <c r="E84" i="84"/>
  <c r="D54" i="88"/>
  <c r="D73" i="65"/>
  <c r="D75" i="25"/>
  <c r="D79" i="25" s="1"/>
  <c r="F7" i="45"/>
  <c r="E91" i="69"/>
  <c r="D35" i="110" s="1"/>
  <c r="D154" i="56"/>
  <c r="D132" i="55"/>
  <c r="D79" i="34"/>
  <c r="D77" i="28"/>
  <c r="D81" i="28" s="1"/>
  <c r="F7" i="10"/>
  <c r="D80" i="92"/>
  <c r="D97" i="37"/>
  <c r="E56" i="24"/>
  <c r="D80" i="110" s="1"/>
  <c r="F7" i="20"/>
  <c r="F37" i="19"/>
  <c r="F44" i="19" s="1"/>
  <c r="J85" i="110" s="1"/>
  <c r="E54" i="16"/>
  <c r="D88" i="110" s="1"/>
  <c r="F75" i="13"/>
  <c r="J91" i="110" s="1"/>
  <c r="D71" i="98"/>
  <c r="D86" i="83"/>
  <c r="D90" i="83" s="1"/>
  <c r="F7" i="81"/>
  <c r="D81" i="70"/>
  <c r="F7" i="60"/>
  <c r="E57" i="48"/>
  <c r="E72" i="35"/>
  <c r="D69" i="110" s="1"/>
  <c r="D63" i="31"/>
  <c r="D45" i="19"/>
  <c r="D46" i="18"/>
  <c r="F7" i="9"/>
  <c r="F7" i="95"/>
  <c r="D41" i="96"/>
  <c r="D80" i="49"/>
  <c r="F7" i="32"/>
  <c r="F7" i="40"/>
  <c r="E81" i="33"/>
  <c r="D71" i="110" s="1"/>
  <c r="E36" i="29"/>
  <c r="F7" i="93"/>
  <c r="F76" i="41"/>
  <c r="J72" i="110" s="1"/>
  <c r="E101" i="99"/>
  <c r="D5" i="110" s="1"/>
  <c r="F54" i="98"/>
  <c r="F70" i="98" s="1"/>
  <c r="J6" i="110" s="1"/>
  <c r="E66" i="87"/>
  <c r="D17" i="110" s="1"/>
  <c r="D88" i="84"/>
  <c r="E71" i="67"/>
  <c r="D37" i="110" s="1"/>
  <c r="D54" i="61"/>
  <c r="D79" i="60"/>
  <c r="D83" i="60" s="1"/>
  <c r="E105" i="52"/>
  <c r="E63" i="42"/>
  <c r="D62" i="110" s="1"/>
  <c r="D62" i="11"/>
  <c r="F7" i="72"/>
  <c r="E60" i="49"/>
  <c r="F60" i="49" s="1"/>
  <c r="E54" i="26"/>
  <c r="F54" i="26" s="1"/>
  <c r="E100" i="68"/>
  <c r="D36" i="110" s="1"/>
  <c r="F74" i="64"/>
  <c r="J40" i="110" s="1"/>
  <c r="D83" i="44"/>
  <c r="F78" i="34"/>
  <c r="J70" i="110" s="1"/>
  <c r="E75" i="82"/>
  <c r="D22" i="110" s="1"/>
  <c r="F71" i="69"/>
  <c r="F91" i="69" s="1"/>
  <c r="J35" i="110" s="1"/>
  <c r="E70" i="59"/>
  <c r="D45" i="110" s="1"/>
  <c r="E79" i="44"/>
  <c r="F7" i="43"/>
  <c r="D73" i="40"/>
  <c r="D77" i="40" s="1"/>
  <c r="D62" i="36"/>
  <c r="D66" i="36" s="1"/>
  <c r="F66" i="33"/>
  <c r="F81" i="33" s="1"/>
  <c r="J71" i="110" s="1"/>
  <c r="F7" i="18"/>
  <c r="F51" i="17"/>
  <c r="F65" i="17" s="1"/>
  <c r="J87" i="110" s="1"/>
  <c r="E51" i="16"/>
  <c r="E72" i="91"/>
  <c r="F24" i="94"/>
  <c r="F32" i="94" s="1"/>
  <c r="J10" i="110" s="1"/>
  <c r="E98" i="55"/>
  <c r="F98" i="55" s="1"/>
  <c r="E80" i="28"/>
  <c r="D76" i="110" s="1"/>
  <c r="D77" i="86"/>
  <c r="F8" i="84"/>
  <c r="F84" i="84" s="1"/>
  <c r="F7" i="88"/>
  <c r="F7" i="68"/>
  <c r="D57" i="62"/>
  <c r="F7" i="58"/>
  <c r="D109" i="52"/>
  <c r="E82" i="51"/>
  <c r="D53" i="110" s="1"/>
  <c r="E57" i="45"/>
  <c r="F24" i="43"/>
  <c r="F31" i="43" s="1"/>
  <c r="J61" i="110" s="1"/>
  <c r="F80" i="28"/>
  <c r="J76" i="110" s="1"/>
  <c r="F7" i="23"/>
  <c r="E76" i="22"/>
  <c r="D46" i="21"/>
  <c r="F37" i="16"/>
  <c r="F54" i="16" s="1"/>
  <c r="J88" i="110" s="1"/>
  <c r="F7" i="94"/>
  <c r="E48" i="51"/>
  <c r="F48" i="51" s="1"/>
  <c r="E55" i="64"/>
  <c r="F55" i="64" s="1"/>
  <c r="E65" i="34"/>
  <c r="F65" i="34" s="1"/>
  <c r="F53" i="63"/>
  <c r="F62" i="63" s="1"/>
  <c r="J41" i="110" s="1"/>
  <c r="E92" i="74"/>
  <c r="D30" i="110" s="1"/>
  <c r="F56" i="78"/>
  <c r="F69" i="78" s="1"/>
  <c r="J26" i="110" s="1"/>
  <c r="E76" i="72"/>
  <c r="D32" i="110" s="1"/>
  <c r="F51" i="75"/>
  <c r="F70" i="75" s="1"/>
  <c r="J29" i="110" s="1"/>
  <c r="F7" i="75"/>
  <c r="D66" i="71"/>
  <c r="E34" i="79"/>
  <c r="D90" i="73"/>
  <c r="E76" i="73"/>
  <c r="E86" i="73" s="1"/>
  <c r="D48" i="80"/>
  <c r="F61" i="74"/>
  <c r="F92" i="74" s="1"/>
  <c r="J30" i="110" s="1"/>
  <c r="E89" i="73"/>
  <c r="D31" i="110" s="1"/>
  <c r="E64" i="76"/>
  <c r="D28" i="110" s="1"/>
  <c r="E67" i="75"/>
  <c r="D70" i="78"/>
  <c r="F8" i="74"/>
  <c r="F50" i="72"/>
  <c r="F76" i="72" s="1"/>
  <c r="J32" i="110" s="1"/>
  <c r="F7" i="73"/>
  <c r="I31" i="110" s="1"/>
  <c r="E51" i="72"/>
  <c r="E59" i="71"/>
  <c r="F59" i="71" s="1"/>
  <c r="E65" i="71"/>
  <c r="D73" i="72"/>
  <c r="D77" i="72" s="1"/>
  <c r="E67" i="72"/>
  <c r="F67" i="72" s="1"/>
  <c r="E8" i="76"/>
  <c r="F8" i="76" s="1"/>
  <c r="F89" i="73"/>
  <c r="J31" i="110" s="1"/>
  <c r="E56" i="76"/>
  <c r="F56" i="76" s="1"/>
  <c r="E74" i="74"/>
  <c r="E89" i="74" s="1"/>
  <c r="F64" i="76"/>
  <c r="J28" i="110" s="1"/>
  <c r="E68" i="78"/>
  <c r="E66" i="78"/>
  <c r="E72" i="77"/>
  <c r="E70" i="77"/>
  <c r="F8" i="72"/>
  <c r="D61" i="76"/>
  <c r="D65" i="76" s="1"/>
  <c r="E46" i="80"/>
  <c r="E44" i="80"/>
  <c r="E58" i="71"/>
  <c r="F58" i="71" s="1"/>
  <c r="F7" i="76"/>
  <c r="I28" i="110" s="1"/>
  <c r="F7" i="74"/>
  <c r="I30" i="110" s="1"/>
  <c r="D63" i="71"/>
  <c r="D71" i="75"/>
  <c r="D89" i="74"/>
  <c r="D93" i="74" s="1"/>
  <c r="E55" i="95"/>
  <c r="D72" i="95"/>
  <c r="D76" i="95" s="1"/>
  <c r="E8" i="94"/>
  <c r="F8" i="94" s="1"/>
  <c r="F79" i="93"/>
  <c r="J11" i="110" s="1"/>
  <c r="E79" i="92"/>
  <c r="D12" i="110" s="1"/>
  <c r="E75" i="95"/>
  <c r="D9" i="110" s="1"/>
  <c r="E75" i="91"/>
  <c r="D13" i="110" s="1"/>
  <c r="E67" i="95"/>
  <c r="F67" i="95" s="1"/>
  <c r="F79" i="92"/>
  <c r="J12" i="110" s="1"/>
  <c r="E59" i="93"/>
  <c r="E76" i="93" s="1"/>
  <c r="D76" i="93"/>
  <c r="D80" i="93" s="1"/>
  <c r="F77" i="93"/>
  <c r="F54" i="91"/>
  <c r="F72" i="91" s="1"/>
  <c r="F75" i="95"/>
  <c r="J9" i="110" s="1"/>
  <c r="F75" i="91"/>
  <c r="J13" i="110" s="1"/>
  <c r="E71" i="92"/>
  <c r="F71" i="92" s="1"/>
  <c r="D29" i="94"/>
  <c r="D33" i="94" s="1"/>
  <c r="E79" i="93"/>
  <c r="D11" i="110" s="1"/>
  <c r="E59" i="9"/>
  <c r="D95" i="110" s="1"/>
  <c r="F59" i="9"/>
  <c r="J95" i="110" s="1"/>
  <c r="E56" i="9"/>
  <c r="D60" i="9"/>
  <c r="E71" i="10"/>
  <c r="F71" i="10" s="1"/>
  <c r="D77" i="10"/>
  <c r="D81" i="10" s="1"/>
  <c r="E80" i="10"/>
  <c r="D94" i="110" s="1"/>
  <c r="E67" i="10"/>
  <c r="F54" i="10"/>
  <c r="F80" i="10" s="1"/>
  <c r="J94" i="110" s="1"/>
  <c r="F60" i="11"/>
  <c r="F58" i="11"/>
  <c r="E60" i="11"/>
  <c r="E58" i="11"/>
  <c r="F99" i="12"/>
  <c r="J92" i="110" s="1"/>
  <c r="E83" i="12"/>
  <c r="E99" i="12"/>
  <c r="D92" i="110" s="1"/>
  <c r="F97" i="12"/>
  <c r="E79" i="12"/>
  <c r="F79" i="12" s="1"/>
  <c r="E8" i="12"/>
  <c r="F8" i="12" s="1"/>
  <c r="D96" i="12"/>
  <c r="D100" i="12" s="1"/>
  <c r="F7" i="12"/>
  <c r="E8" i="13"/>
  <c r="E59" i="13"/>
  <c r="F59" i="13" s="1"/>
  <c r="E75" i="13"/>
  <c r="D91" i="110" s="1"/>
  <c r="D72" i="13"/>
  <c r="D76" i="13" s="1"/>
  <c r="F7" i="13"/>
  <c r="I91" i="110" s="1"/>
  <c r="F53" i="14"/>
  <c r="E8" i="14"/>
  <c r="F8" i="14" s="1"/>
  <c r="F7" i="14"/>
  <c r="D52" i="14"/>
  <c r="D56" i="14" s="1"/>
  <c r="F67" i="15"/>
  <c r="J89" i="110" s="1"/>
  <c r="E64" i="15"/>
  <c r="F7" i="15"/>
  <c r="D68" i="15"/>
  <c r="F65" i="15"/>
  <c r="E67" i="15"/>
  <c r="D89" i="110" s="1"/>
  <c r="F8" i="16"/>
  <c r="F52" i="16"/>
  <c r="D55" i="16"/>
  <c r="F7" i="17"/>
  <c r="I87" i="110" s="1"/>
  <c r="E8" i="17"/>
  <c r="E62" i="17" s="1"/>
  <c r="D62" i="17"/>
  <c r="D66" i="17" s="1"/>
  <c r="E45" i="18"/>
  <c r="D86" i="110" s="1"/>
  <c r="F33" i="18"/>
  <c r="F45" i="18" s="1"/>
  <c r="J86" i="110" s="1"/>
  <c r="E42" i="18"/>
  <c r="F7" i="19"/>
  <c r="I85" i="110" s="1"/>
  <c r="E41" i="19"/>
  <c r="E45" i="19" s="1"/>
  <c r="E85" i="110" s="1"/>
  <c r="F85" i="110" s="1"/>
  <c r="F36" i="20"/>
  <c r="D39" i="20"/>
  <c r="E35" i="20"/>
  <c r="E39" i="20" s="1"/>
  <c r="E84" i="110" s="1"/>
  <c r="E44" i="21"/>
  <c r="E42" i="21"/>
  <c r="E79" i="22"/>
  <c r="D82" i="110" s="1"/>
  <c r="F61" i="22"/>
  <c r="F79" i="22" s="1"/>
  <c r="J82" i="110" s="1"/>
  <c r="F7" i="22"/>
  <c r="I82" i="110" s="1"/>
  <c r="E35" i="23"/>
  <c r="D39" i="23"/>
  <c r="E50" i="24"/>
  <c r="E53" i="24" s="1"/>
  <c r="D53" i="24"/>
  <c r="D57" i="24" s="1"/>
  <c r="F8" i="24"/>
  <c r="F45" i="24"/>
  <c r="F56" i="24" s="1"/>
  <c r="J80" i="110" s="1"/>
  <c r="F7" i="24"/>
  <c r="F54" i="24"/>
  <c r="E77" i="25"/>
  <c r="E75" i="25"/>
  <c r="F7" i="25"/>
  <c r="I79" i="110" s="1"/>
  <c r="E61" i="26"/>
  <c r="F41" i="26"/>
  <c r="F62" i="26" s="1"/>
  <c r="J78" i="110" s="1"/>
  <c r="F7" i="26"/>
  <c r="I78" i="110" s="1"/>
  <c r="E8" i="27"/>
  <c r="E54" i="27" s="1"/>
  <c r="E57" i="27"/>
  <c r="D77" i="110" s="1"/>
  <c r="F7" i="27"/>
  <c r="I77" i="110" s="1"/>
  <c r="F57" i="27"/>
  <c r="J77" i="110" s="1"/>
  <c r="D58" i="27"/>
  <c r="E79" i="28"/>
  <c r="E77" i="28"/>
  <c r="F37" i="29"/>
  <c r="F35" i="29"/>
  <c r="E91" i="30"/>
  <c r="E68" i="30"/>
  <c r="E89" i="30" s="1"/>
  <c r="F67" i="30"/>
  <c r="F92" i="30" s="1"/>
  <c r="J74" i="110" s="1"/>
  <c r="D89" i="30"/>
  <c r="D93" i="30" s="1"/>
  <c r="F7" i="31"/>
  <c r="E59" i="31"/>
  <c r="F60" i="31"/>
  <c r="F75" i="41"/>
  <c r="E68" i="41"/>
  <c r="F68" i="41" s="1"/>
  <c r="E8" i="41"/>
  <c r="F8" i="41" s="1"/>
  <c r="E76" i="41"/>
  <c r="D72" i="110" s="1"/>
  <c r="E75" i="41"/>
  <c r="D73" i="41"/>
  <c r="D77" i="41" s="1"/>
  <c r="E80" i="33"/>
  <c r="E78" i="33"/>
  <c r="F7" i="33"/>
  <c r="I71" i="110" s="1"/>
  <c r="E77" i="34"/>
  <c r="F7" i="34"/>
  <c r="I70" i="110" s="1"/>
  <c r="E78" i="34"/>
  <c r="D70" i="110" s="1"/>
  <c r="F51" i="35"/>
  <c r="F72" i="35" s="1"/>
  <c r="J69" i="110" s="1"/>
  <c r="F70" i="35"/>
  <c r="F7" i="35"/>
  <c r="E69" i="35"/>
  <c r="D73" i="35"/>
  <c r="F65" i="36"/>
  <c r="J68" i="110" s="1"/>
  <c r="E55" i="36"/>
  <c r="F55" i="36" s="1"/>
  <c r="E47" i="36"/>
  <c r="E64" i="36"/>
  <c r="E65" i="36"/>
  <c r="D68" i="110" s="1"/>
  <c r="E96" i="37"/>
  <c r="D67" i="110" s="1"/>
  <c r="F58" i="37"/>
  <c r="F96" i="37" s="1"/>
  <c r="J67" i="110" s="1"/>
  <c r="E95" i="37"/>
  <c r="E93" i="37"/>
  <c r="D51" i="38"/>
  <c r="F7" i="38"/>
  <c r="I66" i="110" s="1"/>
  <c r="E47" i="38"/>
  <c r="E51" i="38" s="1"/>
  <c r="E66" i="110" s="1"/>
  <c r="E49" i="39"/>
  <c r="E52" i="39"/>
  <c r="D65" i="110" s="1"/>
  <c r="D53" i="39"/>
  <c r="F50" i="39"/>
  <c r="F35" i="39"/>
  <c r="F52" i="39" s="1"/>
  <c r="J65" i="110" s="1"/>
  <c r="F7" i="39"/>
  <c r="E61" i="40"/>
  <c r="F61" i="40" s="1"/>
  <c r="F76" i="40"/>
  <c r="J64" i="110" s="1"/>
  <c r="E57" i="40"/>
  <c r="E76" i="40"/>
  <c r="D64" i="110" s="1"/>
  <c r="F63" i="32"/>
  <c r="J63" i="110" s="1"/>
  <c r="E53" i="32"/>
  <c r="F53" i="32" s="1"/>
  <c r="E8" i="32"/>
  <c r="F8" i="32" s="1"/>
  <c r="E63" i="32"/>
  <c r="D63" i="110" s="1"/>
  <c r="D60" i="32"/>
  <c r="D64" i="32" s="1"/>
  <c r="F61" i="32"/>
  <c r="E60" i="42"/>
  <c r="F7" i="42"/>
  <c r="F45" i="42"/>
  <c r="F63" i="42" s="1"/>
  <c r="J62" i="110" s="1"/>
  <c r="D64" i="42"/>
  <c r="F61" i="42"/>
  <c r="E25" i="43"/>
  <c r="E28" i="43" s="1"/>
  <c r="D28" i="43"/>
  <c r="D32" i="43" s="1"/>
  <c r="F74" i="44"/>
  <c r="F82" i="44"/>
  <c r="J60" i="110" s="1"/>
  <c r="F80" i="44"/>
  <c r="F7" i="44"/>
  <c r="E82" i="44"/>
  <c r="D60" i="110" s="1"/>
  <c r="E60" i="45"/>
  <c r="D59" i="110" s="1"/>
  <c r="D61" i="45"/>
  <c r="F60" i="45"/>
  <c r="J59" i="110" s="1"/>
  <c r="F51" i="45"/>
  <c r="F58" i="45"/>
  <c r="E69" i="46"/>
  <c r="E82" i="46" s="1"/>
  <c r="F85" i="46"/>
  <c r="J58" i="110" s="1"/>
  <c r="D82" i="46"/>
  <c r="D86" i="46" s="1"/>
  <c r="F7" i="46"/>
  <c r="I58" i="110" s="1"/>
  <c r="E85" i="46"/>
  <c r="D58" i="110" s="1"/>
  <c r="F73" i="47"/>
  <c r="J57" i="110" s="1"/>
  <c r="F71" i="47"/>
  <c r="E70" i="47"/>
  <c r="E73" i="47"/>
  <c r="D57" i="110" s="1"/>
  <c r="F7" i="47"/>
  <c r="D74" i="47"/>
  <c r="F7" i="48"/>
  <c r="I56" i="110" s="1"/>
  <c r="F51" i="48"/>
  <c r="F60" i="48" s="1"/>
  <c r="J56" i="110" s="1"/>
  <c r="E60" i="48"/>
  <c r="D56" i="110" s="1"/>
  <c r="E78" i="49"/>
  <c r="D45" i="50"/>
  <c r="F32" i="50"/>
  <c r="F44" i="50" s="1"/>
  <c r="J54" i="110" s="1"/>
  <c r="E41" i="50"/>
  <c r="F7" i="50"/>
  <c r="I54" i="110" s="1"/>
  <c r="E81" i="51"/>
  <c r="F7" i="51"/>
  <c r="I53" i="110" s="1"/>
  <c r="F51" i="51"/>
  <c r="F82" i="51" s="1"/>
  <c r="J53" i="110" s="1"/>
  <c r="E108" i="52"/>
  <c r="D52" i="110" s="1"/>
  <c r="F52" i="52"/>
  <c r="F108" i="52" s="1"/>
  <c r="J52" i="110" s="1"/>
  <c r="F9" i="52"/>
  <c r="E73" i="53"/>
  <c r="F73" i="53" s="1"/>
  <c r="E99" i="53"/>
  <c r="D51" i="110" s="1"/>
  <c r="E69" i="53"/>
  <c r="F69" i="53" s="1"/>
  <c r="D96" i="53"/>
  <c r="D100" i="53" s="1"/>
  <c r="F68" i="53"/>
  <c r="F99" i="53" s="1"/>
  <c r="J51" i="110" s="1"/>
  <c r="F7" i="53"/>
  <c r="I51" i="110" s="1"/>
  <c r="E42" i="54"/>
  <c r="E50" i="54" s="1"/>
  <c r="F8" i="54"/>
  <c r="E53" i="54"/>
  <c r="D50" i="110" s="1"/>
  <c r="F7" i="54"/>
  <c r="I50" i="110" s="1"/>
  <c r="D50" i="54"/>
  <c r="D54" i="54" s="1"/>
  <c r="F41" i="54"/>
  <c r="F53" i="54" s="1"/>
  <c r="J50" i="110" s="1"/>
  <c r="E130" i="55"/>
  <c r="F7" i="55"/>
  <c r="I49" i="110" s="1"/>
  <c r="E131" i="55"/>
  <c r="D49" i="110" s="1"/>
  <c r="F85" i="55"/>
  <c r="F131" i="55" s="1"/>
  <c r="J49" i="110" s="1"/>
  <c r="E153" i="56"/>
  <c r="D48" i="110" s="1"/>
  <c r="F7" i="56"/>
  <c r="E76" i="56"/>
  <c r="F76" i="56" s="1"/>
  <c r="F63" i="56"/>
  <c r="F153" i="56" s="1"/>
  <c r="J48" i="110" s="1"/>
  <c r="F151" i="56"/>
  <c r="D64" i="57"/>
  <c r="E62" i="57"/>
  <c r="E60" i="57"/>
  <c r="F108" i="58"/>
  <c r="J46" i="110" s="1"/>
  <c r="E108" i="58"/>
  <c r="D46" i="110" s="1"/>
  <c r="E105" i="58"/>
  <c r="D109" i="58"/>
  <c r="E8" i="59"/>
  <c r="F8" i="59" s="1"/>
  <c r="D67" i="59"/>
  <c r="D71" i="59" s="1"/>
  <c r="E58" i="59"/>
  <c r="F58" i="59" s="1"/>
  <c r="F49" i="59"/>
  <c r="F70" i="59" s="1"/>
  <c r="J45" i="110" s="1"/>
  <c r="F7" i="59"/>
  <c r="I45" i="110" s="1"/>
  <c r="E63" i="60"/>
  <c r="F63" i="60" s="1"/>
  <c r="E82" i="60"/>
  <c r="D44" i="110" s="1"/>
  <c r="E67" i="60"/>
  <c r="F67" i="60" s="1"/>
  <c r="F46" i="60"/>
  <c r="F82" i="60" s="1"/>
  <c r="J44" i="110" s="1"/>
  <c r="E51" i="60"/>
  <c r="E52" i="61"/>
  <c r="E50" i="61"/>
  <c r="F7" i="61"/>
  <c r="I43" i="110" s="1"/>
  <c r="F7" i="62"/>
  <c r="I42" i="110" s="1"/>
  <c r="F45" i="62"/>
  <c r="F56" i="62" s="1"/>
  <c r="J42" i="110" s="1"/>
  <c r="E53" i="62"/>
  <c r="F7" i="63"/>
  <c r="I41" i="110" s="1"/>
  <c r="E8" i="63"/>
  <c r="F8" i="63" s="1"/>
  <c r="D75" i="64"/>
  <c r="E73" i="64"/>
  <c r="F7" i="64"/>
  <c r="I40" i="110" s="1"/>
  <c r="F72" i="65"/>
  <c r="J39" i="110" s="1"/>
  <c r="F7" i="65"/>
  <c r="I39" i="110" s="1"/>
  <c r="E64" i="65"/>
  <c r="E69" i="65" s="1"/>
  <c r="E72" i="65"/>
  <c r="D39" i="110" s="1"/>
  <c r="D65" i="66"/>
  <c r="E61" i="66"/>
  <c r="E68" i="67"/>
  <c r="F47" i="67"/>
  <c r="F71" i="67" s="1"/>
  <c r="J37" i="110" s="1"/>
  <c r="D72" i="67"/>
  <c r="F7" i="67"/>
  <c r="I37" i="110" s="1"/>
  <c r="F66" i="68"/>
  <c r="F100" i="68" s="1"/>
  <c r="J36" i="110" s="1"/>
  <c r="D101" i="68"/>
  <c r="E97" i="68"/>
  <c r="E90" i="69"/>
  <c r="E88" i="69"/>
  <c r="F7" i="69"/>
  <c r="I35" i="110" s="1"/>
  <c r="F80" i="70"/>
  <c r="J34" i="110" s="1"/>
  <c r="E80" i="70"/>
  <c r="D34" i="110" s="1"/>
  <c r="F7" i="70"/>
  <c r="I34" i="110" s="1"/>
  <c r="E77" i="70"/>
  <c r="F102" i="81"/>
  <c r="J23" i="110" s="1"/>
  <c r="E8" i="81"/>
  <c r="E99" i="81" s="1"/>
  <c r="D99" i="81"/>
  <c r="D103" i="81" s="1"/>
  <c r="E102" i="81"/>
  <c r="D23" i="110" s="1"/>
  <c r="E74" i="82"/>
  <c r="E72" i="82"/>
  <c r="F7" i="82"/>
  <c r="I22" i="110" s="1"/>
  <c r="D76" i="82"/>
  <c r="F52" i="82"/>
  <c r="F75" i="82" s="1"/>
  <c r="J22" i="110" s="1"/>
  <c r="F67" i="83"/>
  <c r="E88" i="83"/>
  <c r="E86" i="83"/>
  <c r="F85" i="84"/>
  <c r="F87" i="84"/>
  <c r="J20" i="110" s="1"/>
  <c r="E87" i="84"/>
  <c r="D20" i="110" s="1"/>
  <c r="F55" i="85"/>
  <c r="E8" i="85"/>
  <c r="E53" i="85" s="1"/>
  <c r="E55" i="85"/>
  <c r="D53" i="85"/>
  <c r="D57" i="85" s="1"/>
  <c r="E76" i="86"/>
  <c r="D18" i="110" s="1"/>
  <c r="E8" i="86"/>
  <c r="E73" i="86" s="1"/>
  <c r="F60" i="86"/>
  <c r="F76" i="86" s="1"/>
  <c r="J18" i="110" s="1"/>
  <c r="F7" i="86"/>
  <c r="I18" i="110" s="1"/>
  <c r="E65" i="87"/>
  <c r="E63" i="87"/>
  <c r="F66" i="87"/>
  <c r="J17" i="110" s="1"/>
  <c r="E50" i="88"/>
  <c r="E54" i="88" s="1"/>
  <c r="E16" i="110" s="1"/>
  <c r="F43" i="88"/>
  <c r="F53" i="88" s="1"/>
  <c r="J16" i="110" s="1"/>
  <c r="F82" i="89"/>
  <c r="J15" i="110" s="1"/>
  <c r="E82" i="89"/>
  <c r="D15" i="110" s="1"/>
  <c r="F81" i="89"/>
  <c r="E81" i="89"/>
  <c r="E79" i="89"/>
  <c r="F61" i="90"/>
  <c r="D63" i="90"/>
  <c r="E61" i="90"/>
  <c r="E59" i="90"/>
  <c r="E37" i="96"/>
  <c r="F27" i="96"/>
  <c r="F7" i="96"/>
  <c r="E51" i="97"/>
  <c r="F51" i="97" s="1"/>
  <c r="D67" i="97"/>
  <c r="D71" i="97" s="1"/>
  <c r="F7" i="97"/>
  <c r="F68" i="97"/>
  <c r="F50" i="97"/>
  <c r="F70" i="97" s="1"/>
  <c r="J7" i="110" s="1"/>
  <c r="E8" i="97"/>
  <c r="F8" i="97" s="1"/>
  <c r="E55" i="98"/>
  <c r="E67" i="98" s="1"/>
  <c r="E71" i="98" s="1"/>
  <c r="E6" i="110" s="1"/>
  <c r="F6" i="110" s="1"/>
  <c r="E84" i="99"/>
  <c r="E98" i="99" s="1"/>
  <c r="F79" i="99"/>
  <c r="F101" i="99" s="1"/>
  <c r="J5" i="110" s="1"/>
  <c r="D98" i="99"/>
  <c r="D102" i="99" s="1"/>
  <c r="F99" i="99"/>
  <c r="F79" i="89" l="1"/>
  <c r="E38" i="79"/>
  <c r="E25" i="110" s="1"/>
  <c r="F44" i="21"/>
  <c r="E128" i="55"/>
  <c r="E64" i="42"/>
  <c r="E62" i="110" s="1"/>
  <c r="E39" i="23"/>
  <c r="E81" i="110" s="1"/>
  <c r="F81" i="110" s="1"/>
  <c r="F79" i="28"/>
  <c r="F66" i="110"/>
  <c r="F44" i="80"/>
  <c r="E41" i="96"/>
  <c r="E8" i="110" s="1"/>
  <c r="F8" i="110" s="1"/>
  <c r="E63" i="31"/>
  <c r="E73" i="110" s="1"/>
  <c r="F73" i="110" s="1"/>
  <c r="E101" i="68"/>
  <c r="E36" i="110" s="1"/>
  <c r="F36" i="110" s="1"/>
  <c r="F16" i="110"/>
  <c r="F59" i="90"/>
  <c r="F63" i="90" s="1"/>
  <c r="K14" i="110" s="1"/>
  <c r="L14" i="110" s="1"/>
  <c r="E32" i="43"/>
  <c r="E61" i="110" s="1"/>
  <c r="F61" i="110" s="1"/>
  <c r="F77" i="28"/>
  <c r="F46" i="80"/>
  <c r="F42" i="21"/>
  <c r="F46" i="21" s="1"/>
  <c r="K83" i="110" s="1"/>
  <c r="L83" i="110" s="1"/>
  <c r="E45" i="50"/>
  <c r="E54" i="110" s="1"/>
  <c r="F54" i="110" s="1"/>
  <c r="E71" i="75"/>
  <c r="E29" i="110" s="1"/>
  <c r="F29" i="110" s="1"/>
  <c r="E40" i="29"/>
  <c r="E75" i="110" s="1"/>
  <c r="F75" i="110" s="1"/>
  <c r="H97" i="110"/>
  <c r="C97" i="110"/>
  <c r="F78" i="49"/>
  <c r="P4" i="110"/>
  <c r="F68" i="78"/>
  <c r="F76" i="49"/>
  <c r="F86" i="83"/>
  <c r="E65" i="66"/>
  <c r="E38" i="110" s="1"/>
  <c r="F38" i="110" s="1"/>
  <c r="F91" i="30"/>
  <c r="F65" i="71"/>
  <c r="F95" i="37"/>
  <c r="E66" i="17"/>
  <c r="E87" i="110" s="1"/>
  <c r="F87" i="110" s="1"/>
  <c r="F25" i="110"/>
  <c r="F62" i="42"/>
  <c r="I62" i="110"/>
  <c r="F69" i="97"/>
  <c r="I7" i="110"/>
  <c r="F71" i="35"/>
  <c r="I69" i="110"/>
  <c r="F66" i="15"/>
  <c r="I89" i="110"/>
  <c r="F54" i="14"/>
  <c r="I90" i="110"/>
  <c r="F98" i="12"/>
  <c r="I92" i="110"/>
  <c r="F107" i="58"/>
  <c r="I46" i="110"/>
  <c r="F44" i="18"/>
  <c r="I86" i="110"/>
  <c r="F30" i="43"/>
  <c r="I61" i="110"/>
  <c r="F75" i="72"/>
  <c r="I32" i="110"/>
  <c r="F81" i="60"/>
  <c r="I44" i="110"/>
  <c r="F37" i="20"/>
  <c r="I84" i="110"/>
  <c r="F79" i="10"/>
  <c r="I94" i="110"/>
  <c r="F53" i="16"/>
  <c r="I88" i="110"/>
  <c r="F100" i="99"/>
  <c r="I5" i="110"/>
  <c r="F84" i="110"/>
  <c r="F61" i="31"/>
  <c r="I73" i="110"/>
  <c r="F55" i="24"/>
  <c r="I80" i="110"/>
  <c r="F69" i="75"/>
  <c r="I29" i="110"/>
  <c r="F75" i="40"/>
  <c r="I64" i="110"/>
  <c r="F74" i="95"/>
  <c r="I9" i="110"/>
  <c r="F78" i="92"/>
  <c r="I12" i="110"/>
  <c r="F62" i="57"/>
  <c r="F64" i="57" s="1"/>
  <c r="K47" i="110" s="1"/>
  <c r="I47" i="110"/>
  <c r="F152" i="56"/>
  <c r="I48" i="110"/>
  <c r="F72" i="47"/>
  <c r="I57" i="110"/>
  <c r="F81" i="44"/>
  <c r="I60" i="110"/>
  <c r="F31" i="94"/>
  <c r="I10" i="110"/>
  <c r="F37" i="23"/>
  <c r="I81" i="110"/>
  <c r="F99" i="68"/>
  <c r="I36" i="110"/>
  <c r="F78" i="93"/>
  <c r="I11" i="110"/>
  <c r="F62" i="32"/>
  <c r="I63" i="110"/>
  <c r="F58" i="9"/>
  <c r="I95" i="110"/>
  <c r="F101" i="81"/>
  <c r="I23" i="110"/>
  <c r="F59" i="45"/>
  <c r="I59" i="110"/>
  <c r="F62" i="110"/>
  <c r="F72" i="77"/>
  <c r="F74" i="77" s="1"/>
  <c r="K27" i="110" s="1"/>
  <c r="I27" i="110"/>
  <c r="F65" i="87"/>
  <c r="F67" i="87" s="1"/>
  <c r="K17" i="110" s="1"/>
  <c r="I17" i="110"/>
  <c r="F39" i="96"/>
  <c r="I8" i="110"/>
  <c r="F51" i="39"/>
  <c r="I65" i="110"/>
  <c r="F52" i="88"/>
  <c r="I16" i="110"/>
  <c r="F38" i="29"/>
  <c r="I75" i="110"/>
  <c r="F63" i="66"/>
  <c r="I38" i="110"/>
  <c r="F36" i="79"/>
  <c r="I25" i="110"/>
  <c r="F88" i="83"/>
  <c r="I21" i="110"/>
  <c r="F64" i="36"/>
  <c r="I68" i="110"/>
  <c r="E73" i="35"/>
  <c r="E69" i="110" s="1"/>
  <c r="F69" i="110" s="1"/>
  <c r="E55" i="16"/>
  <c r="E88" i="110" s="1"/>
  <c r="F88" i="110" s="1"/>
  <c r="E59" i="26"/>
  <c r="E63" i="26" s="1"/>
  <c r="E78" i="110" s="1"/>
  <c r="F78" i="110" s="1"/>
  <c r="E83" i="44"/>
  <c r="E60" i="110" s="1"/>
  <c r="F60" i="110" s="1"/>
  <c r="E76" i="91"/>
  <c r="E13" i="110" s="1"/>
  <c r="F13" i="110" s="1"/>
  <c r="E57" i="62"/>
  <c r="E42" i="110" s="1"/>
  <c r="F42" i="110" s="1"/>
  <c r="F34" i="79"/>
  <c r="F35" i="20"/>
  <c r="F76" i="92"/>
  <c r="E77" i="10"/>
  <c r="E81" i="10" s="1"/>
  <c r="E94" i="110" s="1"/>
  <c r="F94" i="110" s="1"/>
  <c r="E76" i="92"/>
  <c r="E80" i="92" s="1"/>
  <c r="E12" i="110" s="1"/>
  <c r="F12" i="110" s="1"/>
  <c r="E29" i="94"/>
  <c r="E33" i="94" s="1"/>
  <c r="E10" i="110" s="1"/>
  <c r="F10" i="110" s="1"/>
  <c r="E79" i="51"/>
  <c r="E83" i="51" s="1"/>
  <c r="E53" i="110" s="1"/>
  <c r="F53" i="110" s="1"/>
  <c r="F8" i="81"/>
  <c r="F99" i="81" s="1"/>
  <c r="E150" i="56"/>
  <c r="E154" i="56" s="1"/>
  <c r="E48" i="110" s="1"/>
  <c r="F48" i="110" s="1"/>
  <c r="F105" i="58"/>
  <c r="E61" i="48"/>
  <c r="E56" i="110" s="1"/>
  <c r="F56" i="110" s="1"/>
  <c r="E88" i="84"/>
  <c r="E20" i="110" s="1"/>
  <c r="F20" i="110" s="1"/>
  <c r="F76" i="91"/>
  <c r="K13" i="110" s="1"/>
  <c r="L13" i="110" s="1"/>
  <c r="E61" i="45"/>
  <c r="E59" i="110" s="1"/>
  <c r="F59" i="110" s="1"/>
  <c r="F60" i="32"/>
  <c r="E109" i="52"/>
  <c r="E52" i="110" s="1"/>
  <c r="F52" i="110" s="1"/>
  <c r="E102" i="99"/>
  <c r="E5" i="110" s="1"/>
  <c r="E82" i="33"/>
  <c r="E71" i="110" s="1"/>
  <c r="F71" i="110" s="1"/>
  <c r="E62" i="36"/>
  <c r="E66" i="36" s="1"/>
  <c r="E68" i="110" s="1"/>
  <c r="F68" i="110" s="1"/>
  <c r="F29" i="94"/>
  <c r="F61" i="66"/>
  <c r="F35" i="23"/>
  <c r="E73" i="65"/>
  <c r="E39" i="110" s="1"/>
  <c r="F39" i="110" s="1"/>
  <c r="E57" i="24"/>
  <c r="E80" i="110" s="1"/>
  <c r="F80" i="110" s="1"/>
  <c r="F67" i="10"/>
  <c r="F77" i="10" s="1"/>
  <c r="F89" i="83"/>
  <c r="E92" i="69"/>
  <c r="E35" i="110" s="1"/>
  <c r="F35" i="110" s="1"/>
  <c r="F36" i="29"/>
  <c r="E71" i="64"/>
  <c r="E75" i="64" s="1"/>
  <c r="E40" i="110" s="1"/>
  <c r="F40" i="110" s="1"/>
  <c r="E54" i="54"/>
  <c r="E50" i="110" s="1"/>
  <c r="F50" i="110" s="1"/>
  <c r="E76" i="49"/>
  <c r="E80" i="49" s="1"/>
  <c r="E55" i="110" s="1"/>
  <c r="F55" i="110" s="1"/>
  <c r="E75" i="34"/>
  <c r="E79" i="34" s="1"/>
  <c r="E70" i="110" s="1"/>
  <c r="F70" i="110" s="1"/>
  <c r="E93" i="30"/>
  <c r="E74" i="110" s="1"/>
  <c r="F74" i="110" s="1"/>
  <c r="E67" i="87"/>
  <c r="E17" i="110" s="1"/>
  <c r="F17" i="110" s="1"/>
  <c r="E90" i="83"/>
  <c r="E21" i="110" s="1"/>
  <c r="F21" i="110" s="1"/>
  <c r="F79" i="44"/>
  <c r="D67" i="71"/>
  <c r="E80" i="22"/>
  <c r="E82" i="110" s="1"/>
  <c r="F82" i="110" s="1"/>
  <c r="E79" i="60"/>
  <c r="E83" i="60" s="1"/>
  <c r="E44" i="110" s="1"/>
  <c r="F44" i="110" s="1"/>
  <c r="F57" i="45"/>
  <c r="F47" i="36"/>
  <c r="F62" i="36" s="1"/>
  <c r="E46" i="18"/>
  <c r="E86" i="110" s="1"/>
  <c r="F86" i="110" s="1"/>
  <c r="F51" i="16"/>
  <c r="F56" i="9"/>
  <c r="E59" i="63"/>
  <c r="E63" i="63" s="1"/>
  <c r="E41" i="110" s="1"/>
  <c r="F41" i="110" s="1"/>
  <c r="E72" i="67"/>
  <c r="E37" i="110" s="1"/>
  <c r="F37" i="110" s="1"/>
  <c r="E93" i="74"/>
  <c r="E30" i="110" s="1"/>
  <c r="F30" i="110" s="1"/>
  <c r="E73" i="72"/>
  <c r="E77" i="72" s="1"/>
  <c r="E32" i="110" s="1"/>
  <c r="F32" i="110" s="1"/>
  <c r="F97" i="68"/>
  <c r="E76" i="82"/>
  <c r="E22" i="110" s="1"/>
  <c r="F22" i="110" s="1"/>
  <c r="E54" i="61"/>
  <c r="E43" i="110" s="1"/>
  <c r="F43" i="110" s="1"/>
  <c r="E60" i="32"/>
  <c r="E64" i="32" s="1"/>
  <c r="E63" i="110" s="1"/>
  <c r="F63" i="110" s="1"/>
  <c r="E57" i="85"/>
  <c r="E19" i="110" s="1"/>
  <c r="F19" i="110" s="1"/>
  <c r="F93" i="37"/>
  <c r="F59" i="31"/>
  <c r="E72" i="13"/>
  <c r="E76" i="13" s="1"/>
  <c r="E91" i="110" s="1"/>
  <c r="F91" i="110" s="1"/>
  <c r="F84" i="99"/>
  <c r="F98" i="99" s="1"/>
  <c r="E83" i="89"/>
  <c r="E15" i="110" s="1"/>
  <c r="F15" i="110" s="1"/>
  <c r="F8" i="85"/>
  <c r="F53" i="85" s="1"/>
  <c r="F57" i="85" s="1"/>
  <c r="K19" i="110" s="1"/>
  <c r="L19" i="110" s="1"/>
  <c r="F88" i="84"/>
  <c r="K20" i="110" s="1"/>
  <c r="L20" i="110" s="1"/>
  <c r="E132" i="55"/>
  <c r="E49" i="110" s="1"/>
  <c r="F49" i="110" s="1"/>
  <c r="F42" i="54"/>
  <c r="F50" i="54" s="1"/>
  <c r="E96" i="53"/>
  <c r="E100" i="53" s="1"/>
  <c r="E51" i="110" s="1"/>
  <c r="F51" i="110" s="1"/>
  <c r="E86" i="46"/>
  <c r="E58" i="110" s="1"/>
  <c r="F58" i="110" s="1"/>
  <c r="F68" i="30"/>
  <c r="F89" i="30" s="1"/>
  <c r="E81" i="28"/>
  <c r="E76" i="110" s="1"/>
  <c r="F76" i="110" s="1"/>
  <c r="E46" i="21"/>
  <c r="E83" i="110" s="1"/>
  <c r="F83" i="110" s="1"/>
  <c r="E52" i="14"/>
  <c r="E56" i="14" s="1"/>
  <c r="E90" i="110" s="1"/>
  <c r="F90" i="110" s="1"/>
  <c r="E96" i="12"/>
  <c r="E100" i="12" s="1"/>
  <c r="E92" i="110" s="1"/>
  <c r="F92" i="110" s="1"/>
  <c r="F62" i="11"/>
  <c r="K93" i="110" s="1"/>
  <c r="L93" i="110" s="1"/>
  <c r="E72" i="95"/>
  <c r="E76" i="95" s="1"/>
  <c r="E9" i="110" s="1"/>
  <c r="F9" i="110" s="1"/>
  <c r="F66" i="78"/>
  <c r="E77" i="86"/>
  <c r="E18" i="110" s="1"/>
  <c r="F18" i="110" s="1"/>
  <c r="E73" i="40"/>
  <c r="E77" i="40" s="1"/>
  <c r="E64" i="110" s="1"/>
  <c r="F64" i="110" s="1"/>
  <c r="F69" i="35"/>
  <c r="F73" i="41"/>
  <c r="F77" i="41" s="1"/>
  <c r="K72" i="110" s="1"/>
  <c r="L72" i="110" s="1"/>
  <c r="F42" i="18"/>
  <c r="F46" i="18" s="1"/>
  <c r="K86" i="110" s="1"/>
  <c r="F59" i="93"/>
  <c r="F76" i="93" s="1"/>
  <c r="F74" i="74"/>
  <c r="F89" i="74" s="1"/>
  <c r="F76" i="73"/>
  <c r="F86" i="73" s="1"/>
  <c r="F67" i="75"/>
  <c r="E61" i="76"/>
  <c r="E65" i="76" s="1"/>
  <c r="E28" i="110" s="1"/>
  <c r="F28" i="110" s="1"/>
  <c r="F66" i="71"/>
  <c r="J33" i="110" s="1"/>
  <c r="F63" i="71"/>
  <c r="F63" i="76"/>
  <c r="F61" i="76"/>
  <c r="E66" i="71"/>
  <c r="D33" i="110" s="1"/>
  <c r="D97" i="110" s="1"/>
  <c r="E74" i="77"/>
  <c r="E27" i="110" s="1"/>
  <c r="F27" i="110" s="1"/>
  <c r="E63" i="71"/>
  <c r="F88" i="73"/>
  <c r="F91" i="74"/>
  <c r="E90" i="73"/>
  <c r="E31" i="110" s="1"/>
  <c r="F31" i="110" s="1"/>
  <c r="E48" i="80"/>
  <c r="E24" i="110" s="1"/>
  <c r="F24" i="110" s="1"/>
  <c r="E70" i="78"/>
  <c r="E26" i="110" s="1"/>
  <c r="F26" i="110" s="1"/>
  <c r="F51" i="72"/>
  <c r="F73" i="72" s="1"/>
  <c r="E80" i="93"/>
  <c r="E11" i="110" s="1"/>
  <c r="F11" i="110" s="1"/>
  <c r="F55" i="95"/>
  <c r="F72" i="95" s="1"/>
  <c r="E60" i="9"/>
  <c r="E95" i="110" s="1"/>
  <c r="F95" i="110" s="1"/>
  <c r="E62" i="11"/>
  <c r="E93" i="110" s="1"/>
  <c r="F93" i="110" s="1"/>
  <c r="F83" i="12"/>
  <c r="F96" i="12" s="1"/>
  <c r="F74" i="13"/>
  <c r="F8" i="13"/>
  <c r="F72" i="13" s="1"/>
  <c r="F52" i="14"/>
  <c r="E68" i="15"/>
  <c r="E89" i="110" s="1"/>
  <c r="F89" i="110" s="1"/>
  <c r="F64" i="15"/>
  <c r="F8" i="17"/>
  <c r="F62" i="17" s="1"/>
  <c r="F64" i="17"/>
  <c r="F43" i="19"/>
  <c r="F41" i="19"/>
  <c r="F78" i="22"/>
  <c r="F76" i="22"/>
  <c r="F50" i="24"/>
  <c r="F53" i="24" s="1"/>
  <c r="F77" i="25"/>
  <c r="F75" i="25"/>
  <c r="E79" i="25"/>
  <c r="E79" i="110" s="1"/>
  <c r="F79" i="110" s="1"/>
  <c r="F61" i="26"/>
  <c r="F59" i="26"/>
  <c r="E58" i="27"/>
  <c r="E77" i="110" s="1"/>
  <c r="F77" i="110" s="1"/>
  <c r="F8" i="27"/>
  <c r="F54" i="27" s="1"/>
  <c r="F56" i="27"/>
  <c r="E73" i="41"/>
  <c r="E77" i="41" s="1"/>
  <c r="E72" i="110" s="1"/>
  <c r="F72" i="110" s="1"/>
  <c r="F80" i="33"/>
  <c r="F78" i="33"/>
  <c r="F77" i="34"/>
  <c r="F75" i="34"/>
  <c r="E97" i="37"/>
  <c r="E67" i="110" s="1"/>
  <c r="F67" i="110" s="1"/>
  <c r="F49" i="38"/>
  <c r="F47" i="38"/>
  <c r="F49" i="39"/>
  <c r="E53" i="39"/>
  <c r="E65" i="110" s="1"/>
  <c r="F65" i="110" s="1"/>
  <c r="F57" i="40"/>
  <c r="F73" i="40" s="1"/>
  <c r="F60" i="42"/>
  <c r="F25" i="43"/>
  <c r="F28" i="43" s="1"/>
  <c r="F84" i="46"/>
  <c r="F69" i="46"/>
  <c r="F82" i="46" s="1"/>
  <c r="E74" i="47"/>
  <c r="E57" i="110" s="1"/>
  <c r="F57" i="110" s="1"/>
  <c r="F70" i="47"/>
  <c r="F59" i="48"/>
  <c r="F57" i="48"/>
  <c r="F43" i="50"/>
  <c r="F41" i="50"/>
  <c r="F81" i="51"/>
  <c r="F79" i="51"/>
  <c r="F105" i="52"/>
  <c r="F109" i="52" s="1"/>
  <c r="K52" i="110" s="1"/>
  <c r="L52" i="110" s="1"/>
  <c r="F98" i="53"/>
  <c r="F96" i="53"/>
  <c r="F52" i="54"/>
  <c r="F130" i="55"/>
  <c r="F128" i="55"/>
  <c r="F150" i="56"/>
  <c r="E64" i="57"/>
  <c r="E47" i="110" s="1"/>
  <c r="F47" i="110" s="1"/>
  <c r="E109" i="58"/>
  <c r="E46" i="110" s="1"/>
  <c r="F46" i="110" s="1"/>
  <c r="F69" i="59"/>
  <c r="F67" i="59"/>
  <c r="E67" i="59"/>
  <c r="E71" i="59" s="1"/>
  <c r="E45" i="110" s="1"/>
  <c r="F45" i="110" s="1"/>
  <c r="F51" i="60"/>
  <c r="F79" i="60" s="1"/>
  <c r="F52" i="61"/>
  <c r="F50" i="61"/>
  <c r="F55" i="62"/>
  <c r="F53" i="62"/>
  <c r="F61" i="63"/>
  <c r="F59" i="63"/>
  <c r="F73" i="64"/>
  <c r="F71" i="64"/>
  <c r="F64" i="65"/>
  <c r="F69" i="65" s="1"/>
  <c r="F71" i="65"/>
  <c r="F70" i="67"/>
  <c r="F68" i="67"/>
  <c r="F90" i="69"/>
  <c r="F88" i="69"/>
  <c r="F79" i="70"/>
  <c r="F77" i="70"/>
  <c r="E81" i="70"/>
  <c r="E34" i="110" s="1"/>
  <c r="F34" i="110" s="1"/>
  <c r="E103" i="81"/>
  <c r="E23" i="110" s="1"/>
  <c r="F23" i="110" s="1"/>
  <c r="F74" i="82"/>
  <c r="F72" i="82"/>
  <c r="F75" i="86"/>
  <c r="F8" i="86"/>
  <c r="F73" i="86" s="1"/>
  <c r="F50" i="88"/>
  <c r="F83" i="89"/>
  <c r="K15" i="110" s="1"/>
  <c r="L15" i="110" s="1"/>
  <c r="E63" i="90"/>
  <c r="E14" i="110" s="1"/>
  <c r="F14" i="110" s="1"/>
  <c r="F40" i="96"/>
  <c r="J8" i="110" s="1"/>
  <c r="F37" i="96"/>
  <c r="F67" i="97"/>
  <c r="E67" i="97"/>
  <c r="E71" i="97" s="1"/>
  <c r="E7" i="110" s="1"/>
  <c r="F7" i="110" s="1"/>
  <c r="F55" i="98"/>
  <c r="F67" i="98" s="1"/>
  <c r="F71" i="98" s="1"/>
  <c r="K6" i="110" s="1"/>
  <c r="L6" i="110" s="1"/>
  <c r="N6" i="110" s="1"/>
  <c r="P6" i="110" s="1"/>
  <c r="F48" i="80" l="1"/>
  <c r="K24" i="110" s="1"/>
  <c r="L24" i="110" s="1"/>
  <c r="F66" i="36"/>
  <c r="K68" i="110" s="1"/>
  <c r="F81" i="28"/>
  <c r="K76" i="110" s="1"/>
  <c r="L76" i="110" s="1"/>
  <c r="N76" i="110" s="1"/>
  <c r="P76" i="110" s="1"/>
  <c r="F64" i="42"/>
  <c r="K62" i="110" s="1"/>
  <c r="F70" i="78"/>
  <c r="K26" i="110" s="1"/>
  <c r="L26" i="110" s="1"/>
  <c r="F76" i="95"/>
  <c r="K9" i="110" s="1"/>
  <c r="L9" i="110" s="1"/>
  <c r="N9" i="110" s="1"/>
  <c r="P9" i="110" s="1"/>
  <c r="F83" i="60"/>
  <c r="K44" i="110" s="1"/>
  <c r="L44" i="110" s="1"/>
  <c r="N44" i="110" s="1"/>
  <c r="P44" i="110" s="1"/>
  <c r="F97" i="37"/>
  <c r="K67" i="110" s="1"/>
  <c r="L67" i="110" s="1"/>
  <c r="N67" i="110" s="1"/>
  <c r="P67" i="110" s="1"/>
  <c r="F40" i="29"/>
  <c r="K75" i="110" s="1"/>
  <c r="L75" i="110" s="1"/>
  <c r="N75" i="110" s="1"/>
  <c r="P75" i="110" s="1"/>
  <c r="F54" i="88"/>
  <c r="K16" i="110" s="1"/>
  <c r="L16" i="110" s="1"/>
  <c r="N16" i="110" s="1"/>
  <c r="P16" i="110" s="1"/>
  <c r="F100" i="12"/>
  <c r="K92" i="110" s="1"/>
  <c r="L92" i="110" s="1"/>
  <c r="N92" i="110" s="1"/>
  <c r="P92" i="110" s="1"/>
  <c r="F71" i="75"/>
  <c r="K29" i="110" s="1"/>
  <c r="L29" i="110" s="1"/>
  <c r="N29" i="110" s="1"/>
  <c r="P29" i="110" s="1"/>
  <c r="F154" i="56"/>
  <c r="K48" i="110" s="1"/>
  <c r="L48" i="110" s="1"/>
  <c r="N48" i="110" s="1"/>
  <c r="P48" i="110" s="1"/>
  <c r="F74" i="47"/>
  <c r="K57" i="110" s="1"/>
  <c r="L57" i="110" s="1"/>
  <c r="N57" i="110" s="1"/>
  <c r="P57" i="110" s="1"/>
  <c r="F57" i="24"/>
  <c r="K80" i="110" s="1"/>
  <c r="L80" i="110" s="1"/>
  <c r="N80" i="110" s="1"/>
  <c r="P80" i="110" s="1"/>
  <c r="F53" i="39"/>
  <c r="K65" i="110" s="1"/>
  <c r="L65" i="110" s="1"/>
  <c r="N65" i="110" s="1"/>
  <c r="P65" i="110" s="1"/>
  <c r="F80" i="92"/>
  <c r="K12" i="110" s="1"/>
  <c r="L12" i="110" s="1"/>
  <c r="N12" i="110" s="1"/>
  <c r="P12" i="110" s="1"/>
  <c r="F77" i="72"/>
  <c r="K32" i="110" s="1"/>
  <c r="L32" i="110" s="1"/>
  <c r="N32" i="110" s="1"/>
  <c r="P32" i="110" s="1"/>
  <c r="F68" i="15"/>
  <c r="K89" i="110" s="1"/>
  <c r="L89" i="110" s="1"/>
  <c r="N89" i="110" s="1"/>
  <c r="P89" i="110" s="1"/>
  <c r="F80" i="49"/>
  <c r="K55" i="110" s="1"/>
  <c r="L55" i="110" s="1"/>
  <c r="N55" i="110" s="1"/>
  <c r="P55" i="110" s="1"/>
  <c r="F102" i="99"/>
  <c r="K5" i="110" s="1"/>
  <c r="L5" i="110" s="1"/>
  <c r="F32" i="43"/>
  <c r="K61" i="110" s="1"/>
  <c r="L61" i="110" s="1"/>
  <c r="N61" i="110" s="1"/>
  <c r="P61" i="110" s="1"/>
  <c r="F80" i="93"/>
  <c r="K11" i="110" s="1"/>
  <c r="L11" i="110" s="1"/>
  <c r="N11" i="110" s="1"/>
  <c r="P11" i="110" s="1"/>
  <c r="F103" i="81"/>
  <c r="K23" i="110" s="1"/>
  <c r="L23" i="110" s="1"/>
  <c r="N23" i="110" s="1"/>
  <c r="P23" i="110" s="1"/>
  <c r="F77" i="40"/>
  <c r="K64" i="110" s="1"/>
  <c r="L64" i="110" s="1"/>
  <c r="N64" i="110" s="1"/>
  <c r="P64" i="110" s="1"/>
  <c r="N26" i="110"/>
  <c r="P26" i="110" s="1"/>
  <c r="F56" i="14"/>
  <c r="K90" i="110" s="1"/>
  <c r="L90" i="110" s="1"/>
  <c r="N90" i="110" s="1"/>
  <c r="P90" i="110" s="1"/>
  <c r="F71" i="97"/>
  <c r="K7" i="110" s="1"/>
  <c r="L7" i="110" s="1"/>
  <c r="N7" i="110" s="1"/>
  <c r="P7" i="110" s="1"/>
  <c r="F93" i="30"/>
  <c r="K74" i="110" s="1"/>
  <c r="L74" i="110" s="1"/>
  <c r="N74" i="110" s="1"/>
  <c r="P74" i="110" s="1"/>
  <c r="F55" i="16"/>
  <c r="K88" i="110" s="1"/>
  <c r="L88" i="110" s="1"/>
  <c r="N88" i="110" s="1"/>
  <c r="P88" i="110" s="1"/>
  <c r="F63" i="31"/>
  <c r="K73" i="110" s="1"/>
  <c r="L73" i="110" s="1"/>
  <c r="N73" i="110" s="1"/>
  <c r="P73" i="110" s="1"/>
  <c r="F39" i="20"/>
  <c r="K84" i="110" s="1"/>
  <c r="L84" i="110" s="1"/>
  <c r="N84" i="110" s="1"/>
  <c r="P84" i="110" s="1"/>
  <c r="F5" i="110"/>
  <c r="F73" i="35"/>
  <c r="K69" i="110" s="1"/>
  <c r="L69" i="110" s="1"/>
  <c r="N69" i="110" s="1"/>
  <c r="P69" i="110" s="1"/>
  <c r="F39" i="23"/>
  <c r="K81" i="110" s="1"/>
  <c r="L81" i="110" s="1"/>
  <c r="N81" i="110" s="1"/>
  <c r="P81" i="110" s="1"/>
  <c r="F64" i="32"/>
  <c r="K63" i="110" s="1"/>
  <c r="L63" i="110" s="1"/>
  <c r="N63" i="110" s="1"/>
  <c r="P63" i="110" s="1"/>
  <c r="F65" i="66"/>
  <c r="K38" i="110" s="1"/>
  <c r="L38" i="110" s="1"/>
  <c r="N38" i="110" s="1"/>
  <c r="P38" i="110" s="1"/>
  <c r="F33" i="94"/>
  <c r="K10" i="110" s="1"/>
  <c r="L10" i="110" s="1"/>
  <c r="N10" i="110" s="1"/>
  <c r="P10" i="110" s="1"/>
  <c r="I97" i="110"/>
  <c r="N52" i="110"/>
  <c r="P52" i="110" s="1"/>
  <c r="N20" i="110"/>
  <c r="P20" i="110" s="1"/>
  <c r="N14" i="110"/>
  <c r="P14" i="110" s="1"/>
  <c r="F81" i="10"/>
  <c r="K94" i="110" s="1"/>
  <c r="L94" i="110" s="1"/>
  <c r="N94" i="110" s="1"/>
  <c r="P94" i="110" s="1"/>
  <c r="F109" i="58"/>
  <c r="K46" i="110" s="1"/>
  <c r="L46" i="110" s="1"/>
  <c r="N46" i="110" s="1"/>
  <c r="P46" i="110" s="1"/>
  <c r="N15" i="110"/>
  <c r="P15" i="110" s="1"/>
  <c r="F60" i="9"/>
  <c r="K95" i="110" s="1"/>
  <c r="L95" i="110" s="1"/>
  <c r="N95" i="110" s="1"/>
  <c r="P95" i="110" s="1"/>
  <c r="F61" i="45"/>
  <c r="K59" i="110" s="1"/>
  <c r="L59" i="110" s="1"/>
  <c r="N59" i="110" s="1"/>
  <c r="P59" i="110" s="1"/>
  <c r="F83" i="44"/>
  <c r="K60" i="110" s="1"/>
  <c r="L60" i="110" s="1"/>
  <c r="N60" i="110" s="1"/>
  <c r="P60" i="110" s="1"/>
  <c r="N93" i="110"/>
  <c r="P93" i="110" s="1"/>
  <c r="N72" i="110"/>
  <c r="P72" i="110" s="1"/>
  <c r="N13" i="110"/>
  <c r="P13" i="110" s="1"/>
  <c r="N24" i="110"/>
  <c r="P24" i="110" s="1"/>
  <c r="F90" i="83"/>
  <c r="K21" i="110" s="1"/>
  <c r="J21" i="110"/>
  <c r="J97" i="110" s="1"/>
  <c r="L27" i="110"/>
  <c r="N27" i="110" s="1"/>
  <c r="P27" i="110" s="1"/>
  <c r="N83" i="110"/>
  <c r="P83" i="110" s="1"/>
  <c r="L47" i="110"/>
  <c r="N47" i="110" s="1"/>
  <c r="P47" i="110" s="1"/>
  <c r="L62" i="110"/>
  <c r="N62" i="110" s="1"/>
  <c r="P62" i="110" s="1"/>
  <c r="L68" i="110"/>
  <c r="N68" i="110" s="1"/>
  <c r="P68" i="110" s="1"/>
  <c r="N19" i="110"/>
  <c r="P19" i="110" s="1"/>
  <c r="L86" i="110"/>
  <c r="N86" i="110" s="1"/>
  <c r="P86" i="110" s="1"/>
  <c r="F101" i="68"/>
  <c r="K36" i="110" s="1"/>
  <c r="L36" i="110" s="1"/>
  <c r="N36" i="110" s="1"/>
  <c r="P36" i="110" s="1"/>
  <c r="F38" i="79"/>
  <c r="K25" i="110" s="1"/>
  <c r="L25" i="110" s="1"/>
  <c r="N25" i="110" s="1"/>
  <c r="P25" i="110" s="1"/>
  <c r="L17" i="110"/>
  <c r="N17" i="110" s="1"/>
  <c r="P17" i="110" s="1"/>
  <c r="F77" i="86"/>
  <c r="K18" i="110" s="1"/>
  <c r="L18" i="110" s="1"/>
  <c r="N18" i="110" s="1"/>
  <c r="P18" i="110" s="1"/>
  <c r="F63" i="26"/>
  <c r="K78" i="110" s="1"/>
  <c r="L78" i="110" s="1"/>
  <c r="N78" i="110" s="1"/>
  <c r="P78" i="110" s="1"/>
  <c r="F73" i="65"/>
  <c r="K39" i="110" s="1"/>
  <c r="L39" i="110" s="1"/>
  <c r="N39" i="110" s="1"/>
  <c r="P39" i="110" s="1"/>
  <c r="F75" i="64"/>
  <c r="K40" i="110" s="1"/>
  <c r="L40" i="110" s="1"/>
  <c r="N40" i="110" s="1"/>
  <c r="P40" i="110" s="1"/>
  <c r="F45" i="50"/>
  <c r="K54" i="110" s="1"/>
  <c r="L54" i="110" s="1"/>
  <c r="N54" i="110" s="1"/>
  <c r="P54" i="110" s="1"/>
  <c r="F58" i="27"/>
  <c r="K77" i="110" s="1"/>
  <c r="L77" i="110" s="1"/>
  <c r="N77" i="110" s="1"/>
  <c r="P77" i="110" s="1"/>
  <c r="F66" i="17"/>
  <c r="K87" i="110" s="1"/>
  <c r="L87" i="110" s="1"/>
  <c r="N87" i="110" s="1"/>
  <c r="P87" i="110" s="1"/>
  <c r="F67" i="71"/>
  <c r="K33" i="110" s="1"/>
  <c r="L33" i="110" s="1"/>
  <c r="F86" i="46"/>
  <c r="K58" i="110" s="1"/>
  <c r="L58" i="110" s="1"/>
  <c r="N58" i="110" s="1"/>
  <c r="P58" i="110" s="1"/>
  <c r="F51" i="38"/>
  <c r="K66" i="110" s="1"/>
  <c r="L66" i="110" s="1"/>
  <c r="N66" i="110" s="1"/>
  <c r="P66" i="110" s="1"/>
  <c r="F45" i="19"/>
  <c r="K85" i="110" s="1"/>
  <c r="L85" i="110" s="1"/>
  <c r="N85" i="110" s="1"/>
  <c r="P85" i="110" s="1"/>
  <c r="F92" i="69"/>
  <c r="K35" i="110" s="1"/>
  <c r="L35" i="110" s="1"/>
  <c r="N35" i="110" s="1"/>
  <c r="P35" i="110" s="1"/>
  <c r="F54" i="54"/>
  <c r="K50" i="110" s="1"/>
  <c r="L50" i="110" s="1"/>
  <c r="N50" i="110" s="1"/>
  <c r="P50" i="110" s="1"/>
  <c r="F76" i="13"/>
  <c r="K91" i="110" s="1"/>
  <c r="L91" i="110" s="1"/>
  <c r="N91" i="110" s="1"/>
  <c r="P91" i="110" s="1"/>
  <c r="F81" i="70"/>
  <c r="K34" i="110" s="1"/>
  <c r="L34" i="110" s="1"/>
  <c r="N34" i="110" s="1"/>
  <c r="P34" i="110" s="1"/>
  <c r="F76" i="82"/>
  <c r="K22" i="110" s="1"/>
  <c r="L22" i="110" s="1"/>
  <c r="N22" i="110" s="1"/>
  <c r="P22" i="110" s="1"/>
  <c r="F72" i="67"/>
  <c r="K37" i="110" s="1"/>
  <c r="L37" i="110" s="1"/>
  <c r="N37" i="110" s="1"/>
  <c r="P37" i="110" s="1"/>
  <c r="F57" i="62"/>
  <c r="K42" i="110" s="1"/>
  <c r="L42" i="110" s="1"/>
  <c r="N42" i="110" s="1"/>
  <c r="P42" i="110" s="1"/>
  <c r="F79" i="34"/>
  <c r="K70" i="110" s="1"/>
  <c r="L70" i="110" s="1"/>
  <c r="N70" i="110" s="1"/>
  <c r="P70" i="110" s="1"/>
  <c r="F80" i="22"/>
  <c r="K82" i="110" s="1"/>
  <c r="L82" i="110" s="1"/>
  <c r="N82" i="110" s="1"/>
  <c r="P82" i="110" s="1"/>
  <c r="F63" i="63"/>
  <c r="K41" i="110" s="1"/>
  <c r="L41" i="110" s="1"/>
  <c r="N41" i="110" s="1"/>
  <c r="P41" i="110" s="1"/>
  <c r="F54" i="61"/>
  <c r="K43" i="110" s="1"/>
  <c r="L43" i="110" s="1"/>
  <c r="N43" i="110" s="1"/>
  <c r="P43" i="110" s="1"/>
  <c r="F83" i="51"/>
  <c r="K53" i="110" s="1"/>
  <c r="L53" i="110" s="1"/>
  <c r="N53" i="110" s="1"/>
  <c r="P53" i="110" s="1"/>
  <c r="F82" i="33"/>
  <c r="K71" i="110" s="1"/>
  <c r="L71" i="110" s="1"/>
  <c r="N71" i="110" s="1"/>
  <c r="P71" i="110" s="1"/>
  <c r="F132" i="55"/>
  <c r="K49" i="110" s="1"/>
  <c r="L49" i="110" s="1"/>
  <c r="N49" i="110" s="1"/>
  <c r="P49" i="110" s="1"/>
  <c r="F100" i="53"/>
  <c r="K51" i="110" s="1"/>
  <c r="L51" i="110" s="1"/>
  <c r="N51" i="110" s="1"/>
  <c r="P51" i="110" s="1"/>
  <c r="F93" i="74"/>
  <c r="K30" i="110" s="1"/>
  <c r="L30" i="110" s="1"/>
  <c r="N30" i="110" s="1"/>
  <c r="P30" i="110" s="1"/>
  <c r="F65" i="76"/>
  <c r="K28" i="110" s="1"/>
  <c r="L28" i="110" s="1"/>
  <c r="N28" i="110" s="1"/>
  <c r="P28" i="110" s="1"/>
  <c r="F90" i="73"/>
  <c r="K31" i="110" s="1"/>
  <c r="L31" i="110" s="1"/>
  <c r="N31" i="110" s="1"/>
  <c r="P31" i="110" s="1"/>
  <c r="E67" i="71"/>
  <c r="E33" i="110" s="1"/>
  <c r="F33" i="110" s="1"/>
  <c r="F79" i="25"/>
  <c r="K79" i="110" s="1"/>
  <c r="L79" i="110" s="1"/>
  <c r="N79" i="110" s="1"/>
  <c r="P79" i="110" s="1"/>
  <c r="F61" i="48"/>
  <c r="K56" i="110" s="1"/>
  <c r="L56" i="110" s="1"/>
  <c r="N56" i="110" s="1"/>
  <c r="P56" i="110" s="1"/>
  <c r="F71" i="59"/>
  <c r="K45" i="110" s="1"/>
  <c r="L45" i="110" s="1"/>
  <c r="N45" i="110" s="1"/>
  <c r="P45" i="110" s="1"/>
  <c r="F41" i="96"/>
  <c r="K8" i="110" s="1"/>
  <c r="L8" i="110" s="1"/>
  <c r="N8" i="110" s="1"/>
  <c r="P8" i="110" s="1"/>
  <c r="E97" i="110" l="1"/>
  <c r="N5" i="110"/>
  <c r="K97" i="110"/>
  <c r="F97" i="110"/>
  <c r="L21" i="110"/>
  <c r="N21" i="110" s="1"/>
  <c r="P21" i="110" s="1"/>
  <c r="N33" i="110"/>
  <c r="P33" i="110" s="1"/>
  <c r="L97" i="110" l="1"/>
  <c r="P5" i="110"/>
  <c r="N97" i="110"/>
</calcChain>
</file>

<file path=xl/sharedStrings.xml><?xml version="1.0" encoding="utf-8"?>
<sst xmlns="http://schemas.openxmlformats.org/spreadsheetml/2006/main" count="7335" uniqueCount="2104">
  <si>
    <t>01 Adams County CVET</t>
  </si>
  <si>
    <t>TAXING UNIT PERCENTAGES</t>
  </si>
  <si>
    <t>Unit Type</t>
  </si>
  <si>
    <t>Unit</t>
  </si>
  <si>
    <t>STATE UNIT</t>
  </si>
  <si>
    <t>ADAMS COUNTY</t>
  </si>
  <si>
    <t>2009 WELFARE ALLOCATION FACTOR</t>
  </si>
  <si>
    <t>WELFARE ALLOCATION</t>
  </si>
  <si>
    <t>COUNTY AMOUNT NET OF WELFARE ALLOCATION</t>
  </si>
  <si>
    <t>BLUE CREEK TOWNSHIP</t>
  </si>
  <si>
    <t>CIVIL</t>
  </si>
  <si>
    <t>FIRE</t>
  </si>
  <si>
    <t>FRENCH TOWNSHIP</t>
  </si>
  <si>
    <t>HARTFORD TOWNSHIP</t>
  </si>
  <si>
    <t>JEFFERSON TOWNSHIP</t>
  </si>
  <si>
    <t>KIRKLAND TOWNSHIP</t>
  </si>
  <si>
    <t>MONROE TOWNSHIP</t>
  </si>
  <si>
    <t>PREBLE TOWNSHIP</t>
  </si>
  <si>
    <t>ROOT TOWNSHIP</t>
  </si>
  <si>
    <t>ST. MARYS TOWNSHIP</t>
  </si>
  <si>
    <t>UNION TOWNSHIP</t>
  </si>
  <si>
    <t>WABASH TOWNSHIP</t>
  </si>
  <si>
    <t>WASHINGTON TOWNSHIP</t>
  </si>
  <si>
    <t>BERNE CIVIL CITY</t>
  </si>
  <si>
    <t>DECATUR CIVIL CITY</t>
  </si>
  <si>
    <t>GENEVA CIVIL TOWN</t>
  </si>
  <si>
    <t>MONROE CIVIL TOWN</t>
  </si>
  <si>
    <t>ADAMS CENTRAL COMMUNITY SCHOOL CORPORATI</t>
  </si>
  <si>
    <t>2009 SCHOOL ALLOCATION FACTOR</t>
  </si>
  <si>
    <t>SCHOOL ALLOCATION</t>
  </si>
  <si>
    <t>SCHOOL AMOUNT NET OF SCHOOL ALLOCATION</t>
  </si>
  <si>
    <t>NORTH ADAMS COMMUNITY SCHOOL CORPORATION</t>
  </si>
  <si>
    <t>SOUTH ADAMS SCHOOL CORPORATION</t>
  </si>
  <si>
    <t>BERNE PUBLIC LIBRARY</t>
  </si>
  <si>
    <t>DECATUR PUBLIC LIBRARY</t>
  </si>
  <si>
    <t>GENEVA PUBLIC LIBRARY</t>
  </si>
  <si>
    <t>ADAMS COUNTY SOLID WASTE MANAGEMENT</t>
  </si>
  <si>
    <t>County Total (Unit Amounts plus Allocations)</t>
  </si>
  <si>
    <t>Less: State Unit</t>
  </si>
  <si>
    <t>Less: Welfare Allocation</t>
  </si>
  <si>
    <t>Less: School Allocation</t>
  </si>
  <si>
    <t>Net County Total</t>
  </si>
  <si>
    <t>AMOUNT ADDED TO LAST UNIT</t>
  </si>
  <si>
    <t>02 Allen County CVET</t>
  </si>
  <si>
    <t>ALLEN COUNTY</t>
  </si>
  <si>
    <t>ABOITE TOWNSHIP</t>
  </si>
  <si>
    <t>ADAMS TOWNSHIP</t>
  </si>
  <si>
    <t>CEDAR CREEK TOWNSHIP</t>
  </si>
  <si>
    <t>EEL RIVER TOWNSHIP</t>
  </si>
  <si>
    <t>JACKSON TOWNSHIP</t>
  </si>
  <si>
    <t>LAFAYETTE TOWNSHIP</t>
  </si>
  <si>
    <t>LAKE TOWNSHIP</t>
  </si>
  <si>
    <t>MADISON TOWNSHIP</t>
  </si>
  <si>
    <t>MARION TOWNSHIP</t>
  </si>
  <si>
    <t>MAUMEE TOWNSHIP</t>
  </si>
  <si>
    <t>MILAN TOWNSHIP</t>
  </si>
  <si>
    <t>PERRY TOWNSHIP</t>
  </si>
  <si>
    <t>PLEASANT TOWNSHIP</t>
  </si>
  <si>
    <t>SCIPIO TOWNSHIP</t>
  </si>
  <si>
    <t>SPRINGFIELD TOWNSHIP</t>
  </si>
  <si>
    <t>ST. JOSEPH TOWNSHIP</t>
  </si>
  <si>
    <t>WAYNE TOWNSHIP</t>
  </si>
  <si>
    <t>FORT WAYNE CIVIL CITY</t>
  </si>
  <si>
    <t>GRABILL CIVIL TOWN</t>
  </si>
  <si>
    <t>HUNTERTOWN CIVIL TOWN</t>
  </si>
  <si>
    <t>LEO-CEDARVILLE</t>
  </si>
  <si>
    <t>MONROEVILLE CIVIL TOWN</t>
  </si>
  <si>
    <t>NEW HAVEN CIVIL CITY</t>
  </si>
  <si>
    <t>WOODBURN CIVIL CITY</t>
  </si>
  <si>
    <t>ZANESVILLE CIVIL TOWN</t>
  </si>
  <si>
    <t>EAST ALLEN COUNTY SCHOOL CORPORATION</t>
  </si>
  <si>
    <t>FORT WAYNE COMMUNITY SCHOOL CORPORATION</t>
  </si>
  <si>
    <t>M.S.D. SOUTHWEST ALLEN COUNTY SCHOOL COR</t>
  </si>
  <si>
    <t>NORTHWEST ALLEN COUNTY SCHOOL CORPORATIO</t>
  </si>
  <si>
    <t>ALLEN COUNTY PUBLIC LIBRARY</t>
  </si>
  <si>
    <t>ALLEN COUNTY SOLID WASTE</t>
  </si>
  <si>
    <t>FORT WAYNE PUBLIC TRANSPORTATION</t>
  </si>
  <si>
    <t>FORT WAYNE-ALLEN COUNTY AIRPORT AUTHORIT</t>
  </si>
  <si>
    <t>SOUTHWEST ALLEN COUNTY FIRE</t>
  </si>
  <si>
    <t xml:space="preserve"> 03 Bartholomew County CVET</t>
  </si>
  <si>
    <t>BARTHOLOMEW COUNTY</t>
  </si>
  <si>
    <t>CLAY TOWNSHIP</t>
  </si>
  <si>
    <t>CLIFTY TOWNSHIP</t>
  </si>
  <si>
    <t>COLUMBUS TOWNSHIP</t>
  </si>
  <si>
    <t>FLATROCK TOWNSHIP</t>
  </si>
  <si>
    <t>GERMAN TOWNSHIP</t>
  </si>
  <si>
    <t>HARRISON TOWNSHIP</t>
  </si>
  <si>
    <t>HAWCREEK TOWNSHIP</t>
  </si>
  <si>
    <t>OHIO TOWNSHIP</t>
  </si>
  <si>
    <t>ROCKCREEK TOWNSHIP</t>
  </si>
  <si>
    <t>SANDCREEK TOWNSHIP</t>
  </si>
  <si>
    <t>CLIFFORD CIVIL TOWN</t>
  </si>
  <si>
    <t>COLUMBUS CIVIL CITY</t>
  </si>
  <si>
    <t>EDINBURGH CIVIL TOWN</t>
  </si>
  <si>
    <t>ELIZABETHTOWN CIVIL TOWN</t>
  </si>
  <si>
    <t>HARTSVILLE CIVIL TOWN</t>
  </si>
  <si>
    <t>HOPE CIVIL TOWN</t>
  </si>
  <si>
    <t>JONESVILLE CIVIL TOWN</t>
  </si>
  <si>
    <t>BARTHOLOMEW CONSOLIDATED SCHOOL CORPORAT</t>
  </si>
  <si>
    <t>EDINBURGH COMMUNITY SCHOOL CORPORATION</t>
  </si>
  <si>
    <t>FLATROCK-HAWCREEK SCHOOL CORPORATION</t>
  </si>
  <si>
    <t>BARTHOLOMEW COUNTY PUBLIC LIBRARY</t>
  </si>
  <si>
    <t>EDINBURGH PUBLIC LIBRARY</t>
  </si>
  <si>
    <t>BARTHOLOMEW COUNTY SOLID WASTE MANAGEMEN</t>
  </si>
  <si>
    <t>04 Benton County CVET</t>
  </si>
  <si>
    <t>BENTON COUNTY</t>
  </si>
  <si>
    <t>BOLIVAR TOWNSHIP</t>
  </si>
  <si>
    <t>CENTER TOWNSHIP</t>
  </si>
  <si>
    <t>GILBOA TOWNSHIP</t>
  </si>
  <si>
    <t>GRANT TOWNSHIP</t>
  </si>
  <si>
    <t>HICKORY GROVE TOWNSHIP</t>
  </si>
  <si>
    <t>OAK GROVE TOWNSHIP</t>
  </si>
  <si>
    <t>PARISH GROVE TOWNSHIP</t>
  </si>
  <si>
    <t>PINE TOWNSHIP</t>
  </si>
  <si>
    <t>RICHLAND TOWNSHIP</t>
  </si>
  <si>
    <t>YORK TOWNSHIP</t>
  </si>
  <si>
    <t>AMBIA CIVIL TOWN</t>
  </si>
  <si>
    <t>BOSWELL CIVIL TOWN</t>
  </si>
  <si>
    <t>EARL PARK CIVIL TOWN</t>
  </si>
  <si>
    <t>FOWLER CIVIL TOWN</t>
  </si>
  <si>
    <t>OTTERBEIN CIVIL TOWN</t>
  </si>
  <si>
    <t>OXFORD CIVIL TOWN</t>
  </si>
  <si>
    <t>BENTON COMMUNITY SCHOOL CORPORATION</t>
  </si>
  <si>
    <t>SOUTH NEWTON SCHOOL CORPORATION</t>
  </si>
  <si>
    <t>TRI COUNTY SCHOOL CORPORTATION</t>
  </si>
  <si>
    <t>BENTON COUNTY PUBLIC LIBRARY</t>
  </si>
  <si>
    <t>BOSWELL PUBLIC LIBRARY</t>
  </si>
  <si>
    <t>EARL PARK PUBLIC LIBRARY</t>
  </si>
  <si>
    <t>OTTERBEIN PUBLIC LIBRARY</t>
  </si>
  <si>
    <t>OXFORD PUBLIC LIBRARY</t>
  </si>
  <si>
    <t>YORK TOWNSHIP PUBLIC LIBRARY</t>
  </si>
  <si>
    <t>NORTHWEST INDIANA SOLID WASTE MANAGEMENT</t>
  </si>
  <si>
    <t>05 Blackford County CVET</t>
  </si>
  <si>
    <t>BLACKFORD COUNTY</t>
  </si>
  <si>
    <t>LICKING TOWNSHIP</t>
  </si>
  <si>
    <t>DUNKIRK CIVIL CITY</t>
  </si>
  <si>
    <t>HARTFORD CITY CIVIL CITY</t>
  </si>
  <si>
    <t>MONTPELIER CIVIL CITY</t>
  </si>
  <si>
    <t>SHAMROCK LAKES CIVIL TOWN</t>
  </si>
  <si>
    <t>BLACKFORD COUNTY SCHOOL CORPORATION</t>
  </si>
  <si>
    <t>JAY COUNTY SCHOOL CORPORATION</t>
  </si>
  <si>
    <t>DUNKIRK PUBLIC LIBRARY</t>
  </si>
  <si>
    <t>HARTFORD CITY PUBLIC LIBRARY</t>
  </si>
  <si>
    <t>MONTPELIER PUBLIC LIBRARY</t>
  </si>
  <si>
    <t>MIDEAST INDIANA SOLID WASTE MANAGEMENT D</t>
  </si>
  <si>
    <t>06 Boone County CVET</t>
  </si>
  <si>
    <t>BOONE COUNTY</t>
  </si>
  <si>
    <t>CLINTON TOWNSHIP</t>
  </si>
  <si>
    <t>EAGLE TOWNSHIP</t>
  </si>
  <si>
    <t>SUGAR CREEK TOWNSHIP</t>
  </si>
  <si>
    <t>WORTH TOWNSHIP</t>
  </si>
  <si>
    <t>ADVANCE CIVIL TOWN</t>
  </si>
  <si>
    <t>JAMESTOWN CIVIL TOWN</t>
  </si>
  <si>
    <t>LEBANON CIVIL CITY</t>
  </si>
  <si>
    <t>THORNTOWN CIVIL TOWN</t>
  </si>
  <si>
    <t>ULEN CIVIL TOWN</t>
  </si>
  <si>
    <t>WHITESTOWN CIVIL TOWN</t>
  </si>
  <si>
    <t>ZIONSVILLE CIVIL TOWN</t>
  </si>
  <si>
    <t>EAGLE-UNION COMMUNITY SCHOOL CORPORATION</t>
  </si>
  <si>
    <t>LEBANON COMMUNITY SCHOOL CORPORATION</t>
  </si>
  <si>
    <t>MARION-ADAMS SCHOOL CORPORATION</t>
  </si>
  <si>
    <t>WESTERN BOONE COUNTY SCHOOL CORPORATION</t>
  </si>
  <si>
    <t>HUSSEY MEMORIAL LIBRARY</t>
  </si>
  <si>
    <t>LEBANON PUBLIC LIBRARY</t>
  </si>
  <si>
    <t>THORNTOWN PUBLIC LIBRARY</t>
  </si>
  <si>
    <t>BOONE COUNTY SOLID WASTE MANAGEMENT DIST</t>
  </si>
  <si>
    <t>07 Brown County CVET</t>
  </si>
  <si>
    <t>BROWN COUNTY</t>
  </si>
  <si>
    <t>HAMBLEN TOWNSHIP</t>
  </si>
  <si>
    <t>VAN BUREN TOWNSHIP</t>
  </si>
  <si>
    <t>NASHVILLE CIVIL TOWN</t>
  </si>
  <si>
    <t>BROWN COUNTY SCHOOL CORPORTATION</t>
  </si>
  <si>
    <t>BROWN COUNTY PUBLIC LIBRARY</t>
  </si>
  <si>
    <t>BROWN COUNTY SOLID WASTE MANAGEMENT</t>
  </si>
  <si>
    <t>HAMBLEN TOWNSHIP FIRE PROTECTION DISTR.</t>
  </si>
  <si>
    <t>08 Carroll County CVET</t>
  </si>
  <si>
    <t>CARROLL COUNTY</t>
  </si>
  <si>
    <t>BURLINGTON TOWNSHIP</t>
  </si>
  <si>
    <t>CARROLLTON TOWNSHIP</t>
  </si>
  <si>
    <t>DEER CREEK TOWNSHIP</t>
  </si>
  <si>
    <t>DEMOCRAT TOWNSHIP</t>
  </si>
  <si>
    <t>LIBERTY TOWNSHIP</t>
  </si>
  <si>
    <t>ROCK CREEK TOWNSHIP</t>
  </si>
  <si>
    <t>TIPPECANOE TOWNSHIP</t>
  </si>
  <si>
    <t>BURLINGTON CIVIL TOWN</t>
  </si>
  <si>
    <t>CAMDEN CIVIL TOWN</t>
  </si>
  <si>
    <t>DELPHI CIVIL CITY</t>
  </si>
  <si>
    <t>FLORA CIVIL TOWN</t>
  </si>
  <si>
    <t>YEOMAN CIVIL TOWN</t>
  </si>
  <si>
    <t>CARROLL CONSOLIDATED SCHOOL CORPORATION</t>
  </si>
  <si>
    <t>DELPHI COMMUNITY SCHOOL CORPORATION</t>
  </si>
  <si>
    <t>ROSSVILLE CONSOLIDATED SCHOOL CORPORATIO</t>
  </si>
  <si>
    <t>TWIN LAKES COMMUNITY SCHOOL CORPORATION</t>
  </si>
  <si>
    <t>CAMDEN PUBLIC LIBRARY</t>
  </si>
  <si>
    <t>DELPHI PUBLIC LIBRARY</t>
  </si>
  <si>
    <t>FLORA PUBLIC LIBRARY</t>
  </si>
  <si>
    <t>NORTHWEST INDANA SOLID WASTE MANAGEMENT</t>
  </si>
  <si>
    <t>09 Cass County CVET</t>
  </si>
  <si>
    <t>CASS COUNTY</t>
  </si>
  <si>
    <t>BETHLEHEM TOWNSHIP</t>
  </si>
  <si>
    <t>BOONE TOWNSHIP</t>
  </si>
  <si>
    <t>EEL TOWNSHIP</t>
  </si>
  <si>
    <t>MIAMI TOWNSHIP</t>
  </si>
  <si>
    <t>NOBLE TOWNSHIP</t>
  </si>
  <si>
    <t>TIPTON TOWNSHIP</t>
  </si>
  <si>
    <t>GALVESTON CIVIL TOWN</t>
  </si>
  <si>
    <t>LOGANSPORT CIVIL CITY</t>
  </si>
  <si>
    <t>ONWARD CIVIL TOWN</t>
  </si>
  <si>
    <t>ROYAL CENTER CIVIL TOWN</t>
  </si>
  <si>
    <t>WALTON CIVIL TOWN</t>
  </si>
  <si>
    <t>CASTON SCHOOL CORPORATION</t>
  </si>
  <si>
    <t>LOGANSPORT COMMUNITY SCHOOL CORPORATION</t>
  </si>
  <si>
    <t>PIONEER REGIONAL SCHOOL CORPORATION</t>
  </si>
  <si>
    <t>SOUTHEASTERN SCHOOL CORPORATION</t>
  </si>
  <si>
    <t>LOGANSPORT-CASS PUBLIC LIBRARY</t>
  </si>
  <si>
    <t>ROYAL CENTER PUBLIC LIBRARY</t>
  </si>
  <si>
    <t>WALTON PUBLIC LIBRARY</t>
  </si>
  <si>
    <t>CASS COUNTY SOLID WASTE MANAGEMENT DISTR</t>
  </si>
  <si>
    <t>10 Clark County CVET</t>
  </si>
  <si>
    <t>CLARK COUNTY</t>
  </si>
  <si>
    <t>CARR TOWNSHIP</t>
  </si>
  <si>
    <t>CHARLESTOWN TOWNSHIP</t>
  </si>
  <si>
    <t>JEFFERSONVILLE TOWNSHIP</t>
  </si>
  <si>
    <t>OREGON TOWNSHIP</t>
  </si>
  <si>
    <t>OWEN TOWNSHIP</t>
  </si>
  <si>
    <t>SILVER CREEK TOWNSHIP</t>
  </si>
  <si>
    <t>UTICA TOWNSHIP</t>
  </si>
  <si>
    <t>WOOD TOWNSHIP</t>
  </si>
  <si>
    <t>CHARLESTOWN CIVIL CITY</t>
  </si>
  <si>
    <t>CLARKSVILLE CIVIL TOWN</t>
  </si>
  <si>
    <t>JEFFERSONVILLE CIVIL CITY</t>
  </si>
  <si>
    <t>NEW PROVIDENCE CIVIL TOWN</t>
  </si>
  <si>
    <t>SELLERSBURG CIVIL TOWN</t>
  </si>
  <si>
    <t>UTICA CIVIL TOWN</t>
  </si>
  <si>
    <t>CLARKSVILLE COMMUNITY SCHOOL CORPORATION</t>
  </si>
  <si>
    <t>GREATER CLARK COUNTY SCHOOL CORPORATION</t>
  </si>
  <si>
    <t>WEST CLARK COMMUNITY SCHOOL CORPORATION</t>
  </si>
  <si>
    <t>CHARLESTOWN-CLARK COUNTY CONTRACTUAL LIB</t>
  </si>
  <si>
    <t>JEFFERSONVILLE TOWNSHIP PUBLIC LIBRARY</t>
  </si>
  <si>
    <t>CHARLESTOWN FIRE</t>
  </si>
  <si>
    <t>CLARK COUNTY SOLID WASTE MANAGEMENT DIST</t>
  </si>
  <si>
    <t>JEFFERSONVILLE FLOOD CONTROL</t>
  </si>
  <si>
    <t>MONROE TOWNSHIP FIRE PROTECTION</t>
  </si>
  <si>
    <t>NEW WASHINGTON FIRE PROTECTION DISTRICT</t>
  </si>
  <si>
    <t>TRI-TOWNSHIP FIRE PROTECTION DISTRICT</t>
  </si>
  <si>
    <t>UTICA TOWNSHIP FIRE DISTRICT</t>
  </si>
  <si>
    <t>11 Clay County CVET</t>
  </si>
  <si>
    <t>CLAY COUNTY</t>
  </si>
  <si>
    <t>BRAZIL TOWNSHIP</t>
  </si>
  <si>
    <t>CASS TOWNSHIP</t>
  </si>
  <si>
    <t>DICK JOHNSON TOWNSHIP</t>
  </si>
  <si>
    <t>LEWIS TOWNSHIP</t>
  </si>
  <si>
    <t>POSEY TOWNSHIP</t>
  </si>
  <si>
    <t>SUGAR RIDGE TOWNSHIP</t>
  </si>
  <si>
    <t>BRAZIL CIVIL CITY</t>
  </si>
  <si>
    <t>CARBON CIVIL TOWN</t>
  </si>
  <si>
    <t>CENTER POINT CIVIL TOWN</t>
  </si>
  <si>
    <t>CLAY CITY CIVIL TOWN</t>
  </si>
  <si>
    <t>HARMONY CIVIL TOWN</t>
  </si>
  <si>
    <t>KNIGHTSVILLE CIVIL TOWN</t>
  </si>
  <si>
    <t>STAUNTON CIVIL TOWN</t>
  </si>
  <si>
    <t>CLAY COMMUNITY SCHOOL CORPORATION</t>
  </si>
  <si>
    <t>M.S.D. SHAKAMAK SCHOOL CORPORATION</t>
  </si>
  <si>
    <t>BRAZIL PUBLIC LIBRARY</t>
  </si>
  <si>
    <t>CLAY-OWEN-VIGO SOLID WASTE MANAGEMENT DI</t>
  </si>
  <si>
    <t>12 Clinton Co. CVET</t>
  </si>
  <si>
    <t>CLINTON COUNTY</t>
  </si>
  <si>
    <t>FOREST TOWNSHIP</t>
  </si>
  <si>
    <t>JOHNSON TOWNSHIP</t>
  </si>
  <si>
    <t>KIRKLIN TOWNSHIP</t>
  </si>
  <si>
    <t>MICHIGAN TOWNSHIP</t>
  </si>
  <si>
    <t>ROSS TOWNSHIP</t>
  </si>
  <si>
    <t>WARREN TOWNSHIP</t>
  </si>
  <si>
    <t>COLFAX CIVIL TOWN</t>
  </si>
  <si>
    <t>FRANKFORT CIVIL CITY</t>
  </si>
  <si>
    <t>KIRKLIN CIVIL TOWN</t>
  </si>
  <si>
    <t>MICHIGANTOWN CIVIL TOWN</t>
  </si>
  <si>
    <t>MULBERRY CIVIL TOWN</t>
  </si>
  <si>
    <t>ROSSVILLE CIVIL TOWN</t>
  </si>
  <si>
    <t>CLINTON CENTRAL SCHOOL CORPORATION</t>
  </si>
  <si>
    <t>CLINTON PRAIRIE SCHOOL CORPORATION</t>
  </si>
  <si>
    <t>FRANKFORT COMMUNITY SCHOOL CORPORATION</t>
  </si>
  <si>
    <t>CLINTON COUNTY CONTRACTUAL PUBLIC LIBRAR</t>
  </si>
  <si>
    <t>COLFAX PUBLIC LIBRARY</t>
  </si>
  <si>
    <t>FRANKFORT COMMUNITY PUBLIC LIBRARY</t>
  </si>
  <si>
    <t>KIRKLIN PUBLIC LIBRARY</t>
  </si>
  <si>
    <t>FRANKFORT AIRPORT</t>
  </si>
  <si>
    <t>WILDCAT CREEK SOLID WASTE MANAGEMENT DIS</t>
  </si>
  <si>
    <t>County Total (Unit Amounts Plus Allocations)</t>
  </si>
  <si>
    <t>13 Crawford County CVET</t>
  </si>
  <si>
    <t>CRAWFORD COUNTY</t>
  </si>
  <si>
    <t>JENNINGS TOWNSHIP</t>
  </si>
  <si>
    <t>PATOKA TOWNSHIP</t>
  </si>
  <si>
    <t>STERLING TOWNSHIP</t>
  </si>
  <si>
    <t>WHISKEY RUN TOWNSHIP</t>
  </si>
  <si>
    <t>ALTON CIVIL TOWN</t>
  </si>
  <si>
    <t>ENGLISH CIVIL TOWN</t>
  </si>
  <si>
    <t>LEAVENWORTH CIVIL TOWN</t>
  </si>
  <si>
    <t>MARENGO CIVIL TOWN</t>
  </si>
  <si>
    <t>MILLTOWN CIVIL TOWN</t>
  </si>
  <si>
    <t>CRAWFORD COUNTY COMMUNITY SCHOOL CORPORA</t>
  </si>
  <si>
    <t>CRAWFORD COUNTY PUBLIC LIBRARY</t>
  </si>
  <si>
    <t>CRAWFORD COUNTY SOLID WASTE MANAGEMENT D</t>
  </si>
  <si>
    <t>ENGLISH FIRE</t>
  </si>
  <si>
    <t>MARENGO-LIBERTY TOWNSHIP FIRE</t>
  </si>
  <si>
    <t>WHISKEY RUN FIRE PROTECTION DISTRICT</t>
  </si>
  <si>
    <t>14 Daviess County CVET</t>
  </si>
  <si>
    <t>DAVIESS COUNTY</t>
  </si>
  <si>
    <t>BARR TOWNSHIP</t>
  </si>
  <si>
    <t>BOGARD TOWNSHIP</t>
  </si>
  <si>
    <t>ELMORE TOWNSHIP</t>
  </si>
  <si>
    <t>REEVE TOWNSHIP</t>
  </si>
  <si>
    <t>STEELE TOWNSHIP</t>
  </si>
  <si>
    <t>VEALE TOWNSHIP</t>
  </si>
  <si>
    <t>ALFORDSVILLE CIVIL TOWN</t>
  </si>
  <si>
    <t>CANNELBURG CIVIL TOWN</t>
  </si>
  <si>
    <t>ELNORA CIVIL TOWN</t>
  </si>
  <si>
    <t>MONTGOMERY CIVIL TOWN</t>
  </si>
  <si>
    <t>ODON CIVIL TOWN</t>
  </si>
  <si>
    <t>PLAINVILLE CIVIL TOWN</t>
  </si>
  <si>
    <t>WASHINGTON CIVIL CITY</t>
  </si>
  <si>
    <t>BARR-REEVE COMMUNITY SCHOOL CORPORATION</t>
  </si>
  <si>
    <t>NORTH DAVIESS COUNTY SCHOOL CORPORATION</t>
  </si>
  <si>
    <t>WASHINGTON COMMUNITY SCHOOL CORPORATION</t>
  </si>
  <si>
    <t>ODON-WINKELPLECK PUBLIC LIBRARY</t>
  </si>
  <si>
    <t>WASHINGTON CARNEGIE PUBLIC LIBRARY</t>
  </si>
  <si>
    <t>DAVIESS COUNTY SOLID WASTE DISTRICT</t>
  </si>
  <si>
    <t>SOUTHEAST DAVIESS FIRE PROTECTION DISTRI</t>
  </si>
  <si>
    <t>VEALE FIRE DISTRICT</t>
  </si>
  <si>
    <t>15 Dearborn County CVET</t>
  </si>
  <si>
    <t>DEARBORN COUNTY</t>
  </si>
  <si>
    <t>CAESAR CREEK TOWNSHIP</t>
  </si>
  <si>
    <t>HOGAN TOWNSHIP</t>
  </si>
  <si>
    <t>KELSO TOWNSHIP</t>
  </si>
  <si>
    <t>LAWRENCEBURG TOWNSHIP</t>
  </si>
  <si>
    <t>LOGAN TOWNSHIP</t>
  </si>
  <si>
    <t>MANCHESTER TOWNSHIP</t>
  </si>
  <si>
    <t>MILLER TOWNSHIP</t>
  </si>
  <si>
    <t>SPARTA TOWNSHIP</t>
  </si>
  <si>
    <t>AURORA CIVIL CITY</t>
  </si>
  <si>
    <t>DILLSBORO CIVIL TOWN</t>
  </si>
  <si>
    <t>GREENDALE CIVIL TOWN</t>
  </si>
  <si>
    <t>LAWRENCEBURG CIVIL CITY</t>
  </si>
  <si>
    <t>MOORES HILL CIVIL TOWN</t>
  </si>
  <si>
    <t>ST. LEON CIVIL TOWN</t>
  </si>
  <si>
    <t>WEST HARRISON CIVIL TOWN</t>
  </si>
  <si>
    <t>LAWRENCEBURG COMMUNITY SCHOOL CORPORATIO</t>
  </si>
  <si>
    <t>SOUTH DEARBORN COMMUNITY SCHOOL CORPORAT</t>
  </si>
  <si>
    <t>SUNMAN-DEARBORN COMMUNITY SCHOOL CORPORA</t>
  </si>
  <si>
    <t>AURORA PUBLIC LIBRARY</t>
  </si>
  <si>
    <t>LAWRENCEBURG PUBLIC LIBRARY</t>
  </si>
  <si>
    <t>DEARBORN COUNTY SOLID WASTE</t>
  </si>
  <si>
    <t>16 Decatur County CVET</t>
  </si>
  <si>
    <t>DECATUR COUNTY</t>
  </si>
  <si>
    <t>FUGIT TOWNSHIP</t>
  </si>
  <si>
    <t>SALTCREEK TOWNSHIP</t>
  </si>
  <si>
    <t>GREENSBURG CIVIL CITY</t>
  </si>
  <si>
    <t>MILFORD CIVIL TOWN</t>
  </si>
  <si>
    <t>MILLHOUSEN CIVIL TOWN</t>
  </si>
  <si>
    <t>NEW POINT CIVIL TOWN</t>
  </si>
  <si>
    <t>ST. PAUL CIVIL TOWN</t>
  </si>
  <si>
    <t>WESTPORT CIVIL TOWN</t>
  </si>
  <si>
    <t>DECATUR COUNTY COMMUNITY SCHOOL CORPORAT</t>
  </si>
  <si>
    <t>DECATUR COUNTY CONTRACTUAL LIBRARY</t>
  </si>
  <si>
    <t>GREENSBURG COMMUNITY SCHOOL CORPORATION</t>
  </si>
  <si>
    <t>GREENSBURG PUBLIC LIBRARY</t>
  </si>
  <si>
    <t>DECATUR COUNTY SOLID WASTE MANAGEMENT</t>
  </si>
  <si>
    <t>17 DeKalb County CVET</t>
  </si>
  <si>
    <t>DEKALB COUNTY</t>
  </si>
  <si>
    <t>BUTLER TOWNSHIP</t>
  </si>
  <si>
    <t>CONCORD TOWNSHIP</t>
  </si>
  <si>
    <t>FAIRFIELD TOWNSHIP</t>
  </si>
  <si>
    <t>FRANKLIN TOWNSHIP</t>
  </si>
  <si>
    <t>KEYSER TOWNSHIP</t>
  </si>
  <si>
    <t>NEWVILLE TOWNSHIP</t>
  </si>
  <si>
    <t>SMITHFIELD TOWNSHIP</t>
  </si>
  <si>
    <t>SPENCER TOWNSHIP</t>
  </si>
  <si>
    <t>STAFFORD TOWNSHIP</t>
  </si>
  <si>
    <t>TROY TOWNSHIP</t>
  </si>
  <si>
    <t>WILMINGTON TOWNSHIP</t>
  </si>
  <si>
    <t>ALTONA CIVIL TOWN</t>
  </si>
  <si>
    <t>ASHLEY CIVIL TOWN</t>
  </si>
  <si>
    <t>AUBURN CIVIL CITY</t>
  </si>
  <si>
    <t>BUTLER CIVIL CITY</t>
  </si>
  <si>
    <t>CORUNNA CIVIL TOWN</t>
  </si>
  <si>
    <t>GARRETT CIVIL CITY</t>
  </si>
  <si>
    <t>HAMILTON CIVIL TOWN</t>
  </si>
  <si>
    <t>ST. JOE CIVIL TOWN</t>
  </si>
  <si>
    <t>WATERLOO CIVIL TOWN</t>
  </si>
  <si>
    <t>DEKALB COUNTY CENTRAL UNITED SCHOOL CORP</t>
  </si>
  <si>
    <t>DEKALB COUNTY EASTERN COMMUNITY SCHOOL C</t>
  </si>
  <si>
    <t>GARRETT-KEYSER-BUTLER COMMUNITY SCHOOL C</t>
  </si>
  <si>
    <t>HAMILTON COMMUNITY SCHOOL CORPORATION</t>
  </si>
  <si>
    <t>AUBURN-ECKHART PUBLIC LIBRARY</t>
  </si>
  <si>
    <t>BUTLER CARNEGIE PUBLIC LIBRARY</t>
  </si>
  <si>
    <t>GARRETT PUBLIC LIBRARY</t>
  </si>
  <si>
    <t>WATERLOO PUBLIC LIBRARY</t>
  </si>
  <si>
    <t>NORTHEAST INDIANA SOLID WASTE MANAGEMENT</t>
  </si>
  <si>
    <t>18 Delaware County CVET</t>
  </si>
  <si>
    <t>DELAWARE COUNTY</t>
  </si>
  <si>
    <t>DELAWARE TOWNSHIP</t>
  </si>
  <si>
    <t>HAMILTON TOWNSHIP</t>
  </si>
  <si>
    <t>MT. PLEASANT TOWNSHIP</t>
  </si>
  <si>
    <t>NILES TOWNSHIP</t>
  </si>
  <si>
    <t>SALEM TOWNSHIP</t>
  </si>
  <si>
    <t>ALBANY CIVIL TOWN</t>
  </si>
  <si>
    <t>CHESTERFIELD CIVIL TOWN</t>
  </si>
  <si>
    <t>DALEVILLE CIVIL TOWN</t>
  </si>
  <si>
    <t>EATON CIVIL TOWN</t>
  </si>
  <si>
    <t>GASTON CIVIL TOWN</t>
  </si>
  <si>
    <t>MUNCIE CIVIL CITY</t>
  </si>
  <si>
    <t>SELMA CIVIL TOWN</t>
  </si>
  <si>
    <t>YORKTOWN CIVIL TOWN</t>
  </si>
  <si>
    <t>COWAN COMMUNITY SCHOOL CORPORATION</t>
  </si>
  <si>
    <t>DALEVILLE COMMUNITY SCHOOLS</t>
  </si>
  <si>
    <t>DELAWARE COMMUNITY SCHOOL CORPORATION</t>
  </si>
  <si>
    <t>HARRISON-WASHINGTON COMMUNITY SCHOOL COR</t>
  </si>
  <si>
    <t>LIBERTY-PERRY COMMUNITY SCHOOL CORPORATI</t>
  </si>
  <si>
    <t>MT. PLEASANT TOWNSHIP COMMUNITY SCHOOL C</t>
  </si>
  <si>
    <t>MUNCIE COMMUNITY SCHOOL CORPORATION</t>
  </si>
  <si>
    <t>MUNCIE PUBLIC LIBRARY</t>
  </si>
  <si>
    <t>DELAWARE AIRPORT</t>
  </si>
  <si>
    <t>EAST CENTRAL INDIANA SOLID WASTE</t>
  </si>
  <si>
    <t>MUNCIE PUBLIC TRANSPORTATION</t>
  </si>
  <si>
    <t>MUNCIE SANITARY</t>
  </si>
  <si>
    <t>County Total (Units Amounts Plus Allocations)</t>
  </si>
  <si>
    <t>19 Dubois County CVET</t>
  </si>
  <si>
    <t>DUBOIS COUNTY</t>
  </si>
  <si>
    <t>BAINBRIDGE TOWNSHIP</t>
  </si>
  <si>
    <t>COLUMBIA TOWNSHIP</t>
  </si>
  <si>
    <t>FERDINAND TOWNSHIP</t>
  </si>
  <si>
    <t>HALL TOWNSHIP</t>
  </si>
  <si>
    <t>HARBISON TOWNSHIP</t>
  </si>
  <si>
    <t>BIRDSEYE CIVIL TOWN</t>
  </si>
  <si>
    <t>FERDINAND CIVIL TOWN</t>
  </si>
  <si>
    <t>HOLLAND CIVIL TOWN</t>
  </si>
  <si>
    <t>HUNTINGBURG CIVIL CITY</t>
  </si>
  <si>
    <t>JASPER CIVIL CITY</t>
  </si>
  <si>
    <t>GREATER JASPER CONSOLIDATED SCHOOL CORPO</t>
  </si>
  <si>
    <t>NORTHEAST DUBOIS COUNTY SCHOOL CORPORATI</t>
  </si>
  <si>
    <t>SOUTHEAST DUBOIS COUNTY SCHOOL CORPORATI</t>
  </si>
  <si>
    <t>SOUTHWEST DUBOIS COUNTY SCHOOL CORPORATI</t>
  </si>
  <si>
    <t>DUBOIS COUNTY CONTRACTUAL LIBRARY</t>
  </si>
  <si>
    <t>HUNTINGBURG PUBLIC LIBRARY</t>
  </si>
  <si>
    <t>JASPER PUBLIC LIBRARY</t>
  </si>
  <si>
    <t>DUBOIS COUNTY AIRPORT</t>
  </si>
  <si>
    <t>DUBOIS COUNTY SOLID WASTE MANAGEMENT DIS</t>
  </si>
  <si>
    <t>NORTHEAST DUBOIS COUNTY FIRE PROTECTION</t>
  </si>
  <si>
    <t>ELKHART COUNTY</t>
  </si>
  <si>
    <t>BAUGO TOWNSHIP</t>
  </si>
  <si>
    <t>BENTON TOWNSHIP</t>
  </si>
  <si>
    <t>CLEVELAND TOWNSHIP</t>
  </si>
  <si>
    <t>ELKHART TOWNSHIP</t>
  </si>
  <si>
    <t>LOCKE TOWNSHIP</t>
  </si>
  <si>
    <t>MIDDLEBURY TOWNSHIP</t>
  </si>
  <si>
    <t>OLIVE TOWNSHIP</t>
  </si>
  <si>
    <t>OSOLO TOWNSHIP</t>
  </si>
  <si>
    <t>BRISTOL CIVIL TOWN</t>
  </si>
  <si>
    <t>ELKHART CIVIL CITY</t>
  </si>
  <si>
    <t>GOSHEN CIVIL CITY</t>
  </si>
  <si>
    <t>MIDDLEBURY CIVIL TOWN</t>
  </si>
  <si>
    <t>MILLERSBURG CIVIL TOWN</t>
  </si>
  <si>
    <t>NAPPANEE CIVIL CITY</t>
  </si>
  <si>
    <t>WAKARUSA CIVIL TOWN</t>
  </si>
  <si>
    <t>BAUGO COMMUNITY SCHOOL CORPORATION</t>
  </si>
  <si>
    <t>CONCORD COMMUNITY SCHOOL CORPORATION</t>
  </si>
  <si>
    <t>ELKHART COMMUNITY SCHOOL CORPORATION</t>
  </si>
  <si>
    <t>FAIRFIELD COMMUNITY SCHOOL CORPORATION</t>
  </si>
  <si>
    <t>GOSHEN COMMUNITY SCHOOL CORPORATION</t>
  </si>
  <si>
    <t>MIDDLEBURY COMMUNITY SCHOOL CORPORATION</t>
  </si>
  <si>
    <t>WA-NEE COMMUNITY SCHOOL CORPORATION</t>
  </si>
  <si>
    <t>BRISTOL PUBLIC LIBRARY</t>
  </si>
  <si>
    <t>ELKHART PUBLIC LIBRARY</t>
  </si>
  <si>
    <t>GOSHEN PUBLIC LIBRARY</t>
  </si>
  <si>
    <t>MIDDLEBURY PUBLIC LIBRARY</t>
  </si>
  <si>
    <t>NAPPANEE PUBLIC LIBRARY</t>
  </si>
  <si>
    <t>WAKARUSA-OLIVE TOWNSHIP-HARRISON TOWNSHI</t>
  </si>
  <si>
    <t>ELKHART CNTY SW MANAGEMENT DISTRICT</t>
  </si>
  <si>
    <t>21 Fayette County CVET</t>
  </si>
  <si>
    <t>FAYETTE COUNTY</t>
  </si>
  <si>
    <t>CONNERSVILLE TOWNSHIP</t>
  </si>
  <si>
    <t>FAIRVIEW TOWNSHIP</t>
  </si>
  <si>
    <t>ORANGE TOWNSHIP</t>
  </si>
  <si>
    <t>WATERLOO TOWNSHIP</t>
  </si>
  <si>
    <t>CONNERSVILLE CIVIL CITY</t>
  </si>
  <si>
    <t>GLENWOOD CIVIL TOWN</t>
  </si>
  <si>
    <t>FAYETTE COUNTY SCHOOL CORPORATION</t>
  </si>
  <si>
    <t>FAYETTE COUNTY PUBLIC LIBRARY</t>
  </si>
  <si>
    <t>THREE RIVERS SOLID WASTE MANAGEMENT DIST</t>
  </si>
  <si>
    <t>22 Floyd County CVET</t>
  </si>
  <si>
    <t>FLOYD COUNTY</t>
  </si>
  <si>
    <t>GEORGETOWN TOWNSHIP</t>
  </si>
  <si>
    <t>GREENVILLE TOWNSHIP</t>
  </si>
  <si>
    <t>NEW ALBANY TOWNSHIP</t>
  </si>
  <si>
    <t>GEORGETOWN CIVIL TOWN</t>
  </si>
  <si>
    <t>GREENVILLE CIVIL TOWN</t>
  </si>
  <si>
    <t>NEW ALBANY CIVIL CITY</t>
  </si>
  <si>
    <t>NEW ALBANY-FLOYD COUNTY CONSOLIDATED SCH</t>
  </si>
  <si>
    <t>NEW ALBANY-FLOYD COUNTY PUBLIC LIBRARY</t>
  </si>
  <si>
    <t>FLOYD COUNTY SOLID WASTE</t>
  </si>
  <si>
    <t>NEW ALBANY FLOOD CONTROL</t>
  </si>
  <si>
    <t>23 Fountain County CVET</t>
  </si>
  <si>
    <t>FOUNTAIN COUNTY</t>
  </si>
  <si>
    <t>CAIN TOWNSHIP</t>
  </si>
  <si>
    <t>DAVIS TOWNSHIP</t>
  </si>
  <si>
    <t>FULTON TOWNSHIP</t>
  </si>
  <si>
    <t>MILLCREEK TOWNSHIP</t>
  </si>
  <si>
    <t>SHAWNEE TOWNSHIP</t>
  </si>
  <si>
    <t>ATTICA CIVIL CITY</t>
  </si>
  <si>
    <t>COVINGTON CIVIL CITY</t>
  </si>
  <si>
    <t>HILLSBORO CIVIL TOWN</t>
  </si>
  <si>
    <t>KINGMAN CIVIL TOWN</t>
  </si>
  <si>
    <t>MELLOTT CIVIL TOWN</t>
  </si>
  <si>
    <t>NEWTOWN CIVIL TOWN</t>
  </si>
  <si>
    <t>VEEDERSBURG CIVIL TOWN</t>
  </si>
  <si>
    <t>WALLACE CIVIL TOWN</t>
  </si>
  <si>
    <t>ATTICA CONSOLIDATED SCHOOL CORPORATION</t>
  </si>
  <si>
    <t>COVINGTON COMMUNITY SCHOOL CORPORATION</t>
  </si>
  <si>
    <t>SOUTHEAST FOUNTAIN SCHOOL CORPORATION</t>
  </si>
  <si>
    <t>ATTICA PUBLIC LIBRARY</t>
  </si>
  <si>
    <t>COVINGTON PUBLIC LIBRARY</t>
  </si>
  <si>
    <t>KINGMAN-MILLCREEK PUBLIC LIBRARY</t>
  </si>
  <si>
    <t>FOUNTAIN COUNTY SOLID WASTE MANAGEMENT D</t>
  </si>
  <si>
    <t>24 Franklin County CVET</t>
  </si>
  <si>
    <t>FRANKLIN COUNTY</t>
  </si>
  <si>
    <t>BATH TOWNSHIP</t>
  </si>
  <si>
    <t>BLOOMING GROVE TOWNSHIP</t>
  </si>
  <si>
    <t>BROOKVILLE TOWNSHIP</t>
  </si>
  <si>
    <t>HIGHLAND TOWNSHIP</t>
  </si>
  <si>
    <t>LAUREL TOWNSHIP</t>
  </si>
  <si>
    <t>METAMORA TOWNSHIP</t>
  </si>
  <si>
    <t>RAY TOWNSHIP</t>
  </si>
  <si>
    <t>SALT CREEK TOWNSHIP</t>
  </si>
  <si>
    <t>WHITEWATER TOWNSHIP</t>
  </si>
  <si>
    <t>BATESVILLE CIVIL CITY</t>
  </si>
  <si>
    <t>BROOKVILLE CIVIL TOWN</t>
  </si>
  <si>
    <t>CEDAR GROVE CIVIL TOWN</t>
  </si>
  <si>
    <t>LAUREL CIVIL TOWN</t>
  </si>
  <si>
    <t>MT. CARMEL CIVIL TOWN</t>
  </si>
  <si>
    <t>OLDENBURG CIVIL TOWN</t>
  </si>
  <si>
    <t>BATESVILLE COMMUNITY SCHOOL CORPORATION</t>
  </si>
  <si>
    <t>FRANKLIN COUNTY COMMUNITY SCHOOL CORPORA</t>
  </si>
  <si>
    <t>UNION COUNTY SCHOOL CORPORATION</t>
  </si>
  <si>
    <t>BATESVILLE PUBLIC LIBRARY</t>
  </si>
  <si>
    <t>BROOKVILLE PUBLIC LIBRARY</t>
  </si>
  <si>
    <t>SOUTHEASTERN INDIANA SOLID WASTE MANAGEM</t>
  </si>
  <si>
    <t>SOUTHWEST FRANKLIN CO. FIRE TERRITORY</t>
  </si>
  <si>
    <t>25 Fulton County CVET</t>
  </si>
  <si>
    <t>FULTON COUNTY</t>
  </si>
  <si>
    <t>AUBBEENAUBBEE TOWNSHIP</t>
  </si>
  <si>
    <t>HENRY TOWNSHIP</t>
  </si>
  <si>
    <t>NEWCASTLE TOWNSHIP</t>
  </si>
  <si>
    <t>ROCHESTER TOWNSHIP</t>
  </si>
  <si>
    <t>AKRON CIVIL TOWN</t>
  </si>
  <si>
    <t>FULTON CIVIL TOWN</t>
  </si>
  <si>
    <t>KEWANNA CIVIL TOWN</t>
  </si>
  <si>
    <t>ROCHESTER CIVIL CITY</t>
  </si>
  <si>
    <t>CULVER COMMUNITY SCHOOL CORPORATION</t>
  </si>
  <si>
    <t>ROCHESTER COMMUNITY SCHOOL CORPORATION</t>
  </si>
  <si>
    <t>TIPPECANOE VALLEY SCHOOL CORPORATION</t>
  </si>
  <si>
    <t>UNION TOWNSHIP SCHOOL CORPORATION</t>
  </si>
  <si>
    <t>AKRON CARNEGIE PUBLIC LIBRARY</t>
  </si>
  <si>
    <t>FULTON COUNTY PUBLIC LIBRARY</t>
  </si>
  <si>
    <t>KEWANNA PUBLIC LIBRARY</t>
  </si>
  <si>
    <t>FULTON COUNTY SOLID WASTE MANAGEMENT DIS</t>
  </si>
  <si>
    <t>26 Gibson County CVET</t>
  </si>
  <si>
    <t>GIBSON COUNTY</t>
  </si>
  <si>
    <t>BARTON TOWNSHIP</t>
  </si>
  <si>
    <t>MONTGOMERY TOWNSHIP</t>
  </si>
  <si>
    <t>WHITE RIVER TOWNSHIP</t>
  </si>
  <si>
    <t>FORT BRANCH CIVIL TOWN</t>
  </si>
  <si>
    <t>FRANCISCO CIVIL TOWN</t>
  </si>
  <si>
    <t>HAUBSTADT CIVIL TOWN</t>
  </si>
  <si>
    <t>HAZELTON CIVIL TOWN</t>
  </si>
  <si>
    <t>MACKEY CIVIL TOWN</t>
  </si>
  <si>
    <t>OAKLAND CITY CIVIL CITY</t>
  </si>
  <si>
    <t>OWENSVILLE CIVIL TOWN</t>
  </si>
  <si>
    <t>PATOKA CIVIL TOWN</t>
  </si>
  <si>
    <t>PRINCETON CIVIL CITY</t>
  </si>
  <si>
    <t>SOMERVILLE CIVIL TOWN</t>
  </si>
  <si>
    <t>EAST GIBSON SCHOOL CORPORATION</t>
  </si>
  <si>
    <t>NORTH GIBSON SCHOOL CORPORATION</t>
  </si>
  <si>
    <t>SOUTH GIBSON SCHOOL CORPORATION</t>
  </si>
  <si>
    <t>FORT BRANCH-JOHNSON TOWNSHIP LIBRARY</t>
  </si>
  <si>
    <t>OAKLAND CITY-COLUMBIA TOWNSHIP PUBLIC LI</t>
  </si>
  <si>
    <t>OWENSVILLE CARNEGIE LIBRARY</t>
  </si>
  <si>
    <t>PRINCETON-PATOKA TOWNSHIP PUBLIC LIBRARY</t>
  </si>
  <si>
    <t>GIBSON CO SOLID WASTE MANAGEMENT</t>
  </si>
  <si>
    <t>OWENSVILLE-MONTGOMERY TOWNSHIP FIRE</t>
  </si>
  <si>
    <t>27 Grant County CVET</t>
  </si>
  <si>
    <t xml:space="preserve"> </t>
  </si>
  <si>
    <t>GRANT COUNTY</t>
  </si>
  <si>
    <t>FAIRMOUNT TOWNSHIP</t>
  </si>
  <si>
    <t>GREEN TOWNSHIP</t>
  </si>
  <si>
    <t>MILL TOWNSHIP</t>
  </si>
  <si>
    <t>SIMS TOWNSHIP</t>
  </si>
  <si>
    <t>CONVERSE CIVIL TOWN</t>
  </si>
  <si>
    <t>FAIRMOUNT CIVIL TOWN</t>
  </si>
  <si>
    <t>FOWLERTON CIVIL TOWN</t>
  </si>
  <si>
    <t>GAS CITY CIVIL CITY</t>
  </si>
  <si>
    <t>JONESBORO CIVIL TOWN</t>
  </si>
  <si>
    <t>MARION CIVIL CITY</t>
  </si>
  <si>
    <t>MATTHEWS CIVIL TOWN</t>
  </si>
  <si>
    <t>SWAYZEE CIVIL TOWN</t>
  </si>
  <si>
    <t>SWEETSER CIVIL TOWN</t>
  </si>
  <si>
    <t>UPLAND CIVIL TOWN</t>
  </si>
  <si>
    <t>VAN BUREN CIVIL TOWN</t>
  </si>
  <si>
    <t>EASTBROOK COMMUNITY SCHOOL CORPORATION</t>
  </si>
  <si>
    <t>MADISON-GRANT UNITED SCHOOL CORPORATION</t>
  </si>
  <si>
    <t>MARION COMMUNITY SCHOOL CORPORATION</t>
  </si>
  <si>
    <t>MISSISSINEWA COMMUNITY SCHOOL CORPORATIO</t>
  </si>
  <si>
    <t>OAK HILL UNITED SCHOOL CORPORATION</t>
  </si>
  <si>
    <t>BARTON-REES-POGUE MEMORIAL LIBRARY</t>
  </si>
  <si>
    <t>CONVERSE-JACKSON TOWNSHIP PUBLIC LIBRARY</t>
  </si>
  <si>
    <t>FAIRMOUNT PUBLIC LIBRARY</t>
  </si>
  <si>
    <t>GAS CITY-MILL TOWNSHIP PUBLIC LIBRARY</t>
  </si>
  <si>
    <t>JONESBORO PUBLIC LIBRARY</t>
  </si>
  <si>
    <t>MARION PUBLIC LIBRARY</t>
  </si>
  <si>
    <t>MATTHEWS PUBLIC LIBRARY</t>
  </si>
  <si>
    <t>SWAYZEE PUBLIC LIBRARY</t>
  </si>
  <si>
    <t>VAN BUREN PUBLIC LIBRARY</t>
  </si>
  <si>
    <t>28 Greene County CVET</t>
  </si>
  <si>
    <t>GREENE COUNTY</t>
  </si>
  <si>
    <t>BEECH CREEK TOWNSHIP</t>
  </si>
  <si>
    <t>FAIRPLAY TOWNSHIP</t>
  </si>
  <si>
    <t>SMITH TOWNSHIP</t>
  </si>
  <si>
    <t>STOCKTON TOWNSHIP</t>
  </si>
  <si>
    <t>TAYLOR TOWNSHIP</t>
  </si>
  <si>
    <t>WRIGHT TOWNSHIP</t>
  </si>
  <si>
    <t>BLOOMFIELD CIVIL TOWN</t>
  </si>
  <si>
    <t>JASONVILLE CIVIL CITY</t>
  </si>
  <si>
    <t>LINTON CIVIL CITY</t>
  </si>
  <si>
    <t>LYONS CIVIL TOWN</t>
  </si>
  <si>
    <t>NEWBERRY CIVIL TOWN</t>
  </si>
  <si>
    <t>SWITZ CITY CIVIL TOWN</t>
  </si>
  <si>
    <t>WORTHINGTON CIVIL TOWN</t>
  </si>
  <si>
    <t>BLOOMFIELD SCHOOL DISTRICT</t>
  </si>
  <si>
    <t>EASTERN CONSOLIDATED SCHOOL CORPORATION</t>
  </si>
  <si>
    <t>LINTON-STOCKTON SCHOOL CORPORATION</t>
  </si>
  <si>
    <t>WHITE RIVER VALLEY CONSOLIDATED SCHOOL C</t>
  </si>
  <si>
    <t>BLOOMFIELD-EASTERN GREENE COUNTY PUBLIC</t>
  </si>
  <si>
    <t>JASONVILLE PUBLIC LIBRARY</t>
  </si>
  <si>
    <t>LINTON PUBLIC LIBRARY</t>
  </si>
  <si>
    <t>WORTHINGTON PUBLIC LIBRARY</t>
  </si>
  <si>
    <t>GREENE COUNTY SOLID WASTE</t>
  </si>
  <si>
    <t>29 Hamilton County CVET</t>
  </si>
  <si>
    <t>HAMILTON COUNTY</t>
  </si>
  <si>
    <t>FALL CREEK TOWNSHIP</t>
  </si>
  <si>
    <t>NOBLESVILLE TOWNSHIP</t>
  </si>
  <si>
    <t>ARCADIA CIVIL TOWN</t>
  </si>
  <si>
    <t>ATLANTA CIVIL TOWN</t>
  </si>
  <si>
    <t>CARMEL CIVIL CITY</t>
  </si>
  <si>
    <t>CICERO CIVIL TOWN</t>
  </si>
  <si>
    <t>FISHERS CIVIL TOWN</t>
  </si>
  <si>
    <t>NOBLESVILLE CIVIL CITY</t>
  </si>
  <si>
    <t>SHERIDAN CIVIL TOWN</t>
  </si>
  <si>
    <t>WESTFIELD CIVIL TOWN</t>
  </si>
  <si>
    <t>CARMEL-CLAY SCHOOL CORPORATION</t>
  </si>
  <si>
    <t>HAMILTON HEIGHTS SCHOOL CORPORATION</t>
  </si>
  <si>
    <t>HAMILTON SOUTHEASTERN SCHOOL CORPORATION</t>
  </si>
  <si>
    <t>NOBLESVILLE SCHOOL CORPORATION</t>
  </si>
  <si>
    <t>WESTFIELD-WASHINGTON SCHOOL CORPORATION</t>
  </si>
  <si>
    <t>ATLANTA PUBLIC LIBRARY</t>
  </si>
  <si>
    <t>CARMEL-CLAY PUBLIC LIBRARY</t>
  </si>
  <si>
    <t>NOBLESVILLE PUBLIC LIBRARY</t>
  </si>
  <si>
    <t>SHERIDAN PUBLIC LIBRARY</t>
  </si>
  <si>
    <t>WESTFIELD PUBLIC LIBRARY</t>
  </si>
  <si>
    <t>30 Hancock County CVET</t>
  </si>
  <si>
    <t>HANCOCK COUNTY</t>
  </si>
  <si>
    <t>BLUE RIVER TOWNSHIP</t>
  </si>
  <si>
    <t>BRANDYWINE TOWNSHIP</t>
  </si>
  <si>
    <t>BROWN TOWNSHIP</t>
  </si>
  <si>
    <t>BUCK CREEK TOWNSHIP</t>
  </si>
  <si>
    <t>VERNON TOWNSHIP</t>
  </si>
  <si>
    <t>CUMBERLAND CIVIL TOWN</t>
  </si>
  <si>
    <t>FORTVILLE CIVIL TOWN</t>
  </si>
  <si>
    <t>GREENFIELD CIVIL CITY</t>
  </si>
  <si>
    <t>MCCORDSVILLE CIVIL TOWN</t>
  </si>
  <si>
    <t>NEW PALESTINE CIVIL TOWN</t>
  </si>
  <si>
    <t>SHIRLEY CIVIL TOWN</t>
  </si>
  <si>
    <t>SPRING LAKE CIVIL TOWN</t>
  </si>
  <si>
    <t>WILKINSON CIVIL TOWN</t>
  </si>
  <si>
    <t>EASTERN HANCOCK COUNTY COMMUNITY SCHOOL</t>
  </si>
  <si>
    <t>GREENFIELD CENTRAL COMMUNITY SCHOOL CORP</t>
  </si>
  <si>
    <t>MT. VERNON COMMUNITY SCHOOL CORPORATION</t>
  </si>
  <si>
    <t>SOUTHERN HANCOCK COUNTY COMMUNITY SCHOOL</t>
  </si>
  <si>
    <t>FORTVILLE PUBLIC LIBRARY</t>
  </si>
  <si>
    <t>HANCOCK COUNTY PUBLIC LIBRARY</t>
  </si>
  <si>
    <t>31 Harrison County CVET</t>
  </si>
  <si>
    <t>HARRISON COUNTY</t>
  </si>
  <si>
    <t>HETH TOWNSHIP</t>
  </si>
  <si>
    <t>MORGAN TOWNSHIP</t>
  </si>
  <si>
    <t>WEBSTER TOWNSHIP</t>
  </si>
  <si>
    <t>CORYDON CIVIL TOWN</t>
  </si>
  <si>
    <t>CRANDALL CIVIL TOWN</t>
  </si>
  <si>
    <t>ELIZABETH CIVIL TOWN</t>
  </si>
  <si>
    <t>LACONIA CIVIL TOWN</t>
  </si>
  <si>
    <t>LANESVILLE CIVIL TOWN</t>
  </si>
  <si>
    <t>MAUCKPORT CIVIL TOWN</t>
  </si>
  <si>
    <t>NEW AMSTERDAM CIVIL TOWN</t>
  </si>
  <si>
    <t>NEW MIDDLETOWN CIVIL TOWN</t>
  </si>
  <si>
    <t>PALMYRA CIVIL TOWN</t>
  </si>
  <si>
    <t>LANESVILLE SCHOOL CORPORATION</t>
  </si>
  <si>
    <t>NORTH HARRISON COMMUNITY SCHOOL CORPORAT</t>
  </si>
  <si>
    <t>SOUTH HARRISON SCHOOL CORPORATION</t>
  </si>
  <si>
    <t>CORYDON PUBLIC LIBRARY</t>
  </si>
  <si>
    <t>BOONE TOWNSHIP FIRE DISTRICT</t>
  </si>
  <si>
    <t>HARRISON COUNTY SOLID WASTE</t>
  </si>
  <si>
    <t>HETH-WASHINGTON TWP. FIRE PROTECTION DIS</t>
  </si>
  <si>
    <t>PALMYRA FIRE</t>
  </si>
  <si>
    <t>WEBSTER TWP FIRE PROTECTION</t>
  </si>
  <si>
    <t>32 Hendricks County CVET</t>
  </si>
  <si>
    <t>HENDRICKS COUNTY</t>
  </si>
  <si>
    <t>GUILFORD TOWNSHIP</t>
  </si>
  <si>
    <t>LINCOLN TOWNSHIP</t>
  </si>
  <si>
    <t>MIDDLE TOWNSHIP</t>
  </si>
  <si>
    <t>AMO CIVIL TOWN</t>
  </si>
  <si>
    <t>AVON CIVL TOWN</t>
  </si>
  <si>
    <t>BROWNSBURG CIVIL TOWN</t>
  </si>
  <si>
    <t>CLAYTON CIVIL TOWN</t>
  </si>
  <si>
    <t>COATSVILLE CIVIL TOWN</t>
  </si>
  <si>
    <t>DANVILLE CIVIL TOWN</t>
  </si>
  <si>
    <t>LIZTON CIVIL TOWN</t>
  </si>
  <si>
    <t>NORTH SALEM CIVIL TOWN</t>
  </si>
  <si>
    <t>PITTSBORO CIVIL TOWN</t>
  </si>
  <si>
    <t>PLAINFIELD CIVIL TOWN</t>
  </si>
  <si>
    <t>STILESVILLE CIVIL TOWN</t>
  </si>
  <si>
    <t>AVON COMMUNITY SCHOOL CORPORATION</t>
  </si>
  <si>
    <t>BROWNSBURG COMMUNITY SCHOOL CORPORATION</t>
  </si>
  <si>
    <t>DANVILLE COMMUNITY SCHOOL CORPORATION</t>
  </si>
  <si>
    <t>MILL CREEK COMMUNITY SCHOOL CORPORATION</t>
  </si>
  <si>
    <t>NORTHWEST HENDRICKS SCHOOL CORPORATION</t>
  </si>
  <si>
    <t>PLAINFIELD COMMUNITY SCHOOL CORPORATION</t>
  </si>
  <si>
    <t>BROWNSBURG PUBLIC LIBRARY</t>
  </si>
  <si>
    <t>CLAYTON PUBLIC LIBRARY</t>
  </si>
  <si>
    <t>COATSVILLE PUBLIC LIBRARY</t>
  </si>
  <si>
    <t>DANVILLE PUBLIC LIBRARY</t>
  </si>
  <si>
    <t>PLAINFIELD PUBLIC LIBRARY</t>
  </si>
  <si>
    <t>WASHINGTON TOWNSHIP PUBLIC LIBRARY</t>
  </si>
  <si>
    <t>WEST CENTRAL INDIANA SOLID WASTE MANAGEM</t>
  </si>
  <si>
    <t>33 Henry County CVET</t>
  </si>
  <si>
    <t>HENRY COUNTY</t>
  </si>
  <si>
    <t>DUDLEY TOWNSHIP</t>
  </si>
  <si>
    <t>GREENSBORO TOWNSHIP</t>
  </si>
  <si>
    <t>PRAIRIE TOWNSHIP</t>
  </si>
  <si>
    <t>SPICELAND TOWNSHIP</t>
  </si>
  <si>
    <t>STONEY CREEK TOWNSHIP</t>
  </si>
  <si>
    <t>BLOUNTSVILLE CIVIL TOWN</t>
  </si>
  <si>
    <t>CADIZ CIVIL TOWN</t>
  </si>
  <si>
    <t>DUNREITH CIVIL TOWN</t>
  </si>
  <si>
    <t>GREENSBORO CIVIL TOWN</t>
  </si>
  <si>
    <t>KENNARD CIVIL TOWN</t>
  </si>
  <si>
    <t>KNIGHTSTOWN CIVIL TOWN</t>
  </si>
  <si>
    <t>LEWISVILLE CIVIL TOWN</t>
  </si>
  <si>
    <t>MIDDLETOWN CIVIL TOWN</t>
  </si>
  <si>
    <t>MOORELAND CIVIL TOWN</t>
  </si>
  <si>
    <t>MOUNT SUMMIT CIVIL TOWN</t>
  </si>
  <si>
    <t>NEW CASTLE CIVIL CITY</t>
  </si>
  <si>
    <t>SPICELAND CIVIL TOWN</t>
  </si>
  <si>
    <t>SPRINGPORT CIVIL TOWN</t>
  </si>
  <si>
    <t>STRAUGHN CIVIL TOWN</t>
  </si>
  <si>
    <t>SULPHUR SPRINGS CIVIL TOWN</t>
  </si>
  <si>
    <t>BLUE RIVER VALLEY SCHOOL CORPORATION</t>
  </si>
  <si>
    <t>CHARLES A. BEARD MEMORIAL SCHOOL CORPORA</t>
  </si>
  <si>
    <t>NETTLE CREEK SCHOOL CORPORATION</t>
  </si>
  <si>
    <t>NEW CASTLE COMMUNITY SCHOOL CORPORATION</t>
  </si>
  <si>
    <t>SHENANDOAH SCHOOL CORPORATION</t>
  </si>
  <si>
    <t>SOUTH HENRY SCHOOL CORPORATION</t>
  </si>
  <si>
    <t>UNION SCHOOL CORPORATION</t>
  </si>
  <si>
    <t>KNIGHTSTOWN PUBLIC LIBRARY</t>
  </si>
  <si>
    <t>MIDDLETOWN-FALL CREEK TOWNSHIP PUBLIC LI</t>
  </si>
  <si>
    <t>NEW CASTLE-HENRY COUNTY PUBLIC LIBRARY</t>
  </si>
  <si>
    <t>SPICELAND PUBLIC LIBRARY</t>
  </si>
  <si>
    <t>34 Howard County CVET</t>
  </si>
  <si>
    <t>HOWARD COUNTY</t>
  </si>
  <si>
    <t>ERVIN TOWNSHIP</t>
  </si>
  <si>
    <t>HONEY CREEK TOWNSHIP</t>
  </si>
  <si>
    <t>HOWARD TOWNSHIP</t>
  </si>
  <si>
    <t>GREENTOWN CIVIL TOWN</t>
  </si>
  <si>
    <t>KOKOMO CIVIL CITY</t>
  </si>
  <si>
    <t>RUSSIAVILLE CIVIL TOWN</t>
  </si>
  <si>
    <t>EASTERN HOWARD COMMUNITY SCHOOL CORPORAT</t>
  </si>
  <si>
    <t>KOKOMO-CENTER TOWNSHIP CONSOLIDATED SCHO</t>
  </si>
  <si>
    <t>NORTHWESTERN SCHOOL CORPORATION</t>
  </si>
  <si>
    <t>TAYLOR COMMUNITY SCHOOL CORPORATION</t>
  </si>
  <si>
    <t>WESTERN SCHOOL CORPORATION</t>
  </si>
  <si>
    <t>GREENTOWN PUBLIC LIBRARY</t>
  </si>
  <si>
    <t>KOKOMO-HOWARD COUNTY PUBLIC LIBRARY</t>
  </si>
  <si>
    <t>HOWARD COUNTY SOLID WASTE MANAGEMENT</t>
  </si>
  <si>
    <t>35 Huntington County CVET</t>
  </si>
  <si>
    <t>HUNTINGTON COUNTY</t>
  </si>
  <si>
    <t>CLEAR CREEK TOWNSHIP</t>
  </si>
  <si>
    <t>DALLAS TOWNSHIP</t>
  </si>
  <si>
    <t>HUNTINGTON TOWNSHIP</t>
  </si>
  <si>
    <t>LANCASTER TOWNSHIP</t>
  </si>
  <si>
    <t>POLK TOWNSHIP</t>
  </si>
  <si>
    <t>SALAMONIE TOWNSHIP</t>
  </si>
  <si>
    <t>ANDREWS CIVIL TOWN</t>
  </si>
  <si>
    <t>HUNTINGTON CIVIL CITY</t>
  </si>
  <si>
    <t>MARKLE CIVIL TOWN</t>
  </si>
  <si>
    <t>MOUNT ETNA CIVIL TOWN</t>
  </si>
  <si>
    <t>ROANOKE CIVIL TOWN</t>
  </si>
  <si>
    <t>WARREN CIVIL TOWN</t>
  </si>
  <si>
    <t>HUNTINGTON COUNTY COMMUNITY SCHOOL CORPO</t>
  </si>
  <si>
    <t>ANDREWS PUBLIC LIBRARY</t>
  </si>
  <si>
    <t>HUNTINGTON PUBLIC LIBRARY</t>
  </si>
  <si>
    <t>MARKLE PUBLIC LIBRARY</t>
  </si>
  <si>
    <t>ROANOKE PUBLIC LIBRARY</t>
  </si>
  <si>
    <t>WARREN PUBLIC LIBRARY</t>
  </si>
  <si>
    <t>HUNTINGTON COUNTY SOLID WASTE MANAGEMENT</t>
  </si>
  <si>
    <t>36 Jackson County CVET</t>
  </si>
  <si>
    <t>JACKSON COUNTY</t>
  </si>
  <si>
    <t>BROWNSTOWN TOWNSHIP</t>
  </si>
  <si>
    <t>DRIFTWOOD TOWNSHIP</t>
  </si>
  <si>
    <t>GRASSY FORK TOWNSHIP</t>
  </si>
  <si>
    <t>PERSHING TOWNSHIP</t>
  </si>
  <si>
    <t>REDDING TOWNSHIP</t>
  </si>
  <si>
    <t>BROWNSTOWN CIVIL TOWN</t>
  </si>
  <si>
    <t>CROTHERSVILLE CIVIL TOWN</t>
  </si>
  <si>
    <t>MEDORA CIVIL TOWN</t>
  </si>
  <si>
    <t>SEYMOUR CIVIL CITY</t>
  </si>
  <si>
    <t>BROWNSTOWN CENTRAL COMMUNITY SCHOOL CORP</t>
  </si>
  <si>
    <t>CROTHERSVILLE COMMUNITY SCHOOL CORPORATI</t>
  </si>
  <si>
    <t>MEDORA COMMUNITY SCHOOL CORPORATION</t>
  </si>
  <si>
    <t>SEYMOUR COMMUNITY SCHOOL CORPORATION</t>
  </si>
  <si>
    <t>BROWNSTOWN PUBLIC LIBRARY</t>
  </si>
  <si>
    <t>JACKSON COUNTY PUBLIC LIBRARY</t>
  </si>
  <si>
    <t>JACKSON COUNTY SOLID WASTE</t>
  </si>
  <si>
    <t>PERSHING FIRE DISTRICT</t>
  </si>
  <si>
    <t>37 Jasper County CVET</t>
  </si>
  <si>
    <t>JASPER COUNTY</t>
  </si>
  <si>
    <t>BARKLEY TOWNSHIP</t>
  </si>
  <si>
    <t>CARPENTER TOWNSHIP</t>
  </si>
  <si>
    <t>GILLAM TOWNSHIP</t>
  </si>
  <si>
    <t>HANGING GROVE TOWNSHIP</t>
  </si>
  <si>
    <t>JORDAN TOWNSHIP</t>
  </si>
  <si>
    <t>KANKAKEE TOWNSHIP</t>
  </si>
  <si>
    <t>KEENER TOWNSHIP</t>
  </si>
  <si>
    <t>MILROY TOWNSHIP</t>
  </si>
  <si>
    <t>NEWTON TOWNSHIP</t>
  </si>
  <si>
    <t>WALKER TOWNSHIP</t>
  </si>
  <si>
    <t>WHEATFIELD TOWNSHIP</t>
  </si>
  <si>
    <t>DEMOTTE CIVIL TOWN</t>
  </si>
  <si>
    <t>REMINGTON CIVIL TOWN</t>
  </si>
  <si>
    <t>RENSSELAER CIVIL CITY</t>
  </si>
  <si>
    <t>WHEATFIELD CIVIL TOWN</t>
  </si>
  <si>
    <t>KANKAKEE VALLEY SCHOOL CORPORATION</t>
  </si>
  <si>
    <t>RENSSELAER CENTRAL SCHOOL CORPORATION</t>
  </si>
  <si>
    <t>TRI COUNTY SCHOOL CORPORATION</t>
  </si>
  <si>
    <t>WEST CENTRAL SCHOOL CORPORATION</t>
  </si>
  <si>
    <t>JASPER COUNTY PUBLIC LIBRARY</t>
  </si>
  <si>
    <t>REMINGTON PUBLIC LIBRARY</t>
  </si>
  <si>
    <t xml:space="preserve">38 Jay County CVET </t>
  </si>
  <si>
    <t>JAY COUNTY</t>
  </si>
  <si>
    <t>BEARCREEK TOWNSHIP</t>
  </si>
  <si>
    <t>GREENE TOWNSHIP</t>
  </si>
  <si>
    <t>KNOX TOWNSHIP</t>
  </si>
  <si>
    <t>PENN TOWNSHIP</t>
  </si>
  <si>
    <t>PIKE TOWNSHIP</t>
  </si>
  <si>
    <t>BRYANT CIVIL TOWN</t>
  </si>
  <si>
    <t>PENNVILLE CIVIL TOWN</t>
  </si>
  <si>
    <t>PORTLAND CIVIL CITY</t>
  </si>
  <si>
    <t>REDKEY CIVIL TOWN</t>
  </si>
  <si>
    <t>SALAMONIA CIVIL TOWN</t>
  </si>
  <si>
    <t>JAY COUNTY PUBLIC LIBRARY</t>
  </si>
  <si>
    <t>PENN TOWNSHIP PUBLIC LIBRARY</t>
  </si>
  <si>
    <t xml:space="preserve">39 Jefferson County CVET </t>
  </si>
  <si>
    <t>JEFFERSON COUNTY</t>
  </si>
  <si>
    <t>GRAHAM TOWNSHIP</t>
  </si>
  <si>
    <t>HANOVER TOWNSHIP</t>
  </si>
  <si>
    <t>MILTON TOWNSHIP</t>
  </si>
  <si>
    <t>REPUBLICAN TOWNSHIP</t>
  </si>
  <si>
    <t>SALUDA TOWNSHIP</t>
  </si>
  <si>
    <t>SHELBY TOWNSHIP</t>
  </si>
  <si>
    <t>SMYRNA TOWNSHIP</t>
  </si>
  <si>
    <t>BROOKSBURG CIVIL TOWN</t>
  </si>
  <si>
    <t>DUPONT CIVIL TOWN</t>
  </si>
  <si>
    <t>HANOVER CIVIL TOWN</t>
  </si>
  <si>
    <t>MADISON CIVIL CITY</t>
  </si>
  <si>
    <t>MADISON CONSOLIDATED SCHOOL CORPORATION</t>
  </si>
  <si>
    <t>SOUTHWESTERN JEFFERSON CONSOLIDATED SCHO</t>
  </si>
  <si>
    <t>JEFFERSON COUNTY PUBLIC LIBRARY</t>
  </si>
  <si>
    <t>40 Jennings County CVET</t>
  </si>
  <si>
    <t>JENNINGS COUNTY</t>
  </si>
  <si>
    <t>BIGGER TOWNSHIP</t>
  </si>
  <si>
    <t>CAMPBELL TOWNSHIP</t>
  </si>
  <si>
    <t>GENEVA TOWNSHIP</t>
  </si>
  <si>
    <t>LOVETT TOWNSHIP</t>
  </si>
  <si>
    <t>SAND CREEK TOWNSHIP</t>
  </si>
  <si>
    <t>NORTH VERNON CIVIL CITY</t>
  </si>
  <si>
    <t>VERNON CIVIL TOWN</t>
  </si>
  <si>
    <t>JENNINGS COUNTY SCHOOL CORPORATION</t>
  </si>
  <si>
    <t>JENNINGS COUNTY PUBLIC LIBRARY</t>
  </si>
  <si>
    <t>41 Johnson County CVET</t>
  </si>
  <si>
    <t>JOHNSON COUNTY</t>
  </si>
  <si>
    <t>CLARK TOWNSHIP</t>
  </si>
  <si>
    <t>HENSLEY TOWNSHIP</t>
  </si>
  <si>
    <t>NEEDHAM TOWNSHIP</t>
  </si>
  <si>
    <t>NINEVEH TOWNSHIP</t>
  </si>
  <si>
    <t>BARGERSVILLE CIVIL TOWN</t>
  </si>
  <si>
    <t>FRANKLIN CIVIL CITY</t>
  </si>
  <si>
    <t>GREENWOOD CIVIL CITY</t>
  </si>
  <si>
    <t>NEW WHITELAND CIVIL TOWN</t>
  </si>
  <si>
    <t>PRINCES LAKES CIVIL TOWN</t>
  </si>
  <si>
    <t>TRAFALGAR CIVIL TOWN</t>
  </si>
  <si>
    <t>WHITELAND CIVIL TOWN</t>
  </si>
  <si>
    <t>CENTER GROVE COMMUNITY SCHOOL CORPORATIO</t>
  </si>
  <si>
    <t>CLARK-PLEASANT COMMUNITY SCHOOL CORPORAT</t>
  </si>
  <si>
    <t>FRANKLIN COMMUNITY SCHOOL CORPORATION</t>
  </si>
  <si>
    <t>GREENWOOD COMMUNITY SCHOOL CORPORATION</t>
  </si>
  <si>
    <t>NINEVEH-HENSLEY-JACKSON UNITED SCHOOL CO</t>
  </si>
  <si>
    <t>EDINBURGH-WRIGHT-HAGEMAN PUBLIC LIBRARY</t>
  </si>
  <si>
    <t>GREENWOOD PUBLIC LIBRARY</t>
  </si>
  <si>
    <t>JOHNSON COUNTY PUBLIC LIBRARY</t>
  </si>
  <si>
    <t>AMITY FIRE PROTECTION</t>
  </si>
  <si>
    <t>BARGERSVILLE FIRE PROTECTION</t>
  </si>
  <si>
    <t>HENSLEY FIRE PROTECTION</t>
  </si>
  <si>
    <t>JOHNSON COUNTY SOLID WASTE</t>
  </si>
  <si>
    <t>NEEDHAM FIRE PROTECTION DISTRICT</t>
  </si>
  <si>
    <t>NINEVEH FIRE PROTECTION DISTRICT</t>
  </si>
  <si>
    <t>WHITE RIVER TOWNSHIP FIRE</t>
  </si>
  <si>
    <t>WHITELAND FIRE PROTECTION</t>
  </si>
  <si>
    <t>42 Knox County CVET</t>
  </si>
  <si>
    <t>KNOX COUNTY</t>
  </si>
  <si>
    <t>BUSSERON TOWNSHIP</t>
  </si>
  <si>
    <t>DECKER TOWNSHIP</t>
  </si>
  <si>
    <t>PALMYRA TOWNSHIP</t>
  </si>
  <si>
    <t>STEEN TOWNSHIP</t>
  </si>
  <si>
    <t>VIGO TOWNSHIP</t>
  </si>
  <si>
    <t>VINCENNES TOWNSHIP</t>
  </si>
  <si>
    <t>WIDNER TOWNSHIP</t>
  </si>
  <si>
    <t>BRUCEVILLE CIVIL TOWN</t>
  </si>
  <si>
    <t>DECKER CIVIL TOWN</t>
  </si>
  <si>
    <t>EDWARDSPORT CIVIL TOWN</t>
  </si>
  <si>
    <t>MONROE CITY CIVIL TOWN</t>
  </si>
  <si>
    <t>OAKTOWN CIVIL TOWN</t>
  </si>
  <si>
    <t>SANDBORN CIVIL TOWN</t>
  </si>
  <si>
    <t>VINCENNES CIVIL CITY</t>
  </si>
  <si>
    <t>WHEATLAND CIVIL TOWN</t>
  </si>
  <si>
    <t>NORTH KNOX SCHOOL CORPORATION</t>
  </si>
  <si>
    <t>SOUTH KNOX SCHOOL CORPORATION</t>
  </si>
  <si>
    <t>VINCENNES COMMUNITY SCHOOL CORPORATION</t>
  </si>
  <si>
    <t>BICKNELL PUBLIC LIBRARY</t>
  </si>
  <si>
    <t>KNOX COUNTY PUBLIC LIBRARY</t>
  </si>
  <si>
    <t>JOHNSON TOWNSHIP COMMUNITY FIRE</t>
  </si>
  <si>
    <t>KNOX COUNTY SOLID WASTE MANAGEMENT DISTR</t>
  </si>
  <si>
    <t>SOUTH VIGO TOWNSHIP FIRE</t>
  </si>
  <si>
    <t>VIGO CENTRAL COMMUNITY FIRE</t>
  </si>
  <si>
    <t>VINCENNES TOWNSHIP FIRE</t>
  </si>
  <si>
    <t>BICKNELL CIVIL CITY</t>
  </si>
  <si>
    <t>43 Kosciusko County CVET</t>
  </si>
  <si>
    <t>KOSCIUSKO COUNTY</t>
  </si>
  <si>
    <t>ETNA TOWNSHIP</t>
  </si>
  <si>
    <t>PLAIN TOWNSHIP</t>
  </si>
  <si>
    <t>SCOTT TOWNSHIP</t>
  </si>
  <si>
    <t>SEWARD TOWNSHIP</t>
  </si>
  <si>
    <t>TURKEY CREEK TOWNSHIP</t>
  </si>
  <si>
    <t>BURKET CIVIL TOWN</t>
  </si>
  <si>
    <t>CLAYPOOL CIVIL TOWN</t>
  </si>
  <si>
    <t>ETNA GREEN CIVIL TOWN</t>
  </si>
  <si>
    <t>LEESBURG CIVIL TOWN</t>
  </si>
  <si>
    <t>MENTONE CIVIL TOWN</t>
  </si>
  <si>
    <t>NORTH WEBSTER CIVIL TOWN</t>
  </si>
  <si>
    <t>PIERCETON CIVIL TOWN</t>
  </si>
  <si>
    <t>SIDNEY CIVIL TOWN</t>
  </si>
  <si>
    <t>SILVER LAKE CIVIL TOWN</t>
  </si>
  <si>
    <t>SYRACUSE CIVIL TOWN</t>
  </si>
  <si>
    <t>WARSAW CIVIL CITY</t>
  </si>
  <si>
    <t>WINONA LAKE CIVIL TOWN</t>
  </si>
  <si>
    <t>TRITON SCHOOL CORPORATION</t>
  </si>
  <si>
    <t>WARSAW COMMUNITY SCHOOL CORPORATION</t>
  </si>
  <si>
    <t>WAWASEE COMMUNITY SCHOOL CORPORATION</t>
  </si>
  <si>
    <t>WHITKO COMMUNITY SCHOOL CORPORATION</t>
  </si>
  <si>
    <t>BELL MEMORIAL PUBLIC LIBRARY</t>
  </si>
  <si>
    <t>MILFORD PUBLIC LIBRARY</t>
  </si>
  <si>
    <t>PIERCETON PUBLIC LIBRARY</t>
  </si>
  <si>
    <t>SYRACUSE PUBLIC LIBRARY</t>
  </si>
  <si>
    <t>WARSAW COMMUNITY PUBLIC LIBRARY</t>
  </si>
  <si>
    <t>KOSCIUSKO COUNTY SOLID WASTE MANAGEMENT</t>
  </si>
  <si>
    <t>44 LaGrange County CVET</t>
  </si>
  <si>
    <t>LAGRANGE COUNTY</t>
  </si>
  <si>
    <t>BLOOMFIELD TOWNSHIP</t>
  </si>
  <si>
    <t>CLEARSPRING TOWNSHIP</t>
  </si>
  <si>
    <t>EDEN TOWNSHIP</t>
  </si>
  <si>
    <t>GREENFIELD TOWNSHIP</t>
  </si>
  <si>
    <t>LIMA TOWNSHIP</t>
  </si>
  <si>
    <t>MILFORD TOWNSHIP</t>
  </si>
  <si>
    <t>NEWBURY TOWNSHIP</t>
  </si>
  <si>
    <t>LAGRANGE CIVIL TOWN</t>
  </si>
  <si>
    <t>SHIPSHEWANA CIVIL TOWN</t>
  </si>
  <si>
    <t>TOPEKA CIVIL TOWN</t>
  </si>
  <si>
    <t>WOLCOTTVILLE CIVIL TOWN</t>
  </si>
  <si>
    <t>LAKELAND SCHOOL CORPORATION</t>
  </si>
  <si>
    <t>PRAIRIE HEIGHTS COMMUNITY SCHOOL CORPORA</t>
  </si>
  <si>
    <t>WESTVIEW SCHOOL CORPORATION</t>
  </si>
  <si>
    <t>LAGRANGE COUNTY PUBLIC LIBRARY</t>
  </si>
  <si>
    <t>45 Lake County CVET</t>
  </si>
  <si>
    <t>LAKE COUNTY</t>
  </si>
  <si>
    <t>CALUMET TOWNSHIP</t>
  </si>
  <si>
    <t>EAGLE CREEK TOWNSHIP</t>
  </si>
  <si>
    <t>HOBART TOWNSHIP</t>
  </si>
  <si>
    <t>NORTH TOWNSHIP</t>
  </si>
  <si>
    <t>ST. JOHN TOWNSHIP</t>
  </si>
  <si>
    <t>WEST CREEK TOWNSHIP</t>
  </si>
  <si>
    <t>WINFIELD TOWNSHIP</t>
  </si>
  <si>
    <t>CEDAR LAKE CIVIL TOWN</t>
  </si>
  <si>
    <t>CROWN POINT CIVIL CITY</t>
  </si>
  <si>
    <t>DYER CIVIL TOWN</t>
  </si>
  <si>
    <t>EAST CHICAGO CIVIL CITY</t>
  </si>
  <si>
    <t>GARY CIVIL CITY</t>
  </si>
  <si>
    <t>GRIFFITH CIVIL TOWN</t>
  </si>
  <si>
    <t>HAMMOND CIVIL CITY</t>
  </si>
  <si>
    <t>HIGHLAND CIVIL TOWN</t>
  </si>
  <si>
    <t>HOBART CIVIL CITY</t>
  </si>
  <si>
    <t>LAKE STATION CIVIL CITY</t>
  </si>
  <si>
    <t>LOWELL CIVIL TOWN</t>
  </si>
  <si>
    <t>MERRILLVILLE CIVIL TOWN</t>
  </si>
  <si>
    <t>MUNSTER CIVIL TOWN</t>
  </si>
  <si>
    <t>NEW CHICAGO CIVIL TOWN</t>
  </si>
  <si>
    <t>SCHERERVILLE CIVIL TOWN</t>
  </si>
  <si>
    <t>SCHNEIDER CIVIL TOWN</t>
  </si>
  <si>
    <t>ST. JOHN CIVIL TOWN</t>
  </si>
  <si>
    <t>WHITING CIVIL CITY</t>
  </si>
  <si>
    <t>WINFIELD CIVIL TOWN</t>
  </si>
  <si>
    <t>CROWN POINT COMMUNITY SCHOOL CORPORATION</t>
  </si>
  <si>
    <t>EAST CHICAGO CITY SCHOOL CORPORATION</t>
  </si>
  <si>
    <t>GARY COMMUNITY SCHOOL CORPORATION</t>
  </si>
  <si>
    <t>GRIFFITH PUBLIC SCHOOL CORPORATION</t>
  </si>
  <si>
    <t>HAMMOND CITY SCHOOL CORPORATION</t>
  </si>
  <si>
    <t>HANOVER COMMUNITY SCHOOL CORPORATION</t>
  </si>
  <si>
    <t>HIGHLAND TOWN SCHOOL CORPORATION</t>
  </si>
  <si>
    <t>LAKE CENTRAL SCHOOL CORPORATION</t>
  </si>
  <si>
    <t>LAKE RIDGE SCHOOL CORPORATION</t>
  </si>
  <si>
    <t>LAKE STATION CITY SCHOOL CORPORATION</t>
  </si>
  <si>
    <t>MERRILLVILLE SCHOOL CORPORATION</t>
  </si>
  <si>
    <t>MUNSTER COMMUNITY SCHOOL CORPORATION</t>
  </si>
  <si>
    <t>RIVER FOREST COMMUNITY SCHOOL CORPORATIO</t>
  </si>
  <si>
    <t>SCHOOL CITY OF HOBART SCHOOL CORPORATION</t>
  </si>
  <si>
    <t>TRI CREEK SCHOOL CORPORATION</t>
  </si>
  <si>
    <t>WHITING CITY SCHOOL CORPORATION</t>
  </si>
  <si>
    <t>CROWN POINT COMMUNITY PUBLIC LIBRARY</t>
  </si>
  <si>
    <t>EAST CHICAGO PUBLIC LIBRARY</t>
  </si>
  <si>
    <t>GARY PUBLIC LIBRARY</t>
  </si>
  <si>
    <t>HAMMOND PUBLIC LIBRARY</t>
  </si>
  <si>
    <t>LAKE COUNTY PUBLIC LIBRARY</t>
  </si>
  <si>
    <t>LOWELL PUBLIC LIBRARY</t>
  </si>
  <si>
    <t>WHITING PUBLIC LIBRARY</t>
  </si>
  <si>
    <t>DYER REDEVELOPMENT</t>
  </si>
  <si>
    <t>DYER WATER WORKS</t>
  </si>
  <si>
    <t>EAST CHICAGO SANITARY</t>
  </si>
  <si>
    <t>GARY AIRPORT</t>
  </si>
  <si>
    <t>GARY PUBLIC TRANSPORTATION</t>
  </si>
  <si>
    <t>GARY REDEVELOPMENT</t>
  </si>
  <si>
    <t>GARY SANITARY</t>
  </si>
  <si>
    <t>HAMMOND REDEVELOPMENT</t>
  </si>
  <si>
    <t>HAMMOND SANITARY</t>
  </si>
  <si>
    <t>HIGHLAND SANITARY</t>
  </si>
  <si>
    <t>HIGHLAND WATER DISTRICT</t>
  </si>
  <si>
    <t>LAKE COUNTY SOLID WASTE MANAGEMENT DISTR</t>
  </si>
  <si>
    <t>LAKE RIDGE FIRE PROTECTION</t>
  </si>
  <si>
    <t>SCHERERVILLE WATERWORKS</t>
  </si>
  <si>
    <t>ST. JOHN SANITARY</t>
  </si>
  <si>
    <t>ST. JOHN WATER DISTRICT</t>
  </si>
  <si>
    <t>TOWN OF DYER SANITARY DISTRICT</t>
  </si>
  <si>
    <t>WHITING SANITARY</t>
  </si>
  <si>
    <t>46 LaPorte County CVET</t>
  </si>
  <si>
    <t>LAPORTE COUNTY</t>
  </si>
  <si>
    <t>COOLSPRING TOWNSHIP</t>
  </si>
  <si>
    <t>DEWEY TOWNSHIP</t>
  </si>
  <si>
    <t>GALENA TOWNSHIP</t>
  </si>
  <si>
    <t>HANNA TOWNSHIP</t>
  </si>
  <si>
    <t>HUDSON TOWNSHIP</t>
  </si>
  <si>
    <t>NEW DURHAM TOWNSHIP</t>
  </si>
  <si>
    <t>WILLS TOWNSHIP</t>
  </si>
  <si>
    <t>KINGSBURY CIVIL TOWN</t>
  </si>
  <si>
    <t>KINGSFORD HEIGHTS CIVIL TOWN</t>
  </si>
  <si>
    <t>LACROSSE CIVIL TOWN</t>
  </si>
  <si>
    <t>LAPORTE CIVIL CITY</t>
  </si>
  <si>
    <t>LONG BEACH CIVIL TOWN</t>
  </si>
  <si>
    <t>MICHIANA SHORES CIVIL TOWN</t>
  </si>
  <si>
    <t>MICHIGAN CITY CIVIL CITY</t>
  </si>
  <si>
    <t>POTTAWATTAMIE PARK CIVIL TOWN</t>
  </si>
  <si>
    <t>TRAIL CREEK CIVIL TOWN</t>
  </si>
  <si>
    <t>WANATAH CIVIL TOWN</t>
  </si>
  <si>
    <t>WESTVILLE CIVIL TOWN</t>
  </si>
  <si>
    <t>CASS TOWNSHIP SCHOOL CORPORATION</t>
  </si>
  <si>
    <t>DEWEY TOWNSHIP SCHOOL CORPORATION</t>
  </si>
  <si>
    <t>JOHN GLENN SCHOOL CORPORATION</t>
  </si>
  <si>
    <t>LAPORTE COMMUNITY SCHOOL CORPORATION</t>
  </si>
  <si>
    <t>MICHIGAN CITY AREA SCHOOL CORPORATION</t>
  </si>
  <si>
    <t>NEW DURHAM TOWNSHIP SCHOOL CORPORATION</t>
  </si>
  <si>
    <t>NEW PRAIRIE UNITED SCHOOL CORPORATION</t>
  </si>
  <si>
    <t>PRAIRIE TOWNSHIP SCHOOL CORPORATION</t>
  </si>
  <si>
    <t>SOUTH CENTRAL COMMUNITY SCHOOL CORPORATI</t>
  </si>
  <si>
    <t>LACROSSE PUBLIC LIBRARY</t>
  </si>
  <si>
    <t>LAPORTE COUNTY PUBLIC LIBRARY</t>
  </si>
  <si>
    <t>MICHIGAN CITY PUBLIC LIBRARY</t>
  </si>
  <si>
    <t>WANATAH PUBLIC LIBRARY</t>
  </si>
  <si>
    <t>WESTVILLE PUBLIC LIBRARY</t>
  </si>
  <si>
    <t>LAPORTE COUNTY SOLID WASTE MANAGEMENT</t>
  </si>
  <si>
    <t>LAPORTE MUNICIPAL AIRPORT AUTHORITY</t>
  </si>
  <si>
    <t>LAPORTE REDEVELOPMENT</t>
  </si>
  <si>
    <t>MICHIGAN CITY SANITARY</t>
  </si>
  <si>
    <t>47 Lawrence County CVET</t>
  </si>
  <si>
    <t>LAWRENCE COUNTY</t>
  </si>
  <si>
    <t>BONO TOWNSHIP</t>
  </si>
  <si>
    <t>GUTHRIE TOWNSHIP</t>
  </si>
  <si>
    <t>INDIAN CREEK TOWNSHIP</t>
  </si>
  <si>
    <t>MARSHALL TOWNSHIP</t>
  </si>
  <si>
    <t>PLEASANT RUN TOWNSHIP</t>
  </si>
  <si>
    <t>SHAWSWICK TOWNSHIP</t>
  </si>
  <si>
    <t>SPICE VALLEY TOWNSHIP</t>
  </si>
  <si>
    <t>BEDFORD CIVIL CITY</t>
  </si>
  <si>
    <t>MITCHELL CIVIL CITY</t>
  </si>
  <si>
    <t>OOLITIC CIVIL TOWN</t>
  </si>
  <si>
    <t>MITCHELL COMMUNITY SCHOOL CORPORATION</t>
  </si>
  <si>
    <t>NORTH LAWRENCE COMMUNITY SCHOOL CORPORAT</t>
  </si>
  <si>
    <t>BEDFORD PUBLIC LIBRARY</t>
  </si>
  <si>
    <t>MITCHELL COMMUNITY PUBLIC LIBRARY</t>
  </si>
  <si>
    <t>LAWRENCE COUNTY SOLID WASTE MANAGEMENT D</t>
  </si>
  <si>
    <t>48 Madison County CVET</t>
  </si>
  <si>
    <t>MADISON COUNTY</t>
  </si>
  <si>
    <t>ANDERSON TOWNSHIP</t>
  </si>
  <si>
    <t>DUCK CREEK TOWNSHIP</t>
  </si>
  <si>
    <t>PIPE CREEK TOWNSHIP</t>
  </si>
  <si>
    <t>STONY CREEK TOWNSHIP</t>
  </si>
  <si>
    <t>ALEXANDRIA CIVIL CITY</t>
  </si>
  <si>
    <t>ANDERSON CIVIL CITY</t>
  </si>
  <si>
    <t>COUNTRY CLUB HEIGHTS CIVIL TOWN</t>
  </si>
  <si>
    <t>EDGEWOOD CIVIL TOWN</t>
  </si>
  <si>
    <t>ELWOOD CIVIL CITY</t>
  </si>
  <si>
    <t>FRANKTON CIVIL TOWN</t>
  </si>
  <si>
    <t>INGALLS CIVIL TOWN</t>
  </si>
  <si>
    <t>LAPEL CIVIL TOWN</t>
  </si>
  <si>
    <t>MARKLEVILLE CIVIL TOWN</t>
  </si>
  <si>
    <t>ORESTES CIVIL TOWN</t>
  </si>
  <si>
    <t>PENDLETON CIVIL TOWN</t>
  </si>
  <si>
    <t>RIVER FOREST CIVIL TOWN</t>
  </si>
  <si>
    <t>SUMMITVILLE CIVIL TOWN</t>
  </si>
  <si>
    <t>WOODLAWN HEIGHTS CIVIL TOWN</t>
  </si>
  <si>
    <t>ALEXANDRIA COMMUNITY SCHOOL CORPORATION</t>
  </si>
  <si>
    <t>ANDERSON COMMUNITY SCHOOL CORPORATION</t>
  </si>
  <si>
    <t>ELWOOD COMMUNITY SCHOOL CORPORATION</t>
  </si>
  <si>
    <t>FRANKTON-LAPEL COMMUNITY SCHOOL CORPORAT</t>
  </si>
  <si>
    <t>SOUTH MADISON COMMUNITY SCHOOL CORPORATI</t>
  </si>
  <si>
    <t>ALEXANDRIA-MONROE PUBLIC LIBRARY</t>
  </si>
  <si>
    <t>ANDERSON-ANDERSON, STONEY CREEK UNION TO</t>
  </si>
  <si>
    <t>NORTH MADISON COUNTY LIBRARY SYSTEM</t>
  </si>
  <si>
    <t>PENDLETON COMMUNITY PUBLIC LIBRARY</t>
  </si>
  <si>
    <t>INDEPENDENCE FIRE</t>
  </si>
  <si>
    <t>49 Marion County CVET</t>
  </si>
  <si>
    <t>INDIANAPOLIS CONSOLIDATED COUNTY</t>
  </si>
  <si>
    <t>MARION COUNTY</t>
  </si>
  <si>
    <t>DECATUR TOWNSHIP</t>
  </si>
  <si>
    <t>LAWRENCE TOWNSHIP</t>
  </si>
  <si>
    <t>BEECH GROVE CIVIL CITY</t>
  </si>
  <si>
    <t>CLERMONT CIVIL TOWN</t>
  </si>
  <si>
    <t>HOMECROFT CIVIL TOWN</t>
  </si>
  <si>
    <t>INDIANAPOLIS CONSOLIDATED CITY</t>
  </si>
  <si>
    <t>LAWRENCE CIVIL CITY</t>
  </si>
  <si>
    <t>MERIDIAN HILLS CIVIL TOWN</t>
  </si>
  <si>
    <t>ROCKY RIPPLE CIVIL TOWN</t>
  </si>
  <si>
    <t>SOUTHPORT CIVIL CITY</t>
  </si>
  <si>
    <t>SPEEDWAY CITY CIVIL TOWN</t>
  </si>
  <si>
    <t>WARREN PARK CIVIL TOWN</t>
  </si>
  <si>
    <t>WILLIAMS CREEK CIVIL TOWN</t>
  </si>
  <si>
    <t>WYNNEDALE CIVIL TOWN</t>
  </si>
  <si>
    <t>BEECH GROVE CITY SCHOOL CORPORATION</t>
  </si>
  <si>
    <t>FRANKLIN TOWNSHIP COMMUNITY SCHOOL CORPO</t>
  </si>
  <si>
    <t>INDIANAPOLIS PUBLIC SCHOOL CORPORATION</t>
  </si>
  <si>
    <t>M.S.D. DECATUR TOWNSHIP SCHOOL CORPORATI</t>
  </si>
  <si>
    <t>M.S.D. LAWRENCE TOWNSHIP SCHOOL CORPORAT</t>
  </si>
  <si>
    <t>M.S.D. PERRY TOWNSHIP SCHOOL CORPORATION</t>
  </si>
  <si>
    <t>M.S.D. PIKE TOWNSHIP SCHOOL CORPORATION</t>
  </si>
  <si>
    <t>M.S.D. WARREN TOWNSHIP SCHOOL CORPORATIO</t>
  </si>
  <si>
    <t>M.S.D. WASHINGTON TOWNSHIP SCHOOL CORPOR</t>
  </si>
  <si>
    <t>M.S.D. WAYNE TOWNSHIP SCHOOL CORPORATION</t>
  </si>
  <si>
    <t>SPEEDWAY CITY SCHOOL CORPORATION</t>
  </si>
  <si>
    <t>BEECH GROVE PUBLIC LIBRARY</t>
  </si>
  <si>
    <t>INDIANAPOLIS-MARION COUNTY PUBLIC LIBRAR</t>
  </si>
  <si>
    <t>SPEEDWAY CITY PUBLIC LIBRARY</t>
  </si>
  <si>
    <t>INDIANAPOLIS FIRE SPECIAL SERVICE</t>
  </si>
  <si>
    <t>INDIANAPOLIS POLICE SPECIAL SERVICE</t>
  </si>
  <si>
    <t>INDIANAPOLIS PUBLIC TRANSPORTATION</t>
  </si>
  <si>
    <t>INDIANAPOLIS SANITATION (LIQUID)</t>
  </si>
  <si>
    <t>INDIANAPOLIS SANITATION (SOLID)</t>
  </si>
  <si>
    <t>MARION COUNTY AIRPORT</t>
  </si>
  <si>
    <t>MARION COUNTY HEALTH AND HOSPITAL</t>
  </si>
  <si>
    <t>SPEEDWAY PUBLIC TRANSPORTATION</t>
  </si>
  <si>
    <t>50 Marshall County CVET</t>
  </si>
  <si>
    <t>MARSHALL COUNTY</t>
  </si>
  <si>
    <t>BOURBON TOWNSHIP</t>
  </si>
  <si>
    <t>WALNUT TOWNSHIP</t>
  </si>
  <si>
    <t>WEST TOWNSHIP</t>
  </si>
  <si>
    <t>ARGOS CIVIL TOWN</t>
  </si>
  <si>
    <t>BOURBON CIVIL TOWN</t>
  </si>
  <si>
    <t>BREMEN CIVIL TOWN</t>
  </si>
  <si>
    <t>CULVER CIVIL TOWN</t>
  </si>
  <si>
    <t>LAPAZ CIVIL TOWN</t>
  </si>
  <si>
    <t>PLYMOUTH CIVIL CITY</t>
  </si>
  <si>
    <t>ARGOS COMMUNITY SCHOOL CORPORATION</t>
  </si>
  <si>
    <t>BREMEN PUBLIC SCHOOL CORPORATION</t>
  </si>
  <si>
    <t>PLYMOUTH COMMUNITY SCHOOL</t>
  </si>
  <si>
    <t>UNION-NORTH UNITED SCHOOL CORPORATION</t>
  </si>
  <si>
    <t>ARGOS PUBLIC LIBRARY</t>
  </si>
  <si>
    <t>BOURBON PUBLIC LIBRARY</t>
  </si>
  <si>
    <t>BREMEN PUBLIC LIBRARY</t>
  </si>
  <si>
    <t>CULVER PUBLIC LIBRARY</t>
  </si>
  <si>
    <t>PLYMOUTH PUBLIC LIBRARY</t>
  </si>
  <si>
    <t>MARSHALL COUNTY SOLID WASTE MANAGEMENT</t>
  </si>
  <si>
    <t>51 Martin County CVET</t>
  </si>
  <si>
    <t>MARTIN COUNTY</t>
  </si>
  <si>
    <t>HALBERT TOWNSHIP</t>
  </si>
  <si>
    <t>LOST RIVER TOWNSHIP</t>
  </si>
  <si>
    <t>MITCHELTREE TOWNSHIP</t>
  </si>
  <si>
    <t>RUTHERFORD TOWNSHIP</t>
  </si>
  <si>
    <t>CRANE CIVIL TOWN</t>
  </si>
  <si>
    <t>LOOGOOTEE CIVIL CITY</t>
  </si>
  <si>
    <t>SHOALS CIVIL TOWN</t>
  </si>
  <si>
    <t>LOOGOOTEE COMMUNITY SCHOOL CORPORATION</t>
  </si>
  <si>
    <t>SHOALS COMMUNITY SCHOOL CORPORATION</t>
  </si>
  <si>
    <t>LOOGOOTEE PUBLIC LIBRARY</t>
  </si>
  <si>
    <t>SHOALS PUBLIC LIBRARY</t>
  </si>
  <si>
    <t>MARTIN COUNTY SOLID WASTE MANAGEMENT DIS</t>
  </si>
  <si>
    <t>52 Miami County CVET</t>
  </si>
  <si>
    <t>MIAMI COUNTY</t>
  </si>
  <si>
    <t>ALLEN TOWNSHIP</t>
  </si>
  <si>
    <t>ERIE TOWNSHIP</t>
  </si>
  <si>
    <t>PERU TOWNSHIP</t>
  </si>
  <si>
    <t>UNION TOWNSHP</t>
  </si>
  <si>
    <t>AMBOY CIVIL TOWN</t>
  </si>
  <si>
    <t>BUNKER HILL CIVIL TOWN</t>
  </si>
  <si>
    <t>DENVER CIVIL TOWN</t>
  </si>
  <si>
    <t>MACY CIVIL TOWN</t>
  </si>
  <si>
    <t>PERU CIVIL CITY</t>
  </si>
  <si>
    <t>MACONOQUAH SCHOOL CORPORATION</t>
  </si>
  <si>
    <t>NORTH MIAMI CONSOLIDATED SCHOOL CORPORAT</t>
  </si>
  <si>
    <t>PERU COMMUNITY SCHOOL CORPORATION</t>
  </si>
  <si>
    <t>CONVERSE PUBLIC LIBRARY</t>
  </si>
  <si>
    <t>PERU PUBLIC LIBRARY</t>
  </si>
  <si>
    <t>MIAMI COUNTY SOLID WASTE MANAGEMENT DIST</t>
  </si>
  <si>
    <t>53 Monroe County CVET</t>
  </si>
  <si>
    <t>MONROE COUNTY</t>
  </si>
  <si>
    <t>BEAN BLOSSOM TOWNSHIP</t>
  </si>
  <si>
    <t>BLOOMINGTON TOWNSHIP</t>
  </si>
  <si>
    <t>BLOOMINGTON CIVIL CITY</t>
  </si>
  <si>
    <t>ELLETTSVILLE CIVIL TOWN</t>
  </si>
  <si>
    <t>STINESVILLE CIVIL TOWN</t>
  </si>
  <si>
    <t>MONROE COUNTY COMMUNITY SCHOOL CORPORATI</t>
  </si>
  <si>
    <t>RICHLAND-BEAN BLOSSOM COMMUNITY SCHOOL C</t>
  </si>
  <si>
    <t>MONROE COUNTY PUBLIC LIBRARY</t>
  </si>
  <si>
    <t>BLOOMINGTON TRANSPORTATION</t>
  </si>
  <si>
    <t>MONROE COUNTY SOLID WASTE MANAGEMENT DIS</t>
  </si>
  <si>
    <t>PERRY-CLEAR CREEK FIRE PROTECTION</t>
  </si>
  <si>
    <t>54 Montgomery County CVET</t>
  </si>
  <si>
    <t>MONTGOMERY COUNTY</t>
  </si>
  <si>
    <t>COAL CREEK TOWNSHIP</t>
  </si>
  <si>
    <t>RIPLEY TOWNSHIP</t>
  </si>
  <si>
    <t>ALAMO CIVIL TOWN</t>
  </si>
  <si>
    <t>CRAWFORDSVILLE CIVIL CITY</t>
  </si>
  <si>
    <t>DARLINGTON CIVIL TOWN</t>
  </si>
  <si>
    <t>LADOGA CIVIL TOWN</t>
  </si>
  <si>
    <t>LINDEN CIVIL TOWN</t>
  </si>
  <si>
    <t>NEW MARKET CIVIL TOWN</t>
  </si>
  <si>
    <t>NEW RICHMOND CIVIL TOWN</t>
  </si>
  <si>
    <t>NEW ROSS CIVIL TOWN</t>
  </si>
  <si>
    <t>WAVELAND CIVIL TOWN</t>
  </si>
  <si>
    <t>WAYNETOWN CIVIL TOWN</t>
  </si>
  <si>
    <t>WINGATE CIVIL TOWN</t>
  </si>
  <si>
    <t>CRAWFORDSVILLE COMMUNITY SCHOOL CORPORAT</t>
  </si>
  <si>
    <t>NORTH MONTGOMERY COMMUNITY SCHOOL CORPOR</t>
  </si>
  <si>
    <t>SOUTH MONTGOMERY COMMUNITY SCHOOL CORPOR</t>
  </si>
  <si>
    <t>CRAWFORDSVILLE PUBLIC LIBRARY</t>
  </si>
  <si>
    <t>DARLINGTON PUBLIC LIBRARY</t>
  </si>
  <si>
    <t>LADOGA PUBLIC LIBRARY</t>
  </si>
  <si>
    <t>LINDEN PUBLIC LIBRARY</t>
  </si>
  <si>
    <t>WAVELAND PUBLIC LIBRARY</t>
  </si>
  <si>
    <t>55 Morgan County CVET</t>
  </si>
  <si>
    <t>MORGAN COUNTY</t>
  </si>
  <si>
    <t>ASHLAND TOWNSHIP</t>
  </si>
  <si>
    <t>BAKER TOWNSHIP</t>
  </si>
  <si>
    <t>GREGG TOWNSHIP</t>
  </si>
  <si>
    <t>BETHANY CIVIL TOWN</t>
  </si>
  <si>
    <t>BROOKLYN CIVIL TOWN</t>
  </si>
  <si>
    <t>MARTINSVILLE CIVIL CITY</t>
  </si>
  <si>
    <t>MONROVIA CIVIL TOWN</t>
  </si>
  <si>
    <t>MOORESVILLE CIVIL TOWN</t>
  </si>
  <si>
    <t>MORGANTOWN CIVIL TOWN</t>
  </si>
  <si>
    <t>PARAGON CIVIL TOWN</t>
  </si>
  <si>
    <t>EMINENCE CONSOLIDATED SCHOOL CORPORATION</t>
  </si>
  <si>
    <t>M.S.D. MARTINSVILLE SCHOOL CORPORATION</t>
  </si>
  <si>
    <t>MONROE-GREGG SCHOOL CORPORATION</t>
  </si>
  <si>
    <t>MOORESVILLE CONSOLIDATED SCHOOL CORPORAT</t>
  </si>
  <si>
    <t>MOORESVILLE PUBLIC LIBRARY</t>
  </si>
  <si>
    <t>MORGAN COUNTY PUBLIC LIBRARY</t>
  </si>
  <si>
    <t>HARRISON TOWNSHIP FIRE #7</t>
  </si>
  <si>
    <t>MONROE TOWNSHIP FIRE DISTRICT</t>
  </si>
  <si>
    <t>56 Newton County CVET</t>
  </si>
  <si>
    <t>NEWTON COUNTY</t>
  </si>
  <si>
    <t>BEAVER TOWNSHIP</t>
  </si>
  <si>
    <t>COLFAX TOWNSHIP</t>
  </si>
  <si>
    <t>IROQUOIS TOWNSHIP</t>
  </si>
  <si>
    <t>MCCLELLAN TOWNSHIP</t>
  </si>
  <si>
    <t>BROOK CIVIL TOWN</t>
  </si>
  <si>
    <t>GOODLAND CIVIL TOWN</t>
  </si>
  <si>
    <t>KENTLAND CIVIL TOWN</t>
  </si>
  <si>
    <t>MOROCCO CIVIL TOWN</t>
  </si>
  <si>
    <t>MT. AYR CIVIL TOWN</t>
  </si>
  <si>
    <t>NORTH NEWTON SCHOOL CORPORATION</t>
  </si>
  <si>
    <t>BROOK PUBLIC LIBRARY</t>
  </si>
  <si>
    <t>GOODLAND PUBLIC LIBRARY</t>
  </si>
  <si>
    <t>KENTLAND PUBLIC LIBRARY</t>
  </si>
  <si>
    <t>NEWTON COUNTY PUBLIC LIBRARY</t>
  </si>
  <si>
    <t>57 Noble County CVET</t>
  </si>
  <si>
    <t>NOBLE COUNTY</t>
  </si>
  <si>
    <t>ALBION TOWNSHIP</t>
  </si>
  <si>
    <t>SWAN TOWNSHIP</t>
  </si>
  <si>
    <t>ALBION CIVIL TOWN</t>
  </si>
  <si>
    <t>AVILLA CIVIL TOWN</t>
  </si>
  <si>
    <t>CROMWELL CIVIL TOWN</t>
  </si>
  <si>
    <t>KENDALLVILLE CIVIL CITY</t>
  </si>
  <si>
    <t>LIGONIER CIVIL CITY</t>
  </si>
  <si>
    <t>ROME CITY CIVIL TOWN</t>
  </si>
  <si>
    <t>CENTRAL NOBLE COMMUNITY SCHOOL CORPORATI</t>
  </si>
  <si>
    <t>EAST NOBLE SCHOOL CORPORATION</t>
  </si>
  <si>
    <t>SMITH-GREEN COMMUNITY SCHOOL CORPORATION</t>
  </si>
  <si>
    <t>WEST NOBLE SCHOOL CORPORATION</t>
  </si>
  <si>
    <t>KENDALLVILLE PUBLIC LIBRARY</t>
  </si>
  <si>
    <t>LIGONIER PUBLIC LIBRARY</t>
  </si>
  <si>
    <t>NOBLE COUNTY PUBLIC LIBRARY</t>
  </si>
  <si>
    <t>County Total (Unit Amount Plus Allocations)</t>
  </si>
  <si>
    <t>58 Ohio County CVET</t>
  </si>
  <si>
    <t>OHIO COUNTY</t>
  </si>
  <si>
    <t>RANDOLPH TOWNSHIP</t>
  </si>
  <si>
    <t>RISING SUN CIVIL CITY</t>
  </si>
  <si>
    <t>RISING SUN-OHIO COUNTY COMMUNITY SCHOOL</t>
  </si>
  <si>
    <t>OHIO COUNTY PUBLIC LIBRARY</t>
  </si>
  <si>
    <t>59 Orange County CVET</t>
  </si>
  <si>
    <t>ORANGE COUNTY</t>
  </si>
  <si>
    <t>FRENCH LICK TOWNSHIP</t>
  </si>
  <si>
    <t>NORTHEAST TOWNSHIP</t>
  </si>
  <si>
    <t>NORTHWEST TOWNSHIP</t>
  </si>
  <si>
    <t>ORANGEVILLE TOWNSHIP</t>
  </si>
  <si>
    <t>ORLEANS TOWNSHIP</t>
  </si>
  <si>
    <t>PAOLI TOWNSHIP</t>
  </si>
  <si>
    <t>SOUTHEAST TOWNSHIP</t>
  </si>
  <si>
    <t>STAMPERSCREEK TOWNSHIP</t>
  </si>
  <si>
    <t>FRENCH LICK CIVIL TOWN</t>
  </si>
  <si>
    <t>ORLEANS CIVIL TOWN</t>
  </si>
  <si>
    <t>PAOLI CIVIL TOWN</t>
  </si>
  <si>
    <t>WEST BADEN CIVIL TOWN</t>
  </si>
  <si>
    <t>ORLEANS COMMUNITY SCHOOL CORPORATION</t>
  </si>
  <si>
    <t>PAOLI COMMUNITY SCHOOL CORPORATION</t>
  </si>
  <si>
    <t>SPRINGS VALLEY COMMUNITY SCHOOL CORPORAT</t>
  </si>
  <si>
    <t>FRENCH LICK-MELTON PUBLIC LIBRARY</t>
  </si>
  <si>
    <t>ORLEANS PUBLIC LIBRARY</t>
  </si>
  <si>
    <t>PAOLI PUBLIC LIBRARY</t>
  </si>
  <si>
    <t>ORANGE COUNTY FIRE PROTECTION DISTRICT</t>
  </si>
  <si>
    <t>ORANGE COUNTY SOLID WASTE MANAGEMENT DIS</t>
  </si>
  <si>
    <t>OWEN COUNTY</t>
  </si>
  <si>
    <t>SPENCER-OWEN COMMUNITY SCHOOL CORPORATIO</t>
  </si>
  <si>
    <t>SPENCER-OWEN COUNTY PUBLIC LIBRARY</t>
  </si>
  <si>
    <t>CLOVERDALE COMMUNITY SCHOOL CORPORATION</t>
  </si>
  <si>
    <t>SPENCER CIVIL TOWN</t>
  </si>
  <si>
    <t>GOSPORT CIVIL TOWN</t>
  </si>
  <si>
    <t>61 Parke County CVET</t>
  </si>
  <si>
    <t>PARKE COUNTY</t>
  </si>
  <si>
    <t>FLORIDA TOWNSHIP</t>
  </si>
  <si>
    <t>RACCOON TOWNSHIP</t>
  </si>
  <si>
    <t>RESERVE TOWNSHIP</t>
  </si>
  <si>
    <t>BLOOMINGDALE CIVIL TOWN</t>
  </si>
  <si>
    <t>MARSHALL CIVIL TOWN</t>
  </si>
  <si>
    <t>MECCA CIVIL TOWN</t>
  </si>
  <si>
    <t>MONTEZUMA CIVIL TOWN</t>
  </si>
  <si>
    <t>ROCKVILLE CIVIL TOWN</t>
  </si>
  <si>
    <t>ROSEDALE CIVIL TOWN</t>
  </si>
  <si>
    <t>ROCKVILLE COMMUNITY SCHOOL CORPORATION</t>
  </si>
  <si>
    <t>SOUTHWEST PARKE COMMUNITY SCHOOL CORPORA</t>
  </si>
  <si>
    <t>TURKEY RUN COMMUNITY SCHOOL CORPORATION</t>
  </si>
  <si>
    <t>MONTEZUMA PUBLIC LIBRARY</t>
  </si>
  <si>
    <t>ROCKVILLE PUBLIC LIBRARY</t>
  </si>
  <si>
    <t>WEST CENTRAL INDIANA SOLID WASTE MGMT</t>
  </si>
  <si>
    <t>62 Perry County CVET</t>
  </si>
  <si>
    <t>PERRY COUNTY</t>
  </si>
  <si>
    <t>LEOPOLD TOWNSHIP</t>
  </si>
  <si>
    <t>OIL TOWNSHIP</t>
  </si>
  <si>
    <t>TOBIN TOWNSHIP</t>
  </si>
  <si>
    <t>CANNELTON CIVIL CITY</t>
  </si>
  <si>
    <t>TELL CITY CIVIL CITY</t>
  </si>
  <si>
    <t>TROY CIVIL TOWN</t>
  </si>
  <si>
    <t>CANNELTON CITY SCHOOL CORPORATION</t>
  </si>
  <si>
    <t>PERRY CENTRAL COMMUNITY SCHOOL CORPORATI</t>
  </si>
  <si>
    <t>TELL CITY-TROY TOWNSHIP SCHOOL CORPORATI</t>
  </si>
  <si>
    <t>CANNELTON PUBLIC LIBRARY</t>
  </si>
  <si>
    <t>TELL CITY PUBLIC LIBRARY</t>
  </si>
  <si>
    <t>PERRY COUNTY AIRPORT AUTHORITY</t>
  </si>
  <si>
    <t>PERRY COUNTY SOLID WASTE MANAGEMENT DIST</t>
  </si>
  <si>
    <t>63 Pike County CVET</t>
  </si>
  <si>
    <t>PIKE COUNTY</t>
  </si>
  <si>
    <t>LOCKHART TOWNSHIP</t>
  </si>
  <si>
    <t>PETERSBURG CIVIL CITY</t>
  </si>
  <si>
    <t>SPURGEON CIVIL TOWN</t>
  </si>
  <si>
    <t>WINSLOW CIVIL TOWN</t>
  </si>
  <si>
    <t>PIKE COUNTY SCHOOL CORPORATION</t>
  </si>
  <si>
    <t>PIKE COUNTY PUBLIC LIBRARY</t>
  </si>
  <si>
    <t>JEFFERSON-MARION TOWNSHIP FIRE</t>
  </si>
  <si>
    <t>PATOKA TOWNSHIP FIRE</t>
  </si>
  <si>
    <t>PIKE COUNTY SOLID WASTE DISTRICT</t>
  </si>
  <si>
    <t>64 Porter County CVET</t>
  </si>
  <si>
    <t>PORTER COUNTY</t>
  </si>
  <si>
    <t>PORTAGE TOWNSHIP</t>
  </si>
  <si>
    <t>PORTER TOWNSHIP</t>
  </si>
  <si>
    <t>WESTCHESTER TOWNSHIP</t>
  </si>
  <si>
    <t>BEVERLY SHORES CIVIL TOWN</t>
  </si>
  <si>
    <t>BURNS HARBOR CIVIL TOWN</t>
  </si>
  <si>
    <t>CHESTERTON CIVIL TOWN</t>
  </si>
  <si>
    <t>DUNE ACRES CIVIL TOWN</t>
  </si>
  <si>
    <t>HEBRON CIVIL TOWN</t>
  </si>
  <si>
    <t>KOUTS CIVIL TOWN</t>
  </si>
  <si>
    <t>OGDEN DUNES CIVIL TOWN</t>
  </si>
  <si>
    <t>PINES CIVIL TOWN</t>
  </si>
  <si>
    <t>PORTAGE CIVIL CITY</t>
  </si>
  <si>
    <t>PORTER CIVIL TOWN</t>
  </si>
  <si>
    <t>VALPARAISO CIVIL CITY</t>
  </si>
  <si>
    <t>BOONE TOWNSHIP SCHOOL CORPORATION</t>
  </si>
  <si>
    <t>DUNELAND SCHOOL CORPORATION</t>
  </si>
  <si>
    <t>EAST PORTER COUNTY SCHOOL CORPORATION</t>
  </si>
  <si>
    <t>PORTAGE TOWNSHIP SCHOOL CORPORATION</t>
  </si>
  <si>
    <t>PORTER TOWNSHIP SCHOOL CORPORATION</t>
  </si>
  <si>
    <t>VALPARAISO COMMUNITY SCHOOL CORPORATION</t>
  </si>
  <si>
    <t>PORTER COUNTY PUBLIC LIBRARY</t>
  </si>
  <si>
    <t>WESTCHESTER PUBLIC LIBRARY</t>
  </si>
  <si>
    <t>PORTER CO AIRPORT AUTHORITY</t>
  </si>
  <si>
    <t>PORTER CO SW DISTRICT</t>
  </si>
  <si>
    <t>WEST PORTER TOWNSHIP FIRE PROTECTION</t>
  </si>
  <si>
    <t>Less: State Total</t>
  </si>
  <si>
    <t>65 Posey County CVET</t>
  </si>
  <si>
    <t>POSEY COUNTY</t>
  </si>
  <si>
    <t>BETHEL TOWNSHIP</t>
  </si>
  <si>
    <t>BLACK TOWNSHIP</t>
  </si>
  <si>
    <t>HARMONY TOWNSHIP</t>
  </si>
  <si>
    <t>LYNN TOWNSHIP</t>
  </si>
  <si>
    <t>MARRS TOWNSHIP</t>
  </si>
  <si>
    <t>POINT TOWNSHIP</t>
  </si>
  <si>
    <t>ROBB TOWNSHIP</t>
  </si>
  <si>
    <t>ROBINSON TOWNSHIP</t>
  </si>
  <si>
    <t>CYNTHIANA CIVIL TOWN</t>
  </si>
  <si>
    <t>GRIFFIN CIVIL TOWN</t>
  </si>
  <si>
    <t>MOUNT VERNON CIVIL CITY</t>
  </si>
  <si>
    <t>NEW HARMONY CIVIL TOWN</t>
  </si>
  <si>
    <t>POSEYVILLE CIVIL TOWN</t>
  </si>
  <si>
    <t>M.S.D. MOUNT VERNON SCHOOL CORPORATION</t>
  </si>
  <si>
    <t>M.S.D. NORTH POSEY COUNTY SCHOOL CORPORA</t>
  </si>
  <si>
    <t>NEW HARMONY TOWN AND TOWNSHIP SCHOOL COR</t>
  </si>
  <si>
    <t>ALEXANDRIAN FREE PUBLIC LIBRARY</t>
  </si>
  <si>
    <t>NEW HARMONY WORKINGMENS INSTITUTE</t>
  </si>
  <si>
    <t>POSEYVILLE CARNEGIE LIBRARY</t>
  </si>
  <si>
    <t>GRIFFIN-BETHEL TOWNSHIP FIRE PROTECTION</t>
  </si>
  <si>
    <t>POSEY COUNTY SOLID WASTE MANAGEMENT DIST</t>
  </si>
  <si>
    <t>WADESVILLE-CENTER TOWNSHIP FIRE</t>
  </si>
  <si>
    <t>66 Pulaski County CVET</t>
  </si>
  <si>
    <t>PULASKI COUNTY</t>
  </si>
  <si>
    <t>RICH GROVE TOWNSHIP</t>
  </si>
  <si>
    <t>WHITE POST TOWNSHIP</t>
  </si>
  <si>
    <t>FRANCESVILLE CIVIL TOWN</t>
  </si>
  <si>
    <t>MEDARYVILLE CIVIL TOWN</t>
  </si>
  <si>
    <t>MONTEREY CIVIL TOWN</t>
  </si>
  <si>
    <t>WINAMAC CIVIL TOWN</t>
  </si>
  <si>
    <t>EASTERN PULASKI COMMUNITY SCHOOL CORPORA</t>
  </si>
  <si>
    <t>NORTH JUDSON-SAN PIERRE SCHOOL CORPORATI</t>
  </si>
  <si>
    <t>FRANCESVILLE PUBLIC LIBRARY</t>
  </si>
  <si>
    <t>MONTEREY PUBLIC LIBRARY</t>
  </si>
  <si>
    <t>PULASKI COUNTY PUBLIC LIBRARY</t>
  </si>
  <si>
    <t>67 Putnam County CVET</t>
  </si>
  <si>
    <t>PUTNAM COUNTY</t>
  </si>
  <si>
    <t>CLOVERDALE TOWNSHIP</t>
  </si>
  <si>
    <t>FLOYD TOWNSHIP</t>
  </si>
  <si>
    <t>GREENCASTLE TOWNSHIP</t>
  </si>
  <si>
    <t>RUSSELL TOWNSHIP</t>
  </si>
  <si>
    <t>BAINBRIDGE CIVIL TOWN</t>
  </si>
  <si>
    <t>CLOVERDALE CIVIL TOWN</t>
  </si>
  <si>
    <t>FILLMORE CIVIL TOWN</t>
  </si>
  <si>
    <t>GREENCASTLE CIVIL CITY</t>
  </si>
  <si>
    <t>ROACHDALE CIVIL TOWN</t>
  </si>
  <si>
    <t>RUSSELLVILLE CIVIL TOWN</t>
  </si>
  <si>
    <t>GREENCASTLE COMMUNITY SCHOOL CORPORATION</t>
  </si>
  <si>
    <t>NORTH PUTNAM COMMUNITY SCHOOL CORPORATIO</t>
  </si>
  <si>
    <t>SOUTH PUTNAM COMMUNITY SCHOOL CORPORATIO</t>
  </si>
  <si>
    <t>PUTNAM COUNTY PUBLIC LIBRARY</t>
  </si>
  <si>
    <t>ROACHDALE PUBLIC LIBRARY</t>
  </si>
  <si>
    <t>FLOYD TWP FIRE DISTRICT</t>
  </si>
  <si>
    <t>ROACHDALE FIRE PROTECTION</t>
  </si>
  <si>
    <t>WALNUT CREEK FIRE PROTECTION</t>
  </si>
  <si>
    <t>68 Randolph County CVET</t>
  </si>
  <si>
    <t>RANDOLPH COUNTY</t>
  </si>
  <si>
    <t>GREENSFORK TOWNSHIP</t>
  </si>
  <si>
    <t>WARD TOWNSHIP</t>
  </si>
  <si>
    <t>FARMLAND CIVIL TOWN</t>
  </si>
  <si>
    <t>LOSANTVILLE CIVIL TOWN</t>
  </si>
  <si>
    <t>LYNN CIVIL TOWN</t>
  </si>
  <si>
    <t>MODOC CIVIL TOWN</t>
  </si>
  <si>
    <t>PARKER CIVIL TOWN</t>
  </si>
  <si>
    <t>RIDGEVILLE CIVIL TOWN</t>
  </si>
  <si>
    <t>SARATOGA CIVIL TOWN</t>
  </si>
  <si>
    <t>UNION CITY CIVIL CITY</t>
  </si>
  <si>
    <t>WINCHESTER CIVIL CITY</t>
  </si>
  <si>
    <t>MONROE CENTRAL SCHOOL CORPORATION</t>
  </si>
  <si>
    <t>RANDOLPH CENTRAL SCHOOL CORPORATION</t>
  </si>
  <si>
    <t>RANDOLPH EASTERN SCHOOL CORPORATION</t>
  </si>
  <si>
    <t>RANDOLPH SOUTHERN SCHOOL CORPORATION</t>
  </si>
  <si>
    <t>FARMLAND PUBLIC LIBRARY</t>
  </si>
  <si>
    <t>RIDGEVILLE PUBLIC LIBRARY</t>
  </si>
  <si>
    <t>UNION CITY PUBLIC LIBRARY</t>
  </si>
  <si>
    <t>WINCHESTER PUBLIC LIBRARY</t>
  </si>
  <si>
    <t>RANDOLPH CO SOLID WASTE</t>
  </si>
  <si>
    <t>RIPLEY COUNTY</t>
  </si>
  <si>
    <t>SUNMAN CIVIL TOWN</t>
  </si>
  <si>
    <t>SOUTH RIPLEY COMMUNITY SCHOOL CORPORATIO</t>
  </si>
  <si>
    <t>JAC-CEN-DEL COMMUNITY SCHOOL CORPORATION</t>
  </si>
  <si>
    <t>OSGOOD PUBLIC LIBRARY</t>
  </si>
  <si>
    <t>JAC-CEN-DEL FIRE TERRITORY</t>
  </si>
  <si>
    <t>OSGOOD CIVIL TOWN</t>
  </si>
  <si>
    <t>MILAN COMMUNITY SCHOOL CORPORATION</t>
  </si>
  <si>
    <t>MILAN CIVIL TOWN</t>
  </si>
  <si>
    <t>NAPOLEON CIVIL TOWN</t>
  </si>
  <si>
    <t>VERSAILLES CIVIL TOWN</t>
  </si>
  <si>
    <t>LAUGHERY TOWNSHIP</t>
  </si>
  <si>
    <t>OTTER CREEK TOWNSHIP</t>
  </si>
  <si>
    <t>HOLTON CIVIL TOWN</t>
  </si>
  <si>
    <t>70 Rush County CVET</t>
  </si>
  <si>
    <t>RUSH COUNTY</t>
  </si>
  <si>
    <t>RUSHVILLE TOWNSHIP</t>
  </si>
  <si>
    <t>CARTHAGE CIVIL TOWN</t>
  </si>
  <si>
    <t>RUSHVILLE CIVIL CITY</t>
  </si>
  <si>
    <t>RUSHVILLE CONSOLIDATED SCHOOL CORPORATIO</t>
  </si>
  <si>
    <t>CARTHAGE-HENRY HENSLEY PUBLIC LIBRARY</t>
  </si>
  <si>
    <t>RUSHVILLE PUBLIC LIBRARY</t>
  </si>
  <si>
    <t>71 St. Joseph County CVET</t>
  </si>
  <si>
    <t>ST. JOSEPH COUNTY</t>
  </si>
  <si>
    <t>CENTRE TOWNSHIP</t>
  </si>
  <si>
    <t>HARRIS TOWNSHIP</t>
  </si>
  <si>
    <t>INDIAN VILLAGE CIVIL TOWN</t>
  </si>
  <si>
    <t>LAKEVILLE CIVIL TOWN</t>
  </si>
  <si>
    <t>MISHAWAKA CIVIL CITY</t>
  </si>
  <si>
    <t>NEW CARLISLE CIVIL TOWN</t>
  </si>
  <si>
    <t>NORTH LIBERTY CIVIL TOWN</t>
  </si>
  <si>
    <t>OSCEOLA CIVIL TOWN</t>
  </si>
  <si>
    <t>ROSELAND CIVIL TOWN</t>
  </si>
  <si>
    <t>SOUTH BEND CIVIL CITY</t>
  </si>
  <si>
    <t>WALKERTON CIVIL TOWN</t>
  </si>
  <si>
    <t>MISHAWAKA CITY SCHOOL CORPORATION</t>
  </si>
  <si>
    <t>PENN-HARRIS-MADISON-SCHOOL CORPORATION</t>
  </si>
  <si>
    <t>SOUTH BEND COMMUNITY SCHOOL CORPORATION</t>
  </si>
  <si>
    <t>MISHAWAKA PUBLIC LIBRARY</t>
  </si>
  <si>
    <t>NEW CARLISLE PUBLIC LIBRARY</t>
  </si>
  <si>
    <t>ST. JOSEPH COUNTY PUBLIC LIBRARY</t>
  </si>
  <si>
    <t>WALKERTON PUBLIC LIBRARY</t>
  </si>
  <si>
    <t>SOUTH BEND PUBLIC TRANSPORTATION</t>
  </si>
  <si>
    <t>SOUTH BEND REDEVELOPMENT COMMISSION</t>
  </si>
  <si>
    <t>ST. JOE SOLID WASTE MANAGEMENT</t>
  </si>
  <si>
    <t>ST. JOSEPH AIRPORT</t>
  </si>
  <si>
    <t>72 Scott County CVET</t>
  </si>
  <si>
    <t>SCOTT COUNTY</t>
  </si>
  <si>
    <t>FINLEY TOWNSHIP</t>
  </si>
  <si>
    <t>LEXINGTON TOWNSHIP</t>
  </si>
  <si>
    <t>VIENNA TOWNSHIP</t>
  </si>
  <si>
    <t>AUSTIN CIVIL TOWN</t>
  </si>
  <si>
    <t>SCOTTSBURG CIVIL CITY</t>
  </si>
  <si>
    <t>SCOTT COUNTY DISTRICT NO. 1 SCHOOL CORPO</t>
  </si>
  <si>
    <t>SCOTT COUNTY DISTRICT NO. 2 SCHOOL CORPO</t>
  </si>
  <si>
    <t>SCOTT COUNTY PUBLIC LIBRARY</t>
  </si>
  <si>
    <t>73 Shelby County CVET</t>
  </si>
  <si>
    <t>SHELBY COUNTY</t>
  </si>
  <si>
    <t>ADDISON TOWNSHIP</t>
  </si>
  <si>
    <t>HENDRICKS TOWNSHIP</t>
  </si>
  <si>
    <t>MORAL TOWNSHIP</t>
  </si>
  <si>
    <t>EDINGBURGH CIVIL TOWN</t>
  </si>
  <si>
    <t>MORRISTOWN CIVIL TOWN</t>
  </si>
  <si>
    <t>SAINT PAUL CIVIL TOWN</t>
  </si>
  <si>
    <t>SHELBYVILLE CIVIL CITY</t>
  </si>
  <si>
    <t>NORTHWESTERN CONSOLIDATED SCHOOL CORPORA</t>
  </si>
  <si>
    <t>SHELBY EASTERN SCHOOL CORPORATION</t>
  </si>
  <si>
    <t>SHELBYVILLE CENTRAL SCHOOL CORPORATION</t>
  </si>
  <si>
    <t>SOUTHWESTERN CONSOLIDATED SHELBY COUNTY</t>
  </si>
  <si>
    <t>SHELBYVILLE-SHELBY COUNTY PUBLIC LIBRARY</t>
  </si>
  <si>
    <t>SHELBY COUNTY SOLID WASTE</t>
  </si>
  <si>
    <t>74 Spencer County CVET</t>
  </si>
  <si>
    <t>SPENCER COUNTY</t>
  </si>
  <si>
    <t>CARTER TOWNSHIP</t>
  </si>
  <si>
    <t>GRASS TOWNSHIP</t>
  </si>
  <si>
    <t>HAMMOND TOWNSHIP</t>
  </si>
  <si>
    <t>HUFF TOWNSHIP</t>
  </si>
  <si>
    <t>LUCE TOWNSHIP</t>
  </si>
  <si>
    <t>CHRISNEY CIVIL TOWN</t>
  </si>
  <si>
    <t>DALE CIVIL TOWN</t>
  </si>
  <si>
    <t>GENTRYVILLE CIVIL TOWN</t>
  </si>
  <si>
    <t>GRANDVIEW CIVIL TOWN</t>
  </si>
  <si>
    <t>ROCKPORT CIVIL CITY</t>
  </si>
  <si>
    <t>SANTA CLAUS CIVIL TOWN</t>
  </si>
  <si>
    <t>NORTH SPENCER COUNTY SCHOOL CORPORATION</t>
  </si>
  <si>
    <t>SOUTH SPENCER COUNTY SCHOOL CORPORATION</t>
  </si>
  <si>
    <t>NORTH SPENCER PUBLIC LIBRARY</t>
  </si>
  <si>
    <t>SPENCER COUNTY PUBLIC LIBRARY</t>
  </si>
  <si>
    <t>CARTER FIRE PROTECTION DISTRICT</t>
  </si>
  <si>
    <t>SPENCER COUNTY SOLID WASTE MANAGEMENT DI</t>
  </si>
  <si>
    <t>75 Starke County CVET</t>
  </si>
  <si>
    <t>STARKE COUNTY</t>
  </si>
  <si>
    <t>CALIFORNIA TOWNSHIP</t>
  </si>
  <si>
    <t>NORTH BEND TOWNSHIP</t>
  </si>
  <si>
    <t>RAILROAD TOWNSHIP</t>
  </si>
  <si>
    <t>HAMLET CIVIL TOWN</t>
  </si>
  <si>
    <t>KNOX CIVIL CITY</t>
  </si>
  <si>
    <t>NORTH JUDSON CIVIL TOWN</t>
  </si>
  <si>
    <t>KNOX COMMUNITY SCHOOL CORPORATION</t>
  </si>
  <si>
    <t>OREGON-DAVIS SCHOOL CORPORATION</t>
  </si>
  <si>
    <t>NORTH JUDSON PUBLIC LIBRARY</t>
  </si>
  <si>
    <t>STARKE COUNTY PUBLIC LIBRARY</t>
  </si>
  <si>
    <t>STARKE COUNTY AIRPORT AUTHORITY</t>
  </si>
  <si>
    <t>STARKE COUNTY SOLID WASTE MANAGEMENT DIS</t>
  </si>
  <si>
    <t>76 Steuben County CVET</t>
  </si>
  <si>
    <t>STEUBEN COUNTY</t>
  </si>
  <si>
    <t>CLEAR LAKE TOWNSHIP</t>
  </si>
  <si>
    <t>FREMONT TOWNSHIP</t>
  </si>
  <si>
    <t>JAMESTOWN TOWNSHIP</t>
  </si>
  <si>
    <t>MILLGROVE TOWNSHIP</t>
  </si>
  <si>
    <t>OTSEGO TOWNSHIP</t>
  </si>
  <si>
    <t>STEUBEN TOWNSHIP</t>
  </si>
  <si>
    <t>ANGOLA CIVIL CITY</t>
  </si>
  <si>
    <t>CLEARLAKE CIVIL TOWN</t>
  </si>
  <si>
    <t>FREMONT CIVIL TOWN</t>
  </si>
  <si>
    <t>HUDSON CIVIL TOWN</t>
  </si>
  <si>
    <t>ORLAND CIVIL TOWN</t>
  </si>
  <si>
    <t>FREMONT COMMUNITY SCHOOL CORPORATION</t>
  </si>
  <si>
    <t>M.S.D. STEUBEN COUNTY SCHOOL CORPORATION</t>
  </si>
  <si>
    <t>ANGOLA CARNEGIE PUBLIC LIBRARY</t>
  </si>
  <si>
    <t>FREMONT PUBLIC LIBRARY</t>
  </si>
  <si>
    <t>77 Sullivan County CVET</t>
  </si>
  <si>
    <t>SULLIVAN COUNTY</t>
  </si>
  <si>
    <t>CURRY TOWNSHIP</t>
  </si>
  <si>
    <t>FAIRBANKS TOWNSHIP</t>
  </si>
  <si>
    <t>GILL TOWNSHIP</t>
  </si>
  <si>
    <t>HADDON TOWNSHIP</t>
  </si>
  <si>
    <t>TURMAN TOWNSHIP</t>
  </si>
  <si>
    <t>CARLISLE CIVIL TOWN</t>
  </si>
  <si>
    <t>DUGGER CIVIL TOWN</t>
  </si>
  <si>
    <t>FARMERSBURG CIVIL TOWN</t>
  </si>
  <si>
    <t>HYMERA CIVIL TOWN</t>
  </si>
  <si>
    <t>MEROM CIVIL TOWN</t>
  </si>
  <si>
    <t>SHELBURN CIVIL TOWN</t>
  </si>
  <si>
    <t>SULLIVAN CIVIL CITY</t>
  </si>
  <si>
    <t>NORTHEAST SCHOOL CORPORATION</t>
  </si>
  <si>
    <t>SOUTHWEST SCHOOL CORPORATION</t>
  </si>
  <si>
    <t>SULLIVAN COUNTY PUBLIC LIBRARY</t>
  </si>
  <si>
    <t>SULLIVAN COUNTY SOLID WASTE MANAGEMENT D</t>
  </si>
  <si>
    <t>78 Switzerland County CVET</t>
  </si>
  <si>
    <t>SWITZERLAND COUNTY</t>
  </si>
  <si>
    <t>COTTON TOWNSHIP</t>
  </si>
  <si>
    <t>CRAIG TOWNSHIP</t>
  </si>
  <si>
    <t>PATRIOT CIVIL TOWN</t>
  </si>
  <si>
    <t>VEVAY CIVIL TOWN</t>
  </si>
  <si>
    <t>SWITZERLAND COUNTY SCHOOL CORPORATION</t>
  </si>
  <si>
    <t>SWITZERLAND COUNTY PUBLIC LIBRARY</t>
  </si>
  <si>
    <t>79 Tippecanoe County CVET</t>
  </si>
  <si>
    <t>TIPPECANOE COUNTY</t>
  </si>
  <si>
    <t>LAURAMIE TOWNSHIP</t>
  </si>
  <si>
    <t>SHEFFIELD TOWNSHIP</t>
  </si>
  <si>
    <t>WEA TOWNSHIP</t>
  </si>
  <si>
    <t>BATTLE GROUND CIVIL TOWN</t>
  </si>
  <si>
    <t>CLARKS HILL CIVIL TOWN</t>
  </si>
  <si>
    <t>DAYTON CIVIL TOWN</t>
  </si>
  <si>
    <t>LAFAYETTE CIVIL CITY</t>
  </si>
  <si>
    <t>SHADELAND CIVIL TOWN</t>
  </si>
  <si>
    <t>WEST LAFAYETTE CIVIL CITY</t>
  </si>
  <si>
    <t>LAFAYETTE SCHOOL CORPORATION</t>
  </si>
  <si>
    <t>TIPPECANOE SCHOOL CORPORATION</t>
  </si>
  <si>
    <t>WEST LAFAYETTE COMMUNITY SCHOOL CORPORAT</t>
  </si>
  <si>
    <t>TIPPECANOE COUNTY PUBLIC LIBRARY</t>
  </si>
  <si>
    <t>WEST LAFAYETTE PUBLIC LIBRARY</t>
  </si>
  <si>
    <t>GREATER LAFAYETTE PUBLIC TRANSPORTATION</t>
  </si>
  <si>
    <t>80 Tipton County CVET</t>
  </si>
  <si>
    <t>TIPTON COUNTY</t>
  </si>
  <si>
    <t>CICERO TOWNSHIP</t>
  </si>
  <si>
    <t>WILDCAT TOWNSHIP</t>
  </si>
  <si>
    <t>KEMPTON CIVIL TOWN</t>
  </si>
  <si>
    <t>SHARPSVILLE CIVIL TOWN</t>
  </si>
  <si>
    <t>TIPTON CIVIL CITY</t>
  </si>
  <si>
    <t>WINDFALL CIVIL TOWN</t>
  </si>
  <si>
    <t>NORTHERN COMMUNITY SCHOOLS TIPTON COUNTY</t>
  </si>
  <si>
    <t>TIPTON COMMUNITY SCHOOL CORPORATION</t>
  </si>
  <si>
    <t>TIPTON COUNTY PUBLIC LIBRARY</t>
  </si>
  <si>
    <t>TIPTON COUNTY SOLID WASTE</t>
  </si>
  <si>
    <t>81 Union County CVET</t>
  </si>
  <si>
    <t>UNION COUNTY</t>
  </si>
  <si>
    <t>BROWNSVILLE TOWNSHIP</t>
  </si>
  <si>
    <t>LIBERTY CIVIL TOWN</t>
  </si>
  <si>
    <t>WEST COLLEGE CORNER CIVIL TOWN</t>
  </si>
  <si>
    <t>UNION COUNTY PUBLIC LIBRARY</t>
  </si>
  <si>
    <t>W. U. R. SOLID WASTE MANAGEMENT DISTRICT</t>
  </si>
  <si>
    <t>82 Vanderburgh County CVET</t>
  </si>
  <si>
    <t>VANDERBURGH COUNTY</t>
  </si>
  <si>
    <t>ARMSTRONG TOWNSHIP</t>
  </si>
  <si>
    <t>KNIGHT TOWNSHIP</t>
  </si>
  <si>
    <t>PIGEON TOWNSHIP</t>
  </si>
  <si>
    <t>DARMSTADT CIVIL TOWN</t>
  </si>
  <si>
    <t>EVANSVILLE CIVIL CITY</t>
  </si>
  <si>
    <t>EVANSVILLE-VANDERBURGH SCHOOL CORPORATIO</t>
  </si>
  <si>
    <t>EVANSVILLE-VANDERBURGH COUNTY PUBLIC LIB</t>
  </si>
  <si>
    <t>VANDERBURGH COUNTY SOLID WASTE MANAGEMEN</t>
  </si>
  <si>
    <t>83 Vermillion County CVET</t>
  </si>
  <si>
    <t>VERMILLION COUNTY</t>
  </si>
  <si>
    <t>EUGENE TOWNSHIP</t>
  </si>
  <si>
    <t>HELT TOWNSHIP</t>
  </si>
  <si>
    <t>VERMILLION TOWNSHIP</t>
  </si>
  <si>
    <t>CAYUGA CIVIL TOWN</t>
  </si>
  <si>
    <t>CLINTON CIVIL CITY</t>
  </si>
  <si>
    <t>DANA CIVIL TOWN</t>
  </si>
  <si>
    <t>FAIRVIEW PARK CIVIL TOWN</t>
  </si>
  <si>
    <t>NEWPORT CIVIL TOWN</t>
  </si>
  <si>
    <t>PERRYSVILLE CIVIL TOWN</t>
  </si>
  <si>
    <t>UNIVERSAL CIVIL TOWN</t>
  </si>
  <si>
    <t>NORTH VERMILLION COMMUNITY SCHOOL CORPOR</t>
  </si>
  <si>
    <t>SOUTH VERMILLION COMMUNITY SCHOOL CORPOR</t>
  </si>
  <si>
    <t>CLINTON PUBLIC LIBRARY</t>
  </si>
  <si>
    <t>VERMILLION COUNTY PUBLIC LIBRARY</t>
  </si>
  <si>
    <t>VERMILLION COUNTY SOLID WASTE MANAGEMENT</t>
  </si>
  <si>
    <t>84 Vigo County CVET</t>
  </si>
  <si>
    <t>VIGO COUNTY</t>
  </si>
  <si>
    <t>FAYETTE TOWNSHIP</t>
  </si>
  <si>
    <t>LINTON TOWNSHIP</t>
  </si>
  <si>
    <t>LOST CREEK TOWNSHIP</t>
  </si>
  <si>
    <t>NEVINS TOWNSHIP</t>
  </si>
  <si>
    <t>PIERSON TOWNSHIP</t>
  </si>
  <si>
    <t>PRAIRIE CREEK TOWNSHIP</t>
  </si>
  <si>
    <t>PRAIRIETON TOWNSHIP</t>
  </si>
  <si>
    <t>RILEY TOWNSHIP</t>
  </si>
  <si>
    <t>RILEY CIVIL TOWN</t>
  </si>
  <si>
    <t>SEELYVILLE CIVIL TOWN</t>
  </si>
  <si>
    <t>TERRE HAUTE CIVIL CITY</t>
  </si>
  <si>
    <t>WEST TERRE HAUTE CIVIL TOWN</t>
  </si>
  <si>
    <t>VIGO COUNTY SCHOOL CORPORATION</t>
  </si>
  <si>
    <t>VIGO COUNTY PUBLIC LIBRARY</t>
  </si>
  <si>
    <t>HONEY CREEK FIRE PROTECTION</t>
  </si>
  <si>
    <t>HULMAN FIELD AIRPORT</t>
  </si>
  <si>
    <t>LOST CREEK FIRE PROTECTION DISTRICT</t>
  </si>
  <si>
    <t>PRAIRIETON FIRE PROTECTION DISTRICT</t>
  </si>
  <si>
    <t>RILEY FIRE PROTECTION DISTRICT</t>
  </si>
  <si>
    <t>SUGAR CREEK TOWNSHIP FIRE DISTRICT</t>
  </si>
  <si>
    <t>TERRE HAUTE SANITARY</t>
  </si>
  <si>
    <t>85 Wabash County CVET</t>
  </si>
  <si>
    <t>WABASH COUNTY</t>
  </si>
  <si>
    <t>CHESTER TOWNSHIP</t>
  </si>
  <si>
    <t>LAGRO TOWNSHIP</t>
  </si>
  <si>
    <t>PAW PAW TOWNSHIP</t>
  </si>
  <si>
    <t>WALTZ TOWNSHIP</t>
  </si>
  <si>
    <t>LAFONTAINE CIVIL TOWN</t>
  </si>
  <si>
    <t>LAGRO CIVIL TOWN</t>
  </si>
  <si>
    <t>NORTH MANCHESTER CIVIL TOWN</t>
  </si>
  <si>
    <t>ROANN CIVIL TOWN</t>
  </si>
  <si>
    <t>WABASH CIVIL CITY</t>
  </si>
  <si>
    <t>M.S.D. WABASH COUNTY SCHOOL CORPORATION</t>
  </si>
  <si>
    <t>MANCHESTER COMMUNITY SCHOOL CORPORATION</t>
  </si>
  <si>
    <t>WABASH CITY SCHOOL CORPORATION</t>
  </si>
  <si>
    <t>NORTH MANCHESTER PUBLIC LIBRARY</t>
  </si>
  <si>
    <t>ROANN PUBLIC LIBRARY</t>
  </si>
  <si>
    <t>WABASH PUBLIC LIBRARY</t>
  </si>
  <si>
    <t>WABASH COUNTY SOLID WASTE MANAGEMENT DIS</t>
  </si>
  <si>
    <t>86 Warren County CVET</t>
  </si>
  <si>
    <t>WARREN COUNTY</t>
  </si>
  <si>
    <t>KENT TOWNSHIP</t>
  </si>
  <si>
    <t>MEDINA TOWNSHIP</t>
  </si>
  <si>
    <t>MOUND TOWNSHIP</t>
  </si>
  <si>
    <t>PINE VILLAGE CIVIL TOWN</t>
  </si>
  <si>
    <t>STATE LINE CITY CIVIL TOWN</t>
  </si>
  <si>
    <t>WEST LEBANON CIVIL TOWN</t>
  </si>
  <si>
    <t>WILLIAMSPORT CIVIL TOWN</t>
  </si>
  <si>
    <t>M.S.D. OF WARREN COUNTY SCHOOL CORPORATI</t>
  </si>
  <si>
    <t>WEST LEBANON PUBLIC LIBRARY</t>
  </si>
  <si>
    <t>WILLIAMSPORT PUBLIC LIBRARY</t>
  </si>
  <si>
    <t>WARREN COUNTY SOLID WASTE</t>
  </si>
  <si>
    <t>87 Warrick County CVET</t>
  </si>
  <si>
    <t>WARRICK COUNTY</t>
  </si>
  <si>
    <t>BOON TOWNSHIP</t>
  </si>
  <si>
    <t>GREER TOWNSHIP</t>
  </si>
  <si>
    <t>HART TOWNSHIP</t>
  </si>
  <si>
    <t>LANE TOWNSHIP</t>
  </si>
  <si>
    <t>SKELTON TOWNSHIP</t>
  </si>
  <si>
    <t>BOONVILLE CIVIL CITY</t>
  </si>
  <si>
    <t>CHANDLER CIVIL TOWN</t>
  </si>
  <si>
    <t>ELBERFELD CIVIL TOWN</t>
  </si>
  <si>
    <t>LYNNVILLE CIVIL TOWN</t>
  </si>
  <si>
    <t>NEWBURGH CIVIL TOWN</t>
  </si>
  <si>
    <t>TENNYSON CIVIL TOWN</t>
  </si>
  <si>
    <t>WARRICK COUNTY SCHOOL CORPORATION</t>
  </si>
  <si>
    <t>BOONVILLE-WARRICK COUNTY PUBLIC LIBRARY</t>
  </si>
  <si>
    <t>NEWBURGH - OHIO TOWNSHIP PUBLIC LIBRARY</t>
  </si>
  <si>
    <t>WARRICK COUNTY SOLID WASTE</t>
  </si>
  <si>
    <t>88 Washington County CVET</t>
  </si>
  <si>
    <t>WASHINGTON COUNTY</t>
  </si>
  <si>
    <t>GIBSON TOWNSHIP</t>
  </si>
  <si>
    <t>PIERCE TOWNSHIP</t>
  </si>
  <si>
    <t>CAMPBELLSBURG CIVIL TOWN</t>
  </si>
  <si>
    <t>FREDERICKSBURG CIVIL TOWN</t>
  </si>
  <si>
    <t>HARDINSBURG CIVIL TOWN</t>
  </si>
  <si>
    <t>LITTLE YORK CIVIL TOWN</t>
  </si>
  <si>
    <t>LIVONIA CIVIL TOWN</t>
  </si>
  <si>
    <t>NEW PEKIN CIVIL TOWN</t>
  </si>
  <si>
    <t>SALEM CIVIL CITY</t>
  </si>
  <si>
    <t>SALTILLO CIVIL TOWN</t>
  </si>
  <si>
    <t>EAST WASHINGTON SCHOOL CORPORATION</t>
  </si>
  <si>
    <t>SALEM COMMUNITY SCHOOL CORPORATION</t>
  </si>
  <si>
    <t>WEST WASHINGTON SCHOOL CORPORATION</t>
  </si>
  <si>
    <t>SALEM PUBLIC LIBRARY</t>
  </si>
  <si>
    <t>BLUE RIVER FIRE PROTECTION DISTRICT</t>
  </si>
  <si>
    <t>BROWN-VERNON FIRE DISTRICT</t>
  </si>
  <si>
    <t>WASHINGTON COUNTY SOLID WASTE MANAGEMENT</t>
  </si>
  <si>
    <t>89 Wayne County CVET</t>
  </si>
  <si>
    <t>WAYNE COUNTY</t>
  </si>
  <si>
    <t>ABINGTON TOWNSHIP</t>
  </si>
  <si>
    <t>BOSTON TOWNSHIP</t>
  </si>
  <si>
    <t>DALTON TOWNSHIP</t>
  </si>
  <si>
    <t>NEW GARDEN TOWNSHIP</t>
  </si>
  <si>
    <t>BOSTON CIVIL TOWN</t>
  </si>
  <si>
    <t>CAMBRIDGE CITY CIVIL TOWN</t>
  </si>
  <si>
    <t>CENTERVILLE CIVIL TOWN</t>
  </si>
  <si>
    <t>DUBLIN CIVIL TOWN</t>
  </si>
  <si>
    <t>EAST GERMANTOWN CIVIL TOWN</t>
  </si>
  <si>
    <t>ECONOMY CIVIL TOWN</t>
  </si>
  <si>
    <t>FOUNTAIN CITY CIVIL TOWN</t>
  </si>
  <si>
    <t>GREENS FORK CIVIL TOWN</t>
  </si>
  <si>
    <t>HAGERSTOWN CIVIL TOWN</t>
  </si>
  <si>
    <t>MILTON CIVIL TOWN</t>
  </si>
  <si>
    <t>MOUNT AUBURN CIVIL TOWN</t>
  </si>
  <si>
    <t>RICHMOND CIVIL CITY</t>
  </si>
  <si>
    <t>SPRING GROVE CIVIL TOWN</t>
  </si>
  <si>
    <t>WHITEWATER CIVIL TOWN</t>
  </si>
  <si>
    <t>CENTERVILLE-ABINGTON COMMUNITY SCHOOL CO</t>
  </si>
  <si>
    <t>NORTHEASTERN WAYNE SCHOOL CORPORATION</t>
  </si>
  <si>
    <t>RICHMOND COMMUNITY SCHOOL CORPORATION</t>
  </si>
  <si>
    <t>WESTERN WAYNE SCHOOL CORPORATION</t>
  </si>
  <si>
    <t>CAMBRIDGE CITY PUBLIC LIBRARY</t>
  </si>
  <si>
    <t>CENTERVILLE PUBLIC LIBRARY</t>
  </si>
  <si>
    <t>DUBLIN PUBLIC LIBRARY</t>
  </si>
  <si>
    <t>HAGERSTOWN PUBLIC LIBRARY</t>
  </si>
  <si>
    <t>RICHMOND-MORRISSON-REEVES PUBLIC LIBRARY</t>
  </si>
  <si>
    <t>WAYNE COUNTY CONTRACTUAL LIBRARY</t>
  </si>
  <si>
    <t>RICHMOND SANITARY</t>
  </si>
  <si>
    <t>90 Wells County CVET</t>
  </si>
  <si>
    <t>WELLS COUNTY</t>
  </si>
  <si>
    <t>NOTTINGHAM TOWNSHIP</t>
  </si>
  <si>
    <t>BLUFFTON CIVIL CITY</t>
  </si>
  <si>
    <t>OSSIAN CIVIL TOWN</t>
  </si>
  <si>
    <t>PONETO CIVIL TOWN</t>
  </si>
  <si>
    <t>UNIONDALE CIVIL TOWN</t>
  </si>
  <si>
    <t>VERA CRUZ CIVIL TOWN</t>
  </si>
  <si>
    <t>M.S.D. BLUFFTON-HARRISON SCHOOL CORPORAT</t>
  </si>
  <si>
    <t>NORTHERN WELLS COMMUNITY SCHOOL CORPORAT</t>
  </si>
  <si>
    <t>SOUTHERN WELLS COMMUNITY SCHOOL CORPORAT</t>
  </si>
  <si>
    <t>WELLS COUNTY PUBLIC LIBRARY</t>
  </si>
  <si>
    <t>91 White County CVET</t>
  </si>
  <si>
    <t>WHITE COUNTY</t>
  </si>
  <si>
    <t>BIG CREEK TOWNSHIP</t>
  </si>
  <si>
    <t>MONON TOWNSHIP</t>
  </si>
  <si>
    <t>PRINCETON TOWNSHIP</t>
  </si>
  <si>
    <t>ROUND GROVE TOWNSHIP</t>
  </si>
  <si>
    <t>WEST POINT TOWNSHIP</t>
  </si>
  <si>
    <t>BROOKSTON CIVIL TOWN</t>
  </si>
  <si>
    <t>BURNETTSVILLE CIVIL TOWN</t>
  </si>
  <si>
    <t>CHALMERS CIVIL TOWN</t>
  </si>
  <si>
    <t>MONON CIVIL TOWN</t>
  </si>
  <si>
    <t>MONTICELLO CIVIL CITY</t>
  </si>
  <si>
    <t>REYNOLDS CIVIL TOWN</t>
  </si>
  <si>
    <t>WOLCOTT CIVIL TOWN</t>
  </si>
  <si>
    <t>FRONTIER SCHOOL CORPORATION</t>
  </si>
  <si>
    <t>NORTH WHITE SCHOOL CORPORATION</t>
  </si>
  <si>
    <t>TWIN LAKES SCHOOL CORPORATION</t>
  </si>
  <si>
    <t>BROOKSTON PUBLIC LIBRARY</t>
  </si>
  <si>
    <t>MONON PUBLIC LIBRARY</t>
  </si>
  <si>
    <t>MONTICELLO PUBLIC LIBRARY</t>
  </si>
  <si>
    <t>WOLCOTT PUBLIC LIBRARY</t>
  </si>
  <si>
    <t>92 Whitley County CVET</t>
  </si>
  <si>
    <t>WHITLEY COUNTY</t>
  </si>
  <si>
    <t>ETNA TROY TOWNSHIP</t>
  </si>
  <si>
    <t>THORNCREEK TOWNSHIP</t>
  </si>
  <si>
    <t>CHURUBUSCO CIVIL TOWN</t>
  </si>
  <si>
    <t>COLUMBIA CITY CIVIL CITY</t>
  </si>
  <si>
    <t>LARWILL CIVIL TOWN</t>
  </si>
  <si>
    <t>SOUTH WHITLEY CIVIL TOWN</t>
  </si>
  <si>
    <t>WHITLEY COUNTY CONSOLIDATED SCHOOL CORPO</t>
  </si>
  <si>
    <t>CHURUBUSCO PUBLIC LIBRARY</t>
  </si>
  <si>
    <t>PEABODY LIBRARY</t>
  </si>
  <si>
    <t>SOUTH WHITLEY PUBLIC LIBRARY</t>
  </si>
  <si>
    <t>WHITLEY COUNTY SOLID WASTE MANAGEMENT DI</t>
  </si>
  <si>
    <t>60 Owen County CVET</t>
  </si>
  <si>
    <t>69 Ripley County CVET</t>
  </si>
  <si>
    <t>County</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</si>
  <si>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</si>
  <si>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</si>
  <si>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</si>
  <si>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</si>
  <si>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</si>
  <si>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</si>
  <si>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</si>
  <si>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</si>
  <si>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</si>
  <si>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</si>
  <si>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</si>
  <si>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</si>
  <si>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</si>
  <si>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</si>
  <si>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</si>
  <si>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</si>
  <si>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</si>
  <si>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</si>
  <si>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</si>
  <si>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</si>
  <si>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</si>
  <si>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</si>
  <si>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</si>
  <si>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</si>
  <si>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</si>
  <si>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</si>
  <si>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</si>
  <si>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</si>
  <si>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</si>
  <si>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</si>
  <si>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</si>
  <si>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</si>
  <si>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</si>
  <si>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</si>
  <si>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</si>
  <si>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</si>
  <si>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</si>
  <si>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</si>
  <si>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</si>
  <si>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</si>
  <si>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</si>
  <si>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</si>
  <si>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</si>
  <si>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</si>
  <si>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</si>
  <si>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</si>
  <si>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</si>
  <si>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</si>
  <si>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</si>
  <si>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</si>
  <si>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</si>
  <si>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</si>
  <si>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</si>
  <si>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</si>
  <si>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</si>
  <si>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</si>
  <si>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</si>
  <si>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</si>
  <si>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</si>
  <si>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</si>
  <si>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</si>
  <si>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</si>
  <si>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</si>
  <si>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</si>
  <si>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</si>
  <si>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</si>
  <si>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</si>
  <si>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</si>
  <si>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</si>
  <si>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</si>
  <si>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Saint Joseph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</si>
  <si>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</si>
  <si>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</si>
  <si>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</si>
  <si>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</si>
  <si>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</si>
  <si>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</si>
  <si>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</si>
  <si>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</si>
  <si>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</si>
  <si>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</si>
  <si>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</si>
  <si>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</si>
  <si>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</si>
  <si>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</si>
  <si>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</si>
  <si>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</si>
  <si>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</si>
  <si>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</si>
  <si>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</si>
  <si>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</si>
  <si>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</si>
  <si>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 xml:space="preserve">Headings </t>
  </si>
  <si>
    <t>CE2</t>
  </si>
  <si>
    <t>CF2</t>
  </si>
  <si>
    <t>CG2</t>
  </si>
  <si>
    <t>Number</t>
  </si>
  <si>
    <t>CVET: Prompt for CY.</t>
  </si>
  <si>
    <t>Fund</t>
  </si>
  <si>
    <t>Account</t>
  </si>
  <si>
    <t>Bud Ref</t>
  </si>
  <si>
    <t>Year</t>
  </si>
  <si>
    <t>Period</t>
  </si>
  <si>
    <t>Sum Total Amt</t>
  </si>
  <si>
    <t>00090</t>
  </si>
  <si>
    <t>75115</t>
  </si>
  <si>
    <t>413300</t>
  </si>
  <si>
    <t xml:space="preserve">County Allocation </t>
  </si>
  <si>
    <t>Totals</t>
  </si>
  <si>
    <t xml:space="preserve">Allocation % (1) </t>
  </si>
  <si>
    <t>Query Name</t>
  </si>
  <si>
    <t xml:space="preserve">DDB_LEDGER_CVET_2016_03_26 </t>
  </si>
  <si>
    <t xml:space="preserve">Description </t>
  </si>
  <si>
    <t xml:space="preserve">CVET: Prompt for CY. </t>
  </si>
  <si>
    <t>Query SQL</t>
  </si>
  <si>
    <t xml:space="preserve"> SELECT DISTINCT A.BUSINESS_UNIT, A.FUND_CODE, A.ACCOUNT, A.BUDGET_REF, A.FISCAL_YEAR, A.ACCOUNTING_PERIOD, SUM( A.POSTED_TOTAL_AMT) 
  FROM PS_LEDGER A 
  WHERE ( A.BUSINESS_UNIT = '00090' 
     AND A.FUND_CODE = '75115' 
     AND A.ACCOUNT LIKE '4%' 
     AND A.LEDGER = 'ACTUALS' 
     AND ( A.FISCAL_YEAR = :3 
     AND A.ACCOUNTING_PERIOD BETWEEN 7 AND 12 
     OR A.FISCAL_YEAR = :3+1 
     AND A.ACCOUNTING_PERIOD BETWEEN 1 AND 6) ) 
  GROUP BY  A.BUSINESS_UNIT,  A.FUND_CODE,  A.ACCOUNT,  A.BUDGET_REF,  A.FISCAL_YEAR,  A.ACCOUNTING_PERIOD 
  ORDER BY 5, 6 </t>
  </si>
  <si>
    <t>Query Paste Tab</t>
  </si>
  <si>
    <t>Initial</t>
  </si>
  <si>
    <t>Date</t>
  </si>
  <si>
    <t>Analytical Procedures Tab</t>
  </si>
  <si>
    <t xml:space="preserve">Verify analytical procedures were performed by staff member  </t>
  </si>
  <si>
    <t>Verify all cash balances and/or variances are in the acceptable ranges</t>
  </si>
  <si>
    <t xml:space="preserve">If not, were acceptable answers provided (sign represents a yes) </t>
  </si>
  <si>
    <t xml:space="preserve">Are any additional procedures required (sign off represents a no response) </t>
  </si>
  <si>
    <t xml:space="preserve">Date Completed </t>
  </si>
  <si>
    <t xml:space="preserve">Annual CVET Allocation Report </t>
  </si>
  <si>
    <t>Preparer</t>
  </si>
  <si>
    <t>Reviewer</t>
  </si>
  <si>
    <t>Allocation Worksheet</t>
  </si>
  <si>
    <t>Verify total CVET in cell D95 agrees with total from query paste tab column G, "Sum Total Amt"</t>
  </si>
  <si>
    <t>Verify each county CY distribution in column D is calculating correctly</t>
  </si>
  <si>
    <t>CY Distribution (2)</t>
  </si>
  <si>
    <t>(1) Calculated per indiana statute ______</t>
  </si>
  <si>
    <t xml:space="preserve">(2) Calculated as allocation percentage (column C) times the prior CY total CVET reveneues. Prior CY CVET revenues can be found from the Query paste tab. </t>
  </si>
  <si>
    <t xml:space="preserve">Verify each county report is pulling the correct value from the Allocation Worksheet tab. </t>
  </si>
  <si>
    <t xml:space="preserve">Review and verify all calculations for each county report is correct. </t>
  </si>
  <si>
    <t>Workplan</t>
  </si>
  <si>
    <t xml:space="preserve">Workplan completed/reviewed by: </t>
  </si>
  <si>
    <t>Analytical Review Procedures</t>
  </si>
  <si>
    <r>
      <rPr>
        <b/>
        <sz val="10"/>
        <rFont val="Arial"/>
        <family val="2"/>
      </rPr>
      <t>Instructions</t>
    </r>
    <r>
      <rPr>
        <sz val="10"/>
        <rFont val="Arial"/>
        <family val="2"/>
      </rPr>
      <t xml:space="preserve">: Analytical review procedures should be completed by the staff member completing the workbook. Please follow instructions given for each procedure. Any values in blue font are manual enters. All values in black font are automatically calculated. All notes and comments should be clear and precise. Any questions should be directed to the Local Government Director. </t>
    </r>
  </si>
  <si>
    <t>Procedure completed by</t>
  </si>
  <si>
    <t>Date of Completion</t>
  </si>
  <si>
    <t>Procedure reviewed by</t>
  </si>
  <si>
    <t>Date of review</t>
  </si>
  <si>
    <t>Current</t>
  </si>
  <si>
    <t>Notes/</t>
  </si>
  <si>
    <t>Comments</t>
  </si>
  <si>
    <t>PS</t>
  </si>
  <si>
    <t>Query</t>
  </si>
  <si>
    <t xml:space="preserve">Auditors </t>
  </si>
  <si>
    <t>Data</t>
  </si>
  <si>
    <t>Variance</t>
  </si>
  <si>
    <t>January</t>
  </si>
  <si>
    <t>March</t>
  </si>
  <si>
    <t>April</t>
  </si>
  <si>
    <t>June</t>
  </si>
  <si>
    <t xml:space="preserve">July </t>
  </si>
  <si>
    <t xml:space="preserve">August </t>
  </si>
  <si>
    <t>September</t>
  </si>
  <si>
    <t>October</t>
  </si>
  <si>
    <t>November</t>
  </si>
  <si>
    <t>December</t>
  </si>
  <si>
    <t>Month</t>
  </si>
  <si>
    <t>Total</t>
  </si>
  <si>
    <t xml:space="preserve">Prior </t>
  </si>
  <si>
    <t>Dollar</t>
  </si>
  <si>
    <t>Percentage</t>
  </si>
  <si>
    <t>Increase/Decrease</t>
  </si>
  <si>
    <t>Comments/Explanation</t>
  </si>
  <si>
    <t xml:space="preserve"> 12</t>
  </si>
  <si>
    <t>PY Distribution</t>
  </si>
  <si>
    <t xml:space="preserve">CY </t>
  </si>
  <si>
    <t>PY</t>
  </si>
  <si>
    <t>Query Paste PY Tab</t>
  </si>
  <si>
    <t xml:space="preserve">Run DDB_LEDGER_CVET_2016_03_26 for most recently ended calendar year.  Copy Query and paste it in the Query Paste tab. SQL for query can be found on the Query Layout tab. </t>
  </si>
  <si>
    <t xml:space="preserve">Run DDB_LEDGER_CVET_2016_03_26 for one prior to the most recently ended calendar year.  Copy Query and paste it in the Query Paste tab. SQL for query can be found on the Query Layout tab. </t>
  </si>
  <si>
    <t>Tabs 1-92 (Individual County Reports)</t>
  </si>
  <si>
    <r>
      <t xml:space="preserve">Procedure 1: </t>
    </r>
    <r>
      <rPr>
        <sz val="10"/>
        <rFont val="Arial"/>
        <family val="2"/>
      </rPr>
      <t>Compare prior calendar year total CVET from query to Auditor's Data. If any variances are more or less than $1.00, an explanation should be given in the notes/comments</t>
    </r>
  </si>
  <si>
    <t>Calendar</t>
  </si>
  <si>
    <t>February</t>
  </si>
  <si>
    <t>Procedure 2: Compare calendar year total CVET revenues from query to prior year revenues query. Standard deviation percentage increase/decrease should be within 20% if not, explanation is needed in notes/comments</t>
  </si>
  <si>
    <t>Proof</t>
  </si>
  <si>
    <t>COUNTY</t>
  </si>
  <si>
    <t>STATE UNIT AMOUNT</t>
  </si>
  <si>
    <t>NET COUNTY TOTAL</t>
  </si>
  <si>
    <t>COUNTY TOTAL FROM ALLOCATION WORKSHEET</t>
  </si>
  <si>
    <t>DIFFERENCE</t>
  </si>
  <si>
    <t>SAINT JOSEPH COUNTY</t>
  </si>
  <si>
    <t>JEC</t>
  </si>
  <si>
    <t>TOTALS</t>
  </si>
  <si>
    <t>May</t>
  </si>
  <si>
    <t>Janie Cope</t>
  </si>
  <si>
    <t>2023</t>
  </si>
  <si>
    <t>Update years (blue text) for county report column headings in H3, H4, and H5</t>
  </si>
  <si>
    <t>2024</t>
  </si>
  <si>
    <t xml:space="preserve">Procedure 3: Compare calendar year  CVET revenues for each county from allocation worksheet to prior year. Percentage increase/decrease for each county should equal the percentage increase/decrease calculated in procedure 2. </t>
  </si>
  <si>
    <t>2025</t>
  </si>
  <si>
    <r>
      <rPr>
        <sz val="11"/>
        <color rgb="FF0000FF"/>
        <rFont val="Calibri"/>
        <family val="2"/>
        <scheme val="minor"/>
      </rPr>
      <t>2025</t>
    </r>
    <r>
      <rPr>
        <sz val="11"/>
        <color theme="1"/>
        <rFont val="Calibri"/>
        <family val="2"/>
        <scheme val="minor"/>
      </rPr>
      <t xml:space="preserve"> TOTAL BASED ON CY2024 CVET REVENUE</t>
    </r>
  </si>
  <si>
    <r>
      <t xml:space="preserve">MAY </t>
    </r>
    <r>
      <rPr>
        <sz val="11"/>
        <color rgb="FF0000FF"/>
        <rFont val="Calibri"/>
        <family val="2"/>
        <scheme val="minor"/>
      </rPr>
      <t>2025</t>
    </r>
    <r>
      <rPr>
        <sz val="11"/>
        <color theme="1"/>
        <rFont val="Calibri"/>
        <family val="2"/>
        <scheme val="minor"/>
      </rPr>
      <t xml:space="preserve"> DISTRIBUTION</t>
    </r>
  </si>
  <si>
    <r>
      <t xml:space="preserve">NOVEMBER </t>
    </r>
    <r>
      <rPr>
        <sz val="11"/>
        <color rgb="FF0000FF"/>
        <rFont val="Calibri"/>
        <family val="2"/>
        <scheme val="minor"/>
      </rPr>
      <t>2025</t>
    </r>
    <r>
      <rPr>
        <sz val="11"/>
        <color theme="1"/>
        <rFont val="Calibri"/>
        <family val="2"/>
        <scheme val="minor"/>
      </rPr>
      <t xml:space="preserve"> DISTRIBUTION</t>
    </r>
  </si>
  <si>
    <t>MAY 2025</t>
  </si>
  <si>
    <t>DECEMBER 2025</t>
  </si>
  <si>
    <r>
      <t>2025</t>
    </r>
    <r>
      <rPr>
        <b/>
        <sz val="10"/>
        <color theme="1"/>
        <rFont val="Arial MT"/>
      </rPr>
      <t xml:space="preserve"> CVET DISTRIBUTIONS &amp; ALLOCATIONS</t>
    </r>
  </si>
  <si>
    <r>
      <rPr>
        <b/>
        <sz val="10"/>
        <color theme="1"/>
        <rFont val="Arial MT"/>
      </rPr>
      <t>MAY</t>
    </r>
    <r>
      <rPr>
        <b/>
        <sz val="10"/>
        <color indexed="12"/>
        <rFont val="Arial MT"/>
      </rPr>
      <t xml:space="preserve"> 2025 </t>
    </r>
    <r>
      <rPr>
        <b/>
        <sz val="10"/>
        <color theme="1"/>
        <rFont val="Arial MT"/>
      </rPr>
      <t>COUNTY TOTAL</t>
    </r>
  </si>
  <si>
    <r>
      <rPr>
        <b/>
        <sz val="10"/>
        <color theme="1"/>
        <rFont val="Arial MT"/>
      </rPr>
      <t>DECEMBER</t>
    </r>
    <r>
      <rPr>
        <b/>
        <sz val="10"/>
        <color indexed="12"/>
        <rFont val="Arial MT"/>
      </rPr>
      <t xml:space="preserve"> 2025 </t>
    </r>
    <r>
      <rPr>
        <b/>
        <sz val="10"/>
        <color theme="1"/>
        <rFont val="Arial MT"/>
      </rPr>
      <t>COUNTY TOTAL</t>
    </r>
  </si>
  <si>
    <r>
      <t xml:space="preserve">2025   </t>
    </r>
    <r>
      <rPr>
        <b/>
        <sz val="10"/>
        <color theme="1"/>
        <rFont val="Arial MT"/>
      </rPr>
      <t>TOTAL</t>
    </r>
  </si>
  <si>
    <r>
      <rPr>
        <sz val="10"/>
        <color theme="1"/>
        <rFont val="Arial MT"/>
      </rPr>
      <t>For the year ending</t>
    </r>
    <r>
      <rPr>
        <sz val="10"/>
        <color indexed="12"/>
        <rFont val="Arial MT"/>
      </rPr>
      <t xml:space="preserve"> December 31, 2024</t>
    </r>
  </si>
  <si>
    <t>FRED</t>
  </si>
  <si>
    <t>COMPTROLLER OF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</si>
</sst>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3" formatCode="_(* #,##0.00_);_(* \(#,##0.00\);_(* &quot;-&quot;??_);_(@_)"/>
    <numFmt numFmtId="164" formatCode="0.000000"/>
    <numFmt numFmtId="165" formatCode="&quot;$&quot;#,##0"/>
    <numFmt numFmtId="166" formatCode="#,##0.000000"/>
    <numFmt numFmtId="167" formatCode="_(* #,##0_);_(* \(#,##0\);_(* &quot;-&quot;??_);_(@_)"/>
    <numFmt numFmtId="168" formatCode="0.0000000000"/>
    <numFmt numFmtId="169" formatCode="0.000%"/>
    <numFmt numFmtId="170" formatCode="0.0000%"/>
    <numFmt numFmtId="171" formatCode="#,##0.0000"/>
    <numFmt numFmtId="172" formatCode="_(* #,##0.0000_);_(* \(#,##0.0000\);_(* &quot;-&quot;????_);_(@_)"/>
    <numFmt numFmtId="173" formatCode="0.000"/>
  </numFmts>
  <fonts count="21">
    <font>
      <sz val="11"/>
      <color theme="1"/>
      <name val="Calibri"/>
      <family val="2"/>
      <scheme val="minor"/>
    </font>
    <font>
      <sz val="11"/>
      <color theme="1"/>
      <name val="Calibri"/>
      <family val="2"/>
      <scheme val="minor"/>
    </font>
    <font>
      <sz val="10"/>
      <name val="Bookman Old Style"/>
      <family val="1"/>
    </font>
    <font>
      <b/>
      <sz val="10"/>
      <name val="Bookman Old Style"/>
      <family val="1"/>
    </font>
    <font>
      <sz val="10"/>
      <color rgb="FFFF0000"/>
      <name val="Bookman Old Style"/>
      <family val="1"/>
    </font>
    <font>
      <sz val="10"/>
      <name val="Arial"/>
      <family val="2"/>
    </font>
    <font>
      <sz val="10"/>
      <name val="Arial"/>
      <family val="2"/>
    </font>
    <font>
      <b/>
      <sz val="11"/>
      <color theme="1"/>
      <name val="Calibri"/>
      <family val="2"/>
      <scheme val="minor"/>
    </font>
    <font>
      <sz val="11"/>
      <color rgb="FF0000FF"/>
      <name val="Calibri"/>
      <family val="2"/>
      <scheme val="minor"/>
    </font>
    <font>
      <sz val="10"/>
      <color rgb="FF0000FF"/>
      <name val="Arial"/>
      <family val="2"/>
    </font>
    <font>
      <b/>
      <sz val="10"/>
      <name val="Arial Unicode MS"/>
      <family val="2"/>
    </font>
    <font>
      <sz val="10"/>
      <name val="Arial Unicode MS"/>
      <family val="2"/>
    </font>
    <font>
      <b/>
      <sz val="10"/>
      <name val="Arial"/>
      <family val="2"/>
    </font>
    <font>
      <b/>
      <u/>
      <sz val="10"/>
      <name val="Arial"/>
      <family val="2"/>
    </font>
    <font>
      <sz val="10"/>
      <color indexed="12"/>
      <name val="Arial MT"/>
    </font>
    <font>
      <b/>
      <sz val="12"/>
      <color theme="1"/>
      <name val="Calibri"/>
      <family val="2"/>
      <scheme val="minor"/>
    </font>
    <font>
      <b/>
      <sz val="10"/>
      <color indexed="0"/>
      <name val="Arial"/>
      <family val="2"/>
    </font>
    <font>
      <sz val="10"/>
      <color theme="1"/>
      <name val="Arial MT"/>
    </font>
    <font>
      <b/>
      <sz val="10"/>
      <color indexed="12"/>
      <name val="Arial MT"/>
    </font>
    <font>
      <b/>
      <sz val="10"/>
      <color theme="1"/>
      <name val="Arial MT"/>
    </font>
    <font>
      <b/>
      <sz val="10"/>
      <color rgb="FF0000FF"/>
      <name val="Arial"/>
      <family val="2"/>
    </font>
  </fonts>
  <fills count="3">
    <fill>
      <patternFill patternType="none"/>
    </fill>
    <fill>
      <patternFill patternType="gray125"/>
    </fill>
    <fill>
      <patternFill patternType="solid">
        <fgColor rgb="FFC8C8C8"/>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s>
  <cellStyleXfs count="16">
    <xf numFmtId="0" fontId="0" fillId="0" borderId="0"/>
    <xf numFmtId="43" fontId="1" fillId="0" borderId="0" applyFont="0" applyFill="0" applyBorder="0" applyAlignment="0" applyProtection="0"/>
    <xf numFmtId="0" fontId="5"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1" fillId="0" borderId="0" applyFont="0" applyFill="0" applyBorder="0" applyAlignment="0" applyProtection="0"/>
    <xf numFmtId="43" fontId="10" fillId="0" borderId="0" applyFont="0" applyFill="0" applyBorder="0" applyAlignment="0" applyProtection="0"/>
    <xf numFmtId="0" fontId="11"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cellStyleXfs>
  <cellXfs count="161">
    <xf numFmtId="0" fontId="0" fillId="0" borderId="0" xfId="0"/>
    <xf numFmtId="0" fontId="2" fillId="0" borderId="0" xfId="0" applyFont="1" applyAlignment="1">
      <alignment horizontal="center"/>
    </xf>
    <xf numFmtId="0" fontId="3" fillId="0" borderId="0" xfId="0" quotePrefix="1" applyFont="1" applyAlignment="1">
      <alignment horizontal="left"/>
    </xf>
    <xf numFmtId="0" fontId="2" fillId="0" borderId="0" xfId="0" applyFont="1"/>
    <xf numFmtId="164" fontId="2" fillId="0" borderId="0" xfId="0" applyNumberFormat="1" applyFont="1"/>
    <xf numFmtId="49" fontId="2" fillId="0" borderId="0" xfId="0" quotePrefix="1" applyNumberFormat="1" applyFont="1" applyAlignment="1">
      <alignment horizontal="center" wrapText="1"/>
    </xf>
    <xf numFmtId="164" fontId="2" fillId="0" borderId="0" xfId="0" quotePrefix="1" applyNumberFormat="1" applyFont="1" applyAlignment="1">
      <alignment horizontal="center" wrapText="1"/>
    </xf>
    <xf numFmtId="0" fontId="3" fillId="0" borderId="1" xfId="0" applyFont="1" applyBorder="1" applyAlignment="1">
      <alignment horizontal="center"/>
    </xf>
    <xf numFmtId="0" fontId="2" fillId="0" borderId="1" xfId="0" applyFont="1" applyBorder="1" applyAlignment="1">
      <alignment horizontal="center"/>
    </xf>
    <xf numFmtId="3" fontId="2" fillId="0" borderId="1" xfId="0" applyNumberFormat="1" applyFont="1" applyBorder="1"/>
    <xf numFmtId="164" fontId="2" fillId="0" borderId="1" xfId="0" applyNumberFormat="1" applyFont="1" applyBorder="1"/>
    <xf numFmtId="0" fontId="2" fillId="0" borderId="1" xfId="0" applyFont="1" applyBorder="1"/>
    <xf numFmtId="3" fontId="3" fillId="0" borderId="1" xfId="0" applyNumberFormat="1" applyFont="1" applyBorder="1"/>
    <xf numFmtId="0" fontId="3" fillId="0" borderId="1" xfId="0" applyFont="1" applyBorder="1"/>
    <xf numFmtId="166" fontId="2" fillId="0" borderId="1" xfId="0" applyNumberFormat="1" applyFont="1" applyBorder="1"/>
    <xf numFmtId="3" fontId="4" fillId="0" borderId="1" xfId="0" applyNumberFormat="1" applyFont="1" applyBorder="1"/>
    <xf numFmtId="0" fontId="4" fillId="0" borderId="1" xfId="0" applyFont="1" applyBorder="1"/>
    <xf numFmtId="0" fontId="3" fillId="0" borderId="1" xfId="0" quotePrefix="1" applyFont="1" applyBorder="1" applyAlignment="1">
      <alignment horizontal="left"/>
    </xf>
    <xf numFmtId="0" fontId="3" fillId="0" borderId="0" xfId="0" applyFont="1"/>
    <xf numFmtId="3" fontId="3" fillId="0" borderId="0" xfId="0" applyNumberFormat="1" applyFont="1"/>
    <xf numFmtId="3" fontId="0" fillId="0" borderId="0" xfId="0" applyNumberFormat="1"/>
    <xf numFmtId="0" fontId="2" fillId="0" borderId="0" xfId="0" applyFont="1" applyAlignment="1">
      <alignment horizontal="center" vertical="center"/>
    </xf>
    <xf numFmtId="0" fontId="2" fillId="0" borderId="0" xfId="0" applyFont="1" applyAlignment="1">
      <alignment vertical="center"/>
    </xf>
    <xf numFmtId="3" fontId="2" fillId="0" borderId="1" xfId="0" applyNumberFormat="1" applyFont="1" applyBorder="1" applyAlignment="1">
      <alignment horizontal="center"/>
    </xf>
    <xf numFmtId="165" fontId="2" fillId="0" borderId="1" xfId="0" applyNumberFormat="1" applyFont="1" applyBorder="1"/>
    <xf numFmtId="3" fontId="3" fillId="0" borderId="1" xfId="0" applyNumberFormat="1" applyFont="1" applyBorder="1" applyAlignment="1">
      <alignment horizontal="center"/>
    </xf>
    <xf numFmtId="166" fontId="2" fillId="0" borderId="1" xfId="0" applyNumberFormat="1" applyFont="1" applyBorder="1" applyAlignment="1">
      <alignment horizontal="center"/>
    </xf>
    <xf numFmtId="3" fontId="4" fillId="0" borderId="1" xfId="0" applyNumberFormat="1" applyFont="1" applyBorder="1" applyAlignment="1">
      <alignment horizontal="center"/>
    </xf>
    <xf numFmtId="0" fontId="3" fillId="0" borderId="1" xfId="0" applyFont="1" applyBorder="1" applyAlignment="1">
      <alignment horizontal="left"/>
    </xf>
    <xf numFmtId="3" fontId="3" fillId="0" borderId="1" xfId="1" applyNumberFormat="1" applyFont="1" applyFill="1" applyBorder="1"/>
    <xf numFmtId="167" fontId="3" fillId="0" borderId="0" xfId="0" applyNumberFormat="1" applyFont="1"/>
    <xf numFmtId="164" fontId="2" fillId="0" borderId="1" xfId="0" applyNumberFormat="1" applyFont="1" applyBorder="1" applyAlignment="1">
      <alignment horizontal="center"/>
    </xf>
    <xf numFmtId="168" fontId="2" fillId="0" borderId="0" xfId="0" applyNumberFormat="1" applyFont="1"/>
    <xf numFmtId="3" fontId="0" fillId="0" borderId="1" xfId="0" applyNumberFormat="1" applyBorder="1"/>
    <xf numFmtId="0" fontId="3" fillId="0" borderId="1" xfId="2" applyFont="1" applyBorder="1" applyAlignment="1">
      <alignment horizontal="left"/>
    </xf>
    <xf numFmtId="49" fontId="2" fillId="0" borderId="0" xfId="0" applyNumberFormat="1" applyFont="1"/>
    <xf numFmtId="0" fontId="2" fillId="0" borderId="4" xfId="0" applyFont="1" applyBorder="1" applyAlignment="1">
      <alignment horizontal="center"/>
    </xf>
    <xf numFmtId="0" fontId="2" fillId="0" borderId="4" xfId="0" applyFont="1" applyBorder="1"/>
    <xf numFmtId="3" fontId="3" fillId="0" borderId="5" xfId="0" applyNumberFormat="1" applyFont="1" applyBorder="1"/>
    <xf numFmtId="3" fontId="4" fillId="0" borderId="0" xfId="0" applyNumberFormat="1" applyFont="1"/>
    <xf numFmtId="0" fontId="4" fillId="0" borderId="0" xfId="0" applyFont="1"/>
    <xf numFmtId="0" fontId="3" fillId="0" borderId="0" xfId="0" applyFont="1" applyAlignment="1">
      <alignment horizontal="left"/>
    </xf>
    <xf numFmtId="1" fontId="2" fillId="0" borderId="1" xfId="0" applyNumberFormat="1" applyFont="1" applyBorder="1" applyAlignment="1">
      <alignment horizontal="center"/>
    </xf>
    <xf numFmtId="3" fontId="3" fillId="0" borderId="1" xfId="0" applyNumberFormat="1" applyFont="1" applyBorder="1" applyAlignment="1">
      <alignment horizontal="right"/>
    </xf>
    <xf numFmtId="49" fontId="0" fillId="0" borderId="0" xfId="0" applyNumberFormat="1"/>
    <xf numFmtId="167" fontId="0" fillId="0" borderId="0" xfId="1" applyNumberFormat="1" applyFont="1"/>
    <xf numFmtId="3" fontId="5" fillId="0" borderId="0" xfId="3" applyNumberFormat="1" applyFont="1"/>
    <xf numFmtId="43" fontId="0" fillId="0" borderId="0" xfId="1" applyFont="1"/>
    <xf numFmtId="43" fontId="0" fillId="0" borderId="0" xfId="0" applyNumberFormat="1"/>
    <xf numFmtId="43" fontId="5" fillId="0" borderId="0" xfId="7" applyFont="1" applyFill="1"/>
    <xf numFmtId="2" fontId="0" fillId="0" borderId="0" xfId="0" quotePrefix="1" applyNumberFormat="1"/>
    <xf numFmtId="0" fontId="0" fillId="0" borderId="0" xfId="1" quotePrefix="1" applyNumberFormat="1" applyFont="1"/>
    <xf numFmtId="0" fontId="0" fillId="0" borderId="0" xfId="0" quotePrefix="1"/>
    <xf numFmtId="0" fontId="0" fillId="0" borderId="0" xfId="0" applyAlignment="1">
      <alignment horizontal="center"/>
    </xf>
    <xf numFmtId="49" fontId="0" fillId="0" borderId="8" xfId="0" applyNumberFormat="1" applyBorder="1"/>
    <xf numFmtId="0" fontId="0" fillId="0" borderId="10" xfId="0" applyBorder="1"/>
    <xf numFmtId="0" fontId="0" fillId="0" borderId="8" xfId="0" applyBorder="1"/>
    <xf numFmtId="0" fontId="0" fillId="0" borderId="16" xfId="0" applyBorder="1" applyAlignment="1">
      <alignment horizontal="center"/>
    </xf>
    <xf numFmtId="0" fontId="0" fillId="0" borderId="7" xfId="0" applyBorder="1" applyAlignment="1">
      <alignment horizontal="center"/>
    </xf>
    <xf numFmtId="0" fontId="0" fillId="0" borderId="6" xfId="0" applyBorder="1"/>
    <xf numFmtId="43" fontId="1" fillId="0" borderId="0" xfId="1" applyFont="1"/>
    <xf numFmtId="14" fontId="0" fillId="0" borderId="0" xfId="0" applyNumberFormat="1"/>
    <xf numFmtId="168" fontId="0" fillId="0" borderId="15" xfId="0" applyNumberFormat="1" applyBorder="1"/>
    <xf numFmtId="168" fontId="5" fillId="0" borderId="0" xfId="0" applyNumberFormat="1" applyFont="1"/>
    <xf numFmtId="167" fontId="0" fillId="0" borderId="11" xfId="0" applyNumberFormat="1" applyBorder="1"/>
    <xf numFmtId="168" fontId="5" fillId="0" borderId="2" xfId="0" applyNumberFormat="1" applyFont="1" applyBorder="1"/>
    <xf numFmtId="0" fontId="2" fillId="0" borderId="0" xfId="0" quotePrefix="1" applyFont="1" applyAlignment="1">
      <alignment horizontal="center" wrapText="1"/>
    </xf>
    <xf numFmtId="0" fontId="0" fillId="0" borderId="9" xfId="0" applyBorder="1"/>
    <xf numFmtId="0" fontId="0" fillId="0" borderId="11" xfId="0" quotePrefix="1" applyBorder="1"/>
    <xf numFmtId="0" fontId="7" fillId="0" borderId="0" xfId="0" applyFont="1"/>
    <xf numFmtId="0" fontId="11" fillId="0" borderId="0" xfId="10"/>
    <xf numFmtId="0" fontId="13" fillId="0" borderId="0" xfId="10" applyFont="1"/>
    <xf numFmtId="0" fontId="5" fillId="0" borderId="2" xfId="10" applyFont="1" applyBorder="1" applyAlignment="1">
      <alignment horizontal="center"/>
    </xf>
    <xf numFmtId="0" fontId="11" fillId="0" borderId="0" xfId="10" applyAlignment="1">
      <alignment horizontal="center"/>
    </xf>
    <xf numFmtId="0" fontId="5" fillId="0" borderId="0" xfId="10" applyFont="1"/>
    <xf numFmtId="0" fontId="5" fillId="0" borderId="3" xfId="10" applyFont="1" applyBorder="1"/>
    <xf numFmtId="0" fontId="5" fillId="0" borderId="0" xfId="10" applyFont="1" applyAlignment="1">
      <alignment horizontal="center"/>
    </xf>
    <xf numFmtId="0" fontId="5" fillId="0" borderId="0" xfId="10" applyFont="1" applyAlignment="1">
      <alignment horizontal="left" wrapText="1"/>
    </xf>
    <xf numFmtId="14" fontId="11" fillId="0" borderId="0" xfId="10" applyNumberFormat="1"/>
    <xf numFmtId="0" fontId="11" fillId="0" borderId="2" xfId="10" applyBorder="1" applyAlignment="1">
      <alignment horizontal="center"/>
    </xf>
    <xf numFmtId="0" fontId="5" fillId="0" borderId="0" xfId="12"/>
    <xf numFmtId="0" fontId="5" fillId="0" borderId="0" xfId="12" applyAlignment="1">
      <alignment horizontal="left" wrapText="1"/>
    </xf>
    <xf numFmtId="0" fontId="12" fillId="0" borderId="0" xfId="12" applyFont="1"/>
    <xf numFmtId="0" fontId="14" fillId="0" borderId="0" xfId="12" quotePrefix="1" applyFont="1" applyAlignment="1">
      <alignment horizontal="center"/>
    </xf>
    <xf numFmtId="14" fontId="14" fillId="0" borderId="0" xfId="12" applyNumberFormat="1" applyFont="1" applyAlignment="1" applyProtection="1">
      <alignment horizontal="center"/>
      <protection locked="0"/>
    </xf>
    <xf numFmtId="0" fontId="5" fillId="0" borderId="0" xfId="12" applyAlignment="1">
      <alignment horizontal="center"/>
    </xf>
    <xf numFmtId="0" fontId="5" fillId="0" borderId="2" xfId="12" applyBorder="1" applyAlignment="1">
      <alignment horizontal="center"/>
    </xf>
    <xf numFmtId="0" fontId="0" fillId="0" borderId="0" xfId="0" applyAlignment="1">
      <alignment horizontal="left"/>
    </xf>
    <xf numFmtId="0" fontId="5" fillId="0" borderId="0" xfId="12" applyAlignment="1">
      <alignment horizontal="left"/>
    </xf>
    <xf numFmtId="0" fontId="9" fillId="0" borderId="0" xfId="12" applyFont="1" applyAlignment="1">
      <alignment horizontal="center"/>
    </xf>
    <xf numFmtId="43" fontId="0" fillId="0" borderId="18" xfId="0" applyNumberFormat="1" applyBorder="1"/>
    <xf numFmtId="43" fontId="8" fillId="0" borderId="0" xfId="1" applyFont="1"/>
    <xf numFmtId="0" fontId="11" fillId="0" borderId="2" xfId="10" applyBorder="1"/>
    <xf numFmtId="43" fontId="11" fillId="0" borderId="0" xfId="1" applyFont="1"/>
    <xf numFmtId="43" fontId="11" fillId="0" borderId="0" xfId="10" applyNumberFormat="1"/>
    <xf numFmtId="169" fontId="0" fillId="0" borderId="0" xfId="8" applyNumberFormat="1" applyFont="1"/>
    <xf numFmtId="170" fontId="0" fillId="0" borderId="0" xfId="8" applyNumberFormat="1" applyFont="1"/>
    <xf numFmtId="0" fontId="12" fillId="0" borderId="0" xfId="12" applyFont="1" applyAlignment="1">
      <alignment horizontal="left" wrapText="1"/>
    </xf>
    <xf numFmtId="0" fontId="0" fillId="0" borderId="2" xfId="0" applyBorder="1"/>
    <xf numFmtId="167" fontId="0" fillId="0" borderId="15" xfId="0" applyNumberFormat="1" applyBorder="1"/>
    <xf numFmtId="0" fontId="0" fillId="0" borderId="2" xfId="0" applyBorder="1" applyAlignment="1">
      <alignment horizontal="center"/>
    </xf>
    <xf numFmtId="43" fontId="11" fillId="0" borderId="0" xfId="1" applyFont="1" applyFill="1"/>
    <xf numFmtId="43" fontId="0" fillId="0" borderId="0" xfId="1" applyFont="1" applyFill="1"/>
    <xf numFmtId="169" fontId="0" fillId="0" borderId="0" xfId="8" applyNumberFormat="1" applyFont="1" applyFill="1"/>
    <xf numFmtId="43" fontId="11" fillId="0" borderId="18" xfId="1" applyFont="1" applyBorder="1"/>
    <xf numFmtId="169" fontId="0" fillId="0" borderId="18" xfId="8" applyNumberFormat="1" applyFont="1" applyBorder="1"/>
    <xf numFmtId="0" fontId="2" fillId="0" borderId="0" xfId="0" applyFont="1" applyAlignment="1">
      <alignment horizontal="center" wrapText="1"/>
    </xf>
    <xf numFmtId="0" fontId="0" fillId="0" borderId="0" xfId="0" applyAlignment="1">
      <alignment horizontal="centerContinuous"/>
    </xf>
    <xf numFmtId="0" fontId="15" fillId="0" borderId="0" xfId="0" applyFont="1" applyAlignment="1">
      <alignment horizontal="left" vertical="center" wrapText="1"/>
    </xf>
    <xf numFmtId="0" fontId="15" fillId="0" borderId="0" xfId="0" applyFont="1" applyAlignment="1">
      <alignment horizontal="center" vertical="center" wrapText="1"/>
    </xf>
    <xf numFmtId="43" fontId="2" fillId="0" borderId="0" xfId="1" applyFont="1"/>
    <xf numFmtId="41" fontId="0" fillId="0" borderId="0" xfId="0" applyNumberFormat="1"/>
    <xf numFmtId="0" fontId="0" fillId="0" borderId="9" xfId="0" applyBorder="1" applyAlignment="1">
      <alignment vertical="center" wrapText="1"/>
    </xf>
    <xf numFmtId="41" fontId="0" fillId="0" borderId="8" xfId="0" applyNumberFormat="1" applyBorder="1"/>
    <xf numFmtId="41" fontId="0" fillId="0" borderId="9" xfId="0" applyNumberFormat="1" applyBorder="1"/>
    <xf numFmtId="41" fontId="0" fillId="0" borderId="10" xfId="0" applyNumberFormat="1" applyBorder="1"/>
    <xf numFmtId="41" fontId="0" fillId="0" borderId="15" xfId="0" applyNumberFormat="1" applyBorder="1"/>
    <xf numFmtId="41" fontId="0" fillId="0" borderId="11" xfId="0" applyNumberFormat="1" applyBorder="1"/>
    <xf numFmtId="171" fontId="5" fillId="0" borderId="0" xfId="3" applyNumberFormat="1" applyFont="1"/>
    <xf numFmtId="167" fontId="0" fillId="0" borderId="0" xfId="0" applyNumberFormat="1"/>
    <xf numFmtId="172" fontId="0" fillId="0" borderId="0" xfId="0" applyNumberFormat="1"/>
    <xf numFmtId="14" fontId="14" fillId="0" borderId="0" xfId="12" quotePrefix="1" applyNumberFormat="1" applyFont="1" applyAlignment="1">
      <alignment horizontal="center"/>
    </xf>
    <xf numFmtId="2" fontId="0" fillId="0" borderId="0" xfId="0" applyNumberFormat="1"/>
    <xf numFmtId="0" fontId="16" fillId="2" borderId="17" xfId="0" applyFont="1" applyFill="1" applyBorder="1"/>
    <xf numFmtId="1" fontId="0" fillId="0" borderId="0" xfId="0" applyNumberFormat="1"/>
    <xf numFmtId="173" fontId="0" fillId="0" borderId="0" xfId="0" applyNumberFormat="1"/>
    <xf numFmtId="0" fontId="18" fillId="0" borderId="0" xfId="12" quotePrefix="1" applyFont="1" applyAlignment="1">
      <alignment horizontal="center" wrapText="1"/>
    </xf>
    <xf numFmtId="14" fontId="9" fillId="0" borderId="0" xfId="12" applyNumberFormat="1" applyFont="1" applyAlignment="1">
      <alignment horizontal="center"/>
    </xf>
    <xf numFmtId="167" fontId="8" fillId="0" borderId="1" xfId="1" applyNumberFormat="1" applyFont="1" applyFill="1" applyBorder="1"/>
    <xf numFmtId="14" fontId="14" fillId="0" borderId="1" xfId="12" applyNumberFormat="1" applyFont="1" applyBorder="1" applyAlignment="1" applyProtection="1">
      <alignment horizontal="center"/>
      <protection locked="0"/>
    </xf>
    <xf numFmtId="167" fontId="1" fillId="0" borderId="0" xfId="1" applyNumberFormat="1" applyFont="1" applyFill="1" applyBorder="1"/>
    <xf numFmtId="167" fontId="1" fillId="0" borderId="9" xfId="1" applyNumberFormat="1" applyFont="1" applyFill="1" applyBorder="1"/>
    <xf numFmtId="0" fontId="0" fillId="0" borderId="22" xfId="0" applyBorder="1" applyAlignment="1">
      <alignment vertical="center" wrapText="1"/>
    </xf>
    <xf numFmtId="0" fontId="20" fillId="0" borderId="23" xfId="12" applyFont="1" applyBorder="1" applyAlignment="1">
      <alignment horizontal="center" wrapText="1"/>
    </xf>
    <xf numFmtId="0" fontId="12" fillId="0" borderId="0" xfId="10" applyFont="1" applyAlignment="1">
      <alignment horizontal="center"/>
    </xf>
    <xf numFmtId="0" fontId="5" fillId="0" borderId="0" xfId="10" applyFont="1" applyAlignment="1">
      <alignment horizontal="center"/>
    </xf>
    <xf numFmtId="0" fontId="14" fillId="0" borderId="0" xfId="12" quotePrefix="1" applyFont="1" applyAlignment="1">
      <alignment horizontal="center"/>
    </xf>
    <xf numFmtId="167" fontId="8" fillId="0" borderId="19" xfId="1" applyNumberFormat="1" applyFont="1" applyFill="1" applyBorder="1" applyAlignment="1">
      <alignment horizontal="center"/>
    </xf>
    <xf numFmtId="167" fontId="8" fillId="0" borderId="20" xfId="1" applyNumberFormat="1" applyFont="1" applyFill="1" applyBorder="1" applyAlignment="1">
      <alignment horizontal="center"/>
    </xf>
    <xf numFmtId="167" fontId="8" fillId="0" borderId="21" xfId="1" applyNumberFormat="1" applyFont="1" applyFill="1" applyBorder="1" applyAlignment="1">
      <alignment horizontal="center"/>
    </xf>
    <xf numFmtId="0" fontId="11" fillId="0" borderId="0" xfId="10" applyAlignment="1">
      <alignment horizontal="center"/>
    </xf>
    <xf numFmtId="0" fontId="5" fillId="0" borderId="0" xfId="10" applyFont="1" applyAlignment="1">
      <alignment horizontal="left" wrapText="1"/>
    </xf>
    <xf numFmtId="14" fontId="14" fillId="0" borderId="19" xfId="12" applyNumberFormat="1" applyFont="1" applyBorder="1" applyAlignment="1" applyProtection="1">
      <alignment horizontal="center"/>
      <protection locked="0"/>
    </xf>
    <xf numFmtId="14" fontId="14" fillId="0" borderId="20" xfId="12" applyNumberFormat="1" applyFont="1" applyBorder="1" applyAlignment="1" applyProtection="1">
      <alignment horizontal="center"/>
      <protection locked="0"/>
    </xf>
    <xf numFmtId="14" fontId="14" fillId="0" borderId="21" xfId="12" applyNumberFormat="1" applyFont="1" applyBorder="1" applyAlignment="1" applyProtection="1">
      <alignment horizontal="center"/>
      <protection locked="0"/>
    </xf>
    <xf numFmtId="14" fontId="11" fillId="0" borderId="0" xfId="10" applyNumberFormat="1" applyAlignment="1">
      <alignment horizontal="center"/>
    </xf>
    <xf numFmtId="0" fontId="11" fillId="0" borderId="2" xfId="10" applyBorder="1" applyAlignment="1">
      <alignment horizontal="center"/>
    </xf>
    <xf numFmtId="0" fontId="0" fillId="0" borderId="0" xfId="0" applyAlignment="1">
      <alignment horizontal="left" wrapText="1"/>
    </xf>
    <xf numFmtId="0" fontId="0" fillId="0" borderId="12" xfId="0" applyBorder="1" applyAlignment="1">
      <alignment horizontal="center"/>
    </xf>
    <xf numFmtId="0" fontId="0" fillId="0" borderId="13"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12" fillId="0" borderId="0" xfId="12" applyFont="1" applyAlignment="1">
      <alignment horizontal="left" wrapText="1"/>
    </xf>
    <xf numFmtId="0" fontId="12" fillId="0" borderId="0" xfId="12" applyFont="1" applyAlignment="1">
      <alignment horizontal="center"/>
    </xf>
    <xf numFmtId="0" fontId="5" fillId="0" borderId="0" xfId="12" applyAlignment="1">
      <alignment horizontal="center"/>
    </xf>
    <xf numFmtId="0" fontId="5" fillId="0" borderId="0" xfId="12" applyAlignment="1">
      <alignment horizontal="left" wrapText="1"/>
    </xf>
    <xf numFmtId="0" fontId="5" fillId="0" borderId="0" xfId="12" applyAlignment="1">
      <alignment horizontal="right"/>
    </xf>
    <xf numFmtId="0" fontId="5" fillId="0" borderId="2" xfId="12" applyBorder="1" applyAlignment="1">
      <alignment horizontal="center"/>
    </xf>
    <xf numFmtId="0" fontId="18" fillId="0" borderId="15" xfId="12" quotePrefix="1" applyFont="1" applyBorder="1" applyAlignment="1">
      <alignment horizontal="center"/>
    </xf>
    <xf numFmtId="0" fontId="18" fillId="0" borderId="14" xfId="12" quotePrefix="1" applyFont="1" applyBorder="1" applyAlignment="1">
      <alignment horizontal="center"/>
    </xf>
  </cellXfs>
  <cellStyles count="16">
    <cellStyle name="Comma" xfId="1" builtinId="3"/>
    <cellStyle name="Comma 2" xfId="5" xr:uid="{00000000-0005-0000-0000-000001000000}"/>
    <cellStyle name="Comma 2 2" xfId="7" xr:uid="{00000000-0005-0000-0000-000002000000}"/>
    <cellStyle name="Comma 2 3" xfId="9" xr:uid="{00000000-0005-0000-0000-000003000000}"/>
    <cellStyle name="Comma 3" xfId="4" xr:uid="{00000000-0005-0000-0000-000004000000}"/>
    <cellStyle name="Comma 3 2" xfId="15" xr:uid="{00000000-0005-0000-0000-000005000000}"/>
    <cellStyle name="Comma 4" xfId="6" xr:uid="{00000000-0005-0000-0000-000006000000}"/>
    <cellStyle name="Normal" xfId="0" builtinId="0"/>
    <cellStyle name="Normal 2" xfId="2" xr:uid="{00000000-0005-0000-0000-000008000000}"/>
    <cellStyle name="Normal 2 2" xfId="10" xr:uid="{00000000-0005-0000-0000-000009000000}"/>
    <cellStyle name="Normal 2 3" xfId="12" xr:uid="{00000000-0005-0000-0000-00000A000000}"/>
    <cellStyle name="Normal 3" xfId="3" xr:uid="{00000000-0005-0000-0000-00000B000000}"/>
    <cellStyle name="Normal 3 2" xfId="14" xr:uid="{00000000-0005-0000-0000-00000C000000}"/>
    <cellStyle name="Normal 3 3" xfId="13" xr:uid="{00000000-0005-0000-0000-00000D000000}"/>
    <cellStyle name="Normal 7 3" xfId="11" xr:uid="{00000000-0005-0000-0000-00000E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workbookViewId="0">
      <selection activeCell="Q41" sqref="Q41"/>
    </sheetView>
  </sheetViews>
  <sheetFormatPr defaultColWidth="9.140625" defaultRowHeight="12.75"/>
  <cols>
    <col min="1" max="9" width="9.140625" style="70"/>
    <col min="10" max="10" width="23.5703125" style="70" customWidth="1"/>
    <col min="11" max="12" width="9.140625" style="70"/>
    <col min="13" max="13" width="10.140625" style="70" bestFit="1" customWidth="1"/>
    <col min="14" max="16384" width="9.140625" style="70"/>
  </cols>
  <sheetData>
    <row r="1" spans="1:17">
      <c r="A1" s="134" t="s">
        <v>2103</v>
      </c>
      <c r="B1" s="134"/>
      <c r="C1" s="134"/>
      <c r="D1" s="134"/>
      <c r="E1" s="134"/>
      <c r="F1" s="134"/>
      <c r="G1" s="134"/>
      <c r="H1" s="134"/>
      <c r="I1" s="134"/>
      <c r="J1" s="134"/>
      <c r="K1" s="134"/>
      <c r="L1" s="134"/>
      <c r="M1" s="134"/>
      <c r="N1" s="134"/>
      <c r="O1" s="134"/>
      <c r="P1" s="134"/>
      <c r="Q1" s="134"/>
    </row>
    <row r="2" spans="1:17">
      <c r="A2" s="135" t="s">
        <v>2020</v>
      </c>
      <c r="B2" s="135"/>
      <c r="C2" s="135"/>
      <c r="D2" s="135"/>
      <c r="E2" s="135"/>
      <c r="F2" s="135"/>
      <c r="G2" s="135"/>
      <c r="H2" s="135"/>
      <c r="I2" s="135"/>
      <c r="J2" s="135"/>
      <c r="K2" s="135"/>
      <c r="L2" s="135"/>
      <c r="M2" s="135"/>
      <c r="N2" s="135"/>
      <c r="O2" s="135"/>
      <c r="P2" s="135"/>
      <c r="Q2" s="135"/>
    </row>
    <row r="3" spans="1:17">
      <c r="A3" s="136" t="s">
        <v>2101</v>
      </c>
      <c r="B3" s="136"/>
      <c r="C3" s="136"/>
      <c r="D3" s="136"/>
      <c r="E3" s="136"/>
      <c r="F3" s="136"/>
      <c r="G3" s="136"/>
      <c r="H3" s="136"/>
      <c r="I3" s="136"/>
      <c r="J3" s="136"/>
      <c r="K3" s="136"/>
      <c r="L3" s="136"/>
      <c r="M3" s="136"/>
      <c r="N3" s="136"/>
      <c r="O3" s="136"/>
      <c r="P3" s="136"/>
      <c r="Q3" s="136"/>
    </row>
    <row r="5" spans="1:17">
      <c r="A5" s="135" t="s">
        <v>2031</v>
      </c>
      <c r="B5" s="135"/>
      <c r="C5" s="135"/>
      <c r="D5" s="135"/>
      <c r="E5" s="135"/>
      <c r="F5" s="135"/>
      <c r="G5" s="135"/>
      <c r="H5" s="135"/>
      <c r="I5" s="135"/>
      <c r="J5" s="135"/>
      <c r="K5" s="135"/>
      <c r="L5" s="135"/>
      <c r="M5" s="135"/>
      <c r="N5" s="135"/>
      <c r="O5" s="135"/>
      <c r="P5" s="135"/>
      <c r="Q5" s="135"/>
    </row>
    <row r="6" spans="1:17">
      <c r="A6" s="76"/>
      <c r="B6" s="76"/>
      <c r="C6" s="76"/>
      <c r="D6" s="76"/>
      <c r="E6" s="76"/>
      <c r="F6" s="76"/>
      <c r="G6" s="76"/>
      <c r="H6" s="76"/>
      <c r="I6" s="76"/>
      <c r="J6" s="76"/>
      <c r="K6" s="76"/>
      <c r="L6" s="76"/>
      <c r="M6" s="76"/>
    </row>
    <row r="7" spans="1:17">
      <c r="K7" s="146" t="s">
        <v>2021</v>
      </c>
      <c r="L7" s="146"/>
      <c r="M7" s="146"/>
      <c r="O7" s="146" t="s">
        <v>2022</v>
      </c>
      <c r="P7" s="146"/>
      <c r="Q7" s="146"/>
    </row>
    <row r="8" spans="1:17">
      <c r="A8" s="71" t="s">
        <v>2011</v>
      </c>
      <c r="K8" s="72" t="s">
        <v>2012</v>
      </c>
      <c r="L8" s="73"/>
      <c r="M8" s="72" t="s">
        <v>2013</v>
      </c>
      <c r="O8" s="72" t="s">
        <v>2012</v>
      </c>
      <c r="P8" s="73"/>
      <c r="Q8" s="72" t="s">
        <v>2013</v>
      </c>
    </row>
    <row r="10" spans="1:17" ht="15">
      <c r="A10" s="141" t="s">
        <v>2069</v>
      </c>
      <c r="B10" s="141"/>
      <c r="C10" s="141"/>
      <c r="D10" s="141"/>
      <c r="E10" s="141"/>
      <c r="F10" s="141"/>
      <c r="G10" s="141"/>
      <c r="H10" s="141"/>
      <c r="I10" s="141"/>
      <c r="J10" s="75"/>
      <c r="K10" s="128" t="s">
        <v>2083</v>
      </c>
      <c r="M10" s="129">
        <v>45709</v>
      </c>
      <c r="O10" s="128" t="s">
        <v>2102</v>
      </c>
      <c r="Q10" s="129">
        <v>45713</v>
      </c>
    </row>
    <row r="11" spans="1:17">
      <c r="A11" s="141"/>
      <c r="B11" s="141"/>
      <c r="C11" s="141"/>
      <c r="D11" s="141"/>
      <c r="E11" s="141"/>
      <c r="F11" s="141"/>
      <c r="G11" s="141"/>
      <c r="H11" s="141"/>
      <c r="I11" s="141"/>
    </row>
    <row r="12" spans="1:17">
      <c r="A12" s="77"/>
      <c r="B12" s="77"/>
      <c r="C12" s="77"/>
      <c r="D12" s="77"/>
      <c r="E12" s="77"/>
      <c r="F12" s="77"/>
      <c r="G12" s="77"/>
      <c r="H12" s="77"/>
      <c r="I12" s="77"/>
    </row>
    <row r="13" spans="1:17">
      <c r="A13" s="71" t="s">
        <v>2068</v>
      </c>
    </row>
    <row r="15" spans="1:17" ht="15" customHeight="1">
      <c r="A15" s="141" t="s">
        <v>2070</v>
      </c>
      <c r="B15" s="141"/>
      <c r="C15" s="141"/>
      <c r="D15" s="141"/>
      <c r="E15" s="141"/>
      <c r="F15" s="141"/>
      <c r="G15" s="141"/>
      <c r="H15" s="141"/>
      <c r="I15" s="141"/>
      <c r="K15" s="128" t="s">
        <v>2083</v>
      </c>
      <c r="M15" s="129">
        <v>45709</v>
      </c>
      <c r="O15" s="128" t="s">
        <v>2102</v>
      </c>
      <c r="Q15" s="129">
        <v>45713</v>
      </c>
    </row>
    <row r="16" spans="1:17">
      <c r="A16" s="141"/>
      <c r="B16" s="141"/>
      <c r="C16" s="141"/>
      <c r="D16" s="141"/>
      <c r="E16" s="141"/>
      <c r="F16" s="141"/>
      <c r="G16" s="141"/>
      <c r="H16" s="141"/>
      <c r="I16" s="141"/>
    </row>
    <row r="17" spans="1:17">
      <c r="A17" s="141"/>
      <c r="B17" s="141"/>
      <c r="C17" s="141"/>
      <c r="D17" s="141"/>
      <c r="E17" s="141"/>
      <c r="F17" s="141"/>
      <c r="G17" s="141"/>
      <c r="H17" s="141"/>
      <c r="I17" s="141"/>
    </row>
    <row r="18" spans="1:17">
      <c r="A18" s="77"/>
      <c r="B18" s="77"/>
      <c r="C18" s="77"/>
      <c r="D18" s="77"/>
      <c r="E18" s="77"/>
      <c r="F18" s="77"/>
      <c r="G18" s="77"/>
      <c r="H18" s="77"/>
      <c r="I18" s="77"/>
    </row>
    <row r="19" spans="1:17" ht="15" customHeight="1">
      <c r="A19" s="77"/>
      <c r="B19" s="77"/>
      <c r="C19" s="77"/>
      <c r="D19" s="77"/>
      <c r="E19" s="77"/>
      <c r="F19" s="77"/>
      <c r="G19" s="77"/>
      <c r="H19" s="77"/>
      <c r="I19" s="77"/>
    </row>
    <row r="20" spans="1:17">
      <c r="A20" s="71" t="s">
        <v>2023</v>
      </c>
    </row>
    <row r="22" spans="1:17" ht="15">
      <c r="A22" s="74" t="s">
        <v>2024</v>
      </c>
      <c r="K22" s="128" t="s">
        <v>2083</v>
      </c>
      <c r="M22" s="129">
        <v>45709</v>
      </c>
      <c r="O22" s="128" t="s">
        <v>2102</v>
      </c>
      <c r="Q22" s="129">
        <v>45713</v>
      </c>
    </row>
    <row r="24" spans="1:17" ht="15">
      <c r="A24" s="74" t="s">
        <v>2025</v>
      </c>
      <c r="K24" s="128" t="s">
        <v>2083</v>
      </c>
      <c r="M24" s="129">
        <v>45709</v>
      </c>
      <c r="O24" s="128" t="s">
        <v>2102</v>
      </c>
      <c r="Q24" s="129">
        <v>45713</v>
      </c>
    </row>
    <row r="25" spans="1:17">
      <c r="A25" s="74"/>
      <c r="M25" s="78"/>
    </row>
    <row r="26" spans="1:17" ht="15">
      <c r="A26" s="70" t="s">
        <v>2088</v>
      </c>
      <c r="K26" s="128" t="s">
        <v>2083</v>
      </c>
      <c r="M26" s="129">
        <v>45709</v>
      </c>
      <c r="O26" s="128" t="s">
        <v>2102</v>
      </c>
      <c r="Q26" s="129">
        <v>45713</v>
      </c>
    </row>
    <row r="28" spans="1:17">
      <c r="A28" s="71" t="s">
        <v>2071</v>
      </c>
    </row>
    <row r="30" spans="1:17" ht="15">
      <c r="A30" s="74" t="s">
        <v>2029</v>
      </c>
      <c r="B30" s="74"/>
      <c r="C30" s="74"/>
      <c r="D30" s="74"/>
      <c r="E30" s="74"/>
      <c r="F30" s="74"/>
      <c r="G30" s="74"/>
      <c r="H30" s="74"/>
      <c r="I30" s="74"/>
      <c r="J30" s="74"/>
      <c r="K30" s="128" t="s">
        <v>2083</v>
      </c>
      <c r="M30" s="129">
        <v>45709</v>
      </c>
      <c r="O30" s="128" t="s">
        <v>2102</v>
      </c>
      <c r="Q30" s="129">
        <v>45713</v>
      </c>
    </row>
    <row r="31" spans="1:17">
      <c r="A31" s="74"/>
      <c r="B31" s="74"/>
      <c r="C31" s="74"/>
      <c r="D31" s="74"/>
      <c r="E31" s="74"/>
      <c r="F31" s="74"/>
      <c r="G31" s="74"/>
      <c r="H31" s="74"/>
      <c r="I31" s="74"/>
      <c r="J31" s="74"/>
    </row>
    <row r="32" spans="1:17" ht="15">
      <c r="A32" s="70" t="s">
        <v>2030</v>
      </c>
      <c r="K32" s="128" t="s">
        <v>2083</v>
      </c>
      <c r="M32" s="129">
        <v>45709</v>
      </c>
      <c r="O32" s="128" t="s">
        <v>2102</v>
      </c>
      <c r="Q32" s="129">
        <v>45713</v>
      </c>
    </row>
    <row r="34" spans="1:17">
      <c r="A34" s="71" t="s">
        <v>2014</v>
      </c>
    </row>
    <row r="36" spans="1:17" ht="15">
      <c r="A36" s="74" t="s">
        <v>2015</v>
      </c>
      <c r="K36" s="128" t="s">
        <v>2083</v>
      </c>
      <c r="M36" s="129">
        <v>45709</v>
      </c>
      <c r="O36" s="128" t="s">
        <v>2102</v>
      </c>
      <c r="Q36" s="129">
        <v>45713</v>
      </c>
    </row>
    <row r="38" spans="1:17" ht="15">
      <c r="A38" s="74" t="s">
        <v>2016</v>
      </c>
      <c r="K38" s="128" t="s">
        <v>2083</v>
      </c>
      <c r="M38" s="129">
        <v>45709</v>
      </c>
      <c r="O38" s="128" t="s">
        <v>2102</v>
      </c>
      <c r="Q38" s="129">
        <v>45713</v>
      </c>
    </row>
    <row r="39" spans="1:17" ht="15">
      <c r="B39" s="74" t="s">
        <v>2017</v>
      </c>
      <c r="K39" s="128" t="s">
        <v>2083</v>
      </c>
      <c r="M39" s="129">
        <v>45709</v>
      </c>
      <c r="O39" s="128" t="s">
        <v>2102</v>
      </c>
      <c r="Q39" s="129">
        <v>45713</v>
      </c>
    </row>
    <row r="41" spans="1:17" ht="15">
      <c r="A41" s="74" t="s">
        <v>2018</v>
      </c>
      <c r="K41" s="128" t="s">
        <v>2083</v>
      </c>
      <c r="M41" s="129">
        <v>45709</v>
      </c>
      <c r="O41" s="128" t="s">
        <v>2102</v>
      </c>
      <c r="Q41" s="129">
        <v>45713</v>
      </c>
    </row>
    <row r="44" spans="1:17" ht="15">
      <c r="A44" s="74" t="s">
        <v>2032</v>
      </c>
      <c r="D44" s="140"/>
      <c r="E44" s="140"/>
      <c r="F44" s="140"/>
      <c r="K44" s="137" t="s">
        <v>2086</v>
      </c>
      <c r="L44" s="138"/>
      <c r="M44" s="139"/>
      <c r="O44" s="137" t="s">
        <v>2102</v>
      </c>
      <c r="P44" s="138"/>
      <c r="Q44" s="139"/>
    </row>
    <row r="45" spans="1:17">
      <c r="A45" s="74"/>
      <c r="L45" s="78"/>
    </row>
    <row r="46" spans="1:17">
      <c r="A46" s="74" t="s">
        <v>2019</v>
      </c>
      <c r="D46" s="145"/>
      <c r="E46" s="140"/>
      <c r="F46" s="140"/>
      <c r="K46" s="142">
        <v>45709</v>
      </c>
      <c r="L46" s="143"/>
      <c r="M46" s="144"/>
      <c r="O46" s="142">
        <v>45713</v>
      </c>
      <c r="P46" s="143"/>
      <c r="Q46" s="144"/>
    </row>
  </sheetData>
  <mergeCells count="14">
    <mergeCell ref="O46:Q46"/>
    <mergeCell ref="D46:F46"/>
    <mergeCell ref="A10:I11"/>
    <mergeCell ref="K7:M7"/>
    <mergeCell ref="O7:Q7"/>
    <mergeCell ref="K46:M46"/>
    <mergeCell ref="A1:Q1"/>
    <mergeCell ref="A2:Q2"/>
    <mergeCell ref="A3:Q3"/>
    <mergeCell ref="A5:Q5"/>
    <mergeCell ref="K44:M44"/>
    <mergeCell ref="D44:F44"/>
    <mergeCell ref="A15:I17"/>
    <mergeCell ref="O44:Q4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pageSetUpPr fitToPage="1"/>
  </sheetPr>
  <dimension ref="A1:WVB73"/>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3" width="9.140625" style="3" hidden="1"/>
    <col min="184" max="184" width="11.140625" style="3" hidden="1"/>
    <col min="185" max="185" width="56.28515625" style="3" hidden="1"/>
    <col min="186" max="246" width="9.140625" style="3" hidden="1"/>
    <col min="247" max="247" width="16" style="3" hidden="1"/>
    <col min="248" max="248" width="12.5703125" style="3" hidden="1"/>
    <col min="249" max="249" width="16" style="3" hidden="1"/>
    <col min="250" max="250" width="17.5703125" style="3" hidden="1"/>
    <col min="251" max="439" width="9.140625" style="3" hidden="1"/>
    <col min="440" max="440" width="11.140625" style="3" hidden="1"/>
    <col min="441" max="441" width="56.28515625" style="3" hidden="1"/>
    <col min="442" max="502" width="9.140625" style="3" hidden="1"/>
    <col min="503" max="503" width="16" style="3" hidden="1"/>
    <col min="504" max="504" width="12.5703125" style="3" hidden="1"/>
    <col min="505" max="505" width="16" style="3" hidden="1"/>
    <col min="506" max="506" width="17.5703125" style="3" hidden="1"/>
    <col min="507" max="695" width="9.140625" style="3" hidden="1"/>
    <col min="696" max="696" width="11.140625" style="3" hidden="1"/>
    <col min="697" max="697" width="56.28515625" style="3" hidden="1"/>
    <col min="698" max="758" width="9.140625" style="3" hidden="1"/>
    <col min="759" max="759" width="16" style="3" hidden="1"/>
    <col min="760" max="760" width="12.5703125" style="3" hidden="1"/>
    <col min="761" max="761" width="16" style="3" hidden="1"/>
    <col min="762" max="762" width="17.5703125" style="3" hidden="1"/>
    <col min="763" max="951" width="9.140625" style="3" hidden="1"/>
    <col min="952" max="952" width="11.140625" style="3" hidden="1"/>
    <col min="953" max="953" width="56.28515625" style="3" hidden="1"/>
    <col min="954" max="1014" width="9.140625" style="3" hidden="1"/>
    <col min="1015" max="1015" width="16" style="3" hidden="1"/>
    <col min="1016" max="1016" width="12.5703125" style="3" hidden="1"/>
    <col min="1017" max="1017" width="16" style="3" hidden="1"/>
    <col min="1018" max="1018" width="17.5703125" style="3" hidden="1"/>
    <col min="1019" max="1207" width="9.140625" style="3" hidden="1"/>
    <col min="1208" max="1208" width="11.140625" style="3" hidden="1"/>
    <col min="1209" max="1209" width="56.28515625" style="3" hidden="1"/>
    <col min="1210" max="1270" width="9.140625" style="3" hidden="1"/>
    <col min="1271" max="1271" width="16" style="3" hidden="1"/>
    <col min="1272" max="1272" width="12.5703125" style="3" hidden="1"/>
    <col min="1273" max="1273" width="16" style="3" hidden="1"/>
    <col min="1274" max="1274" width="17.5703125" style="3" hidden="1"/>
    <col min="1275" max="1463" width="9.140625" style="3" hidden="1"/>
    <col min="1464" max="1464" width="11.140625" style="3" hidden="1"/>
    <col min="1465" max="1465" width="56.28515625" style="3" hidden="1"/>
    <col min="1466" max="1526" width="9.140625" style="3" hidden="1"/>
    <col min="1527" max="1527" width="16" style="3" hidden="1"/>
    <col min="1528" max="1528" width="12.5703125" style="3" hidden="1"/>
    <col min="1529" max="1529" width="16" style="3" hidden="1"/>
    <col min="1530" max="1530" width="17.5703125" style="3" hidden="1"/>
    <col min="1531" max="1719" width="9.140625" style="3" hidden="1"/>
    <col min="1720" max="1720" width="11.140625" style="3" hidden="1"/>
    <col min="1721" max="1721" width="56.28515625" style="3" hidden="1"/>
    <col min="1722" max="1782" width="9.140625" style="3" hidden="1"/>
    <col min="1783" max="1783" width="16" style="3" hidden="1"/>
    <col min="1784" max="1784" width="12.5703125" style="3" hidden="1"/>
    <col min="1785" max="1785" width="16" style="3" hidden="1"/>
    <col min="1786" max="1786" width="17.5703125" style="3" hidden="1"/>
    <col min="1787" max="1975" width="9.140625" style="3" hidden="1"/>
    <col min="1976" max="1976" width="11.140625" style="3" hidden="1"/>
    <col min="1977" max="1977" width="56.28515625" style="3" hidden="1"/>
    <col min="1978" max="2038" width="9.140625" style="3" hidden="1"/>
    <col min="2039" max="2039" width="16" style="3" hidden="1"/>
    <col min="2040" max="2040" width="12.5703125" style="3" hidden="1"/>
    <col min="2041" max="2041" width="16" style="3" hidden="1"/>
    <col min="2042" max="2042" width="17.5703125" style="3" hidden="1"/>
    <col min="2043" max="2231" width="9.140625" style="3" hidden="1"/>
    <col min="2232" max="2232" width="11.140625" style="3" hidden="1"/>
    <col min="2233" max="2233" width="56.28515625" style="3" hidden="1"/>
    <col min="2234" max="2294" width="9.140625" style="3" hidden="1"/>
    <col min="2295" max="2295" width="16" style="3" hidden="1"/>
    <col min="2296" max="2296" width="12.5703125" style="3" hidden="1"/>
    <col min="2297" max="2297" width="16" style="3" hidden="1"/>
    <col min="2298" max="2298" width="17.5703125" style="3" hidden="1"/>
    <col min="2299" max="2487" width="9.140625" style="3" hidden="1"/>
    <col min="2488" max="2488" width="11.140625" style="3" hidden="1"/>
    <col min="2489" max="2489" width="56.28515625" style="3" hidden="1"/>
    <col min="2490" max="2550" width="9.140625" style="3" hidden="1"/>
    <col min="2551" max="2551" width="16" style="3" hidden="1"/>
    <col min="2552" max="2552" width="12.5703125" style="3" hidden="1"/>
    <col min="2553" max="2553" width="16" style="3" hidden="1"/>
    <col min="2554" max="2554" width="17.5703125" style="3" hidden="1"/>
    <col min="2555" max="2743" width="9.140625" style="3" hidden="1"/>
    <col min="2744" max="2744" width="11.140625" style="3" hidden="1"/>
    <col min="2745" max="2745" width="56.28515625" style="3" hidden="1"/>
    <col min="2746" max="2806" width="9.140625" style="3" hidden="1"/>
    <col min="2807" max="2807" width="16" style="3" hidden="1"/>
    <col min="2808" max="2808" width="12.5703125" style="3" hidden="1"/>
    <col min="2809" max="2809" width="16" style="3" hidden="1"/>
    <col min="2810" max="2810" width="17.5703125" style="3" hidden="1"/>
    <col min="2811" max="2999" width="9.140625" style="3" hidden="1"/>
    <col min="3000" max="3000" width="11.140625" style="3" hidden="1"/>
    <col min="3001" max="3001" width="56.28515625" style="3" hidden="1"/>
    <col min="3002" max="3062" width="9.140625" style="3" hidden="1"/>
    <col min="3063" max="3063" width="16" style="3" hidden="1"/>
    <col min="3064" max="3064" width="12.5703125" style="3" hidden="1"/>
    <col min="3065" max="3065" width="16" style="3" hidden="1"/>
    <col min="3066" max="3066" width="17.5703125" style="3" hidden="1"/>
    <col min="3067" max="3255" width="9.140625" style="3" hidden="1"/>
    <col min="3256" max="3256" width="11.140625" style="3" hidden="1"/>
    <col min="3257" max="3257" width="56.28515625" style="3" hidden="1"/>
    <col min="3258" max="3318" width="9.140625" style="3" hidden="1"/>
    <col min="3319" max="3319" width="16" style="3" hidden="1"/>
    <col min="3320" max="3320" width="12.5703125" style="3" hidden="1"/>
    <col min="3321" max="3321" width="16" style="3" hidden="1"/>
    <col min="3322" max="3322" width="17.5703125" style="3" hidden="1"/>
    <col min="3323" max="3511" width="9.140625" style="3" hidden="1"/>
    <col min="3512" max="3512" width="11.140625" style="3" hidden="1"/>
    <col min="3513" max="3513" width="56.28515625" style="3" hidden="1"/>
    <col min="3514" max="3574" width="9.140625" style="3" hidden="1"/>
    <col min="3575" max="3575" width="16" style="3" hidden="1"/>
    <col min="3576" max="3576" width="12.5703125" style="3" hidden="1"/>
    <col min="3577" max="3577" width="16" style="3" hidden="1"/>
    <col min="3578" max="3578" width="17.5703125" style="3" hidden="1"/>
    <col min="3579" max="3767" width="9.140625" style="3" hidden="1"/>
    <col min="3768" max="3768" width="11.140625" style="3" hidden="1"/>
    <col min="3769" max="3769" width="56.28515625" style="3" hidden="1"/>
    <col min="3770" max="3830" width="9.140625" style="3" hidden="1"/>
    <col min="3831" max="3831" width="16" style="3" hidden="1"/>
    <col min="3832" max="3832" width="12.5703125" style="3" hidden="1"/>
    <col min="3833" max="3833" width="16" style="3" hidden="1"/>
    <col min="3834" max="3834" width="17.5703125" style="3" hidden="1"/>
    <col min="3835" max="4023" width="9.140625" style="3" hidden="1"/>
    <col min="4024" max="4024" width="11.140625" style="3" hidden="1"/>
    <col min="4025" max="4025" width="56.28515625" style="3" hidden="1"/>
    <col min="4026" max="4086" width="9.140625" style="3" hidden="1"/>
    <col min="4087" max="4087" width="16" style="3" hidden="1"/>
    <col min="4088" max="4088" width="12.5703125" style="3" hidden="1"/>
    <col min="4089" max="4089" width="16" style="3" hidden="1"/>
    <col min="4090" max="4090" width="17.5703125" style="3" hidden="1"/>
    <col min="4091" max="4279" width="9.140625" style="3" hidden="1"/>
    <col min="4280" max="4280" width="11.140625" style="3" hidden="1"/>
    <col min="4281" max="4281" width="56.28515625" style="3" hidden="1"/>
    <col min="4282" max="4342" width="9.140625" style="3" hidden="1"/>
    <col min="4343" max="4343" width="16" style="3" hidden="1"/>
    <col min="4344" max="4344" width="12.5703125" style="3" hidden="1"/>
    <col min="4345" max="4345" width="16" style="3" hidden="1"/>
    <col min="4346" max="4346" width="17.5703125" style="3" hidden="1"/>
    <col min="4347" max="4535" width="9.140625" style="3" hidden="1"/>
    <col min="4536" max="4536" width="11.140625" style="3" hidden="1"/>
    <col min="4537" max="4537" width="56.28515625" style="3" hidden="1"/>
    <col min="4538" max="4598" width="9.140625" style="3" hidden="1"/>
    <col min="4599" max="4599" width="16" style="3" hidden="1"/>
    <col min="4600" max="4600" width="12.5703125" style="3" hidden="1"/>
    <col min="4601" max="4601" width="16" style="3" hidden="1"/>
    <col min="4602" max="4602" width="17.5703125" style="3" hidden="1"/>
    <col min="4603" max="4791" width="9.140625" style="3" hidden="1"/>
    <col min="4792" max="4792" width="11.140625" style="3" hidden="1"/>
    <col min="4793" max="4793" width="56.28515625" style="3" hidden="1"/>
    <col min="4794" max="4854" width="9.140625" style="3" hidden="1"/>
    <col min="4855" max="4855" width="16" style="3" hidden="1"/>
    <col min="4856" max="4856" width="12.5703125" style="3" hidden="1"/>
    <col min="4857" max="4857" width="16" style="3" hidden="1"/>
    <col min="4858" max="4858" width="17.5703125" style="3" hidden="1"/>
    <col min="4859" max="5047" width="9.140625" style="3" hidden="1"/>
    <col min="5048" max="5048" width="11.140625" style="3" hidden="1"/>
    <col min="5049" max="5049" width="56.28515625" style="3" hidden="1"/>
    <col min="5050" max="5110" width="9.140625" style="3" hidden="1"/>
    <col min="5111" max="5111" width="16" style="3" hidden="1"/>
    <col min="5112" max="5112" width="12.5703125" style="3" hidden="1"/>
    <col min="5113" max="5113" width="16" style="3" hidden="1"/>
    <col min="5114" max="5114" width="17.5703125" style="3" hidden="1"/>
    <col min="5115" max="5303" width="9.140625" style="3" hidden="1"/>
    <col min="5304" max="5304" width="11.140625" style="3" hidden="1"/>
    <col min="5305" max="5305" width="56.28515625" style="3" hidden="1"/>
    <col min="5306" max="5366" width="9.140625" style="3" hidden="1"/>
    <col min="5367" max="5367" width="16" style="3" hidden="1"/>
    <col min="5368" max="5368" width="12.5703125" style="3" hidden="1"/>
    <col min="5369" max="5369" width="16" style="3" hidden="1"/>
    <col min="5370" max="5370" width="17.5703125" style="3" hidden="1"/>
    <col min="5371" max="5559" width="9.140625" style="3" hidden="1"/>
    <col min="5560" max="5560" width="11.140625" style="3" hidden="1"/>
    <col min="5561" max="5561" width="56.28515625" style="3" hidden="1"/>
    <col min="5562" max="5622" width="9.140625" style="3" hidden="1"/>
    <col min="5623" max="5623" width="16" style="3" hidden="1"/>
    <col min="5624" max="5624" width="12.5703125" style="3" hidden="1"/>
    <col min="5625" max="5625" width="16" style="3" hidden="1"/>
    <col min="5626" max="5626" width="17.5703125" style="3" hidden="1"/>
    <col min="5627" max="5815" width="9.140625" style="3" hidden="1"/>
    <col min="5816" max="5816" width="11.140625" style="3" hidden="1"/>
    <col min="5817" max="5817" width="56.28515625" style="3" hidden="1"/>
    <col min="5818" max="5878" width="9.140625" style="3" hidden="1"/>
    <col min="5879" max="5879" width="16" style="3" hidden="1"/>
    <col min="5880" max="5880" width="12.5703125" style="3" hidden="1"/>
    <col min="5881" max="5881" width="16" style="3" hidden="1"/>
    <col min="5882" max="5882" width="17.5703125" style="3" hidden="1"/>
    <col min="5883" max="6071" width="9.140625" style="3" hidden="1"/>
    <col min="6072" max="6072" width="11.140625" style="3" hidden="1"/>
    <col min="6073" max="6073" width="56.28515625" style="3" hidden="1"/>
    <col min="6074" max="6134" width="9.140625" style="3" hidden="1"/>
    <col min="6135" max="6135" width="16" style="3" hidden="1"/>
    <col min="6136" max="6136" width="12.5703125" style="3" hidden="1"/>
    <col min="6137" max="6137" width="16" style="3" hidden="1"/>
    <col min="6138" max="6138" width="17.5703125" style="3" hidden="1"/>
    <col min="6139" max="6327" width="9.140625" style="3" hidden="1"/>
    <col min="6328" max="6328" width="11.140625" style="3" hidden="1"/>
    <col min="6329" max="6329" width="56.28515625" style="3" hidden="1"/>
    <col min="6330" max="6390" width="9.140625" style="3" hidden="1"/>
    <col min="6391" max="6391" width="16" style="3" hidden="1"/>
    <col min="6392" max="6392" width="12.5703125" style="3" hidden="1"/>
    <col min="6393" max="6393" width="16" style="3" hidden="1"/>
    <col min="6394" max="6394" width="17.5703125" style="3" hidden="1"/>
    <col min="6395" max="6583" width="9.140625" style="3" hidden="1"/>
    <col min="6584" max="6584" width="11.140625" style="3" hidden="1"/>
    <col min="6585" max="6585" width="56.28515625" style="3" hidden="1"/>
    <col min="6586" max="6646" width="9.140625" style="3" hidden="1"/>
    <col min="6647" max="6647" width="16" style="3" hidden="1"/>
    <col min="6648" max="6648" width="12.5703125" style="3" hidden="1"/>
    <col min="6649" max="6649" width="16" style="3" hidden="1"/>
    <col min="6650" max="6650" width="17.5703125" style="3" hidden="1"/>
    <col min="6651" max="6839" width="9.140625" style="3" hidden="1"/>
    <col min="6840" max="6840" width="11.140625" style="3" hidden="1"/>
    <col min="6841" max="6841" width="56.28515625" style="3" hidden="1"/>
    <col min="6842" max="6902" width="9.140625" style="3" hidden="1"/>
    <col min="6903" max="6903" width="16" style="3" hidden="1"/>
    <col min="6904" max="6904" width="12.5703125" style="3" hidden="1"/>
    <col min="6905" max="6905" width="16" style="3" hidden="1"/>
    <col min="6906" max="6906" width="17.5703125" style="3" hidden="1"/>
    <col min="6907" max="7095" width="9.140625" style="3" hidden="1"/>
    <col min="7096" max="7096" width="11.140625" style="3" hidden="1"/>
    <col min="7097" max="7097" width="56.28515625" style="3" hidden="1"/>
    <col min="7098" max="7158" width="9.140625" style="3" hidden="1"/>
    <col min="7159" max="7159" width="16" style="3" hidden="1"/>
    <col min="7160" max="7160" width="12.5703125" style="3" hidden="1"/>
    <col min="7161" max="7161" width="16" style="3" hidden="1"/>
    <col min="7162" max="7162" width="17.5703125" style="3" hidden="1"/>
    <col min="7163" max="7351" width="9.140625" style="3" hidden="1"/>
    <col min="7352" max="7352" width="11.140625" style="3" hidden="1"/>
    <col min="7353" max="7353" width="56.28515625" style="3" hidden="1"/>
    <col min="7354" max="7414" width="9.140625" style="3" hidden="1"/>
    <col min="7415" max="7415" width="16" style="3" hidden="1"/>
    <col min="7416" max="7416" width="12.5703125" style="3" hidden="1"/>
    <col min="7417" max="7417" width="16" style="3" hidden="1"/>
    <col min="7418" max="7418" width="17.5703125" style="3" hidden="1"/>
    <col min="7419" max="7607" width="9.140625" style="3" hidden="1"/>
    <col min="7608" max="7608" width="11.140625" style="3" hidden="1"/>
    <col min="7609" max="7609" width="56.28515625" style="3" hidden="1"/>
    <col min="7610" max="7670" width="9.140625" style="3" hidden="1"/>
    <col min="7671" max="7671" width="16" style="3" hidden="1"/>
    <col min="7672" max="7672" width="12.5703125" style="3" hidden="1"/>
    <col min="7673" max="7673" width="16" style="3" hidden="1"/>
    <col min="7674" max="7674" width="17.5703125" style="3" hidden="1"/>
    <col min="7675" max="7863" width="9.140625" style="3" hidden="1"/>
    <col min="7864" max="7864" width="11.140625" style="3" hidden="1"/>
    <col min="7865" max="7865" width="56.28515625" style="3" hidden="1"/>
    <col min="7866" max="7926" width="9.140625" style="3" hidden="1"/>
    <col min="7927" max="7927" width="16" style="3" hidden="1"/>
    <col min="7928" max="7928" width="12.5703125" style="3" hidden="1"/>
    <col min="7929" max="7929" width="16" style="3" hidden="1"/>
    <col min="7930" max="7930" width="17.5703125" style="3" hidden="1"/>
    <col min="7931" max="8119" width="9.140625" style="3" hidden="1"/>
    <col min="8120" max="8120" width="11.140625" style="3" hidden="1"/>
    <col min="8121" max="8121" width="56.28515625" style="3" hidden="1"/>
    <col min="8122" max="8182" width="9.140625" style="3" hidden="1"/>
    <col min="8183" max="8183" width="16" style="3" hidden="1"/>
    <col min="8184" max="8184" width="12.5703125" style="3" hidden="1"/>
    <col min="8185" max="8185" width="16" style="3" hidden="1"/>
    <col min="8186" max="8186" width="17.5703125" style="3" hidden="1"/>
    <col min="8187" max="8375" width="9.140625" style="3" hidden="1"/>
    <col min="8376" max="8376" width="11.140625" style="3" hidden="1"/>
    <col min="8377" max="8377" width="56.28515625" style="3" hidden="1"/>
    <col min="8378" max="8438" width="9.140625" style="3" hidden="1"/>
    <col min="8439" max="8439" width="16" style="3" hidden="1"/>
    <col min="8440" max="8440" width="12.5703125" style="3" hidden="1"/>
    <col min="8441" max="8441" width="16" style="3" hidden="1"/>
    <col min="8442" max="8442" width="17.5703125" style="3" hidden="1"/>
    <col min="8443" max="8631" width="9.140625" style="3" hidden="1"/>
    <col min="8632" max="8632" width="11.140625" style="3" hidden="1"/>
    <col min="8633" max="8633" width="56.28515625" style="3" hidden="1"/>
    <col min="8634" max="8694" width="9.140625" style="3" hidden="1"/>
    <col min="8695" max="8695" width="16" style="3" hidden="1"/>
    <col min="8696" max="8696" width="12.5703125" style="3" hidden="1"/>
    <col min="8697" max="8697" width="16" style="3" hidden="1"/>
    <col min="8698" max="8698" width="17.5703125" style="3" hidden="1"/>
    <col min="8699" max="8887" width="9.140625" style="3" hidden="1"/>
    <col min="8888" max="8888" width="11.140625" style="3" hidden="1"/>
    <col min="8889" max="8889" width="56.28515625" style="3" hidden="1"/>
    <col min="8890" max="8950" width="9.140625" style="3" hidden="1"/>
    <col min="8951" max="8951" width="16" style="3" hidden="1"/>
    <col min="8952" max="8952" width="12.5703125" style="3" hidden="1"/>
    <col min="8953" max="8953" width="16" style="3" hidden="1"/>
    <col min="8954" max="8954" width="17.5703125" style="3" hidden="1"/>
    <col min="8955" max="9143" width="9.140625" style="3" hidden="1"/>
    <col min="9144" max="9144" width="11.140625" style="3" hidden="1"/>
    <col min="9145" max="9145" width="56.28515625" style="3" hidden="1"/>
    <col min="9146" max="9206" width="9.140625" style="3" hidden="1"/>
    <col min="9207" max="9207" width="16" style="3" hidden="1"/>
    <col min="9208" max="9208" width="12.5703125" style="3" hidden="1"/>
    <col min="9209" max="9209" width="16" style="3" hidden="1"/>
    <col min="9210" max="9210" width="17.5703125" style="3" hidden="1"/>
    <col min="9211" max="9399" width="9.140625" style="3" hidden="1"/>
    <col min="9400" max="9400" width="11.140625" style="3" hidden="1"/>
    <col min="9401" max="9401" width="56.28515625" style="3" hidden="1"/>
    <col min="9402" max="9462" width="9.140625" style="3" hidden="1"/>
    <col min="9463" max="9463" width="16" style="3" hidden="1"/>
    <col min="9464" max="9464" width="12.5703125" style="3" hidden="1"/>
    <col min="9465" max="9465" width="16" style="3" hidden="1"/>
    <col min="9466" max="9466" width="17.5703125" style="3" hidden="1"/>
    <col min="9467" max="9655" width="9.140625" style="3" hidden="1"/>
    <col min="9656" max="9656" width="11.140625" style="3" hidden="1"/>
    <col min="9657" max="9657" width="56.28515625" style="3" hidden="1"/>
    <col min="9658" max="9718" width="9.140625" style="3" hidden="1"/>
    <col min="9719" max="9719" width="16" style="3" hidden="1"/>
    <col min="9720" max="9720" width="12.5703125" style="3" hidden="1"/>
    <col min="9721" max="9721" width="16" style="3" hidden="1"/>
    <col min="9722" max="9722" width="17.5703125" style="3" hidden="1"/>
    <col min="9723" max="9911" width="9.140625" style="3" hidden="1"/>
    <col min="9912" max="9912" width="11.140625" style="3" hidden="1"/>
    <col min="9913" max="9913" width="56.28515625" style="3" hidden="1"/>
    <col min="9914" max="9974" width="9.140625" style="3" hidden="1"/>
    <col min="9975" max="9975" width="16" style="3" hidden="1"/>
    <col min="9976" max="9976" width="12.5703125" style="3" hidden="1"/>
    <col min="9977" max="9977" width="16" style="3" hidden="1"/>
    <col min="9978" max="9978" width="17.5703125" style="3" hidden="1"/>
    <col min="9979" max="10167" width="9.140625" style="3" hidden="1"/>
    <col min="10168" max="10168" width="11.140625" style="3" hidden="1"/>
    <col min="10169" max="10169" width="56.28515625" style="3" hidden="1"/>
    <col min="10170" max="10230" width="9.140625" style="3" hidden="1"/>
    <col min="10231" max="10231" width="16" style="3" hidden="1"/>
    <col min="10232" max="10232" width="12.5703125" style="3" hidden="1"/>
    <col min="10233" max="10233" width="16" style="3" hidden="1"/>
    <col min="10234" max="10234" width="17.5703125" style="3" hidden="1"/>
    <col min="10235" max="10423" width="9.140625" style="3" hidden="1"/>
    <col min="10424" max="10424" width="11.140625" style="3" hidden="1"/>
    <col min="10425" max="10425" width="56.28515625" style="3" hidden="1"/>
    <col min="10426" max="10486" width="9.140625" style="3" hidden="1"/>
    <col min="10487" max="10487" width="16" style="3" hidden="1"/>
    <col min="10488" max="10488" width="12.5703125" style="3" hidden="1"/>
    <col min="10489" max="10489" width="16" style="3" hidden="1"/>
    <col min="10490" max="10490" width="17.5703125" style="3" hidden="1"/>
    <col min="10491" max="10679" width="9.140625" style="3" hidden="1"/>
    <col min="10680" max="10680" width="11.140625" style="3" hidden="1"/>
    <col min="10681" max="10681" width="56.28515625" style="3" hidden="1"/>
    <col min="10682" max="10742" width="9.140625" style="3" hidden="1"/>
    <col min="10743" max="10743" width="16" style="3" hidden="1"/>
    <col min="10744" max="10744" width="12.5703125" style="3" hidden="1"/>
    <col min="10745" max="10745" width="16" style="3" hidden="1"/>
    <col min="10746" max="10746" width="17.5703125" style="3" hidden="1"/>
    <col min="10747" max="10935" width="9.140625" style="3" hidden="1"/>
    <col min="10936" max="10936" width="11.140625" style="3" hidden="1"/>
    <col min="10937" max="10937" width="56.28515625" style="3" hidden="1"/>
    <col min="10938" max="10998" width="9.140625" style="3" hidden="1"/>
    <col min="10999" max="10999" width="16" style="3" hidden="1"/>
    <col min="11000" max="11000" width="12.5703125" style="3" hidden="1"/>
    <col min="11001" max="11001" width="16" style="3" hidden="1"/>
    <col min="11002" max="11002" width="17.5703125" style="3" hidden="1"/>
    <col min="11003" max="11191" width="9.140625" style="3" hidden="1"/>
    <col min="11192" max="11192" width="11.140625" style="3" hidden="1"/>
    <col min="11193" max="11193" width="56.28515625" style="3" hidden="1"/>
    <col min="11194" max="11254" width="9.140625" style="3" hidden="1"/>
    <col min="11255" max="11255" width="16" style="3" hidden="1"/>
    <col min="11256" max="11256" width="12.5703125" style="3" hidden="1"/>
    <col min="11257" max="11257" width="16" style="3" hidden="1"/>
    <col min="11258" max="11258" width="17.5703125" style="3" hidden="1"/>
    <col min="11259" max="11447" width="9.140625" style="3" hidden="1"/>
    <col min="11448" max="11448" width="11.140625" style="3" hidden="1"/>
    <col min="11449" max="11449" width="56.28515625" style="3" hidden="1"/>
    <col min="11450" max="11510" width="9.140625" style="3" hidden="1"/>
    <col min="11511" max="11511" width="16" style="3" hidden="1"/>
    <col min="11512" max="11512" width="12.5703125" style="3" hidden="1"/>
    <col min="11513" max="11513" width="16" style="3" hidden="1"/>
    <col min="11514" max="11514" width="17.5703125" style="3" hidden="1"/>
    <col min="11515" max="11703" width="9.140625" style="3" hidden="1"/>
    <col min="11704" max="11704" width="11.140625" style="3" hidden="1"/>
    <col min="11705" max="11705" width="56.28515625" style="3" hidden="1"/>
    <col min="11706" max="11766" width="9.140625" style="3" hidden="1"/>
    <col min="11767" max="11767" width="16" style="3" hidden="1"/>
    <col min="11768" max="11768" width="12.5703125" style="3" hidden="1"/>
    <col min="11769" max="11769" width="16" style="3" hidden="1"/>
    <col min="11770" max="11770" width="17.5703125" style="3" hidden="1"/>
    <col min="11771" max="11959" width="9.140625" style="3" hidden="1"/>
    <col min="11960" max="11960" width="11.140625" style="3" hidden="1"/>
    <col min="11961" max="11961" width="56.28515625" style="3" hidden="1"/>
    <col min="11962" max="12022" width="9.140625" style="3" hidden="1"/>
    <col min="12023" max="12023" width="16" style="3" hidden="1"/>
    <col min="12024" max="12024" width="12.5703125" style="3" hidden="1"/>
    <col min="12025" max="12025" width="16" style="3" hidden="1"/>
    <col min="12026" max="12026" width="17.5703125" style="3" hidden="1"/>
    <col min="12027" max="12215" width="9.140625" style="3" hidden="1"/>
    <col min="12216" max="12216" width="11.140625" style="3" hidden="1"/>
    <col min="12217" max="12217" width="56.28515625" style="3" hidden="1"/>
    <col min="12218" max="12278" width="9.140625" style="3" hidden="1"/>
    <col min="12279" max="12279" width="16" style="3" hidden="1"/>
    <col min="12280" max="12280" width="12.5703125" style="3" hidden="1"/>
    <col min="12281" max="12281" width="16" style="3" hidden="1"/>
    <col min="12282" max="12282" width="17.5703125" style="3" hidden="1"/>
    <col min="12283" max="12471" width="9.140625" style="3" hidden="1"/>
    <col min="12472" max="12472" width="11.140625" style="3" hidden="1"/>
    <col min="12473" max="12473" width="56.28515625" style="3" hidden="1"/>
    <col min="12474" max="12534" width="9.140625" style="3" hidden="1"/>
    <col min="12535" max="12535" width="16" style="3" hidden="1"/>
    <col min="12536" max="12536" width="12.5703125" style="3" hidden="1"/>
    <col min="12537" max="12537" width="16" style="3" hidden="1"/>
    <col min="12538" max="12538" width="17.5703125" style="3" hidden="1"/>
    <col min="12539" max="12727" width="9.140625" style="3" hidden="1"/>
    <col min="12728" max="12728" width="11.140625" style="3" hidden="1"/>
    <col min="12729" max="12729" width="56.28515625" style="3" hidden="1"/>
    <col min="12730" max="12790" width="9.140625" style="3" hidden="1"/>
    <col min="12791" max="12791" width="16" style="3" hidden="1"/>
    <col min="12792" max="12792" width="12.5703125" style="3" hidden="1"/>
    <col min="12793" max="12793" width="16" style="3" hidden="1"/>
    <col min="12794" max="12794" width="17.5703125" style="3" hidden="1"/>
    <col min="12795" max="12983" width="9.140625" style="3" hidden="1"/>
    <col min="12984" max="12984" width="11.140625" style="3" hidden="1"/>
    <col min="12985" max="12985" width="56.28515625" style="3" hidden="1"/>
    <col min="12986" max="13046" width="9.140625" style="3" hidden="1"/>
    <col min="13047" max="13047" width="16" style="3" hidden="1"/>
    <col min="13048" max="13048" width="12.5703125" style="3" hidden="1"/>
    <col min="13049" max="13049" width="16" style="3" hidden="1"/>
    <col min="13050" max="13050" width="17.5703125" style="3" hidden="1"/>
    <col min="13051" max="13239" width="9.140625" style="3" hidden="1"/>
    <col min="13240" max="13240" width="11.140625" style="3" hidden="1"/>
    <col min="13241" max="13241" width="56.28515625" style="3" hidden="1"/>
    <col min="13242" max="13302" width="9.140625" style="3" hidden="1"/>
    <col min="13303" max="13303" width="16" style="3" hidden="1"/>
    <col min="13304" max="13304" width="12.5703125" style="3" hidden="1"/>
    <col min="13305" max="13305" width="16" style="3" hidden="1"/>
    <col min="13306" max="13306" width="17.5703125" style="3" hidden="1"/>
    <col min="13307" max="13495" width="9.140625" style="3" hidden="1"/>
    <col min="13496" max="13496" width="11.140625" style="3" hidden="1"/>
    <col min="13497" max="13497" width="56.28515625" style="3" hidden="1"/>
    <col min="13498" max="13558" width="9.140625" style="3" hidden="1"/>
    <col min="13559" max="13559" width="16" style="3" hidden="1"/>
    <col min="13560" max="13560" width="12.5703125" style="3" hidden="1"/>
    <col min="13561" max="13561" width="16" style="3" hidden="1"/>
    <col min="13562" max="13562" width="17.5703125" style="3" hidden="1"/>
    <col min="13563" max="13751" width="9.140625" style="3" hidden="1"/>
    <col min="13752" max="13752" width="11.140625" style="3" hidden="1"/>
    <col min="13753" max="13753" width="56.28515625" style="3" hidden="1"/>
    <col min="13754" max="13814" width="9.140625" style="3" hidden="1"/>
    <col min="13815" max="13815" width="16" style="3" hidden="1"/>
    <col min="13816" max="13816" width="12.5703125" style="3" hidden="1"/>
    <col min="13817" max="13817" width="16" style="3" hidden="1"/>
    <col min="13818" max="13818" width="17.5703125" style="3" hidden="1"/>
    <col min="13819" max="14007" width="9.140625" style="3" hidden="1"/>
    <col min="14008" max="14008" width="11.140625" style="3" hidden="1"/>
    <col min="14009" max="14009" width="56.28515625" style="3" hidden="1"/>
    <col min="14010" max="14070" width="9.140625" style="3" hidden="1"/>
    <col min="14071" max="14071" width="16" style="3" hidden="1"/>
    <col min="14072" max="14072" width="12.5703125" style="3" hidden="1"/>
    <col min="14073" max="14073" width="16" style="3" hidden="1"/>
    <col min="14074" max="14074" width="17.5703125" style="3" hidden="1"/>
    <col min="14075" max="14263" width="9.140625" style="3" hidden="1"/>
    <col min="14264" max="14264" width="11.140625" style="3" hidden="1"/>
    <col min="14265" max="14265" width="56.28515625" style="3" hidden="1"/>
    <col min="14266" max="14326" width="9.140625" style="3" hidden="1"/>
    <col min="14327" max="14327" width="16" style="3" hidden="1"/>
    <col min="14328" max="14328" width="12.5703125" style="3" hidden="1"/>
    <col min="14329" max="14329" width="16" style="3" hidden="1"/>
    <col min="14330" max="14330" width="17.5703125" style="3" hidden="1"/>
    <col min="14331" max="14519" width="9.140625" style="3" hidden="1"/>
    <col min="14520" max="14520" width="11.140625" style="3" hidden="1"/>
    <col min="14521" max="14521" width="56.28515625" style="3" hidden="1"/>
    <col min="14522" max="14582" width="9.140625" style="3" hidden="1"/>
    <col min="14583" max="14583" width="16" style="3" hidden="1"/>
    <col min="14584" max="14584" width="12.5703125" style="3" hidden="1"/>
    <col min="14585" max="14585" width="16" style="3" hidden="1"/>
    <col min="14586" max="14586" width="17.5703125" style="3" hidden="1"/>
    <col min="14587" max="14775" width="9.140625" style="3" hidden="1"/>
    <col min="14776" max="14776" width="11.140625" style="3" hidden="1"/>
    <col min="14777" max="14777" width="56.28515625" style="3" hidden="1"/>
    <col min="14778" max="14838" width="9.140625" style="3" hidden="1"/>
    <col min="14839" max="14839" width="16" style="3" hidden="1"/>
    <col min="14840" max="14840" width="12.5703125" style="3" hidden="1"/>
    <col min="14841" max="14841" width="16" style="3" hidden="1"/>
    <col min="14842" max="14842" width="17.5703125" style="3" hidden="1"/>
    <col min="14843" max="15031" width="9.140625" style="3" hidden="1"/>
    <col min="15032" max="15032" width="11.140625" style="3" hidden="1"/>
    <col min="15033" max="15033" width="56.28515625" style="3" hidden="1"/>
    <col min="15034" max="15094" width="9.140625" style="3" hidden="1"/>
    <col min="15095" max="15095" width="16" style="3" hidden="1"/>
    <col min="15096" max="15096" width="12.5703125" style="3" hidden="1"/>
    <col min="15097" max="15097" width="16" style="3" hidden="1"/>
    <col min="15098" max="15098" width="17.5703125" style="3" hidden="1"/>
    <col min="15099" max="15287" width="9.140625" style="3" hidden="1"/>
    <col min="15288" max="15288" width="11.140625" style="3" hidden="1"/>
    <col min="15289" max="15289" width="56.28515625" style="3" hidden="1"/>
    <col min="15290" max="15350" width="9.140625" style="3" hidden="1"/>
    <col min="15351" max="15351" width="16" style="3" hidden="1"/>
    <col min="15352" max="15352" width="12.5703125" style="3" hidden="1"/>
    <col min="15353" max="15353" width="16" style="3" hidden="1"/>
    <col min="15354" max="15354" width="17.5703125" style="3" hidden="1"/>
    <col min="15355" max="15543" width="9.140625" style="3" hidden="1"/>
    <col min="15544" max="15544" width="11.140625" style="3" hidden="1"/>
    <col min="15545" max="15545" width="56.28515625" style="3" hidden="1"/>
    <col min="15546" max="15606" width="9.140625" style="3" hidden="1"/>
    <col min="15607" max="15607" width="16" style="3" hidden="1"/>
    <col min="15608" max="15608" width="12.5703125" style="3" hidden="1"/>
    <col min="15609" max="15609" width="16" style="3" hidden="1"/>
    <col min="15610" max="15610" width="17.5703125" style="3" hidden="1"/>
    <col min="15611" max="15799" width="9.140625" style="3" hidden="1"/>
    <col min="15800" max="15800" width="11.140625" style="3" hidden="1"/>
    <col min="15801" max="15801" width="56.28515625" style="3" hidden="1"/>
    <col min="15802" max="15862" width="9.140625" style="3" hidden="1"/>
    <col min="15863" max="15863" width="16" style="3" hidden="1"/>
    <col min="15864" max="15864" width="12.5703125" style="3" hidden="1"/>
    <col min="15865" max="15865" width="16" style="3" hidden="1"/>
    <col min="15866" max="15866" width="17.5703125" style="3" hidden="1"/>
    <col min="15867" max="16055" width="9.140625" style="3" hidden="1"/>
    <col min="16056" max="16056" width="11.140625" style="3" hidden="1"/>
    <col min="16057" max="16057" width="56.28515625" style="3" hidden="1"/>
    <col min="16058" max="16118" width="9.140625" style="3" hidden="1"/>
    <col min="16119" max="16119" width="16" style="3" hidden="1"/>
    <col min="16120" max="16120" width="12.5703125" style="3" hidden="1"/>
    <col min="16121" max="16121" width="16" style="3" hidden="1"/>
    <col min="16122" max="16122" width="17.5703125" style="3" hidden="1"/>
    <col min="16123" max="16384" width="9.140625" style="3" hidden="1"/>
  </cols>
  <sheetData>
    <row r="1" spans="1:6">
      <c r="B1" s="2" t="s">
        <v>79</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23">
        <f>'Allocation Worksheet'!$D$5</f>
        <v>686254</v>
      </c>
      <c r="E3" s="11"/>
      <c r="F3" s="11"/>
    </row>
    <row r="4" spans="1:6">
      <c r="A4" s="8">
        <v>0</v>
      </c>
      <c r="B4" s="11" t="s">
        <v>4</v>
      </c>
      <c r="C4" s="10">
        <v>1.317E-3</v>
      </c>
      <c r="D4" s="25">
        <f>ROUND(D$3*C4,0)</f>
        <v>904</v>
      </c>
      <c r="E4" s="25">
        <f>ROUND(D4/2,0)</f>
        <v>452</v>
      </c>
      <c r="F4" s="25">
        <f>D4-E4</f>
        <v>452</v>
      </c>
    </row>
    <row r="5" spans="1:6">
      <c r="A5" s="8">
        <v>1</v>
      </c>
      <c r="B5" s="11" t="s">
        <v>80</v>
      </c>
      <c r="C5" s="10">
        <v>0.18949199999999999</v>
      </c>
      <c r="D5" s="23">
        <f>ROUND(D$3*C5,0)</f>
        <v>130040</v>
      </c>
      <c r="E5" s="11">
        <f>ROUND(D5/2,0)</f>
        <v>65020</v>
      </c>
      <c r="F5" s="9">
        <f>D5-E5</f>
        <v>65020</v>
      </c>
    </row>
    <row r="6" spans="1:6">
      <c r="A6" s="8"/>
      <c r="B6" s="11" t="s">
        <v>6</v>
      </c>
      <c r="C6" s="11"/>
      <c r="D6" s="26">
        <v>0.62741499999999994</v>
      </c>
      <c r="E6" s="11"/>
      <c r="F6" s="11"/>
    </row>
    <row r="7" spans="1:6">
      <c r="A7" s="8"/>
      <c r="B7" s="11" t="s">
        <v>7</v>
      </c>
      <c r="C7" s="11"/>
      <c r="D7" s="27">
        <f>ROUND(D5*D6,0)</f>
        <v>81589</v>
      </c>
      <c r="E7" s="16">
        <f>ROUND(D7/2,0)</f>
        <v>40795</v>
      </c>
      <c r="F7" s="15">
        <f>D7-E7</f>
        <v>40794</v>
      </c>
    </row>
    <row r="8" spans="1:6">
      <c r="A8" s="8"/>
      <c r="B8" s="11" t="s">
        <v>8</v>
      </c>
      <c r="C8" s="11"/>
      <c r="D8" s="25">
        <f>D5-D7</f>
        <v>48451</v>
      </c>
      <c r="E8" s="25">
        <f>ROUND(D8/2,0)</f>
        <v>24226</v>
      </c>
      <c r="F8" s="25">
        <f>D8-E8</f>
        <v>24225</v>
      </c>
    </row>
    <row r="9" spans="1:6">
      <c r="A9" s="8">
        <v>2</v>
      </c>
      <c r="B9" s="11" t="s">
        <v>81</v>
      </c>
      <c r="C9" s="11"/>
      <c r="D9" s="23"/>
      <c r="E9" s="11"/>
      <c r="F9" s="11"/>
    </row>
    <row r="10" spans="1:6">
      <c r="A10" s="8"/>
      <c r="B10" s="11" t="s">
        <v>10</v>
      </c>
      <c r="C10" s="10">
        <v>2.12E-4</v>
      </c>
      <c r="D10" s="25">
        <f>ROUND(D$3*C10,0)</f>
        <v>145</v>
      </c>
      <c r="E10" s="25">
        <f>ROUND(D10/2,0)</f>
        <v>73</v>
      </c>
      <c r="F10" s="25">
        <f>D10-E10</f>
        <v>72</v>
      </c>
    </row>
    <row r="11" spans="1:6">
      <c r="A11" s="8"/>
      <c r="B11" s="11" t="s">
        <v>11</v>
      </c>
      <c r="C11" s="10">
        <v>1.6000000000000001E-4</v>
      </c>
      <c r="D11" s="25">
        <f>ROUND(D$3*C11,0)</f>
        <v>110</v>
      </c>
      <c r="E11" s="25">
        <f>ROUND(D11/2,0)</f>
        <v>55</v>
      </c>
      <c r="F11" s="25">
        <f>D11-E11</f>
        <v>55</v>
      </c>
    </row>
    <row r="12" spans="1:6">
      <c r="A12" s="8">
        <v>2</v>
      </c>
      <c r="B12" s="11" t="s">
        <v>82</v>
      </c>
      <c r="C12" s="11"/>
      <c r="D12" s="23"/>
      <c r="E12" s="11"/>
      <c r="F12" s="11"/>
    </row>
    <row r="13" spans="1:6">
      <c r="A13" s="8"/>
      <c r="B13" s="11" t="s">
        <v>10</v>
      </c>
      <c r="C13" s="10">
        <v>1.21E-4</v>
      </c>
      <c r="D13" s="25">
        <f>ROUND(D$3*C13,0)</f>
        <v>83</v>
      </c>
      <c r="E13" s="25">
        <f>ROUND(D13/2,0)</f>
        <v>42</v>
      </c>
      <c r="F13" s="25">
        <f>D13-E13</f>
        <v>41</v>
      </c>
    </row>
    <row r="14" spans="1:6">
      <c r="A14" s="8"/>
      <c r="B14" s="11" t="s">
        <v>11</v>
      </c>
      <c r="C14" s="10">
        <v>3.6000000000000001E-5</v>
      </c>
      <c r="D14" s="25">
        <f>ROUND(D$3*C14,0)</f>
        <v>25</v>
      </c>
      <c r="E14" s="25">
        <f>ROUND(D14/2,0)</f>
        <v>13</v>
      </c>
      <c r="F14" s="25">
        <f>D14-E14</f>
        <v>12</v>
      </c>
    </row>
    <row r="15" spans="1:6">
      <c r="A15" s="8">
        <v>2</v>
      </c>
      <c r="B15" s="11" t="s">
        <v>83</v>
      </c>
      <c r="C15" s="11"/>
      <c r="D15" s="23"/>
      <c r="E15" s="11"/>
      <c r="F15" s="11"/>
    </row>
    <row r="16" spans="1:6">
      <c r="A16" s="8"/>
      <c r="B16" s="11" t="s">
        <v>10</v>
      </c>
      <c r="C16" s="10">
        <v>4.4669999999999996E-3</v>
      </c>
      <c r="D16" s="25">
        <f>ROUND(D$3*C16,0)</f>
        <v>3065</v>
      </c>
      <c r="E16" s="25">
        <f>ROUND(D16/2,0)</f>
        <v>1533</v>
      </c>
      <c r="F16" s="25">
        <f>D16-E16</f>
        <v>1532</v>
      </c>
    </row>
    <row r="17" spans="1:6">
      <c r="A17" s="8"/>
      <c r="B17" s="11" t="s">
        <v>11</v>
      </c>
      <c r="C17" s="10">
        <v>1.9699999999999999E-4</v>
      </c>
      <c r="D17" s="25">
        <f>ROUND(D$3*C17,0)</f>
        <v>135</v>
      </c>
      <c r="E17" s="25">
        <f>ROUND(D17/2,0)</f>
        <v>68</v>
      </c>
      <c r="F17" s="25">
        <f>D17-E17</f>
        <v>67</v>
      </c>
    </row>
    <row r="18" spans="1:6">
      <c r="A18" s="8">
        <v>2</v>
      </c>
      <c r="B18" s="11" t="s">
        <v>84</v>
      </c>
      <c r="C18" s="11"/>
      <c r="D18" s="23"/>
      <c r="E18" s="11"/>
      <c r="F18" s="11"/>
    </row>
    <row r="19" spans="1:6">
      <c r="A19" s="8"/>
      <c r="B19" s="11" t="s">
        <v>10</v>
      </c>
      <c r="C19" s="10">
        <v>2.14E-4</v>
      </c>
      <c r="D19" s="25">
        <f>ROUND(D$3*C19,0)</f>
        <v>147</v>
      </c>
      <c r="E19" s="25">
        <f>ROUND(D19/2,0)</f>
        <v>74</v>
      </c>
      <c r="F19" s="25">
        <f>D19-E19</f>
        <v>73</v>
      </c>
    </row>
    <row r="20" spans="1:6">
      <c r="A20" s="8"/>
      <c r="B20" s="11" t="s">
        <v>11</v>
      </c>
      <c r="C20" s="10">
        <v>2.5900000000000001E-4</v>
      </c>
      <c r="D20" s="25">
        <f>ROUND(D$3*C20,0)</f>
        <v>178</v>
      </c>
      <c r="E20" s="25">
        <f>ROUND(D20/2,0)</f>
        <v>89</v>
      </c>
      <c r="F20" s="25">
        <f>D20-E20</f>
        <v>89</v>
      </c>
    </row>
    <row r="21" spans="1:6">
      <c r="A21" s="8">
        <v>2</v>
      </c>
      <c r="B21" s="11" t="s">
        <v>85</v>
      </c>
      <c r="C21" s="11"/>
      <c r="D21" s="23"/>
      <c r="E21" s="11"/>
      <c r="F21" s="11"/>
    </row>
    <row r="22" spans="1:6">
      <c r="A22" s="8"/>
      <c r="B22" s="11" t="s">
        <v>10</v>
      </c>
      <c r="C22" s="10">
        <v>6.3530000000000001E-3</v>
      </c>
      <c r="D22" s="25">
        <f>ROUND(D$3*C22,0)</f>
        <v>4360</v>
      </c>
      <c r="E22" s="25">
        <f>ROUND(D22/2,0)</f>
        <v>2180</v>
      </c>
      <c r="F22" s="25">
        <f>D22-E22</f>
        <v>2180</v>
      </c>
    </row>
    <row r="23" spans="1:6">
      <c r="A23" s="8"/>
      <c r="B23" s="11" t="s">
        <v>11</v>
      </c>
      <c r="C23" s="10">
        <v>2.676E-3</v>
      </c>
      <c r="D23" s="25">
        <f>ROUND(D$3*C23,0)</f>
        <v>1836</v>
      </c>
      <c r="E23" s="25">
        <f>ROUND(D23/2,0)</f>
        <v>918</v>
      </c>
      <c r="F23" s="25">
        <f>D23-E23</f>
        <v>918</v>
      </c>
    </row>
    <row r="24" spans="1:6">
      <c r="A24" s="8">
        <v>2</v>
      </c>
      <c r="B24" s="11" t="s">
        <v>86</v>
      </c>
      <c r="C24" s="11"/>
      <c r="D24" s="23"/>
      <c r="E24" s="11"/>
      <c r="F24" s="11"/>
    </row>
    <row r="25" spans="1:6">
      <c r="A25" s="8"/>
      <c r="B25" s="11" t="s">
        <v>10</v>
      </c>
      <c r="C25" s="10">
        <v>3.5199999999999999E-4</v>
      </c>
      <c r="D25" s="25">
        <f>ROUND(D$3*C25,0)</f>
        <v>242</v>
      </c>
      <c r="E25" s="25">
        <f>ROUND(D25/2,0)</f>
        <v>121</v>
      </c>
      <c r="F25" s="25">
        <f>D25-E25</f>
        <v>121</v>
      </c>
    </row>
    <row r="26" spans="1:6">
      <c r="A26" s="8"/>
      <c r="B26" s="11" t="s">
        <v>11</v>
      </c>
      <c r="C26" s="10">
        <v>1.3100000000000001E-4</v>
      </c>
      <c r="D26" s="25">
        <f>ROUND(D$3*C26,0)</f>
        <v>90</v>
      </c>
      <c r="E26" s="25">
        <f>ROUND(D26/2,0)</f>
        <v>45</v>
      </c>
      <c r="F26" s="25">
        <f>D26-E26</f>
        <v>45</v>
      </c>
    </row>
    <row r="27" spans="1:6">
      <c r="A27" s="8">
        <v>2</v>
      </c>
      <c r="B27" s="11" t="s">
        <v>87</v>
      </c>
      <c r="C27" s="11"/>
      <c r="D27" s="23"/>
      <c r="E27" s="11"/>
      <c r="F27" s="11"/>
    </row>
    <row r="28" spans="1:6">
      <c r="A28" s="8"/>
      <c r="B28" s="11" t="s">
        <v>10</v>
      </c>
      <c r="C28" s="10">
        <v>8.6799999999999996E-4</v>
      </c>
      <c r="D28" s="25">
        <f>ROUND(D$3*C28,0)</f>
        <v>596</v>
      </c>
      <c r="E28" s="25">
        <f>ROUND(D28/2,0)</f>
        <v>298</v>
      </c>
      <c r="F28" s="25">
        <f>D28-E28</f>
        <v>298</v>
      </c>
    </row>
    <row r="29" spans="1:6">
      <c r="A29" s="8"/>
      <c r="B29" s="11" t="s">
        <v>11</v>
      </c>
      <c r="C29" s="10">
        <v>7.1900000000000002E-4</v>
      </c>
      <c r="D29" s="25">
        <f>ROUND(D$3*C29,0)</f>
        <v>493</v>
      </c>
      <c r="E29" s="25">
        <f>ROUND(D29/2,0)</f>
        <v>247</v>
      </c>
      <c r="F29" s="25">
        <f>D29-E29</f>
        <v>246</v>
      </c>
    </row>
    <row r="30" spans="1:6">
      <c r="A30" s="8">
        <v>2</v>
      </c>
      <c r="B30" s="11" t="s">
        <v>49</v>
      </c>
      <c r="C30" s="11"/>
      <c r="D30" s="23"/>
      <c r="E30" s="11"/>
      <c r="F30" s="11"/>
    </row>
    <row r="31" spans="1:6">
      <c r="A31" s="8"/>
      <c r="B31" s="11" t="s">
        <v>10</v>
      </c>
      <c r="C31" s="10">
        <v>2.7799999999999998E-4</v>
      </c>
      <c r="D31" s="25">
        <f>ROUND(D$3*C31,0)</f>
        <v>191</v>
      </c>
      <c r="E31" s="25">
        <f>ROUND(D31/2,0)</f>
        <v>96</v>
      </c>
      <c r="F31" s="25">
        <f>D31-E31</f>
        <v>95</v>
      </c>
    </row>
    <row r="32" spans="1:6">
      <c r="A32" s="8"/>
      <c r="B32" s="11" t="s">
        <v>11</v>
      </c>
      <c r="C32" s="10">
        <v>1.18E-4</v>
      </c>
      <c r="D32" s="25">
        <f>ROUND(D$3*C32,0)</f>
        <v>81</v>
      </c>
      <c r="E32" s="25">
        <f>ROUND(D32/2,0)</f>
        <v>41</v>
      </c>
      <c r="F32" s="25">
        <f>D32-E32</f>
        <v>40</v>
      </c>
    </row>
    <row r="33" spans="1:6">
      <c r="A33" s="8">
        <v>2</v>
      </c>
      <c r="B33" s="11" t="s">
        <v>88</v>
      </c>
      <c r="C33" s="11"/>
      <c r="D33" s="23"/>
      <c r="E33" s="11"/>
      <c r="F33" s="11"/>
    </row>
    <row r="34" spans="1:6">
      <c r="A34" s="8"/>
      <c r="B34" s="11" t="s">
        <v>10</v>
      </c>
      <c r="C34" s="10">
        <v>7.2999999999999999E-5</v>
      </c>
      <c r="D34" s="25">
        <f>ROUND(D$3*C34,0)</f>
        <v>50</v>
      </c>
      <c r="E34" s="25">
        <f>ROUND(D34/2,0)</f>
        <v>25</v>
      </c>
      <c r="F34" s="25">
        <f>D34-E34</f>
        <v>25</v>
      </c>
    </row>
    <row r="35" spans="1:6">
      <c r="A35" s="8"/>
      <c r="B35" s="11" t="s">
        <v>11</v>
      </c>
      <c r="C35" s="10">
        <v>3.6999999999999998E-5</v>
      </c>
      <c r="D35" s="25">
        <f>ROUND(D$3*C35,0)</f>
        <v>25</v>
      </c>
      <c r="E35" s="25">
        <f>ROUND(D35/2,0)</f>
        <v>13</v>
      </c>
      <c r="F35" s="25">
        <f>D35-E35</f>
        <v>12</v>
      </c>
    </row>
    <row r="36" spans="1:6">
      <c r="A36" s="8">
        <v>2</v>
      </c>
      <c r="B36" s="11" t="s">
        <v>89</v>
      </c>
      <c r="C36" s="11"/>
      <c r="D36" s="23"/>
      <c r="E36" s="11"/>
      <c r="F36" s="11"/>
    </row>
    <row r="37" spans="1:6">
      <c r="A37" s="8"/>
      <c r="B37" s="11" t="s">
        <v>10</v>
      </c>
      <c r="C37" s="10">
        <v>1.3929999999999999E-3</v>
      </c>
      <c r="D37" s="25">
        <f>ROUND(D$3*C37,0)</f>
        <v>956</v>
      </c>
      <c r="E37" s="25">
        <f>ROUND(D37/2,0)</f>
        <v>478</v>
      </c>
      <c r="F37" s="25">
        <f>D37-E37</f>
        <v>478</v>
      </c>
    </row>
    <row r="38" spans="1:6">
      <c r="A38" s="8"/>
      <c r="B38" s="11" t="s">
        <v>11</v>
      </c>
      <c r="C38" s="10">
        <v>5.5599999999999996E-4</v>
      </c>
      <c r="D38" s="25">
        <f>ROUND(D$3*C38,0)</f>
        <v>382</v>
      </c>
      <c r="E38" s="25">
        <f>ROUND(D38/2,0)</f>
        <v>191</v>
      </c>
      <c r="F38" s="25">
        <f>D38-E38</f>
        <v>191</v>
      </c>
    </row>
    <row r="39" spans="1:6">
      <c r="A39" s="8">
        <v>2</v>
      </c>
      <c r="B39" s="11" t="s">
        <v>90</v>
      </c>
      <c r="C39" s="11"/>
      <c r="D39" s="23"/>
      <c r="E39" s="11"/>
      <c r="F39" s="11"/>
    </row>
    <row r="40" spans="1:6">
      <c r="A40" s="8"/>
      <c r="B40" s="11" t="s">
        <v>10</v>
      </c>
      <c r="C40" s="10">
        <v>2.42E-4</v>
      </c>
      <c r="D40" s="25">
        <f>ROUND(D$3*C40,0)</f>
        <v>166</v>
      </c>
      <c r="E40" s="25">
        <f>ROUND(D40/2,0)</f>
        <v>83</v>
      </c>
      <c r="F40" s="25">
        <f>D40-E40</f>
        <v>83</v>
      </c>
    </row>
    <row r="41" spans="1:6">
      <c r="A41" s="8"/>
      <c r="B41" s="11" t="s">
        <v>11</v>
      </c>
      <c r="C41" s="10">
        <v>2.4800000000000001E-4</v>
      </c>
      <c r="D41" s="25">
        <f>ROUND(D$3*C41,0)</f>
        <v>170</v>
      </c>
      <c r="E41" s="25">
        <f>ROUND(D41/2,0)</f>
        <v>85</v>
      </c>
      <c r="F41" s="25">
        <f>D41-E41</f>
        <v>85</v>
      </c>
    </row>
    <row r="42" spans="1:6">
      <c r="A42" s="8">
        <v>2</v>
      </c>
      <c r="B42" s="11" t="s">
        <v>61</v>
      </c>
      <c r="C42" s="11"/>
      <c r="D42" s="23"/>
      <c r="E42" s="11"/>
      <c r="F42" s="11"/>
    </row>
    <row r="43" spans="1:6">
      <c r="A43" s="8"/>
      <c r="B43" s="11" t="s">
        <v>10</v>
      </c>
      <c r="C43" s="10">
        <v>2.1310000000000001E-3</v>
      </c>
      <c r="D43" s="25">
        <f t="shared" ref="D43:D52" si="0">ROUND(D$3*C43,0)</f>
        <v>1462</v>
      </c>
      <c r="E43" s="25">
        <f t="shared" ref="E43:E52" si="1">ROUND(D43/2,0)</f>
        <v>731</v>
      </c>
      <c r="F43" s="25">
        <f t="shared" ref="F43:F52" si="2">D43-E43</f>
        <v>731</v>
      </c>
    </row>
    <row r="44" spans="1:6">
      <c r="A44" s="8"/>
      <c r="B44" s="11" t="s">
        <v>11</v>
      </c>
      <c r="C44" s="10">
        <v>2.8499999999999999E-4</v>
      </c>
      <c r="D44" s="25">
        <f t="shared" si="0"/>
        <v>196</v>
      </c>
      <c r="E44" s="25">
        <f t="shared" si="1"/>
        <v>98</v>
      </c>
      <c r="F44" s="25">
        <f t="shared" si="2"/>
        <v>98</v>
      </c>
    </row>
    <row r="45" spans="1:6">
      <c r="A45" s="8">
        <v>3</v>
      </c>
      <c r="B45" s="11" t="s">
        <v>91</v>
      </c>
      <c r="C45" s="10">
        <v>1.0859999999999999E-3</v>
      </c>
      <c r="D45" s="25">
        <f t="shared" si="0"/>
        <v>745</v>
      </c>
      <c r="E45" s="25">
        <f t="shared" si="1"/>
        <v>373</v>
      </c>
      <c r="F45" s="25">
        <f t="shared" si="2"/>
        <v>372</v>
      </c>
    </row>
    <row r="46" spans="1:6">
      <c r="A46" s="8">
        <v>3</v>
      </c>
      <c r="B46" s="11" t="s">
        <v>92</v>
      </c>
      <c r="C46" s="10">
        <v>0.12584300000000001</v>
      </c>
      <c r="D46" s="25">
        <f t="shared" si="0"/>
        <v>86360</v>
      </c>
      <c r="E46" s="25">
        <f t="shared" si="1"/>
        <v>43180</v>
      </c>
      <c r="F46" s="25">
        <f t="shared" si="2"/>
        <v>43180</v>
      </c>
    </row>
    <row r="47" spans="1:6">
      <c r="A47" s="8">
        <v>3</v>
      </c>
      <c r="B47" s="11" t="s">
        <v>93</v>
      </c>
      <c r="C47" s="10">
        <v>9.2900000000000003E-4</v>
      </c>
      <c r="D47" s="25">
        <f t="shared" si="0"/>
        <v>638</v>
      </c>
      <c r="E47" s="25">
        <f t="shared" si="1"/>
        <v>319</v>
      </c>
      <c r="F47" s="25">
        <f t="shared" si="2"/>
        <v>319</v>
      </c>
    </row>
    <row r="48" spans="1:6">
      <c r="A48" s="8">
        <v>3</v>
      </c>
      <c r="B48" s="11" t="s">
        <v>94</v>
      </c>
      <c r="C48" s="10">
        <v>0</v>
      </c>
      <c r="D48" s="25">
        <f t="shared" si="0"/>
        <v>0</v>
      </c>
      <c r="E48" s="25">
        <f t="shared" si="1"/>
        <v>0</v>
      </c>
      <c r="F48" s="25">
        <f t="shared" si="2"/>
        <v>0</v>
      </c>
    </row>
    <row r="49" spans="1:6">
      <c r="A49" s="8">
        <v>3</v>
      </c>
      <c r="B49" s="11" t="s">
        <v>95</v>
      </c>
      <c r="C49" s="10">
        <v>2.5999999999999998E-5</v>
      </c>
      <c r="D49" s="25">
        <f t="shared" si="0"/>
        <v>18</v>
      </c>
      <c r="E49" s="25">
        <f t="shared" si="1"/>
        <v>9</v>
      </c>
      <c r="F49" s="25">
        <f t="shared" si="2"/>
        <v>9</v>
      </c>
    </row>
    <row r="50" spans="1:6">
      <c r="A50" s="8">
        <v>3</v>
      </c>
      <c r="B50" s="11" t="s">
        <v>96</v>
      </c>
      <c r="C50" s="10">
        <v>2.6250000000000002E-3</v>
      </c>
      <c r="D50" s="25">
        <f t="shared" si="0"/>
        <v>1801</v>
      </c>
      <c r="E50" s="25">
        <f t="shared" si="1"/>
        <v>901</v>
      </c>
      <c r="F50" s="25">
        <f t="shared" si="2"/>
        <v>900</v>
      </c>
    </row>
    <row r="51" spans="1:6">
      <c r="A51" s="8">
        <v>3</v>
      </c>
      <c r="B51" s="11" t="s">
        <v>97</v>
      </c>
      <c r="C51" s="10">
        <v>4.1E-5</v>
      </c>
      <c r="D51" s="25">
        <f t="shared" si="0"/>
        <v>28</v>
      </c>
      <c r="E51" s="25">
        <f t="shared" si="1"/>
        <v>14</v>
      </c>
      <c r="F51" s="25">
        <f t="shared" si="2"/>
        <v>14</v>
      </c>
    </row>
    <row r="52" spans="1:6">
      <c r="A52" s="8">
        <v>4</v>
      </c>
      <c r="B52" s="11" t="s">
        <v>98</v>
      </c>
      <c r="C52" s="10">
        <v>0.59325000000000006</v>
      </c>
      <c r="D52" s="23">
        <f t="shared" si="0"/>
        <v>407120</v>
      </c>
      <c r="E52" s="11">
        <f t="shared" si="1"/>
        <v>203560</v>
      </c>
      <c r="F52" s="9">
        <f t="shared" si="2"/>
        <v>203560</v>
      </c>
    </row>
    <row r="53" spans="1:6">
      <c r="A53" s="8"/>
      <c r="B53" s="11" t="s">
        <v>28</v>
      </c>
      <c r="C53" s="11"/>
      <c r="D53" s="31">
        <v>0.45757999999999999</v>
      </c>
      <c r="E53" s="11"/>
      <c r="F53" s="11"/>
    </row>
    <row r="54" spans="1:6">
      <c r="A54" s="8"/>
      <c r="B54" s="11" t="s">
        <v>29</v>
      </c>
      <c r="C54" s="11"/>
      <c r="D54" s="27">
        <f>ROUND(D52*D53,0)</f>
        <v>186290</v>
      </c>
      <c r="E54" s="16">
        <f>ROUND(D54/2,0)</f>
        <v>93145</v>
      </c>
      <c r="F54" s="15">
        <f>D54-E54</f>
        <v>93145</v>
      </c>
    </row>
    <row r="55" spans="1:6">
      <c r="A55" s="8"/>
      <c r="B55" s="11" t="s">
        <v>30</v>
      </c>
      <c r="C55" s="11"/>
      <c r="D55" s="25">
        <f>D52-D54</f>
        <v>220830</v>
      </c>
      <c r="E55" s="25">
        <f>ROUND(D55/2,0)</f>
        <v>110415</v>
      </c>
      <c r="F55" s="25">
        <f>D55-E55</f>
        <v>110415</v>
      </c>
    </row>
    <row r="56" spans="1:6">
      <c r="A56" s="8">
        <v>4</v>
      </c>
      <c r="B56" s="11" t="s">
        <v>99</v>
      </c>
      <c r="C56" s="10">
        <v>9.4600000000000001E-4</v>
      </c>
      <c r="D56" s="23">
        <f>ROUND(D$3*C56,0)</f>
        <v>649</v>
      </c>
      <c r="E56" s="11">
        <f>ROUND(D56/2,0)</f>
        <v>325</v>
      </c>
      <c r="F56" s="9">
        <f>D56-E56</f>
        <v>324</v>
      </c>
    </row>
    <row r="57" spans="1:6">
      <c r="A57" s="8"/>
      <c r="B57" s="11" t="s">
        <v>28</v>
      </c>
      <c r="C57" s="11"/>
      <c r="D57" s="31">
        <v>0.48823699999999998</v>
      </c>
      <c r="E57" s="11"/>
      <c r="F57" s="11"/>
    </row>
    <row r="58" spans="1:6">
      <c r="A58" s="8"/>
      <c r="B58" s="11" t="s">
        <v>29</v>
      </c>
      <c r="C58" s="11"/>
      <c r="D58" s="27">
        <f>ROUND(D56*D57,0)</f>
        <v>317</v>
      </c>
      <c r="E58" s="16">
        <f>ROUND(D58/2,0)</f>
        <v>159</v>
      </c>
      <c r="F58" s="15">
        <f>D58-E58</f>
        <v>158</v>
      </c>
    </row>
    <row r="59" spans="1:6">
      <c r="A59" s="8"/>
      <c r="B59" s="11" t="s">
        <v>30</v>
      </c>
      <c r="C59" s="11"/>
      <c r="D59" s="25">
        <f>D56-D58</f>
        <v>332</v>
      </c>
      <c r="E59" s="25">
        <f>ROUND(D59/2,0)</f>
        <v>166</v>
      </c>
      <c r="F59" s="25">
        <f>D59-E59</f>
        <v>166</v>
      </c>
    </row>
    <row r="60" spans="1:6">
      <c r="A60" s="8">
        <v>4</v>
      </c>
      <c r="B60" s="11" t="s">
        <v>100</v>
      </c>
      <c r="C60" s="10">
        <v>3.6627E-2</v>
      </c>
      <c r="D60" s="23">
        <f>ROUND(D$3*C60,0)</f>
        <v>25135</v>
      </c>
      <c r="E60" s="11">
        <f>ROUND(D60/2,0)</f>
        <v>12568</v>
      </c>
      <c r="F60" s="9">
        <f>D60-E60</f>
        <v>12567</v>
      </c>
    </row>
    <row r="61" spans="1:6">
      <c r="A61" s="8"/>
      <c r="B61" s="11" t="s">
        <v>28</v>
      </c>
      <c r="C61" s="11"/>
      <c r="D61" s="31">
        <v>0.41181600000000002</v>
      </c>
      <c r="E61" s="11"/>
      <c r="F61" s="11"/>
    </row>
    <row r="62" spans="1:6">
      <c r="A62" s="8"/>
      <c r="B62" s="11" t="s">
        <v>29</v>
      </c>
      <c r="C62" s="11"/>
      <c r="D62" s="27">
        <f>ROUND(D60*D61,0)</f>
        <v>10351</v>
      </c>
      <c r="E62" s="16">
        <f>ROUND(D62/2,0)</f>
        <v>5176</v>
      </c>
      <c r="F62" s="15">
        <f>D62-E62</f>
        <v>5175</v>
      </c>
    </row>
    <row r="63" spans="1:6">
      <c r="A63" s="8"/>
      <c r="B63" s="11" t="s">
        <v>30</v>
      </c>
      <c r="C63" s="11"/>
      <c r="D63" s="25">
        <f>D60-D62</f>
        <v>14784</v>
      </c>
      <c r="E63" s="25">
        <f>ROUND(D63/2,0)</f>
        <v>7392</v>
      </c>
      <c r="F63" s="25">
        <f>D63-E63</f>
        <v>7392</v>
      </c>
    </row>
    <row r="64" spans="1:6">
      <c r="A64" s="8">
        <v>5</v>
      </c>
      <c r="B64" s="11" t="s">
        <v>101</v>
      </c>
      <c r="C64" s="10">
        <v>2.0565E-2</v>
      </c>
      <c r="D64" s="25">
        <f>ROUND(D$3*C64,0)</f>
        <v>14113</v>
      </c>
      <c r="E64" s="25">
        <f>ROUND(D64/2,0)</f>
        <v>7057</v>
      </c>
      <c r="F64" s="25">
        <f>D64-E64</f>
        <v>7056</v>
      </c>
    </row>
    <row r="65" spans="1:8">
      <c r="A65" s="8">
        <v>5</v>
      </c>
      <c r="B65" s="11" t="s">
        <v>102</v>
      </c>
      <c r="C65" s="10">
        <v>9.3999999999999994E-5</v>
      </c>
      <c r="D65" s="25">
        <f>ROUND(D$3*C65,0)</f>
        <v>65</v>
      </c>
      <c r="E65" s="25">
        <f>ROUND(D65/2,0)</f>
        <v>33</v>
      </c>
      <c r="F65" s="25">
        <f>D65-E65</f>
        <v>32</v>
      </c>
    </row>
    <row r="66" spans="1:8">
      <c r="A66" s="8">
        <v>6</v>
      </c>
      <c r="B66" s="11" t="s">
        <v>103</v>
      </c>
      <c r="C66" s="10">
        <v>5.0329999999998432E-3</v>
      </c>
      <c r="D66" s="25">
        <f>+D3-SUM(D4:D5)-SUM(D10:D52)-D56-D60-SUM(D64:D65)</f>
        <v>3454</v>
      </c>
      <c r="E66" s="25">
        <f>ROUND(D66/2,0)</f>
        <v>1727</v>
      </c>
      <c r="F66" s="25">
        <f>D66-E66</f>
        <v>1727</v>
      </c>
    </row>
    <row r="67" spans="1:8">
      <c r="A67" s="8"/>
      <c r="B67" s="28" t="s">
        <v>37</v>
      </c>
      <c r="C67" s="10">
        <v>1</v>
      </c>
      <c r="D67" s="12">
        <f>+D4+SUM(D7:D51)+D54+D55+D58+D59+D62+D63+D64+D65+D66</f>
        <v>686254</v>
      </c>
      <c r="E67" s="12">
        <f>+E4+SUM(E7:E51)+E54+E55+E58+E59+E62+E63+E64+E65+E66</f>
        <v>343136</v>
      </c>
      <c r="F67" s="12">
        <f>+F4+SUM(F7:F51)+F54+F55+F58+F59+F62+F63+F64+F65+F66</f>
        <v>343118</v>
      </c>
    </row>
    <row r="68" spans="1:8">
      <c r="B68" s="18" t="s">
        <v>38</v>
      </c>
      <c r="D68" s="19">
        <f>+D4</f>
        <v>904</v>
      </c>
      <c r="E68" s="19">
        <f>+E4</f>
        <v>452</v>
      </c>
      <c r="F68" s="19">
        <f>+F4</f>
        <v>452</v>
      </c>
    </row>
    <row r="69" spans="1:8">
      <c r="B69" s="2" t="s">
        <v>39</v>
      </c>
      <c r="D69" s="19">
        <f>+D7</f>
        <v>81589</v>
      </c>
      <c r="E69" s="19">
        <f>+E7</f>
        <v>40795</v>
      </c>
      <c r="F69" s="19">
        <f>+F7</f>
        <v>40794</v>
      </c>
    </row>
    <row r="70" spans="1:8">
      <c r="B70" s="2" t="s">
        <v>40</v>
      </c>
      <c r="D70" s="19">
        <f>+D54+D58+D62</f>
        <v>196958</v>
      </c>
      <c r="E70" s="19">
        <f>+E54+E58+E62</f>
        <v>98480</v>
      </c>
      <c r="F70" s="19">
        <f>+F54+F58+F62</f>
        <v>98478</v>
      </c>
      <c r="H70" s="3">
        <v>1</v>
      </c>
    </row>
    <row r="71" spans="1:8">
      <c r="A71" s="1" t="s">
        <v>590</v>
      </c>
      <c r="B71" s="18" t="s">
        <v>41</v>
      </c>
      <c r="D71" s="19">
        <f>+D67-D68-D69-D70</f>
        <v>406803</v>
      </c>
      <c r="E71" s="19">
        <f>+E67-E68-E69-E70</f>
        <v>203409</v>
      </c>
      <c r="F71" s="19">
        <f>+F67-F68-F69-F70</f>
        <v>203394</v>
      </c>
      <c r="H71" s="3">
        <v>2</v>
      </c>
    </row>
    <row r="73" spans="1:8" hidden="1">
      <c r="B73" s="3" t="s">
        <v>42</v>
      </c>
      <c r="C73" s="32">
        <v>9.9999999984314025E-7</v>
      </c>
      <c r="D73" s="3">
        <f>+D66-ROUND(D3*C66,0)</f>
        <v>0</v>
      </c>
    </row>
  </sheetData>
  <pageMargins left="0.7" right="0.7" top="0.75" bottom="0.75" header="0.3" footer="0.3"/>
  <pageSetup scale="54"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94"/>
  <dimension ref="A1:AA10"/>
  <sheetViews>
    <sheetView workbookViewId="0">
      <selection activeCell="E22" sqref="E22"/>
    </sheetView>
  </sheetViews>
  <sheetFormatPr defaultRowHeight="15"/>
  <cols>
    <col min="1" max="1" width="23.7109375" customWidth="1"/>
    <col min="2" max="2" width="13.140625" bestFit="1" customWidth="1"/>
    <col min="3" max="3" width="3.7109375" customWidth="1"/>
    <col min="4" max="4" width="10" style="45" bestFit="1" customWidth="1"/>
    <col min="5" max="5" width="10" bestFit="1" customWidth="1"/>
    <col min="6" max="6" width="2.5703125" customWidth="1"/>
    <col min="9" max="9" width="2.42578125" customWidth="1"/>
    <col min="12" max="12" width="2.42578125" customWidth="1"/>
    <col min="15" max="15" width="3.28515625" customWidth="1"/>
    <col min="18" max="18" width="2.28515625" customWidth="1"/>
    <col min="21" max="21" width="2.42578125" customWidth="1"/>
    <col min="24" max="24" width="2.5703125" customWidth="1"/>
    <col min="27" max="27" width="13.7109375" bestFit="1" customWidth="1"/>
  </cols>
  <sheetData>
    <row r="1" spans="1:27">
      <c r="A1" s="47"/>
    </row>
    <row r="2" spans="1:27">
      <c r="A2" s="20"/>
      <c r="C2" s="45"/>
    </row>
    <row r="3" spans="1:27">
      <c r="B3" s="50"/>
      <c r="D3" s="51"/>
      <c r="E3" s="52"/>
      <c r="G3" s="52"/>
      <c r="H3" s="52"/>
      <c r="J3" s="52"/>
      <c r="K3" s="52"/>
      <c r="M3" s="52"/>
    </row>
    <row r="4" spans="1:27">
      <c r="C4" s="20"/>
    </row>
    <row r="5" spans="1:27">
      <c r="A5" s="49"/>
      <c r="B5" s="49"/>
      <c r="C5" s="20"/>
      <c r="E5" s="45"/>
      <c r="G5" s="20"/>
      <c r="H5" s="20"/>
      <c r="J5" s="20"/>
      <c r="K5" s="20"/>
      <c r="M5" s="20"/>
      <c r="N5" s="20"/>
      <c r="P5" s="20"/>
      <c r="Q5" s="20"/>
      <c r="S5" s="20"/>
      <c r="T5" s="20"/>
      <c r="V5" s="20"/>
      <c r="W5" s="20"/>
      <c r="Y5" s="20"/>
      <c r="Z5" s="20"/>
      <c r="AA5" s="48"/>
    </row>
    <row r="6" spans="1:27">
      <c r="A6" s="49"/>
      <c r="B6" s="49"/>
      <c r="C6" s="20"/>
      <c r="E6" s="45"/>
      <c r="G6" s="20"/>
      <c r="H6" s="20"/>
      <c r="J6" s="20"/>
      <c r="K6" s="20"/>
      <c r="M6" s="20"/>
      <c r="N6" s="20"/>
      <c r="P6" s="20"/>
      <c r="Q6" s="20"/>
      <c r="S6" s="20"/>
      <c r="T6" s="20"/>
      <c r="V6" s="20"/>
      <c r="W6" s="20"/>
      <c r="Y6" s="20"/>
      <c r="Z6" s="20"/>
      <c r="AA6" s="48"/>
    </row>
    <row r="7" spans="1:27">
      <c r="A7" s="49"/>
      <c r="B7" s="49"/>
      <c r="C7" s="20"/>
      <c r="E7" s="45"/>
      <c r="G7" s="20"/>
      <c r="H7" s="20"/>
      <c r="J7" s="20"/>
      <c r="K7" s="20"/>
      <c r="M7" s="20"/>
      <c r="N7" s="20"/>
      <c r="P7" s="20"/>
      <c r="Q7" s="20"/>
      <c r="S7" s="20"/>
      <c r="T7" s="20"/>
      <c r="V7" s="20"/>
      <c r="W7" s="20"/>
      <c r="Y7" s="20"/>
      <c r="Z7" s="20"/>
      <c r="AA7" s="48"/>
    </row>
    <row r="8" spans="1:27">
      <c r="A8" s="49"/>
      <c r="B8" s="49"/>
      <c r="C8" s="20"/>
      <c r="E8" s="45"/>
      <c r="G8" s="20"/>
      <c r="H8" s="20"/>
      <c r="J8" s="20"/>
      <c r="K8" s="20"/>
      <c r="M8" s="20"/>
      <c r="N8" s="20"/>
      <c r="P8" s="20"/>
      <c r="Q8" s="20"/>
      <c r="S8" s="20"/>
      <c r="T8" s="20"/>
      <c r="V8" s="20"/>
      <c r="W8" s="20"/>
      <c r="Y8" s="20"/>
      <c r="Z8" s="20"/>
      <c r="AA8" s="48"/>
    </row>
    <row r="9" spans="1:27">
      <c r="C9" s="20"/>
    </row>
    <row r="10" spans="1:27">
      <c r="C10" s="2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WVB73"/>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104</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ht="15.75">
      <c r="A3" s="7" t="s">
        <v>2</v>
      </c>
      <c r="B3" s="7" t="s">
        <v>3</v>
      </c>
      <c r="C3" s="10"/>
      <c r="D3" s="33">
        <f>'Allocation Worksheet'!$D$6</f>
        <v>197527</v>
      </c>
      <c r="E3" s="11"/>
      <c r="F3" s="11"/>
    </row>
    <row r="4" spans="1:6">
      <c r="A4" s="8">
        <v>0</v>
      </c>
      <c r="B4" s="11" t="s">
        <v>4</v>
      </c>
      <c r="C4" s="10">
        <v>1.1900000000000001E-3</v>
      </c>
      <c r="D4" s="13">
        <f>ROUND(D$3*C4,0)</f>
        <v>235</v>
      </c>
      <c r="E4" s="13">
        <f>ROUND(D4/2,0)</f>
        <v>118</v>
      </c>
      <c r="F4" s="13">
        <f>D4-E4</f>
        <v>117</v>
      </c>
    </row>
    <row r="5" spans="1:6">
      <c r="A5" s="8">
        <v>1</v>
      </c>
      <c r="B5" s="11" t="s">
        <v>105</v>
      </c>
      <c r="C5" s="10">
        <v>0.213697</v>
      </c>
      <c r="D5" s="11">
        <f>ROUND(D$3*C5,0)</f>
        <v>42211</v>
      </c>
      <c r="E5" s="11">
        <f>ROUND(D5/2,0)</f>
        <v>21106</v>
      </c>
      <c r="F5" s="11">
        <f>D5-E5</f>
        <v>21105</v>
      </c>
    </row>
    <row r="6" spans="1:6">
      <c r="A6" s="8"/>
      <c r="B6" s="11" t="s">
        <v>6</v>
      </c>
      <c r="C6" s="11"/>
      <c r="D6" s="14">
        <v>0.15290699999999999</v>
      </c>
      <c r="E6" s="11"/>
      <c r="F6" s="11"/>
    </row>
    <row r="7" spans="1:6">
      <c r="A7" s="8"/>
      <c r="B7" s="11" t="s">
        <v>7</v>
      </c>
      <c r="C7" s="11"/>
      <c r="D7" s="15">
        <f>ROUND(D5*D6,0)</f>
        <v>6454</v>
      </c>
      <c r="E7" s="16">
        <f>ROUND(D7/2,0)</f>
        <v>3227</v>
      </c>
      <c r="F7" s="16">
        <f>D7-E7</f>
        <v>3227</v>
      </c>
    </row>
    <row r="8" spans="1:6">
      <c r="A8" s="8"/>
      <c r="B8" s="11" t="s">
        <v>8</v>
      </c>
      <c r="C8" s="11"/>
      <c r="D8" s="12">
        <f>+D5-D7</f>
        <v>35757</v>
      </c>
      <c r="E8" s="13">
        <f>ROUND(D8/2,0)</f>
        <v>17879</v>
      </c>
      <c r="F8" s="13">
        <f>D8-E8</f>
        <v>17878</v>
      </c>
    </row>
    <row r="9" spans="1:6">
      <c r="A9" s="8">
        <v>2</v>
      </c>
      <c r="B9" s="11" t="s">
        <v>106</v>
      </c>
      <c r="C9" s="11"/>
      <c r="D9" s="11"/>
      <c r="E9" s="11"/>
      <c r="F9" s="11"/>
    </row>
    <row r="10" spans="1:6">
      <c r="A10" s="8"/>
      <c r="B10" s="11" t="s">
        <v>10</v>
      </c>
      <c r="C10" s="10">
        <v>2.598E-3</v>
      </c>
      <c r="D10" s="13">
        <f>ROUND(D$3*C10,0)</f>
        <v>513</v>
      </c>
      <c r="E10" s="13">
        <f>ROUND(D10/2,0)</f>
        <v>257</v>
      </c>
      <c r="F10" s="13">
        <f>D10-E10</f>
        <v>256</v>
      </c>
    </row>
    <row r="11" spans="1:6">
      <c r="A11" s="8"/>
      <c r="B11" s="11" t="s">
        <v>11</v>
      </c>
      <c r="C11" s="10">
        <v>9.7099999999999997E-4</v>
      </c>
      <c r="D11" s="13">
        <f>ROUND(D$3*C11,0)</f>
        <v>192</v>
      </c>
      <c r="E11" s="13">
        <f>ROUND(D11/2,0)</f>
        <v>96</v>
      </c>
      <c r="F11" s="13">
        <f>D11-E11</f>
        <v>96</v>
      </c>
    </row>
    <row r="12" spans="1:6">
      <c r="A12" s="8">
        <v>2</v>
      </c>
      <c r="B12" s="11" t="s">
        <v>107</v>
      </c>
      <c r="C12" s="11"/>
      <c r="D12" s="11"/>
      <c r="E12" s="11"/>
      <c r="F12" s="11"/>
    </row>
    <row r="13" spans="1:6">
      <c r="A13" s="8"/>
      <c r="B13" s="11" t="s">
        <v>10</v>
      </c>
      <c r="C13" s="10">
        <v>4.535E-3</v>
      </c>
      <c r="D13" s="13">
        <f>ROUND(D$3*C13,0)</f>
        <v>896</v>
      </c>
      <c r="E13" s="13">
        <f>ROUND(D13/2,0)</f>
        <v>448</v>
      </c>
      <c r="F13" s="13">
        <f>D13-E13</f>
        <v>448</v>
      </c>
    </row>
    <row r="14" spans="1:6">
      <c r="A14" s="8"/>
      <c r="B14" s="11" t="s">
        <v>11</v>
      </c>
      <c r="C14" s="10">
        <v>2.0600000000000002E-3</v>
      </c>
      <c r="D14" s="13">
        <f>ROUND(D$3*C14,0)</f>
        <v>407</v>
      </c>
      <c r="E14" s="13">
        <f>ROUND(D14/2,0)</f>
        <v>204</v>
      </c>
      <c r="F14" s="13">
        <f>D14-E14</f>
        <v>203</v>
      </c>
    </row>
    <row r="15" spans="1:6">
      <c r="A15" s="8">
        <v>2</v>
      </c>
      <c r="B15" s="11" t="s">
        <v>108</v>
      </c>
      <c r="C15" s="11"/>
      <c r="D15" s="11"/>
      <c r="E15" s="11"/>
      <c r="F15" s="11"/>
    </row>
    <row r="16" spans="1:6">
      <c r="A16" s="8"/>
      <c r="B16" s="11" t="s">
        <v>10</v>
      </c>
      <c r="C16" s="10">
        <v>5.1400000000000003E-4</v>
      </c>
      <c r="D16" s="13">
        <f>ROUND(D$3*C16,0)</f>
        <v>102</v>
      </c>
      <c r="E16" s="13">
        <f>ROUND(D16/2,0)</f>
        <v>51</v>
      </c>
      <c r="F16" s="13">
        <f>D16-E16</f>
        <v>51</v>
      </c>
    </row>
    <row r="17" spans="1:6">
      <c r="A17" s="8"/>
      <c r="B17" s="11" t="s">
        <v>11</v>
      </c>
      <c r="C17" s="10">
        <v>3.3799999999999998E-4</v>
      </c>
      <c r="D17" s="13">
        <f>ROUND(D$3*C17,0)</f>
        <v>67</v>
      </c>
      <c r="E17" s="13">
        <f>ROUND(D17/2,0)</f>
        <v>34</v>
      </c>
      <c r="F17" s="13">
        <f>D17-E17</f>
        <v>33</v>
      </c>
    </row>
    <row r="18" spans="1:6">
      <c r="A18" s="8">
        <v>2</v>
      </c>
      <c r="B18" s="11" t="s">
        <v>109</v>
      </c>
      <c r="C18" s="11"/>
      <c r="D18" s="11"/>
      <c r="E18" s="11"/>
      <c r="F18" s="11"/>
    </row>
    <row r="19" spans="1:6">
      <c r="A19" s="8"/>
      <c r="B19" s="11" t="s">
        <v>10</v>
      </c>
      <c r="C19" s="10">
        <v>2.7550000000000001E-3</v>
      </c>
      <c r="D19" s="13">
        <f>ROUND(D$3*C19,0)</f>
        <v>544</v>
      </c>
      <c r="E19" s="13">
        <f>ROUND(D19/2,0)</f>
        <v>272</v>
      </c>
      <c r="F19" s="13">
        <f>D19-E19</f>
        <v>272</v>
      </c>
    </row>
    <row r="20" spans="1:6">
      <c r="A20" s="8"/>
      <c r="B20" s="11" t="s">
        <v>11</v>
      </c>
      <c r="C20" s="10">
        <v>3.57E-4</v>
      </c>
      <c r="D20" s="13">
        <f>ROUND(D$3*C20,0)</f>
        <v>71</v>
      </c>
      <c r="E20" s="13">
        <f>ROUND(D20/2,0)</f>
        <v>36</v>
      </c>
      <c r="F20" s="13">
        <f>D20-E20</f>
        <v>35</v>
      </c>
    </row>
    <row r="21" spans="1:6">
      <c r="A21" s="8">
        <v>2</v>
      </c>
      <c r="B21" s="11" t="s">
        <v>110</v>
      </c>
      <c r="C21" s="11"/>
      <c r="D21" s="11"/>
      <c r="E21" s="11"/>
      <c r="F21" s="11"/>
    </row>
    <row r="22" spans="1:6">
      <c r="A22" s="8"/>
      <c r="B22" s="11" t="s">
        <v>10</v>
      </c>
      <c r="C22" s="10">
        <v>4.6959999999999997E-3</v>
      </c>
      <c r="D22" s="13">
        <f>ROUND(D$3*C22,0)</f>
        <v>928</v>
      </c>
      <c r="E22" s="13">
        <f>ROUND(D22/2,0)</f>
        <v>464</v>
      </c>
      <c r="F22" s="13">
        <f>D22-E22</f>
        <v>464</v>
      </c>
    </row>
    <row r="23" spans="1:6">
      <c r="A23" s="8"/>
      <c r="B23" s="11" t="s">
        <v>11</v>
      </c>
      <c r="C23" s="10">
        <v>3.9020000000000001E-3</v>
      </c>
      <c r="D23" s="13">
        <f>ROUND(D$3*C23,0)</f>
        <v>771</v>
      </c>
      <c r="E23" s="13">
        <f>ROUND(D23/2,0)</f>
        <v>386</v>
      </c>
      <c r="F23" s="13">
        <f>D23-E23</f>
        <v>385</v>
      </c>
    </row>
    <row r="24" spans="1:6">
      <c r="A24" s="8">
        <v>2</v>
      </c>
      <c r="B24" s="11" t="s">
        <v>111</v>
      </c>
      <c r="C24" s="11"/>
      <c r="D24" s="11"/>
      <c r="E24" s="11"/>
      <c r="F24" s="11"/>
    </row>
    <row r="25" spans="1:6">
      <c r="A25" s="8"/>
      <c r="B25" s="11" t="s">
        <v>10</v>
      </c>
      <c r="C25" s="10">
        <v>1.194E-3</v>
      </c>
      <c r="D25" s="13">
        <f>ROUND(D$3*C25,0)</f>
        <v>236</v>
      </c>
      <c r="E25" s="13">
        <f>ROUND(D25/2,0)</f>
        <v>118</v>
      </c>
      <c r="F25" s="13">
        <f>D25-E25</f>
        <v>118</v>
      </c>
    </row>
    <row r="26" spans="1:6">
      <c r="A26" s="8"/>
      <c r="B26" s="11" t="s">
        <v>11</v>
      </c>
      <c r="C26" s="10">
        <v>5.6099999999999998E-4</v>
      </c>
      <c r="D26" s="13">
        <f>ROUND(D$3*C26,0)</f>
        <v>111</v>
      </c>
      <c r="E26" s="13">
        <f>ROUND(D26/2,0)</f>
        <v>56</v>
      </c>
      <c r="F26" s="13">
        <f>D26-E26</f>
        <v>55</v>
      </c>
    </row>
    <row r="27" spans="1:6">
      <c r="A27" s="8">
        <v>2</v>
      </c>
      <c r="B27" s="11" t="s">
        <v>112</v>
      </c>
      <c r="C27" s="11"/>
      <c r="D27" s="11"/>
      <c r="E27" s="11"/>
      <c r="F27" s="11"/>
    </row>
    <row r="28" spans="1:6">
      <c r="A28" s="8"/>
      <c r="B28" s="11" t="s">
        <v>10</v>
      </c>
      <c r="C28" s="10">
        <v>2.8600000000000001E-4</v>
      </c>
      <c r="D28" s="13">
        <f>ROUND(D$3*C28,0)</f>
        <v>56</v>
      </c>
      <c r="E28" s="13">
        <f>ROUND(D28/2,0)</f>
        <v>28</v>
      </c>
      <c r="F28" s="13">
        <f>D28-E28</f>
        <v>28</v>
      </c>
    </row>
    <row r="29" spans="1:6">
      <c r="A29" s="8"/>
      <c r="B29" s="11" t="s">
        <v>11</v>
      </c>
      <c r="C29" s="10">
        <v>9.5000000000000005E-5</v>
      </c>
      <c r="D29" s="13">
        <f>ROUND(D$3*C29,0)</f>
        <v>19</v>
      </c>
      <c r="E29" s="13">
        <f>ROUND(D29/2,0)</f>
        <v>10</v>
      </c>
      <c r="F29" s="13">
        <f>D29-E29</f>
        <v>9</v>
      </c>
    </row>
    <row r="30" spans="1:6">
      <c r="A30" s="8">
        <v>2</v>
      </c>
      <c r="B30" s="11" t="s">
        <v>113</v>
      </c>
      <c r="C30" s="11"/>
      <c r="D30" s="11"/>
      <c r="E30" s="11"/>
      <c r="F30" s="11"/>
    </row>
    <row r="31" spans="1:6">
      <c r="A31" s="8"/>
      <c r="B31" s="11" t="s">
        <v>10</v>
      </c>
      <c r="C31" s="10">
        <v>7.7999999999999999E-4</v>
      </c>
      <c r="D31" s="13">
        <f>ROUND(D$3*C31,0)</f>
        <v>154</v>
      </c>
      <c r="E31" s="13">
        <f>ROUND(D31/2,0)</f>
        <v>77</v>
      </c>
      <c r="F31" s="13">
        <f>D31-E31</f>
        <v>77</v>
      </c>
    </row>
    <row r="32" spans="1:6">
      <c r="A32" s="8"/>
      <c r="B32" s="11" t="s">
        <v>11</v>
      </c>
      <c r="C32" s="10">
        <v>3.5199999999999999E-4</v>
      </c>
      <c r="D32" s="13">
        <f>ROUND(D$3*C32,0)</f>
        <v>70</v>
      </c>
      <c r="E32" s="13">
        <f>ROUND(D32/2,0)</f>
        <v>35</v>
      </c>
      <c r="F32" s="13">
        <f>D32-E32</f>
        <v>35</v>
      </c>
    </row>
    <row r="33" spans="1:6">
      <c r="A33" s="8">
        <v>2</v>
      </c>
      <c r="B33" s="11" t="s">
        <v>114</v>
      </c>
      <c r="C33" s="11"/>
      <c r="D33" s="11"/>
      <c r="E33" s="11"/>
      <c r="F33" s="11"/>
    </row>
    <row r="34" spans="1:6">
      <c r="A34" s="8"/>
      <c r="B34" s="11" t="s">
        <v>10</v>
      </c>
      <c r="C34" s="10">
        <v>6.5200000000000002E-4</v>
      </c>
      <c r="D34" s="13">
        <f>ROUND(D$3*C34,0)</f>
        <v>129</v>
      </c>
      <c r="E34" s="13">
        <f>ROUND(D34/2,0)</f>
        <v>65</v>
      </c>
      <c r="F34" s="13">
        <f>D34-E34</f>
        <v>64</v>
      </c>
    </row>
    <row r="35" spans="1:6">
      <c r="A35" s="8"/>
      <c r="B35" s="11" t="s">
        <v>11</v>
      </c>
      <c r="C35" s="10">
        <v>1.0660000000000001E-3</v>
      </c>
      <c r="D35" s="13">
        <f>ROUND(D$3*C35,0)</f>
        <v>211</v>
      </c>
      <c r="E35" s="13">
        <f>ROUND(D35/2,0)</f>
        <v>106</v>
      </c>
      <c r="F35" s="13">
        <f>D35-E35</f>
        <v>105</v>
      </c>
    </row>
    <row r="36" spans="1:6">
      <c r="A36" s="8">
        <v>2</v>
      </c>
      <c r="B36" s="11" t="s">
        <v>20</v>
      </c>
      <c r="C36" s="11"/>
      <c r="D36" s="11"/>
      <c r="E36" s="11"/>
      <c r="F36" s="11"/>
    </row>
    <row r="37" spans="1:6">
      <c r="A37" s="8"/>
      <c r="B37" s="11" t="s">
        <v>10</v>
      </c>
      <c r="C37" s="10">
        <v>3.57E-4</v>
      </c>
      <c r="D37" s="13">
        <f>ROUND(D$3*C37,0)</f>
        <v>71</v>
      </c>
      <c r="E37" s="13">
        <f>ROUND(D37/2,0)</f>
        <v>36</v>
      </c>
      <c r="F37" s="13">
        <f>D37-E37</f>
        <v>35</v>
      </c>
    </row>
    <row r="38" spans="1:6">
      <c r="A38" s="8"/>
      <c r="B38" s="11" t="s">
        <v>11</v>
      </c>
      <c r="C38" s="10">
        <v>1.3799999999999999E-4</v>
      </c>
      <c r="D38" s="13">
        <f>ROUND(D$3*C38,0)</f>
        <v>27</v>
      </c>
      <c r="E38" s="13">
        <f>ROUND(D38/2,0)</f>
        <v>14</v>
      </c>
      <c r="F38" s="13">
        <f>D38-E38</f>
        <v>13</v>
      </c>
    </row>
    <row r="39" spans="1:6">
      <c r="A39" s="8">
        <v>2</v>
      </c>
      <c r="B39" s="11" t="s">
        <v>115</v>
      </c>
      <c r="C39" s="11"/>
      <c r="D39" s="11"/>
      <c r="E39" s="11"/>
      <c r="F39" s="11"/>
    </row>
    <row r="40" spans="1:6">
      <c r="A40" s="8"/>
      <c r="B40" s="11" t="s">
        <v>10</v>
      </c>
      <c r="C40" s="10">
        <v>1.09E-3</v>
      </c>
      <c r="D40" s="13">
        <f t="shared" ref="D40:D48" si="0">ROUND(D$3*C40,0)</f>
        <v>215</v>
      </c>
      <c r="E40" s="13">
        <f t="shared" ref="E40:E48" si="1">ROUND(D40/2,0)</f>
        <v>108</v>
      </c>
      <c r="F40" s="13">
        <f t="shared" ref="F40:F48" si="2">D40-E40</f>
        <v>107</v>
      </c>
    </row>
    <row r="41" spans="1:6">
      <c r="A41" s="8"/>
      <c r="B41" s="11" t="s">
        <v>11</v>
      </c>
      <c r="C41" s="10">
        <v>3.57E-4</v>
      </c>
      <c r="D41" s="13">
        <f t="shared" si="0"/>
        <v>71</v>
      </c>
      <c r="E41" s="13">
        <f t="shared" si="1"/>
        <v>36</v>
      </c>
      <c r="F41" s="13">
        <f t="shared" si="2"/>
        <v>35</v>
      </c>
    </row>
    <row r="42" spans="1:6">
      <c r="A42" s="8">
        <v>3</v>
      </c>
      <c r="B42" s="11" t="s">
        <v>116</v>
      </c>
      <c r="C42" s="10">
        <v>9.6599999999999995E-4</v>
      </c>
      <c r="D42" s="13">
        <f t="shared" si="0"/>
        <v>191</v>
      </c>
      <c r="E42" s="13">
        <f t="shared" si="1"/>
        <v>96</v>
      </c>
      <c r="F42" s="13">
        <f t="shared" si="2"/>
        <v>95</v>
      </c>
    </row>
    <row r="43" spans="1:6">
      <c r="A43" s="8">
        <v>3</v>
      </c>
      <c r="B43" s="11" t="s">
        <v>117</v>
      </c>
      <c r="C43" s="10">
        <v>7.3850000000000001E-3</v>
      </c>
      <c r="D43" s="13">
        <f t="shared" si="0"/>
        <v>1459</v>
      </c>
      <c r="E43" s="13">
        <f t="shared" si="1"/>
        <v>730</v>
      </c>
      <c r="F43" s="13">
        <f t="shared" si="2"/>
        <v>729</v>
      </c>
    </row>
    <row r="44" spans="1:6">
      <c r="A44" s="8">
        <v>3</v>
      </c>
      <c r="B44" s="11" t="s">
        <v>118</v>
      </c>
      <c r="C44" s="10">
        <v>1.0035000000000001E-2</v>
      </c>
      <c r="D44" s="13">
        <f t="shared" si="0"/>
        <v>1982</v>
      </c>
      <c r="E44" s="13">
        <f t="shared" si="1"/>
        <v>991</v>
      </c>
      <c r="F44" s="13">
        <f t="shared" si="2"/>
        <v>991</v>
      </c>
    </row>
    <row r="45" spans="1:6">
      <c r="A45" s="8">
        <v>3</v>
      </c>
      <c r="B45" s="11" t="s">
        <v>119</v>
      </c>
      <c r="C45" s="10">
        <v>2.8493000000000001E-2</v>
      </c>
      <c r="D45" s="13">
        <f t="shared" si="0"/>
        <v>5628</v>
      </c>
      <c r="E45" s="13">
        <f t="shared" si="1"/>
        <v>2814</v>
      </c>
      <c r="F45" s="13">
        <f t="shared" si="2"/>
        <v>2814</v>
      </c>
    </row>
    <row r="46" spans="1:6">
      <c r="A46" s="8">
        <v>3</v>
      </c>
      <c r="B46" s="11" t="s">
        <v>120</v>
      </c>
      <c r="C46" s="10">
        <v>3.869E-3</v>
      </c>
      <c r="D46" s="13">
        <f t="shared" si="0"/>
        <v>764</v>
      </c>
      <c r="E46" s="13">
        <f t="shared" si="1"/>
        <v>382</v>
      </c>
      <c r="F46" s="13">
        <f t="shared" si="2"/>
        <v>382</v>
      </c>
    </row>
    <row r="47" spans="1:6">
      <c r="A47" s="8">
        <v>3</v>
      </c>
      <c r="B47" s="11" t="s">
        <v>121</v>
      </c>
      <c r="C47" s="10">
        <v>5.025E-3</v>
      </c>
      <c r="D47" s="13">
        <f t="shared" si="0"/>
        <v>993</v>
      </c>
      <c r="E47" s="13">
        <f t="shared" si="1"/>
        <v>497</v>
      </c>
      <c r="F47" s="13">
        <f t="shared" si="2"/>
        <v>496</v>
      </c>
    </row>
    <row r="48" spans="1:6">
      <c r="A48" s="8">
        <v>4</v>
      </c>
      <c r="B48" s="11" t="s">
        <v>122</v>
      </c>
      <c r="C48" s="10">
        <v>0.60161699999999996</v>
      </c>
      <c r="D48" s="11">
        <f t="shared" si="0"/>
        <v>118836</v>
      </c>
      <c r="E48" s="11">
        <f t="shared" si="1"/>
        <v>59418</v>
      </c>
      <c r="F48" s="11">
        <f t="shared" si="2"/>
        <v>59418</v>
      </c>
    </row>
    <row r="49" spans="1:6">
      <c r="A49" s="8"/>
      <c r="B49" s="11" t="s">
        <v>28</v>
      </c>
      <c r="C49" s="11"/>
      <c r="D49" s="14">
        <v>0.45689600000000002</v>
      </c>
      <c r="E49" s="11"/>
      <c r="F49" s="11"/>
    </row>
    <row r="50" spans="1:6">
      <c r="A50" s="8"/>
      <c r="B50" s="11" t="s">
        <v>29</v>
      </c>
      <c r="C50" s="11"/>
      <c r="D50" s="15">
        <f>ROUND(D48*D49,0)</f>
        <v>54296</v>
      </c>
      <c r="E50" s="16">
        <f>ROUND(D50/2,0)</f>
        <v>27148</v>
      </c>
      <c r="F50" s="16">
        <f>D50-E50</f>
        <v>27148</v>
      </c>
    </row>
    <row r="51" spans="1:6">
      <c r="A51" s="8"/>
      <c r="B51" s="11" t="s">
        <v>30</v>
      </c>
      <c r="C51" s="11"/>
      <c r="D51" s="12">
        <f>+D48-D50</f>
        <v>64540</v>
      </c>
      <c r="E51" s="13">
        <f>ROUND(D51/2,0)</f>
        <v>32270</v>
      </c>
      <c r="F51" s="13">
        <f>D51-E51</f>
        <v>32270</v>
      </c>
    </row>
    <row r="52" spans="1:6">
      <c r="A52" s="8">
        <v>4</v>
      </c>
      <c r="B52" s="11" t="s">
        <v>123</v>
      </c>
      <c r="C52" s="10">
        <v>3.0886E-2</v>
      </c>
      <c r="D52" s="11">
        <f>ROUND(D$3*C52,0)</f>
        <v>6101</v>
      </c>
      <c r="E52" s="11">
        <f>ROUND(D52/2,0)</f>
        <v>3051</v>
      </c>
      <c r="F52" s="11">
        <f>D52-E52</f>
        <v>3050</v>
      </c>
    </row>
    <row r="53" spans="1:6">
      <c r="A53" s="8"/>
      <c r="B53" s="11" t="s">
        <v>28</v>
      </c>
      <c r="C53" s="11"/>
      <c r="D53" s="14">
        <v>0.46941100000000002</v>
      </c>
      <c r="E53" s="11"/>
      <c r="F53" s="11"/>
    </row>
    <row r="54" spans="1:6">
      <c r="A54" s="8"/>
      <c r="B54" s="11" t="s">
        <v>29</v>
      </c>
      <c r="C54" s="11"/>
      <c r="D54" s="15">
        <f>ROUND(D52*D53,0)</f>
        <v>2864</v>
      </c>
      <c r="E54" s="16">
        <f>ROUND(D54/2,0)</f>
        <v>1432</v>
      </c>
      <c r="F54" s="16">
        <f>D54-E54</f>
        <v>1432</v>
      </c>
    </row>
    <row r="55" spans="1:6">
      <c r="A55" s="8"/>
      <c r="B55" s="11" t="s">
        <v>30</v>
      </c>
      <c r="C55" s="11"/>
      <c r="D55" s="12">
        <f>+D52-D54</f>
        <v>3237</v>
      </c>
      <c r="E55" s="13">
        <f>ROUND(D55/2,0)</f>
        <v>1619</v>
      </c>
      <c r="F55" s="13">
        <f>D55-E55</f>
        <v>1618</v>
      </c>
    </row>
    <row r="56" spans="1:6">
      <c r="A56" s="8">
        <v>4</v>
      </c>
      <c r="B56" s="11" t="s">
        <v>124</v>
      </c>
      <c r="C56" s="10">
        <v>2.8920999999999999E-2</v>
      </c>
      <c r="D56" s="11">
        <f>ROUND(D$3*C56,0)</f>
        <v>5713</v>
      </c>
      <c r="E56" s="11">
        <f>ROUND(D56/2,0)</f>
        <v>2857</v>
      </c>
      <c r="F56" s="11">
        <f>D56-E56</f>
        <v>2856</v>
      </c>
    </row>
    <row r="57" spans="1:6">
      <c r="A57" s="8"/>
      <c r="B57" s="11" t="s">
        <v>28</v>
      </c>
      <c r="C57" s="11"/>
      <c r="D57" s="14">
        <v>0.55137800000000003</v>
      </c>
      <c r="E57" s="11"/>
      <c r="F57" s="11"/>
    </row>
    <row r="58" spans="1:6">
      <c r="A58" s="8"/>
      <c r="B58" s="11" t="s">
        <v>29</v>
      </c>
      <c r="C58" s="11"/>
      <c r="D58" s="15">
        <f>ROUND(D56*D57,0)</f>
        <v>3150</v>
      </c>
      <c r="E58" s="16">
        <f t="shared" ref="E58:E66" si="3">ROUND(D58/2,0)</f>
        <v>1575</v>
      </c>
      <c r="F58" s="16">
        <f t="shared" ref="F58:F66" si="4">D58-E58</f>
        <v>1575</v>
      </c>
    </row>
    <row r="59" spans="1:6">
      <c r="A59" s="8"/>
      <c r="B59" s="11" t="s">
        <v>30</v>
      </c>
      <c r="C59" s="11"/>
      <c r="D59" s="12">
        <f>+D56-D58</f>
        <v>2563</v>
      </c>
      <c r="E59" s="13">
        <f t="shared" si="3"/>
        <v>1282</v>
      </c>
      <c r="F59" s="13">
        <f t="shared" si="4"/>
        <v>1281</v>
      </c>
    </row>
    <row r="60" spans="1:6">
      <c r="A60" s="8">
        <v>5</v>
      </c>
      <c r="B60" s="11" t="s">
        <v>125</v>
      </c>
      <c r="C60" s="10">
        <v>2.0156E-2</v>
      </c>
      <c r="D60" s="13">
        <f>ROUND(D$3*C60,0)</f>
        <v>3981</v>
      </c>
      <c r="E60" s="13">
        <f t="shared" si="3"/>
        <v>1991</v>
      </c>
      <c r="F60" s="13">
        <f t="shared" si="4"/>
        <v>1990</v>
      </c>
    </row>
    <row r="61" spans="1:6">
      <c r="A61" s="8">
        <v>5</v>
      </c>
      <c r="B61" s="11" t="s">
        <v>126</v>
      </c>
      <c r="C61" s="10">
        <v>5.934E-3</v>
      </c>
      <c r="D61" s="13">
        <f>ROUND(D$3*C61,0)</f>
        <v>1172</v>
      </c>
      <c r="E61" s="13">
        <f t="shared" si="3"/>
        <v>586</v>
      </c>
      <c r="F61" s="13">
        <f t="shared" si="4"/>
        <v>586</v>
      </c>
    </row>
    <row r="62" spans="1:6">
      <c r="A62" s="8">
        <v>5</v>
      </c>
      <c r="B62" s="11" t="s">
        <v>127</v>
      </c>
      <c r="C62" s="10">
        <v>2.379E-3</v>
      </c>
      <c r="D62" s="13">
        <f>ROUND(D$3*C62,0)</f>
        <v>470</v>
      </c>
      <c r="E62" s="13">
        <f t="shared" si="3"/>
        <v>235</v>
      </c>
      <c r="F62" s="13">
        <f t="shared" si="4"/>
        <v>235</v>
      </c>
    </row>
    <row r="63" spans="1:6">
      <c r="A63" s="8">
        <v>5</v>
      </c>
      <c r="B63" s="11" t="s">
        <v>128</v>
      </c>
      <c r="C63" s="10">
        <v>5.4770000000000001E-3</v>
      </c>
      <c r="D63" s="13">
        <f>ROUND(D$3*C63,0)</f>
        <v>1082</v>
      </c>
      <c r="E63" s="13">
        <f t="shared" si="3"/>
        <v>541</v>
      </c>
      <c r="F63" s="13">
        <f t="shared" si="4"/>
        <v>541</v>
      </c>
    </row>
    <row r="64" spans="1:6">
      <c r="A64" s="8">
        <v>5</v>
      </c>
      <c r="B64" s="11" t="s">
        <v>129</v>
      </c>
      <c r="C64" s="10">
        <v>3.7919999999999998E-3</v>
      </c>
      <c r="D64" s="13">
        <f>ROUND(D$3*C64,0)</f>
        <v>749</v>
      </c>
      <c r="E64" s="13">
        <f t="shared" si="3"/>
        <v>375</v>
      </c>
      <c r="F64" s="13">
        <f t="shared" si="4"/>
        <v>374</v>
      </c>
    </row>
    <row r="65" spans="1:8">
      <c r="A65" s="8">
        <v>5</v>
      </c>
      <c r="B65" s="11" t="s">
        <v>130</v>
      </c>
      <c r="C65" s="10">
        <v>5.2400000000007996E-4</v>
      </c>
      <c r="D65" s="12">
        <f>+D3-SUM(D4:D5)-SUM(D10:D48)-D52-D56-SUM(D60:D64)</f>
        <v>99</v>
      </c>
      <c r="E65" s="13">
        <f t="shared" si="3"/>
        <v>50</v>
      </c>
      <c r="F65" s="13">
        <f t="shared" si="4"/>
        <v>49</v>
      </c>
    </row>
    <row r="66" spans="1:8">
      <c r="A66" s="8">
        <v>6</v>
      </c>
      <c r="B66" s="11" t="s">
        <v>131</v>
      </c>
      <c r="C66" s="10">
        <v>0</v>
      </c>
      <c r="D66" s="13">
        <f>ROUND(D$3*C66,0)</f>
        <v>0</v>
      </c>
      <c r="E66" s="13">
        <f t="shared" si="3"/>
        <v>0</v>
      </c>
      <c r="F66" s="13">
        <f t="shared" si="4"/>
        <v>0</v>
      </c>
    </row>
    <row r="67" spans="1:8">
      <c r="A67" s="8"/>
      <c r="B67" s="34" t="s">
        <v>37</v>
      </c>
      <c r="C67" s="10">
        <v>1</v>
      </c>
      <c r="D67" s="12">
        <f>+D4+SUM(D7:D47)+D50+D51+D54+D55+D58+SUM(D59:D66)</f>
        <v>197527</v>
      </c>
      <c r="E67" s="12">
        <f>+E4+SUM(E7:E47)+E50+E51+E54+E55+E58+SUM(E59:E66)</f>
        <v>98775</v>
      </c>
      <c r="F67" s="12">
        <f>+F4+SUM(F7:F47)+F50+F51+F54+F55+F58+SUM(F59:F66)</f>
        <v>98752</v>
      </c>
    </row>
    <row r="68" spans="1:8">
      <c r="B68" s="18" t="s">
        <v>38</v>
      </c>
      <c r="D68" s="19">
        <f>+D4</f>
        <v>235</v>
      </c>
      <c r="E68" s="19">
        <f>+E4</f>
        <v>118</v>
      </c>
      <c r="F68" s="19">
        <f>+F4</f>
        <v>117</v>
      </c>
    </row>
    <row r="69" spans="1:8">
      <c r="B69" s="2" t="s">
        <v>39</v>
      </c>
      <c r="D69" s="19">
        <f>+D7</f>
        <v>6454</v>
      </c>
      <c r="E69" s="19">
        <f>+E7</f>
        <v>3227</v>
      </c>
      <c r="F69" s="19">
        <f>+F7</f>
        <v>3227</v>
      </c>
    </row>
    <row r="70" spans="1:8">
      <c r="B70" s="2" t="s">
        <v>40</v>
      </c>
      <c r="D70" s="19">
        <f>+D50+D54+D58</f>
        <v>60310</v>
      </c>
      <c r="E70" s="19">
        <f>+E50+E54+E58</f>
        <v>30155</v>
      </c>
      <c r="F70" s="19">
        <f>+F50+F54+F58</f>
        <v>30155</v>
      </c>
      <c r="H70" s="3">
        <v>1</v>
      </c>
    </row>
    <row r="71" spans="1:8">
      <c r="A71" s="1" t="s">
        <v>590</v>
      </c>
      <c r="B71" s="18" t="s">
        <v>41</v>
      </c>
      <c r="D71" s="19">
        <f>+D67-D68-D69-D70</f>
        <v>130528</v>
      </c>
      <c r="E71" s="19">
        <f>+E67-E68-E69-E70</f>
        <v>65275</v>
      </c>
      <c r="F71" s="19">
        <f>+F67-F68-F69-F70</f>
        <v>65253</v>
      </c>
      <c r="H71" s="3">
        <v>2</v>
      </c>
    </row>
    <row r="73" spans="1:8" hidden="1">
      <c r="B73" s="3" t="s">
        <v>42</v>
      </c>
      <c r="C73" s="4">
        <v>-5.2300000000000003E-4</v>
      </c>
      <c r="D73" s="3">
        <f>+D65-ROUND(D3*C65,0)</f>
        <v>-5</v>
      </c>
    </row>
  </sheetData>
  <pageMargins left="0.7" right="0.7" top="0.75" bottom="0.75" header="0.3" footer="0.3"/>
  <pageSetup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A1" s="3"/>
      <c r="B1" s="2" t="s">
        <v>132</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f>
        <v>118923</v>
      </c>
      <c r="E3" s="11"/>
      <c r="F3" s="11"/>
    </row>
    <row r="4" spans="1:6">
      <c r="A4" s="8">
        <v>0</v>
      </c>
      <c r="B4" s="11" t="s">
        <v>4</v>
      </c>
      <c r="C4" s="10">
        <v>8.8500000000000004E-4</v>
      </c>
      <c r="D4" s="12">
        <f>ROUND(D$3*C4,0)</f>
        <v>105</v>
      </c>
      <c r="E4" s="13">
        <f>ROUND(D4/2,0)</f>
        <v>53</v>
      </c>
      <c r="F4" s="12">
        <f>D4-E4</f>
        <v>52</v>
      </c>
    </row>
    <row r="5" spans="1:6">
      <c r="A5" s="8">
        <v>1</v>
      </c>
      <c r="B5" s="11" t="s">
        <v>133</v>
      </c>
      <c r="C5" s="10">
        <v>0.25756400000000002</v>
      </c>
      <c r="D5" s="9">
        <f>ROUND(D$3*C5,0)</f>
        <v>30630</v>
      </c>
      <c r="E5" s="11">
        <f>ROUND(D5/2,0)</f>
        <v>15315</v>
      </c>
      <c r="F5" s="9">
        <f>D5-E5</f>
        <v>15315</v>
      </c>
    </row>
    <row r="6" spans="1:6">
      <c r="A6" s="8"/>
      <c r="B6" s="11" t="s">
        <v>6</v>
      </c>
      <c r="C6" s="11"/>
      <c r="D6" s="14">
        <v>0.13148599999999999</v>
      </c>
      <c r="E6" s="11"/>
      <c r="F6" s="11"/>
    </row>
    <row r="7" spans="1:6">
      <c r="A7" s="8"/>
      <c r="B7" s="11" t="s">
        <v>7</v>
      </c>
      <c r="C7" s="11"/>
      <c r="D7" s="15">
        <f>ROUND(D5*D6,0)</f>
        <v>4027</v>
      </c>
      <c r="E7" s="16">
        <f>ROUND(D7/2,0)</f>
        <v>2014</v>
      </c>
      <c r="F7" s="15">
        <f>D7-E7</f>
        <v>2013</v>
      </c>
    </row>
    <row r="8" spans="1:6">
      <c r="A8" s="8"/>
      <c r="B8" s="11" t="s">
        <v>8</v>
      </c>
      <c r="C8" s="11"/>
      <c r="D8" s="12">
        <f>+D5-D7</f>
        <v>26603</v>
      </c>
      <c r="E8" s="13">
        <f>ROUND(D8/2,0)</f>
        <v>13302</v>
      </c>
      <c r="F8" s="12">
        <f>D8-E8</f>
        <v>13301</v>
      </c>
    </row>
    <row r="9" spans="1:6">
      <c r="A9" s="8">
        <v>2</v>
      </c>
      <c r="B9" s="11" t="s">
        <v>86</v>
      </c>
      <c r="C9" s="11"/>
      <c r="D9" s="9"/>
      <c r="E9" s="11"/>
      <c r="F9" s="11"/>
    </row>
    <row r="10" spans="1:6">
      <c r="A10" s="8"/>
      <c r="B10" s="11" t="s">
        <v>10</v>
      </c>
      <c r="C10" s="10">
        <v>3.9519999999999998E-3</v>
      </c>
      <c r="D10" s="12">
        <f>ROUND(D$3*C10,0)</f>
        <v>470</v>
      </c>
      <c r="E10" s="13">
        <f>ROUND(D10/2,0)</f>
        <v>235</v>
      </c>
      <c r="F10" s="12">
        <f>D10-E10</f>
        <v>235</v>
      </c>
    </row>
    <row r="11" spans="1:6">
      <c r="A11" s="8"/>
      <c r="B11" s="11" t="s">
        <v>11</v>
      </c>
      <c r="C11" s="10">
        <v>1.2570000000000001E-3</v>
      </c>
      <c r="D11" s="12">
        <f>ROUND(D$3*C11,0)</f>
        <v>149</v>
      </c>
      <c r="E11" s="13">
        <f>ROUND(D11/2,0)</f>
        <v>75</v>
      </c>
      <c r="F11" s="12">
        <f>D11-E11</f>
        <v>74</v>
      </c>
    </row>
    <row r="12" spans="1:6">
      <c r="A12" s="8">
        <v>2</v>
      </c>
      <c r="B12" s="11" t="s">
        <v>49</v>
      </c>
      <c r="C12" s="11"/>
      <c r="D12" s="9"/>
      <c r="E12" s="11"/>
      <c r="F12" s="11"/>
    </row>
    <row r="13" spans="1:6">
      <c r="A13" s="8"/>
      <c r="B13" s="11" t="s">
        <v>10</v>
      </c>
      <c r="C13" s="10">
        <v>1.225E-3</v>
      </c>
      <c r="D13" s="12">
        <f>ROUND(D$3*C13,0)</f>
        <v>146</v>
      </c>
      <c r="E13" s="13">
        <f>ROUND(D13/2,0)</f>
        <v>73</v>
      </c>
      <c r="F13" s="12">
        <f>D13-E13</f>
        <v>73</v>
      </c>
    </row>
    <row r="14" spans="1:6">
      <c r="A14" s="8"/>
      <c r="B14" s="11" t="s">
        <v>11</v>
      </c>
      <c r="C14" s="10">
        <v>2.5999999999999999E-3</v>
      </c>
      <c r="D14" s="12">
        <f>ROUND(D$3*C14,0)</f>
        <v>309</v>
      </c>
      <c r="E14" s="13">
        <f>ROUND(D14/2,0)</f>
        <v>155</v>
      </c>
      <c r="F14" s="12">
        <f>D14-E14</f>
        <v>154</v>
      </c>
    </row>
    <row r="15" spans="1:6">
      <c r="A15" s="8">
        <v>2</v>
      </c>
      <c r="B15" s="11" t="s">
        <v>134</v>
      </c>
      <c r="C15" s="11"/>
      <c r="D15" s="9"/>
      <c r="E15" s="11"/>
      <c r="F15" s="11"/>
    </row>
    <row r="16" spans="1:6">
      <c r="A16" s="8"/>
      <c r="B16" s="11" t="s">
        <v>10</v>
      </c>
      <c r="C16" s="10">
        <v>6.4409999999999997E-3</v>
      </c>
      <c r="D16" s="12">
        <f>ROUND(D$3*C16,0)</f>
        <v>766</v>
      </c>
      <c r="E16" s="13">
        <f>ROUND(D16/2,0)</f>
        <v>383</v>
      </c>
      <c r="F16" s="12">
        <f>D16-E16</f>
        <v>383</v>
      </c>
    </row>
    <row r="17" spans="1:6">
      <c r="A17" s="8"/>
      <c r="B17" s="11" t="s">
        <v>11</v>
      </c>
      <c r="C17" s="10">
        <v>2.13E-4</v>
      </c>
      <c r="D17" s="12">
        <f>ROUND(D$3*C17,0)</f>
        <v>25</v>
      </c>
      <c r="E17" s="13">
        <f>ROUND(D17/2,0)</f>
        <v>13</v>
      </c>
      <c r="F17" s="12">
        <f>D17-E17</f>
        <v>12</v>
      </c>
    </row>
    <row r="18" spans="1:6">
      <c r="A18" s="8">
        <v>2</v>
      </c>
      <c r="B18" s="11" t="s">
        <v>22</v>
      </c>
      <c r="C18" s="11"/>
      <c r="D18" s="9"/>
      <c r="E18" s="11"/>
      <c r="F18" s="11"/>
    </row>
    <row r="19" spans="1:6">
      <c r="A19" s="8"/>
      <c r="B19" s="11" t="s">
        <v>10</v>
      </c>
      <c r="C19" s="10">
        <v>2.5300000000000002E-4</v>
      </c>
      <c r="D19" s="12">
        <f t="shared" ref="D19:D24" si="0">ROUND(D$3*C19,0)</f>
        <v>30</v>
      </c>
      <c r="E19" s="13">
        <f t="shared" ref="E19:E25" si="1">ROUND(D19/2,0)</f>
        <v>15</v>
      </c>
      <c r="F19" s="12">
        <f t="shared" ref="F19:F25" si="2">D19-E19</f>
        <v>15</v>
      </c>
    </row>
    <row r="20" spans="1:6">
      <c r="A20" s="8"/>
      <c r="B20" s="11" t="s">
        <v>11</v>
      </c>
      <c r="C20" s="10">
        <v>1.74E-4</v>
      </c>
      <c r="D20" s="12">
        <f t="shared" si="0"/>
        <v>21</v>
      </c>
      <c r="E20" s="13">
        <f t="shared" si="1"/>
        <v>11</v>
      </c>
      <c r="F20" s="12">
        <f t="shared" si="2"/>
        <v>10</v>
      </c>
    </row>
    <row r="21" spans="1:6">
      <c r="A21" s="8">
        <v>3</v>
      </c>
      <c r="B21" s="11" t="s">
        <v>135</v>
      </c>
      <c r="C21" s="10">
        <v>0</v>
      </c>
      <c r="D21" s="12">
        <f t="shared" si="0"/>
        <v>0</v>
      </c>
      <c r="E21" s="13">
        <f t="shared" si="1"/>
        <v>0</v>
      </c>
      <c r="F21" s="12">
        <f t="shared" si="2"/>
        <v>0</v>
      </c>
    </row>
    <row r="22" spans="1:6">
      <c r="A22" s="8">
        <v>3</v>
      </c>
      <c r="B22" s="11" t="s">
        <v>136</v>
      </c>
      <c r="C22" s="10">
        <v>0.12617</v>
      </c>
      <c r="D22" s="12">
        <f t="shared" si="0"/>
        <v>15005</v>
      </c>
      <c r="E22" s="13">
        <f t="shared" si="1"/>
        <v>7503</v>
      </c>
      <c r="F22" s="12">
        <f t="shared" si="2"/>
        <v>7502</v>
      </c>
    </row>
    <row r="23" spans="1:6">
      <c r="A23" s="8">
        <v>3</v>
      </c>
      <c r="B23" s="11" t="s">
        <v>137</v>
      </c>
      <c r="C23" s="10">
        <v>3.248E-3</v>
      </c>
      <c r="D23" s="12">
        <f t="shared" si="0"/>
        <v>386</v>
      </c>
      <c r="E23" s="13">
        <f t="shared" si="1"/>
        <v>193</v>
      </c>
      <c r="F23" s="12">
        <f t="shared" si="2"/>
        <v>193</v>
      </c>
    </row>
    <row r="24" spans="1:6">
      <c r="A24" s="8">
        <v>3</v>
      </c>
      <c r="B24" s="11" t="s">
        <v>138</v>
      </c>
      <c r="C24" s="10">
        <v>0</v>
      </c>
      <c r="D24" s="12">
        <f t="shared" si="0"/>
        <v>0</v>
      </c>
      <c r="E24" s="13">
        <f t="shared" si="1"/>
        <v>0</v>
      </c>
      <c r="F24" s="12">
        <f t="shared" si="2"/>
        <v>0</v>
      </c>
    </row>
    <row r="25" spans="1:6">
      <c r="A25" s="8">
        <v>4</v>
      </c>
      <c r="B25" s="11" t="s">
        <v>139</v>
      </c>
      <c r="C25" s="10">
        <v>0.57178600000000002</v>
      </c>
      <c r="D25" s="9">
        <f>ROUND(D$3*C25,0)</f>
        <v>67999</v>
      </c>
      <c r="E25" s="11">
        <f t="shared" si="1"/>
        <v>34000</v>
      </c>
      <c r="F25" s="9">
        <f t="shared" si="2"/>
        <v>33999</v>
      </c>
    </row>
    <row r="26" spans="1:6">
      <c r="A26" s="8"/>
      <c r="B26" s="11" t="s">
        <v>28</v>
      </c>
      <c r="C26" s="11"/>
      <c r="D26" s="14">
        <v>0.41443600000000003</v>
      </c>
      <c r="E26" s="11"/>
      <c r="F26" s="11"/>
    </row>
    <row r="27" spans="1:6">
      <c r="A27" s="8"/>
      <c r="B27" s="11" t="s">
        <v>29</v>
      </c>
      <c r="C27" s="11"/>
      <c r="D27" s="15">
        <f>ROUND(D25*D26,0)</f>
        <v>28181</v>
      </c>
      <c r="E27" s="16">
        <f>ROUND(D27/2,0)</f>
        <v>14091</v>
      </c>
      <c r="F27" s="15">
        <f>D27-E27</f>
        <v>14090</v>
      </c>
    </row>
    <row r="28" spans="1:6">
      <c r="A28" s="8"/>
      <c r="B28" s="11" t="s">
        <v>30</v>
      </c>
      <c r="C28" s="11"/>
      <c r="D28" s="12">
        <f>+D25-D27</f>
        <v>39818</v>
      </c>
      <c r="E28" s="13">
        <f>ROUND(D28/2,0)</f>
        <v>19909</v>
      </c>
      <c r="F28" s="12">
        <f>D28-E28</f>
        <v>19909</v>
      </c>
    </row>
    <row r="29" spans="1:6">
      <c r="A29" s="8">
        <v>4</v>
      </c>
      <c r="B29" s="11" t="s">
        <v>140</v>
      </c>
      <c r="C29" s="10">
        <v>0</v>
      </c>
      <c r="D29" s="9">
        <f>ROUND(D$3*C29,0)</f>
        <v>0</v>
      </c>
      <c r="E29" s="11">
        <f>ROUND(D29/2,0)</f>
        <v>0</v>
      </c>
      <c r="F29" s="9">
        <f>D29-E29</f>
        <v>0</v>
      </c>
    </row>
    <row r="30" spans="1:6">
      <c r="A30" s="8"/>
      <c r="B30" s="11" t="s">
        <v>28</v>
      </c>
      <c r="C30" s="11"/>
      <c r="D30" s="14">
        <v>0.43941999999999998</v>
      </c>
      <c r="E30" s="11"/>
      <c r="F30" s="11"/>
    </row>
    <row r="31" spans="1:6">
      <c r="A31" s="8"/>
      <c r="B31" s="11" t="s">
        <v>29</v>
      </c>
      <c r="C31" s="11"/>
      <c r="D31" s="15">
        <f>ROUND(D29*D30,0)</f>
        <v>0</v>
      </c>
      <c r="E31" s="16">
        <f t="shared" ref="E31:E36" si="3">ROUND(D31/2,0)</f>
        <v>0</v>
      </c>
      <c r="F31" s="15">
        <f t="shared" ref="F31:F36" si="4">D31-E31</f>
        <v>0</v>
      </c>
    </row>
    <row r="32" spans="1:6">
      <c r="A32" s="8"/>
      <c r="B32" s="11" t="s">
        <v>30</v>
      </c>
      <c r="C32" s="11"/>
      <c r="D32" s="12">
        <f>+D29-D31</f>
        <v>0</v>
      </c>
      <c r="E32" s="13">
        <f t="shared" si="3"/>
        <v>0</v>
      </c>
      <c r="F32" s="12">
        <f t="shared" si="4"/>
        <v>0</v>
      </c>
    </row>
    <row r="33" spans="1:8">
      <c r="A33" s="8">
        <v>5</v>
      </c>
      <c r="B33" s="11" t="s">
        <v>141</v>
      </c>
      <c r="C33" s="10">
        <v>0</v>
      </c>
      <c r="D33" s="12">
        <f>ROUND(D$3*C33,0)</f>
        <v>0</v>
      </c>
      <c r="E33" s="13">
        <f t="shared" si="3"/>
        <v>0</v>
      </c>
      <c r="F33" s="12">
        <f t="shared" si="4"/>
        <v>0</v>
      </c>
    </row>
    <row r="34" spans="1:8">
      <c r="A34" s="8">
        <v>5</v>
      </c>
      <c r="B34" s="11" t="s">
        <v>142</v>
      </c>
      <c r="C34" s="10">
        <v>1.9592999999999999E-2</v>
      </c>
      <c r="D34" s="12">
        <f>ROUND(D$3*C34,0)</f>
        <v>2330</v>
      </c>
      <c r="E34" s="13">
        <f t="shared" si="3"/>
        <v>1165</v>
      </c>
      <c r="F34" s="12">
        <f t="shared" si="4"/>
        <v>1165</v>
      </c>
    </row>
    <row r="35" spans="1:8">
      <c r="A35" s="8">
        <v>5</v>
      </c>
      <c r="B35" s="11" t="s">
        <v>143</v>
      </c>
      <c r="C35" s="10">
        <v>4.6389999999999999E-3</v>
      </c>
      <c r="D35" s="12">
        <f>+D3-SUM(D4:D5)-SUM(D10:D25)-D34</f>
        <v>552</v>
      </c>
      <c r="E35" s="13">
        <f t="shared" si="3"/>
        <v>276</v>
      </c>
      <c r="F35" s="12">
        <f t="shared" si="4"/>
        <v>276</v>
      </c>
    </row>
    <row r="36" spans="1:8">
      <c r="A36" s="8">
        <v>6</v>
      </c>
      <c r="B36" s="11" t="s">
        <v>144</v>
      </c>
      <c r="C36" s="10">
        <v>0</v>
      </c>
      <c r="D36" s="12">
        <f>ROUND(D$3*C36,0)</f>
        <v>0</v>
      </c>
      <c r="E36" s="13">
        <f t="shared" si="3"/>
        <v>0</v>
      </c>
      <c r="F36" s="12">
        <f t="shared" si="4"/>
        <v>0</v>
      </c>
    </row>
    <row r="37" spans="1:8">
      <c r="A37" s="8"/>
      <c r="B37" s="34" t="s">
        <v>37</v>
      </c>
      <c r="C37" s="10">
        <v>0.99999999999999989</v>
      </c>
      <c r="D37" s="12">
        <f>+D4+SUM(D7:D24)+D27+D28+D31+D32+D33+D34+D35+D36</f>
        <v>118923</v>
      </c>
      <c r="E37" s="12">
        <f>+E4+SUM(E7:E24)+E27+E28+E31+E32+E33+E34+E35+E36</f>
        <v>59466</v>
      </c>
      <c r="F37" s="12">
        <f>+F4+SUM(F7:F24)+F27+F28+F31+F32+F33+F34+F35+F36</f>
        <v>59457</v>
      </c>
    </row>
    <row r="38" spans="1:8">
      <c r="B38" s="18" t="s">
        <v>38</v>
      </c>
      <c r="D38" s="19">
        <f>+D4</f>
        <v>105</v>
      </c>
      <c r="E38" s="19">
        <f>+E4</f>
        <v>53</v>
      </c>
      <c r="F38" s="19">
        <f>+F4</f>
        <v>52</v>
      </c>
    </row>
    <row r="39" spans="1:8">
      <c r="B39" s="2" t="s">
        <v>39</v>
      </c>
      <c r="D39" s="19">
        <f>+D7</f>
        <v>4027</v>
      </c>
      <c r="E39" s="19">
        <f>+E7</f>
        <v>2014</v>
      </c>
      <c r="F39" s="19">
        <f>+F7</f>
        <v>2013</v>
      </c>
    </row>
    <row r="40" spans="1:8">
      <c r="B40" s="2" t="s">
        <v>40</v>
      </c>
      <c r="D40" s="19">
        <f>+D27+D31</f>
        <v>28181</v>
      </c>
      <c r="E40" s="19">
        <f>+E27+E31</f>
        <v>14091</v>
      </c>
      <c r="F40" s="19">
        <f>+F27+F31</f>
        <v>14090</v>
      </c>
      <c r="H40" s="3">
        <v>1</v>
      </c>
    </row>
    <row r="41" spans="1:8">
      <c r="B41" s="18" t="s">
        <v>41</v>
      </c>
      <c r="D41" s="19">
        <f>+D37-D38-D39-D40</f>
        <v>86610</v>
      </c>
      <c r="E41" s="19">
        <f>+E37-E38-E39-E40</f>
        <v>43308</v>
      </c>
      <c r="F41" s="19">
        <f>+F37-F38-F39-F40</f>
        <v>43302</v>
      </c>
      <c r="H41" s="3">
        <v>2</v>
      </c>
    </row>
    <row r="43" spans="1:8" hidden="1">
      <c r="B43" s="3" t="s">
        <v>42</v>
      </c>
      <c r="C43" s="4">
        <v>0</v>
      </c>
      <c r="D43" s="3">
        <f>+D35-ROUND(D3*C35,0)</f>
        <v>0</v>
      </c>
    </row>
    <row r="71" spans="1:1">
      <c r="A71" s="1" t="s">
        <v>590</v>
      </c>
    </row>
  </sheetData>
  <pageMargins left="0.7" right="0.7" top="0.75" bottom="0.75" header="0.3" footer="0.3"/>
  <pageSetup scale="5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A1:WVB78"/>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A1" s="3"/>
      <c r="B1" s="2" t="s">
        <v>145</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f>
        <v>521022</v>
      </c>
      <c r="E3" s="11"/>
      <c r="F3" s="11"/>
    </row>
    <row r="4" spans="1:6">
      <c r="A4" s="8">
        <v>0</v>
      </c>
      <c r="B4" s="11" t="s">
        <v>4</v>
      </c>
      <c r="C4" s="10">
        <v>1.2179999999999999E-3</v>
      </c>
      <c r="D4" s="12">
        <f>ROUND(D$3*C4,0)</f>
        <v>635</v>
      </c>
      <c r="E4" s="13">
        <f>ROUND(D4/2,0)</f>
        <v>318</v>
      </c>
      <c r="F4" s="12">
        <f>D4-E4</f>
        <v>317</v>
      </c>
    </row>
    <row r="5" spans="1:6">
      <c r="A5" s="8">
        <v>1</v>
      </c>
      <c r="B5" s="11" t="s">
        <v>146</v>
      </c>
      <c r="C5" s="10">
        <v>0.154589</v>
      </c>
      <c r="D5" s="9">
        <f>ROUND(D$3*C5,0)</f>
        <v>80544</v>
      </c>
      <c r="E5" s="11">
        <f>ROUND(D5/2,0)</f>
        <v>40272</v>
      </c>
      <c r="F5" s="9">
        <f>D5-E5</f>
        <v>40272</v>
      </c>
    </row>
    <row r="6" spans="1:6">
      <c r="A6" s="8"/>
      <c r="B6" s="11" t="s">
        <v>6</v>
      </c>
      <c r="C6" s="11"/>
      <c r="D6" s="14">
        <v>0.22176899999999999</v>
      </c>
      <c r="E6" s="11"/>
      <c r="F6" s="11"/>
    </row>
    <row r="7" spans="1:6">
      <c r="A7" s="8"/>
      <c r="B7" s="11" t="s">
        <v>7</v>
      </c>
      <c r="C7" s="11"/>
      <c r="D7" s="15">
        <f>ROUND(D5*D6,0)</f>
        <v>17862</v>
      </c>
      <c r="E7" s="16">
        <f>ROUND(D7/2,0)</f>
        <v>8931</v>
      </c>
      <c r="F7" s="15">
        <f>D7-E7</f>
        <v>8931</v>
      </c>
    </row>
    <row r="8" spans="1:6">
      <c r="A8" s="8"/>
      <c r="B8" s="11" t="s">
        <v>8</v>
      </c>
      <c r="C8" s="11"/>
      <c r="D8" s="12">
        <f>+D5-D7</f>
        <v>62682</v>
      </c>
      <c r="E8" s="13">
        <f>ROUND(D8/2,0)</f>
        <v>31341</v>
      </c>
      <c r="F8" s="12">
        <f>D8-E8</f>
        <v>31341</v>
      </c>
    </row>
    <row r="9" spans="1:6">
      <c r="A9" s="8">
        <v>2</v>
      </c>
      <c r="B9" s="11" t="s">
        <v>107</v>
      </c>
      <c r="C9" s="11"/>
      <c r="D9" s="9"/>
      <c r="E9" s="11"/>
      <c r="F9" s="11"/>
    </row>
    <row r="10" spans="1:6">
      <c r="A10" s="8"/>
      <c r="B10" s="11" t="s">
        <v>10</v>
      </c>
      <c r="C10" s="10">
        <v>7.3740000000000003E-3</v>
      </c>
      <c r="D10" s="12">
        <f>ROUND(D$3*C10,0)</f>
        <v>3842</v>
      </c>
      <c r="E10" s="13">
        <f>ROUND(D10/2,0)</f>
        <v>1921</v>
      </c>
      <c r="F10" s="12">
        <f>D10-E10</f>
        <v>1921</v>
      </c>
    </row>
    <row r="11" spans="1:6">
      <c r="A11" s="8"/>
      <c r="B11" s="11" t="s">
        <v>11</v>
      </c>
      <c r="C11" s="10">
        <v>2.0370000000000002E-3</v>
      </c>
      <c r="D11" s="12">
        <f>ROUND(D$3*C11,0)</f>
        <v>1061</v>
      </c>
      <c r="E11" s="13">
        <f>ROUND(D11/2,0)</f>
        <v>531</v>
      </c>
      <c r="F11" s="12">
        <f>D11-E11</f>
        <v>530</v>
      </c>
    </row>
    <row r="12" spans="1:6">
      <c r="A12" s="8">
        <v>2</v>
      </c>
      <c r="B12" s="11" t="s">
        <v>147</v>
      </c>
      <c r="C12" s="11"/>
      <c r="D12" s="9"/>
      <c r="E12" s="11"/>
      <c r="F12" s="11"/>
    </row>
    <row r="13" spans="1:6">
      <c r="A13" s="8"/>
      <c r="B13" s="11" t="s">
        <v>10</v>
      </c>
      <c r="C13" s="10">
        <v>0</v>
      </c>
      <c r="D13" s="12">
        <f>ROUND(D$3*C13,0)</f>
        <v>0</v>
      </c>
      <c r="E13" s="13">
        <f>ROUND(D13/2,0)</f>
        <v>0</v>
      </c>
      <c r="F13" s="12">
        <f>D13-E13</f>
        <v>0</v>
      </c>
    </row>
    <row r="14" spans="1:6">
      <c r="A14" s="8"/>
      <c r="B14" s="11" t="s">
        <v>11</v>
      </c>
      <c r="C14" s="10">
        <v>0</v>
      </c>
      <c r="D14" s="12">
        <f>ROUND(D$3*C14,0)</f>
        <v>0</v>
      </c>
      <c r="E14" s="13">
        <f>ROUND(D14/2,0)</f>
        <v>0</v>
      </c>
      <c r="F14" s="12">
        <f>D14-E14</f>
        <v>0</v>
      </c>
    </row>
    <row r="15" spans="1:6">
      <c r="A15" s="8">
        <v>2</v>
      </c>
      <c r="B15" s="11" t="s">
        <v>148</v>
      </c>
      <c r="C15" s="11"/>
      <c r="D15" s="9"/>
      <c r="E15" s="11"/>
      <c r="F15" s="11"/>
    </row>
    <row r="16" spans="1:6">
      <c r="A16" s="8"/>
      <c r="B16" s="11" t="s">
        <v>10</v>
      </c>
      <c r="C16" s="10">
        <v>1.856E-3</v>
      </c>
      <c r="D16" s="12">
        <f>ROUND(D$3*C16,0)</f>
        <v>967</v>
      </c>
      <c r="E16" s="13">
        <f>ROUND(D16/2,0)</f>
        <v>484</v>
      </c>
      <c r="F16" s="12">
        <f>D16-E16</f>
        <v>483</v>
      </c>
    </row>
    <row r="17" spans="1:6">
      <c r="A17" s="8"/>
      <c r="B17" s="11" t="s">
        <v>11</v>
      </c>
      <c r="C17" s="10">
        <v>9.3800000000000003E-4</v>
      </c>
      <c r="D17" s="12">
        <f>ROUND(D$3*C17,0)</f>
        <v>489</v>
      </c>
      <c r="E17" s="13">
        <f>ROUND(D17/2,0)</f>
        <v>245</v>
      </c>
      <c r="F17" s="12">
        <f>D17-E17</f>
        <v>244</v>
      </c>
    </row>
    <row r="18" spans="1:6">
      <c r="A18" s="8">
        <v>2</v>
      </c>
      <c r="B18" s="11" t="s">
        <v>86</v>
      </c>
      <c r="C18" s="11"/>
      <c r="D18" s="9"/>
      <c r="E18" s="11"/>
      <c r="F18" s="11"/>
    </row>
    <row r="19" spans="1:6">
      <c r="A19" s="8"/>
      <c r="B19" s="11" t="s">
        <v>10</v>
      </c>
      <c r="C19" s="10">
        <v>1.1900000000000001E-4</v>
      </c>
      <c r="D19" s="12">
        <f>ROUND(D$3*C19,0)</f>
        <v>62</v>
      </c>
      <c r="E19" s="13">
        <f>ROUND(D19/2,0)</f>
        <v>31</v>
      </c>
      <c r="F19" s="12">
        <f>D19-E19</f>
        <v>31</v>
      </c>
    </row>
    <row r="20" spans="1:6">
      <c r="A20" s="8"/>
      <c r="B20" s="11" t="s">
        <v>11</v>
      </c>
      <c r="C20" s="10">
        <v>3.6000000000000001E-5</v>
      </c>
      <c r="D20" s="12">
        <f>ROUND(D$3*C20,0)</f>
        <v>19</v>
      </c>
      <c r="E20" s="13">
        <f>ROUND(D20/2,0)</f>
        <v>10</v>
      </c>
      <c r="F20" s="12">
        <f>D20-E20</f>
        <v>9</v>
      </c>
    </row>
    <row r="21" spans="1:6">
      <c r="A21" s="8">
        <v>2</v>
      </c>
      <c r="B21" s="11" t="s">
        <v>49</v>
      </c>
      <c r="C21" s="11"/>
      <c r="D21" s="9"/>
      <c r="E21" s="11"/>
      <c r="F21" s="11"/>
    </row>
    <row r="22" spans="1:6">
      <c r="A22" s="8"/>
      <c r="B22" s="11" t="s">
        <v>10</v>
      </c>
      <c r="C22" s="10">
        <v>3.1E-4</v>
      </c>
      <c r="D22" s="12">
        <f>ROUND(D$3*C22,0)</f>
        <v>162</v>
      </c>
      <c r="E22" s="13">
        <f>ROUND(D22/2,0)</f>
        <v>81</v>
      </c>
      <c r="F22" s="12">
        <f>D22-E22</f>
        <v>81</v>
      </c>
    </row>
    <row r="23" spans="1:6">
      <c r="A23" s="8"/>
      <c r="B23" s="11" t="s">
        <v>11</v>
      </c>
      <c r="C23" s="10">
        <v>2.5999999999999998E-4</v>
      </c>
      <c r="D23" s="12">
        <f>ROUND(D$3*C23,0)</f>
        <v>135</v>
      </c>
      <c r="E23" s="13">
        <f>ROUND(D23/2,0)</f>
        <v>68</v>
      </c>
      <c r="F23" s="12">
        <f>D23-E23</f>
        <v>67</v>
      </c>
    </row>
    <row r="24" spans="1:6">
      <c r="A24" s="8">
        <v>2</v>
      </c>
      <c r="B24" s="11" t="s">
        <v>14</v>
      </c>
      <c r="C24" s="11"/>
      <c r="D24" s="9"/>
      <c r="E24" s="11"/>
      <c r="F24" s="11"/>
    </row>
    <row r="25" spans="1:6">
      <c r="A25" s="8"/>
      <c r="B25" s="11" t="s">
        <v>10</v>
      </c>
      <c r="C25" s="10">
        <v>1.12E-4</v>
      </c>
      <c r="D25" s="12">
        <f>ROUND(D$3*C25,0)</f>
        <v>58</v>
      </c>
      <c r="E25" s="13">
        <f>ROUND(D25/2,0)</f>
        <v>29</v>
      </c>
      <c r="F25" s="12">
        <f>D25-E25</f>
        <v>29</v>
      </c>
    </row>
    <row r="26" spans="1:6">
      <c r="A26" s="8"/>
      <c r="B26" s="11" t="s">
        <v>11</v>
      </c>
      <c r="C26" s="10">
        <v>6.0999999999999999E-5</v>
      </c>
      <c r="D26" s="12">
        <f>ROUND(D$3*C26,0)</f>
        <v>32</v>
      </c>
      <c r="E26" s="13">
        <f>ROUND(D26/2,0)</f>
        <v>16</v>
      </c>
      <c r="F26" s="12">
        <f>D26-E26</f>
        <v>16</v>
      </c>
    </row>
    <row r="27" spans="1:6">
      <c r="A27" s="8">
        <v>2</v>
      </c>
      <c r="B27" s="11" t="s">
        <v>53</v>
      </c>
      <c r="C27" s="11"/>
      <c r="D27" s="9"/>
      <c r="E27" s="11"/>
      <c r="F27" s="11"/>
    </row>
    <row r="28" spans="1:6">
      <c r="A28" s="8"/>
      <c r="B28" s="11" t="s">
        <v>10</v>
      </c>
      <c r="C28" s="10">
        <v>1.93E-4</v>
      </c>
      <c r="D28" s="12">
        <f>ROUND(D$3*C28,0)</f>
        <v>101</v>
      </c>
      <c r="E28" s="13">
        <f>ROUND(D28/2,0)</f>
        <v>51</v>
      </c>
      <c r="F28" s="12">
        <f>D28-E28</f>
        <v>50</v>
      </c>
    </row>
    <row r="29" spans="1:6">
      <c r="A29" s="8"/>
      <c r="B29" s="11" t="s">
        <v>11</v>
      </c>
      <c r="C29" s="10">
        <v>1.2999999999999999E-4</v>
      </c>
      <c r="D29" s="12">
        <f>ROUND(D$3*C29,0)</f>
        <v>68</v>
      </c>
      <c r="E29" s="13">
        <f>ROUND(D29/2,0)</f>
        <v>34</v>
      </c>
      <c r="F29" s="12">
        <f>D29-E29</f>
        <v>34</v>
      </c>
    </row>
    <row r="30" spans="1:6">
      <c r="A30" s="8">
        <v>2</v>
      </c>
      <c r="B30" s="11" t="s">
        <v>56</v>
      </c>
      <c r="C30" s="11"/>
      <c r="D30" s="9"/>
      <c r="E30" s="11"/>
      <c r="F30" s="11"/>
    </row>
    <row r="31" spans="1:6">
      <c r="A31" s="8"/>
      <c r="B31" s="11" t="s">
        <v>10</v>
      </c>
      <c r="C31" s="10">
        <v>4.8199999999999996E-3</v>
      </c>
      <c r="D31" s="12">
        <f>ROUND(D$3*C31,0)</f>
        <v>2511</v>
      </c>
      <c r="E31" s="13">
        <f>ROUND(D31/2,0)</f>
        <v>1256</v>
      </c>
      <c r="F31" s="12">
        <f>D31-E31</f>
        <v>1255</v>
      </c>
    </row>
    <row r="32" spans="1:6">
      <c r="A32" s="8"/>
      <c r="B32" s="11" t="s">
        <v>11</v>
      </c>
      <c r="C32" s="10">
        <v>3.8999999999999998E-3</v>
      </c>
      <c r="D32" s="12">
        <f>ROUND(D$3*C32,0)</f>
        <v>2032</v>
      </c>
      <c r="E32" s="13">
        <f>ROUND(D32/2,0)</f>
        <v>1016</v>
      </c>
      <c r="F32" s="12">
        <f>D32-E32</f>
        <v>1016</v>
      </c>
    </row>
    <row r="33" spans="1:6">
      <c r="A33" s="8">
        <v>2</v>
      </c>
      <c r="B33" s="11" t="s">
        <v>149</v>
      </c>
      <c r="C33" s="11"/>
      <c r="D33" s="9"/>
      <c r="E33" s="11"/>
      <c r="F33" s="11"/>
    </row>
    <row r="34" spans="1:6">
      <c r="A34" s="8"/>
      <c r="B34" s="11" t="s">
        <v>10</v>
      </c>
      <c r="C34" s="10">
        <v>4.1800000000000002E-4</v>
      </c>
      <c r="D34" s="12">
        <f>ROUND(D$3*C34,0)</f>
        <v>218</v>
      </c>
      <c r="E34" s="13">
        <f>ROUND(D34/2,0)</f>
        <v>109</v>
      </c>
      <c r="F34" s="12">
        <f>D34-E34</f>
        <v>109</v>
      </c>
    </row>
    <row r="35" spans="1:6">
      <c r="A35" s="8"/>
      <c r="B35" s="11" t="s">
        <v>11</v>
      </c>
      <c r="C35" s="10">
        <v>3.7500000000000001E-4</v>
      </c>
      <c r="D35" s="12">
        <f>ROUND(D$3*C35,0)</f>
        <v>195</v>
      </c>
      <c r="E35" s="13">
        <f>ROUND(D35/2,0)</f>
        <v>98</v>
      </c>
      <c r="F35" s="12">
        <f>D35-E35</f>
        <v>97</v>
      </c>
    </row>
    <row r="36" spans="1:6">
      <c r="A36" s="8">
        <v>2</v>
      </c>
      <c r="B36" s="11" t="s">
        <v>20</v>
      </c>
      <c r="C36" s="11"/>
      <c r="D36" s="9"/>
      <c r="E36" s="11"/>
      <c r="F36" s="11"/>
    </row>
    <row r="37" spans="1:6">
      <c r="A37" s="8"/>
      <c r="B37" s="11" t="s">
        <v>10</v>
      </c>
      <c r="C37" s="10">
        <v>3.6600000000000001E-4</v>
      </c>
      <c r="D37" s="12">
        <f>ROUND(D$3*C37,0)</f>
        <v>191</v>
      </c>
      <c r="E37" s="13">
        <f>ROUND(D37/2,0)</f>
        <v>96</v>
      </c>
      <c r="F37" s="12">
        <f>D37-E37</f>
        <v>95</v>
      </c>
    </row>
    <row r="38" spans="1:6">
      <c r="A38" s="8"/>
      <c r="B38" s="11" t="s">
        <v>11</v>
      </c>
      <c r="C38" s="10">
        <v>1.4799999999999999E-4</v>
      </c>
      <c r="D38" s="12">
        <f>ROUND(D$3*C38,0)</f>
        <v>77</v>
      </c>
      <c r="E38" s="13">
        <f>ROUND(D38/2,0)</f>
        <v>39</v>
      </c>
      <c r="F38" s="12">
        <f>D38-E38</f>
        <v>38</v>
      </c>
    </row>
    <row r="39" spans="1:6">
      <c r="A39" s="8">
        <v>2</v>
      </c>
      <c r="B39" s="11" t="s">
        <v>22</v>
      </c>
      <c r="C39" s="11"/>
      <c r="D39" s="9"/>
      <c r="E39" s="11"/>
      <c r="F39" s="11"/>
    </row>
    <row r="40" spans="1:6">
      <c r="A40" s="8"/>
      <c r="B40" s="11" t="s">
        <v>10</v>
      </c>
      <c r="C40" s="10">
        <v>4.28E-4</v>
      </c>
      <c r="D40" s="12">
        <f>ROUND(D$3*C40,0)</f>
        <v>223</v>
      </c>
      <c r="E40" s="13">
        <f>ROUND(D40/2,0)</f>
        <v>112</v>
      </c>
      <c r="F40" s="12">
        <f>D40-E40</f>
        <v>111</v>
      </c>
    </row>
    <row r="41" spans="1:6">
      <c r="A41" s="8"/>
      <c r="B41" s="11" t="s">
        <v>11</v>
      </c>
      <c r="C41" s="10">
        <v>1.9100000000000001E-4</v>
      </c>
      <c r="D41" s="12">
        <f>ROUND(D$3*C41,0)</f>
        <v>100</v>
      </c>
      <c r="E41" s="13">
        <f>ROUND(D41/2,0)</f>
        <v>50</v>
      </c>
      <c r="F41" s="12">
        <f>D41-E41</f>
        <v>50</v>
      </c>
    </row>
    <row r="42" spans="1:6">
      <c r="A42" s="8">
        <v>2</v>
      </c>
      <c r="B42" s="11" t="s">
        <v>150</v>
      </c>
      <c r="C42" s="11"/>
      <c r="D42" s="9"/>
      <c r="E42" s="11"/>
      <c r="F42" s="11"/>
    </row>
    <row r="43" spans="1:6">
      <c r="A43" s="8"/>
      <c r="B43" s="11" t="s">
        <v>10</v>
      </c>
      <c r="C43" s="10">
        <v>6.0999999999999999E-5</v>
      </c>
      <c r="D43" s="12">
        <f t="shared" ref="D43:D52" si="0">ROUND(D$3*C43,0)</f>
        <v>32</v>
      </c>
      <c r="E43" s="13">
        <f t="shared" ref="E43:E52" si="1">ROUND(D43/2,0)</f>
        <v>16</v>
      </c>
      <c r="F43" s="12">
        <f t="shared" ref="F43:F52" si="2">D43-E43</f>
        <v>16</v>
      </c>
    </row>
    <row r="44" spans="1:6">
      <c r="A44" s="8"/>
      <c r="B44" s="11" t="s">
        <v>11</v>
      </c>
      <c r="C44" s="10">
        <v>1.01E-4</v>
      </c>
      <c r="D44" s="12">
        <f t="shared" si="0"/>
        <v>53</v>
      </c>
      <c r="E44" s="13">
        <f t="shared" si="1"/>
        <v>27</v>
      </c>
      <c r="F44" s="12">
        <f t="shared" si="2"/>
        <v>26</v>
      </c>
    </row>
    <row r="45" spans="1:6">
      <c r="A45" s="8">
        <v>3</v>
      </c>
      <c r="B45" s="11" t="s">
        <v>151</v>
      </c>
      <c r="C45" s="10">
        <v>9.4700000000000003E-4</v>
      </c>
      <c r="D45" s="12">
        <f t="shared" si="0"/>
        <v>493</v>
      </c>
      <c r="E45" s="13">
        <f t="shared" si="1"/>
        <v>247</v>
      </c>
      <c r="F45" s="12">
        <f t="shared" si="2"/>
        <v>246</v>
      </c>
    </row>
    <row r="46" spans="1:6">
      <c r="A46" s="8">
        <v>3</v>
      </c>
      <c r="B46" s="11" t="s">
        <v>152</v>
      </c>
      <c r="C46" s="10">
        <v>2.3800000000000001E-4</v>
      </c>
      <c r="D46" s="12">
        <f t="shared" si="0"/>
        <v>124</v>
      </c>
      <c r="E46" s="13">
        <f t="shared" si="1"/>
        <v>62</v>
      </c>
      <c r="F46" s="12">
        <f t="shared" si="2"/>
        <v>62</v>
      </c>
    </row>
    <row r="47" spans="1:6">
      <c r="A47" s="8">
        <v>3</v>
      </c>
      <c r="B47" s="11" t="s">
        <v>153</v>
      </c>
      <c r="C47" s="10">
        <v>3.073E-2</v>
      </c>
      <c r="D47" s="12">
        <f t="shared" si="0"/>
        <v>16011</v>
      </c>
      <c r="E47" s="13">
        <f t="shared" si="1"/>
        <v>8006</v>
      </c>
      <c r="F47" s="12">
        <f t="shared" si="2"/>
        <v>8005</v>
      </c>
    </row>
    <row r="48" spans="1:6">
      <c r="A48" s="8">
        <v>3</v>
      </c>
      <c r="B48" s="11" t="s">
        <v>154</v>
      </c>
      <c r="C48" s="10">
        <v>1.7100000000000001E-4</v>
      </c>
      <c r="D48" s="12">
        <f t="shared" si="0"/>
        <v>89</v>
      </c>
      <c r="E48" s="13">
        <f t="shared" si="1"/>
        <v>45</v>
      </c>
      <c r="F48" s="12">
        <f t="shared" si="2"/>
        <v>44</v>
      </c>
    </row>
    <row r="49" spans="1:6">
      <c r="A49" s="8">
        <v>3</v>
      </c>
      <c r="B49" s="11" t="s">
        <v>155</v>
      </c>
      <c r="C49" s="10">
        <v>0</v>
      </c>
      <c r="D49" s="12">
        <f t="shared" si="0"/>
        <v>0</v>
      </c>
      <c r="E49" s="13">
        <f t="shared" si="1"/>
        <v>0</v>
      </c>
      <c r="F49" s="12">
        <f t="shared" si="2"/>
        <v>0</v>
      </c>
    </row>
    <row r="50" spans="1:6">
      <c r="A50" s="8">
        <v>3</v>
      </c>
      <c r="B50" s="11" t="s">
        <v>156</v>
      </c>
      <c r="C50" s="10">
        <v>2.3969999999999998E-3</v>
      </c>
      <c r="D50" s="12">
        <f t="shared" si="0"/>
        <v>1249</v>
      </c>
      <c r="E50" s="13">
        <f t="shared" si="1"/>
        <v>625</v>
      </c>
      <c r="F50" s="12">
        <f t="shared" si="2"/>
        <v>624</v>
      </c>
    </row>
    <row r="51" spans="1:6">
      <c r="A51" s="8">
        <v>3</v>
      </c>
      <c r="B51" s="11" t="s">
        <v>157</v>
      </c>
      <c r="C51" s="10">
        <v>1.2015E-2</v>
      </c>
      <c r="D51" s="12">
        <f t="shared" si="0"/>
        <v>6260</v>
      </c>
      <c r="E51" s="13">
        <f t="shared" si="1"/>
        <v>3130</v>
      </c>
      <c r="F51" s="12">
        <f t="shared" si="2"/>
        <v>3130</v>
      </c>
    </row>
    <row r="52" spans="1:6">
      <c r="A52" s="8">
        <v>4</v>
      </c>
      <c r="B52" s="11" t="s">
        <v>158</v>
      </c>
      <c r="C52" s="10">
        <v>0.145348</v>
      </c>
      <c r="D52" s="9">
        <f t="shared" si="0"/>
        <v>75730</v>
      </c>
      <c r="E52" s="11">
        <f t="shared" si="1"/>
        <v>37865</v>
      </c>
      <c r="F52" s="9">
        <f t="shared" si="2"/>
        <v>37865</v>
      </c>
    </row>
    <row r="53" spans="1:6">
      <c r="A53" s="8"/>
      <c r="B53" s="11" t="s">
        <v>28</v>
      </c>
      <c r="C53" s="11"/>
      <c r="D53" s="14">
        <v>0.43420599999999998</v>
      </c>
      <c r="E53" s="11"/>
      <c r="F53" s="11"/>
    </row>
    <row r="54" spans="1:6">
      <c r="A54" s="8"/>
      <c r="B54" s="11" t="s">
        <v>29</v>
      </c>
      <c r="C54" s="11"/>
      <c r="D54" s="15">
        <f>ROUND(D52*D53,0)</f>
        <v>32882</v>
      </c>
      <c r="E54" s="16">
        <f>ROUND(D54/2,0)</f>
        <v>16441</v>
      </c>
      <c r="F54" s="15">
        <f>D54-E54</f>
        <v>16441</v>
      </c>
    </row>
    <row r="55" spans="1:6">
      <c r="A55" s="8"/>
      <c r="B55" s="11" t="s">
        <v>30</v>
      </c>
      <c r="C55" s="11"/>
      <c r="D55" s="12">
        <f>+D52-D54</f>
        <v>42848</v>
      </c>
      <c r="E55" s="13">
        <f>ROUND(D55/2,0)</f>
        <v>21424</v>
      </c>
      <c r="F55" s="12">
        <f>D55-E55</f>
        <v>21424</v>
      </c>
    </row>
    <row r="56" spans="1:6">
      <c r="A56" s="8">
        <v>4</v>
      </c>
      <c r="B56" s="11" t="s">
        <v>159</v>
      </c>
      <c r="C56" s="10">
        <v>0.48934100000000003</v>
      </c>
      <c r="D56" s="9">
        <f>ROUND(D$3*C56,0)</f>
        <v>254957</v>
      </c>
      <c r="E56" s="11">
        <f>ROUND(D56/2,0)</f>
        <v>127479</v>
      </c>
      <c r="F56" s="9">
        <f>D56-E56</f>
        <v>127478</v>
      </c>
    </row>
    <row r="57" spans="1:6">
      <c r="A57" s="8"/>
      <c r="B57" s="11" t="s">
        <v>28</v>
      </c>
      <c r="C57" s="11"/>
      <c r="D57" s="14">
        <v>0.385326</v>
      </c>
      <c r="E57" s="11"/>
      <c r="F57" s="11"/>
    </row>
    <row r="58" spans="1:6">
      <c r="A58" s="8"/>
      <c r="B58" s="11" t="s">
        <v>29</v>
      </c>
      <c r="C58" s="11"/>
      <c r="D58" s="15">
        <f>ROUND(D56*D57,0)</f>
        <v>98242</v>
      </c>
      <c r="E58" s="16">
        <f>ROUND(D58/2,0)</f>
        <v>49121</v>
      </c>
      <c r="F58" s="15">
        <f>D58-E58</f>
        <v>49121</v>
      </c>
    </row>
    <row r="59" spans="1:6">
      <c r="A59" s="8"/>
      <c r="B59" s="11" t="s">
        <v>30</v>
      </c>
      <c r="C59" s="11"/>
      <c r="D59" s="12">
        <f>+D56-D58</f>
        <v>156715</v>
      </c>
      <c r="E59" s="13">
        <f>ROUND(D59/2,0)</f>
        <v>78358</v>
      </c>
      <c r="F59" s="12">
        <f>D59-E59</f>
        <v>78357</v>
      </c>
    </row>
    <row r="60" spans="1:6">
      <c r="A60" s="8">
        <v>4</v>
      </c>
      <c r="B60" s="11" t="s">
        <v>160</v>
      </c>
      <c r="C60" s="10">
        <v>2.0445000000000001E-2</v>
      </c>
      <c r="D60" s="9">
        <f>ROUND(D$3*C60,0)</f>
        <v>10652</v>
      </c>
      <c r="E60" s="11">
        <f>ROUND(D60/2,0)</f>
        <v>5326</v>
      </c>
      <c r="F60" s="9">
        <f>D60-E60</f>
        <v>5326</v>
      </c>
    </row>
    <row r="61" spans="1:6">
      <c r="A61" s="8"/>
      <c r="B61" s="11" t="s">
        <v>28</v>
      </c>
      <c r="C61" s="11"/>
      <c r="D61" s="14">
        <v>0.49457099999999998</v>
      </c>
      <c r="E61" s="11"/>
      <c r="F61" s="11"/>
    </row>
    <row r="62" spans="1:6">
      <c r="A62" s="8"/>
      <c r="B62" s="11" t="s">
        <v>29</v>
      </c>
      <c r="C62" s="11"/>
      <c r="D62" s="15">
        <f>ROUND(D60*D61,0)</f>
        <v>5268</v>
      </c>
      <c r="E62" s="16">
        <f>ROUND(D62/2,0)</f>
        <v>2634</v>
      </c>
      <c r="F62" s="15">
        <f>D62-E62</f>
        <v>2634</v>
      </c>
    </row>
    <row r="63" spans="1:6">
      <c r="A63" s="8"/>
      <c r="B63" s="11" t="s">
        <v>30</v>
      </c>
      <c r="C63" s="11"/>
      <c r="D63" s="12">
        <f>+D60-D62</f>
        <v>5384</v>
      </c>
      <c r="E63" s="13">
        <f>ROUND(D63/2,0)</f>
        <v>2692</v>
      </c>
      <c r="F63" s="12">
        <f>D63-E63</f>
        <v>2692</v>
      </c>
    </row>
    <row r="64" spans="1:6">
      <c r="A64" s="8">
        <v>4</v>
      </c>
      <c r="B64" s="11" t="s">
        <v>161</v>
      </c>
      <c r="C64" s="10">
        <v>9.9436999999999998E-2</v>
      </c>
      <c r="D64" s="9">
        <f>ROUND(D$3*C64,0)</f>
        <v>51809</v>
      </c>
      <c r="E64" s="11">
        <f>ROUND(D64/2,0)</f>
        <v>25905</v>
      </c>
      <c r="F64" s="9">
        <f>D64-E64</f>
        <v>25904</v>
      </c>
    </row>
    <row r="65" spans="1:8">
      <c r="A65" s="8"/>
      <c r="B65" s="11" t="s">
        <v>28</v>
      </c>
      <c r="C65" s="11"/>
      <c r="D65" s="14">
        <v>0.43268299999999998</v>
      </c>
      <c r="E65" s="11"/>
      <c r="F65" s="11"/>
    </row>
    <row r="66" spans="1:8">
      <c r="A66" s="8"/>
      <c r="B66" s="11" t="s">
        <v>29</v>
      </c>
      <c r="C66" s="11"/>
      <c r="D66" s="15">
        <f>ROUND(D64*D65,0)</f>
        <v>22417</v>
      </c>
      <c r="E66" s="16">
        <f t="shared" ref="E66:E71" si="3">ROUND(D66/2,0)</f>
        <v>11209</v>
      </c>
      <c r="F66" s="15">
        <f t="shared" ref="F66:F71" si="4">D66-E66</f>
        <v>11208</v>
      </c>
    </row>
    <row r="67" spans="1:8">
      <c r="A67" s="8"/>
      <c r="B67" s="11" t="s">
        <v>30</v>
      </c>
      <c r="C67" s="11"/>
      <c r="D67" s="12">
        <f>+D64-D66</f>
        <v>29392</v>
      </c>
      <c r="E67" s="13">
        <f t="shared" si="3"/>
        <v>14696</v>
      </c>
      <c r="F67" s="12">
        <f t="shared" si="4"/>
        <v>14696</v>
      </c>
    </row>
    <row r="68" spans="1:8">
      <c r="A68" s="8">
        <v>5</v>
      </c>
      <c r="B68" s="11" t="s">
        <v>162</v>
      </c>
      <c r="C68" s="10">
        <v>7.7279999999999996E-3</v>
      </c>
      <c r="D68" s="12">
        <f>ROUND(D$3*C68,0)</f>
        <v>4026</v>
      </c>
      <c r="E68" s="13">
        <f t="shared" si="3"/>
        <v>2013</v>
      </c>
      <c r="F68" s="12">
        <f t="shared" si="4"/>
        <v>2013</v>
      </c>
    </row>
    <row r="69" spans="1:8">
      <c r="A69" s="8">
        <v>5</v>
      </c>
      <c r="B69" s="11" t="s">
        <v>163</v>
      </c>
      <c r="C69" s="10">
        <v>7.2009999999999999E-3</v>
      </c>
      <c r="D69" s="12">
        <f>ROUND(D$3*C69,0)</f>
        <v>3752</v>
      </c>
      <c r="E69" s="13">
        <f t="shared" si="3"/>
        <v>1876</v>
      </c>
      <c r="F69" s="12">
        <f t="shared" si="4"/>
        <v>1876</v>
      </c>
    </row>
    <row r="70" spans="1:8">
      <c r="A70" s="8">
        <v>5</v>
      </c>
      <c r="B70" s="11" t="s">
        <v>164</v>
      </c>
      <c r="C70" s="10">
        <v>3.9609999999998813E-3</v>
      </c>
      <c r="D70" s="12">
        <f>+D3-SUM(D4:D5)-SUM(D10:D52)-D56-D60-D64-SUM(D68:D69)</f>
        <v>2063</v>
      </c>
      <c r="E70" s="13">
        <f t="shared" si="3"/>
        <v>1032</v>
      </c>
      <c r="F70" s="12">
        <f t="shared" si="4"/>
        <v>1031</v>
      </c>
    </row>
    <row r="71" spans="1:8">
      <c r="A71" s="8" t="s">
        <v>590</v>
      </c>
      <c r="B71" s="11" t="s">
        <v>165</v>
      </c>
      <c r="C71" s="10">
        <v>0</v>
      </c>
      <c r="D71" s="12">
        <f>ROUND(D$3*C71,0)</f>
        <v>0</v>
      </c>
      <c r="E71" s="13">
        <f t="shared" si="3"/>
        <v>0</v>
      </c>
      <c r="F71" s="12">
        <f t="shared" si="4"/>
        <v>0</v>
      </c>
    </row>
    <row r="72" spans="1:8">
      <c r="A72" s="8"/>
      <c r="B72" s="28" t="s">
        <v>37</v>
      </c>
      <c r="C72" s="10">
        <v>1</v>
      </c>
      <c r="D72" s="12">
        <f>+D4+SUM(D7:D51)+D54+D55+D58+D59+D62+D63+D66+D67+D68+D69+D70+D71</f>
        <v>521022</v>
      </c>
      <c r="E72" s="12">
        <f>+E4+SUM(E7:E51)+E54+E55+E58+E59+E62+E63+E66+E67+E68+E69+E70+E71</f>
        <v>260521</v>
      </c>
      <c r="F72" s="12">
        <f>+F4+SUM(F7:F51)+F54+F55+F58+F59+F62+F63+F66+F67+F68+F69+F70+F71</f>
        <v>260501</v>
      </c>
    </row>
    <row r="73" spans="1:8">
      <c r="B73" s="18" t="s">
        <v>38</v>
      </c>
      <c r="D73" s="19">
        <f>+D4</f>
        <v>635</v>
      </c>
      <c r="E73" s="19">
        <f>+E4</f>
        <v>318</v>
      </c>
      <c r="F73" s="19">
        <f>+F4</f>
        <v>317</v>
      </c>
    </row>
    <row r="74" spans="1:8">
      <c r="B74" s="2" t="s">
        <v>39</v>
      </c>
      <c r="D74" s="19">
        <f>+D7</f>
        <v>17862</v>
      </c>
      <c r="E74" s="19">
        <f>+E7</f>
        <v>8931</v>
      </c>
      <c r="F74" s="19">
        <f>+F7</f>
        <v>8931</v>
      </c>
    </row>
    <row r="75" spans="1:8">
      <c r="B75" s="2" t="s">
        <v>40</v>
      </c>
      <c r="D75" s="19">
        <f>+D54+D58+D62+D66</f>
        <v>158809</v>
      </c>
      <c r="E75" s="19">
        <f>+E54+E58+E62+E66</f>
        <v>79405</v>
      </c>
      <c r="F75" s="19">
        <f>+F54+F58+F62+F66</f>
        <v>79404</v>
      </c>
      <c r="H75" s="3">
        <v>1</v>
      </c>
    </row>
    <row r="76" spans="1:8">
      <c r="B76" s="18" t="s">
        <v>41</v>
      </c>
      <c r="D76" s="19">
        <f>+D72-D73-D74-D75</f>
        <v>343716</v>
      </c>
      <c r="E76" s="19">
        <f>+E72-E73-E74-E75</f>
        <v>171867</v>
      </c>
      <c r="F76" s="19">
        <f>+F72-F73-F74-F75</f>
        <v>171849</v>
      </c>
      <c r="H76" s="3">
        <v>2</v>
      </c>
    </row>
    <row r="78" spans="1:8" hidden="1">
      <c r="B78" s="3" t="s">
        <v>42</v>
      </c>
      <c r="C78" s="4">
        <v>1.9999999998814369E-6</v>
      </c>
      <c r="D78" s="3">
        <f>+D70-ROUND(D3*C70,0)</f>
        <v>-1</v>
      </c>
    </row>
  </sheetData>
  <pageMargins left="0.7" right="0.7" top="0.75" bottom="0.75" header="0.3" footer="0.3"/>
  <pageSetup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A1" s="3"/>
      <c r="B1" s="2" t="s">
        <v>166</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f>
        <v>152783</v>
      </c>
      <c r="E3" s="11"/>
      <c r="F3" s="11"/>
    </row>
    <row r="4" spans="1:6">
      <c r="A4" s="8">
        <v>0</v>
      </c>
      <c r="B4" s="11" t="s">
        <v>4</v>
      </c>
      <c r="C4" s="10">
        <v>1.4270000000000001E-3</v>
      </c>
      <c r="D4" s="12">
        <f>ROUND(D$3*C4,0)</f>
        <v>218</v>
      </c>
      <c r="E4" s="13">
        <f>ROUND(D4/2,0)</f>
        <v>109</v>
      </c>
      <c r="F4" s="12">
        <f>D4-E4</f>
        <v>109</v>
      </c>
    </row>
    <row r="5" spans="1:6">
      <c r="A5" s="8">
        <v>1</v>
      </c>
      <c r="B5" s="11" t="s">
        <v>167</v>
      </c>
      <c r="C5" s="10">
        <v>0.242421</v>
      </c>
      <c r="D5" s="9">
        <f>ROUND(D$3*C5,0)</f>
        <v>37038</v>
      </c>
      <c r="E5" s="11">
        <f>ROUND(D5/2,0)</f>
        <v>18519</v>
      </c>
      <c r="F5" s="9">
        <f>D5-E5</f>
        <v>18519</v>
      </c>
    </row>
    <row r="6" spans="1:6">
      <c r="A6" s="8"/>
      <c r="B6" s="11" t="s">
        <v>6</v>
      </c>
      <c r="C6" s="11"/>
      <c r="D6" s="14">
        <v>0.14463799999999999</v>
      </c>
      <c r="E6" s="11"/>
      <c r="F6" s="11"/>
    </row>
    <row r="7" spans="1:6">
      <c r="A7" s="8"/>
      <c r="B7" s="11" t="s">
        <v>7</v>
      </c>
      <c r="C7" s="11"/>
      <c r="D7" s="15">
        <f>ROUND(D5*D6,0)</f>
        <v>5357</v>
      </c>
      <c r="E7" s="16">
        <f>ROUND(D7/2,0)</f>
        <v>2679</v>
      </c>
      <c r="F7" s="15">
        <f>D7-E7</f>
        <v>2678</v>
      </c>
    </row>
    <row r="8" spans="1:6">
      <c r="A8" s="8"/>
      <c r="B8" s="11" t="s">
        <v>8</v>
      </c>
      <c r="C8" s="11"/>
      <c r="D8" s="12">
        <f>+D5-D7</f>
        <v>31681</v>
      </c>
      <c r="E8" s="13">
        <f>ROUND(D8/2,0)</f>
        <v>15841</v>
      </c>
      <c r="F8" s="12">
        <f>D8-E8</f>
        <v>15840</v>
      </c>
    </row>
    <row r="9" spans="1:6">
      <c r="A9" s="8">
        <v>2</v>
      </c>
      <c r="B9" s="11" t="s">
        <v>168</v>
      </c>
      <c r="C9" s="11"/>
      <c r="D9" s="9"/>
      <c r="E9" s="11"/>
      <c r="F9" s="11"/>
    </row>
    <row r="10" spans="1:6">
      <c r="A10" s="8"/>
      <c r="B10" s="11" t="s">
        <v>10</v>
      </c>
      <c r="C10" s="10">
        <v>3.0200000000000001E-3</v>
      </c>
      <c r="D10" s="12">
        <f>ROUND(D$3*C10,0)</f>
        <v>461</v>
      </c>
      <c r="E10" s="13">
        <f>ROUND(D10/2,0)</f>
        <v>231</v>
      </c>
      <c r="F10" s="12">
        <f>D10-E10</f>
        <v>230</v>
      </c>
    </row>
    <row r="11" spans="1:6">
      <c r="A11" s="8"/>
      <c r="B11" s="11" t="s">
        <v>11</v>
      </c>
      <c r="C11" s="10">
        <v>9.6000000000000002E-4</v>
      </c>
      <c r="D11" s="12">
        <f>ROUND(D$3*C11,0)</f>
        <v>147</v>
      </c>
      <c r="E11" s="13">
        <f>ROUND(D11/2,0)</f>
        <v>74</v>
      </c>
      <c r="F11" s="12">
        <f>D11-E11</f>
        <v>73</v>
      </c>
    </row>
    <row r="12" spans="1:6">
      <c r="A12" s="8">
        <v>2</v>
      </c>
      <c r="B12" s="11" t="s">
        <v>49</v>
      </c>
      <c r="C12" s="11"/>
      <c r="D12" s="9"/>
      <c r="E12" s="11"/>
      <c r="F12" s="11"/>
    </row>
    <row r="13" spans="1:6">
      <c r="A13" s="8"/>
      <c r="B13" s="11" t="s">
        <v>10</v>
      </c>
      <c r="C13" s="10">
        <v>2.264E-3</v>
      </c>
      <c r="D13" s="12">
        <f>ROUND(D$3*C13,0)</f>
        <v>346</v>
      </c>
      <c r="E13" s="13">
        <f>ROUND(D13/2,0)</f>
        <v>173</v>
      </c>
      <c r="F13" s="12">
        <f>D13-E13</f>
        <v>173</v>
      </c>
    </row>
    <row r="14" spans="1:6">
      <c r="A14" s="8"/>
      <c r="B14" s="11" t="s">
        <v>11</v>
      </c>
      <c r="C14" s="10">
        <v>1.359E-3</v>
      </c>
      <c r="D14" s="12">
        <f>ROUND(D$3*C14,0)</f>
        <v>208</v>
      </c>
      <c r="E14" s="13">
        <f>ROUND(D14/2,0)</f>
        <v>104</v>
      </c>
      <c r="F14" s="12">
        <f>D14-E14</f>
        <v>104</v>
      </c>
    </row>
    <row r="15" spans="1:6">
      <c r="A15" s="8">
        <v>2</v>
      </c>
      <c r="B15" s="11" t="s">
        <v>169</v>
      </c>
      <c r="C15" s="11"/>
      <c r="D15" s="9"/>
      <c r="E15" s="11"/>
      <c r="F15" s="11"/>
    </row>
    <row r="16" spans="1:6">
      <c r="A16" s="8"/>
      <c r="B16" s="11" t="s">
        <v>10</v>
      </c>
      <c r="C16" s="10">
        <v>4.3059999999999999E-3</v>
      </c>
      <c r="D16" s="12">
        <f>ROUND(D$3*C16,0)</f>
        <v>658</v>
      </c>
      <c r="E16" s="13">
        <f>ROUND(D16/2,0)</f>
        <v>329</v>
      </c>
      <c r="F16" s="12">
        <f>D16-E16</f>
        <v>329</v>
      </c>
    </row>
    <row r="17" spans="1:8">
      <c r="A17" s="8"/>
      <c r="B17" s="11" t="s">
        <v>11</v>
      </c>
      <c r="C17" s="10">
        <v>8.4900000000000004E-4</v>
      </c>
      <c r="D17" s="12">
        <f>ROUND(D$3*C17,0)</f>
        <v>130</v>
      </c>
      <c r="E17" s="13">
        <f>ROUND(D17/2,0)</f>
        <v>65</v>
      </c>
      <c r="F17" s="12">
        <f>D17-E17</f>
        <v>65</v>
      </c>
    </row>
    <row r="18" spans="1:8">
      <c r="A18" s="8">
        <v>2</v>
      </c>
      <c r="B18" s="11" t="s">
        <v>22</v>
      </c>
      <c r="C18" s="11"/>
      <c r="D18" s="9"/>
      <c r="E18" s="11"/>
      <c r="F18" s="11"/>
    </row>
    <row r="19" spans="1:8">
      <c r="A19" s="8"/>
      <c r="B19" s="11" t="s">
        <v>10</v>
      </c>
      <c r="C19" s="10">
        <v>5.7580000000000001E-3</v>
      </c>
      <c r="D19" s="12">
        <f>ROUND(D$3*C19,0)</f>
        <v>880</v>
      </c>
      <c r="E19" s="13">
        <f>ROUND(D19/2,0)</f>
        <v>440</v>
      </c>
      <c r="F19" s="12">
        <f>D19-E19</f>
        <v>440</v>
      </c>
    </row>
    <row r="20" spans="1:8">
      <c r="A20" s="8"/>
      <c r="B20" s="11" t="s">
        <v>11</v>
      </c>
      <c r="C20" s="10">
        <v>1.655E-3</v>
      </c>
      <c r="D20" s="12">
        <f>ROUND(D$3*C20,0)</f>
        <v>253</v>
      </c>
      <c r="E20" s="13">
        <f>ROUND(D20/2,0)</f>
        <v>127</v>
      </c>
      <c r="F20" s="12">
        <f>D20-E20</f>
        <v>126</v>
      </c>
    </row>
    <row r="21" spans="1:8">
      <c r="A21" s="8">
        <v>3</v>
      </c>
      <c r="B21" s="11" t="s">
        <v>170</v>
      </c>
      <c r="C21" s="10">
        <v>2.307E-3</v>
      </c>
      <c r="D21" s="12">
        <f>ROUND(D$3*C21,0)</f>
        <v>352</v>
      </c>
      <c r="E21" s="13">
        <f>ROUND(D21/2,0)</f>
        <v>176</v>
      </c>
      <c r="F21" s="12">
        <f>D21-E21</f>
        <v>176</v>
      </c>
    </row>
    <row r="22" spans="1:8">
      <c r="A22" s="8">
        <v>4</v>
      </c>
      <c r="B22" s="11" t="s">
        <v>171</v>
      </c>
      <c r="C22" s="10">
        <v>0.69649399999999995</v>
      </c>
      <c r="D22" s="9">
        <f>ROUND(D$3*C22,0)</f>
        <v>106412</v>
      </c>
      <c r="E22" s="11">
        <f>ROUND(D22/2,0)</f>
        <v>53206</v>
      </c>
      <c r="F22" s="9">
        <f>D22-E22</f>
        <v>53206</v>
      </c>
    </row>
    <row r="23" spans="1:8">
      <c r="A23" s="8"/>
      <c r="B23" s="11" t="s">
        <v>28</v>
      </c>
      <c r="C23" s="11"/>
      <c r="D23" s="14">
        <v>0.439749</v>
      </c>
      <c r="E23" s="11"/>
      <c r="F23" s="11"/>
    </row>
    <row r="24" spans="1:8">
      <c r="A24" s="8"/>
      <c r="B24" s="11" t="s">
        <v>29</v>
      </c>
      <c r="C24" s="11"/>
      <c r="D24" s="15">
        <f>ROUND(D22*D23,0)</f>
        <v>46795</v>
      </c>
      <c r="E24" s="16">
        <f>ROUND(D24/2,0)</f>
        <v>23398</v>
      </c>
      <c r="F24" s="15">
        <f>D24-E24</f>
        <v>23397</v>
      </c>
    </row>
    <row r="25" spans="1:8">
      <c r="A25" s="8"/>
      <c r="B25" s="11" t="s">
        <v>30</v>
      </c>
      <c r="C25" s="11"/>
      <c r="D25" s="12">
        <f>+D22-D24</f>
        <v>59617</v>
      </c>
      <c r="E25" s="13">
        <f>ROUND(D25/2,0)</f>
        <v>29809</v>
      </c>
      <c r="F25" s="12">
        <f>D25-E25</f>
        <v>29808</v>
      </c>
    </row>
    <row r="26" spans="1:8">
      <c r="A26" s="8">
        <v>5</v>
      </c>
      <c r="B26" s="11" t="s">
        <v>172</v>
      </c>
      <c r="C26" s="10">
        <v>2.0102999999999999E-2</v>
      </c>
      <c r="D26" s="12">
        <f>ROUND(D$3*C26,0)</f>
        <v>3071</v>
      </c>
      <c r="E26" s="13">
        <f>ROUND(D26/2,0)</f>
        <v>1536</v>
      </c>
      <c r="F26" s="12">
        <f>D26-E26</f>
        <v>1535</v>
      </c>
    </row>
    <row r="27" spans="1:8">
      <c r="A27" s="8">
        <v>6</v>
      </c>
      <c r="B27" s="11" t="s">
        <v>173</v>
      </c>
      <c r="C27" s="10">
        <v>1.5705E-2</v>
      </c>
      <c r="D27" s="12">
        <f>ROUND(D$3*C27,0)</f>
        <v>2399</v>
      </c>
      <c r="E27" s="13">
        <f>ROUND(D27/2,0)</f>
        <v>1200</v>
      </c>
      <c r="F27" s="12">
        <f>D27-E27</f>
        <v>1199</v>
      </c>
    </row>
    <row r="28" spans="1:8">
      <c r="A28" s="8">
        <v>6</v>
      </c>
      <c r="B28" s="11" t="s">
        <v>174</v>
      </c>
      <c r="C28" s="10">
        <v>1.372E-3</v>
      </c>
      <c r="D28" s="12">
        <f>+D3-SUM(D4:D5)-SUM(D10:D22)-SUM(D26:D27)</f>
        <v>210</v>
      </c>
      <c r="E28" s="13">
        <f>ROUND(D28/2,0)</f>
        <v>105</v>
      </c>
      <c r="F28" s="12">
        <f>D28-E28</f>
        <v>105</v>
      </c>
    </row>
    <row r="29" spans="1:8">
      <c r="A29" s="8"/>
      <c r="B29" s="28" t="s">
        <v>37</v>
      </c>
      <c r="C29" s="10">
        <v>0.99999999999999989</v>
      </c>
      <c r="D29" s="12">
        <f>+D4+SUM(D7:D21)+D24+D25+D26+D27+D28</f>
        <v>152783</v>
      </c>
      <c r="E29" s="12">
        <f>+E4+SUM(E7:E21)+E24+E25+E26+E27+E28</f>
        <v>76396</v>
      </c>
      <c r="F29" s="12">
        <f>+F4+SUM(F7:F21)+F24+F25+F26+F27+F28</f>
        <v>76387</v>
      </c>
    </row>
    <row r="30" spans="1:8">
      <c r="B30" s="18" t="s">
        <v>38</v>
      </c>
      <c r="D30" s="19">
        <f>+D4</f>
        <v>218</v>
      </c>
      <c r="E30" s="19">
        <f>+E4</f>
        <v>109</v>
      </c>
      <c r="F30" s="19">
        <f>+F4</f>
        <v>109</v>
      </c>
    </row>
    <row r="31" spans="1:8">
      <c r="B31" s="2" t="s">
        <v>39</v>
      </c>
      <c r="D31" s="19">
        <f>+D7</f>
        <v>5357</v>
      </c>
      <c r="E31" s="19">
        <f>+E7</f>
        <v>2679</v>
      </c>
      <c r="F31" s="19">
        <f>+F7</f>
        <v>2678</v>
      </c>
    </row>
    <row r="32" spans="1:8">
      <c r="B32" s="2" t="s">
        <v>40</v>
      </c>
      <c r="D32" s="19">
        <f>+D24</f>
        <v>46795</v>
      </c>
      <c r="E32" s="19">
        <f>+E24</f>
        <v>23398</v>
      </c>
      <c r="F32" s="19">
        <f>+F24</f>
        <v>23397</v>
      </c>
      <c r="H32" s="3">
        <v>1</v>
      </c>
    </row>
    <row r="33" spans="2:8">
      <c r="B33" s="18" t="s">
        <v>41</v>
      </c>
      <c r="D33" s="19">
        <f>+D29-D30-D31-D32</f>
        <v>100413</v>
      </c>
      <c r="E33" s="19">
        <f>+E29-E30-E31-E32</f>
        <v>50210</v>
      </c>
      <c r="F33" s="19">
        <f>+F29-F30-F31-F32</f>
        <v>50203</v>
      </c>
      <c r="H33" s="3">
        <v>2</v>
      </c>
    </row>
    <row r="35" spans="2:8" hidden="1">
      <c r="B35" s="3" t="s">
        <v>42</v>
      </c>
      <c r="D35" s="9">
        <f>+D28-ROUND(D$3*C28,0)</f>
        <v>0</v>
      </c>
    </row>
    <row r="71" spans="1:1">
      <c r="A71" s="1" t="s">
        <v>590</v>
      </c>
    </row>
  </sheetData>
  <pageMargins left="0.7" right="0.7" top="0.75" bottom="0.75" header="0.3" footer="0.3"/>
  <pageSetup scale="5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WVB82"/>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175</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Worksheet'!$D$10</f>
        <v>241368</v>
      </c>
      <c r="E3" s="11"/>
      <c r="F3" s="11"/>
    </row>
    <row r="4" spans="1:6">
      <c r="A4" s="8">
        <v>0</v>
      </c>
      <c r="B4" s="11" t="s">
        <v>4</v>
      </c>
      <c r="C4" s="10">
        <v>1.281E-3</v>
      </c>
      <c r="D4" s="12">
        <f>ROUND(D$3*C4,0)</f>
        <v>309</v>
      </c>
      <c r="E4" s="13">
        <f>ROUND(D4/2,0)</f>
        <v>155</v>
      </c>
      <c r="F4" s="12">
        <f>D4-E4</f>
        <v>154</v>
      </c>
    </row>
    <row r="5" spans="1:6">
      <c r="A5" s="8">
        <v>1</v>
      </c>
      <c r="B5" s="11" t="s">
        <v>176</v>
      </c>
      <c r="C5" s="10">
        <v>0.19517399999999999</v>
      </c>
      <c r="D5" s="9">
        <f>ROUND(D$3*C5,0)</f>
        <v>47109</v>
      </c>
      <c r="E5" s="11">
        <f>ROUND(D5/2,0)</f>
        <v>23555</v>
      </c>
      <c r="F5" s="9">
        <f>D5-E5</f>
        <v>23554</v>
      </c>
    </row>
    <row r="6" spans="1:6">
      <c r="A6" s="8"/>
      <c r="B6" s="11" t="s">
        <v>6</v>
      </c>
      <c r="C6" s="11"/>
      <c r="D6" s="14">
        <v>9.8448999999999995E-2</v>
      </c>
      <c r="E6" s="11"/>
      <c r="F6" s="11"/>
    </row>
    <row r="7" spans="1:6">
      <c r="A7" s="8"/>
      <c r="B7" s="11" t="s">
        <v>7</v>
      </c>
      <c r="C7" s="11"/>
      <c r="D7" s="15">
        <f>ROUND(D5*D6,0)</f>
        <v>4638</v>
      </c>
      <c r="E7" s="16">
        <f>ROUND(D7/2,0)</f>
        <v>2319</v>
      </c>
      <c r="F7" s="15">
        <f>D7-E7</f>
        <v>2319</v>
      </c>
    </row>
    <row r="8" spans="1:6">
      <c r="A8" s="8"/>
      <c r="B8" s="11" t="s">
        <v>8</v>
      </c>
      <c r="C8" s="11"/>
      <c r="D8" s="12">
        <f>+D5-D7</f>
        <v>42471</v>
      </c>
      <c r="E8" s="13">
        <f>ROUND(D8/2,0)</f>
        <v>21236</v>
      </c>
      <c r="F8" s="12">
        <f>D8-E8</f>
        <v>21235</v>
      </c>
    </row>
    <row r="9" spans="1:6">
      <c r="A9" s="8">
        <v>2</v>
      </c>
      <c r="B9" s="11" t="s">
        <v>46</v>
      </c>
      <c r="C9" s="11"/>
      <c r="D9" s="9"/>
      <c r="E9" s="11"/>
      <c r="F9" s="11"/>
    </row>
    <row r="10" spans="1:6">
      <c r="A10" s="8"/>
      <c r="B10" s="11" t="s">
        <v>10</v>
      </c>
      <c r="C10" s="10">
        <v>2.4499999999999999E-4</v>
      </c>
      <c r="D10" s="12">
        <f>ROUND(D$3*C10,0)</f>
        <v>59</v>
      </c>
      <c r="E10" s="13">
        <f>ROUND(D10/2,0)</f>
        <v>30</v>
      </c>
      <c r="F10" s="12">
        <f>D10-E10</f>
        <v>29</v>
      </c>
    </row>
    <row r="11" spans="1:6">
      <c r="A11" s="8"/>
      <c r="B11" s="11" t="s">
        <v>11</v>
      </c>
      <c r="C11" s="10">
        <v>1.75E-4</v>
      </c>
      <c r="D11" s="12">
        <f>ROUND(D$3*C11,0)</f>
        <v>42</v>
      </c>
      <c r="E11" s="13">
        <f>ROUND(D11/2,0)</f>
        <v>21</v>
      </c>
      <c r="F11" s="12">
        <f>D11-E11</f>
        <v>21</v>
      </c>
    </row>
    <row r="12" spans="1:6">
      <c r="A12" s="8">
        <v>2</v>
      </c>
      <c r="B12" s="11" t="s">
        <v>177</v>
      </c>
      <c r="C12" s="11"/>
      <c r="D12" s="9"/>
      <c r="E12" s="11"/>
      <c r="F12" s="11"/>
    </row>
    <row r="13" spans="1:6">
      <c r="A13" s="8"/>
      <c r="B13" s="11" t="s">
        <v>10</v>
      </c>
      <c r="C13" s="10">
        <v>4.3540000000000002E-3</v>
      </c>
      <c r="D13" s="12">
        <f>ROUND(D$3*C13,0)</f>
        <v>1051</v>
      </c>
      <c r="E13" s="13">
        <f>ROUND(D13/2,0)</f>
        <v>526</v>
      </c>
      <c r="F13" s="12">
        <f>D13-E13</f>
        <v>525</v>
      </c>
    </row>
    <row r="14" spans="1:6">
      <c r="A14" s="8"/>
      <c r="B14" s="11" t="s">
        <v>11</v>
      </c>
      <c r="C14" s="10">
        <v>1.281E-3</v>
      </c>
      <c r="D14" s="12">
        <f>ROUND(D$3*C14,0)</f>
        <v>309</v>
      </c>
      <c r="E14" s="13">
        <f>ROUND(D14/2,0)</f>
        <v>155</v>
      </c>
      <c r="F14" s="12">
        <f>D14-E14</f>
        <v>154</v>
      </c>
    </row>
    <row r="15" spans="1:6">
      <c r="A15" s="8">
        <v>2</v>
      </c>
      <c r="B15" s="11" t="s">
        <v>178</v>
      </c>
      <c r="C15" s="11"/>
      <c r="D15" s="9"/>
      <c r="E15" s="11"/>
      <c r="F15" s="11"/>
    </row>
    <row r="16" spans="1:6">
      <c r="A16" s="8"/>
      <c r="B16" s="11" t="s">
        <v>10</v>
      </c>
      <c r="C16" s="10">
        <v>5.0199999999999995E-4</v>
      </c>
      <c r="D16" s="12">
        <f>ROUND(D$3*C16,0)</f>
        <v>121</v>
      </c>
      <c r="E16" s="13">
        <f>ROUND(D16/2,0)</f>
        <v>61</v>
      </c>
      <c r="F16" s="12">
        <f>D16-E16</f>
        <v>60</v>
      </c>
    </row>
    <row r="17" spans="1:6">
      <c r="A17" s="8"/>
      <c r="B17" s="11" t="s">
        <v>11</v>
      </c>
      <c r="C17" s="10">
        <v>2.5700000000000001E-4</v>
      </c>
      <c r="D17" s="12">
        <f>ROUND(D$3*C17,0)</f>
        <v>62</v>
      </c>
      <c r="E17" s="13">
        <f>ROUND(D17/2,0)</f>
        <v>31</v>
      </c>
      <c r="F17" s="12">
        <f>D17-E17</f>
        <v>31</v>
      </c>
    </row>
    <row r="18" spans="1:6">
      <c r="A18" s="8">
        <v>2</v>
      </c>
      <c r="B18" s="11" t="s">
        <v>81</v>
      </c>
      <c r="C18" s="11"/>
      <c r="D18" s="9"/>
      <c r="E18" s="11"/>
      <c r="F18" s="11"/>
    </row>
    <row r="19" spans="1:6">
      <c r="A19" s="8"/>
      <c r="B19" s="11" t="s">
        <v>10</v>
      </c>
      <c r="C19" s="10">
        <v>8.2899999999999998E-4</v>
      </c>
      <c r="D19" s="12">
        <f>ROUND(D$3*C19,0)</f>
        <v>200</v>
      </c>
      <c r="E19" s="13">
        <f>ROUND(D19/2,0)</f>
        <v>100</v>
      </c>
      <c r="F19" s="12">
        <f>D19-E19</f>
        <v>100</v>
      </c>
    </row>
    <row r="20" spans="1:6">
      <c r="A20" s="8"/>
      <c r="B20" s="11" t="s">
        <v>11</v>
      </c>
      <c r="C20" s="10">
        <v>4.1300000000000001E-4</v>
      </c>
      <c r="D20" s="12">
        <f>ROUND(D$3*C20,0)</f>
        <v>100</v>
      </c>
      <c r="E20" s="13">
        <f>ROUND(D20/2,0)</f>
        <v>50</v>
      </c>
      <c r="F20" s="12">
        <f>D20-E20</f>
        <v>50</v>
      </c>
    </row>
    <row r="21" spans="1:6">
      <c r="A21" s="8">
        <v>2</v>
      </c>
      <c r="B21" s="11" t="s">
        <v>179</v>
      </c>
      <c r="C21" s="11"/>
      <c r="D21" s="9"/>
      <c r="E21" s="11"/>
      <c r="F21" s="11"/>
    </row>
    <row r="22" spans="1:6">
      <c r="A22" s="8"/>
      <c r="B22" s="11" t="s">
        <v>10</v>
      </c>
      <c r="C22" s="10">
        <v>2.1570000000000001E-3</v>
      </c>
      <c r="D22" s="12">
        <f>ROUND(D$3*C22,0)</f>
        <v>521</v>
      </c>
      <c r="E22" s="13">
        <f>ROUND(D22/2,0)</f>
        <v>261</v>
      </c>
      <c r="F22" s="12">
        <f>D22-E22</f>
        <v>260</v>
      </c>
    </row>
    <row r="23" spans="1:6">
      <c r="A23" s="8"/>
      <c r="B23" s="11" t="s">
        <v>11</v>
      </c>
      <c r="C23" s="10">
        <v>6.6600000000000003E-4</v>
      </c>
      <c r="D23" s="12">
        <f>ROUND(D$3*C23,0)</f>
        <v>161</v>
      </c>
      <c r="E23" s="13">
        <f>ROUND(D23/2,0)</f>
        <v>81</v>
      </c>
      <c r="F23" s="12">
        <f>D23-E23</f>
        <v>80</v>
      </c>
    </row>
    <row r="24" spans="1:6">
      <c r="A24" s="8">
        <v>2</v>
      </c>
      <c r="B24" s="11" t="s">
        <v>180</v>
      </c>
      <c r="C24" s="11"/>
      <c r="D24" s="9"/>
      <c r="E24" s="11"/>
      <c r="F24" s="11"/>
    </row>
    <row r="25" spans="1:6">
      <c r="A25" s="8"/>
      <c r="B25" s="11" t="s">
        <v>10</v>
      </c>
      <c r="C25" s="10">
        <v>9.9700000000000006E-4</v>
      </c>
      <c r="D25" s="12">
        <f>ROUND(D$3*C25,0)</f>
        <v>241</v>
      </c>
      <c r="E25" s="13">
        <f>ROUND(D25/2,0)</f>
        <v>121</v>
      </c>
      <c r="F25" s="12">
        <f>D25-E25</f>
        <v>120</v>
      </c>
    </row>
    <row r="26" spans="1:6">
      <c r="A26" s="8"/>
      <c r="B26" s="11" t="s">
        <v>11</v>
      </c>
      <c r="C26" s="10">
        <v>6.0400000000000004E-4</v>
      </c>
      <c r="D26" s="12">
        <f>ROUND(D$3*C26,0)</f>
        <v>146</v>
      </c>
      <c r="E26" s="13">
        <f>ROUND(D26/2,0)</f>
        <v>73</v>
      </c>
      <c r="F26" s="12">
        <f>D26-E26</f>
        <v>73</v>
      </c>
    </row>
    <row r="27" spans="1:6">
      <c r="A27" s="8">
        <v>2</v>
      </c>
      <c r="B27" s="11" t="s">
        <v>49</v>
      </c>
      <c r="C27" s="11"/>
      <c r="D27" s="9"/>
      <c r="E27" s="11"/>
      <c r="F27" s="11"/>
    </row>
    <row r="28" spans="1:6">
      <c r="A28" s="8"/>
      <c r="B28" s="11" t="s">
        <v>10</v>
      </c>
      <c r="C28" s="10">
        <v>2.3749999999999999E-3</v>
      </c>
      <c r="D28" s="12">
        <f>ROUND(D$3*C28,0)</f>
        <v>573</v>
      </c>
      <c r="E28" s="13">
        <f>ROUND(D28/2,0)</f>
        <v>287</v>
      </c>
      <c r="F28" s="12">
        <f>D28-E28</f>
        <v>286</v>
      </c>
    </row>
    <row r="29" spans="1:6">
      <c r="A29" s="8"/>
      <c r="B29" s="11" t="s">
        <v>11</v>
      </c>
      <c r="C29" s="10">
        <v>1.09E-3</v>
      </c>
      <c r="D29" s="12">
        <f>ROUND(D$3*C29,0)</f>
        <v>263</v>
      </c>
      <c r="E29" s="13">
        <f>ROUND(D29/2,0)</f>
        <v>132</v>
      </c>
      <c r="F29" s="12">
        <f>D29-E29</f>
        <v>131</v>
      </c>
    </row>
    <row r="30" spans="1:6">
      <c r="A30" s="8">
        <v>2</v>
      </c>
      <c r="B30" s="11" t="s">
        <v>14</v>
      </c>
      <c r="C30" s="5"/>
      <c r="D30" s="5"/>
      <c r="E30" s="6"/>
      <c r="F30" s="11"/>
    </row>
    <row r="31" spans="1:6">
      <c r="A31" s="8"/>
      <c r="B31" s="11" t="s">
        <v>10</v>
      </c>
      <c r="C31" s="10">
        <v>6.6600000000000003E-4</v>
      </c>
      <c r="D31" s="12">
        <f>ROUND(D$3*C31,0)</f>
        <v>161</v>
      </c>
      <c r="E31" s="13">
        <f>ROUND(D31/2,0)</f>
        <v>81</v>
      </c>
      <c r="F31" s="12">
        <f>D31-E31</f>
        <v>80</v>
      </c>
    </row>
    <row r="32" spans="1:6">
      <c r="A32" s="8"/>
      <c r="B32" s="11" t="s">
        <v>11</v>
      </c>
      <c r="C32" s="10">
        <v>2.0249999999999999E-3</v>
      </c>
      <c r="D32" s="12">
        <f>ROUND(D$3*C32,0)</f>
        <v>489</v>
      </c>
      <c r="E32" s="13">
        <f>ROUND(D32/2,0)</f>
        <v>245</v>
      </c>
      <c r="F32" s="12">
        <f>D32-E32</f>
        <v>244</v>
      </c>
    </row>
    <row r="33" spans="1:6">
      <c r="A33" s="8">
        <v>2</v>
      </c>
      <c r="B33" s="11" t="s">
        <v>181</v>
      </c>
      <c r="C33" s="11"/>
      <c r="D33" s="9"/>
      <c r="E33" s="11"/>
      <c r="F33" s="11"/>
    </row>
    <row r="34" spans="1:6">
      <c r="A34" s="8"/>
      <c r="B34" s="11" t="s">
        <v>10</v>
      </c>
      <c r="C34" s="10">
        <v>7.3999999999999999E-4</v>
      </c>
      <c r="D34" s="12">
        <f>ROUND(D$3*C34,0)</f>
        <v>179</v>
      </c>
      <c r="E34" s="13">
        <f>ROUND(D34/2,0)</f>
        <v>90</v>
      </c>
      <c r="F34" s="12">
        <f>D34-E34</f>
        <v>89</v>
      </c>
    </row>
    <row r="35" spans="1:6">
      <c r="A35" s="8"/>
      <c r="B35" s="11" t="s">
        <v>11</v>
      </c>
      <c r="C35" s="10">
        <v>4.4000000000000002E-4</v>
      </c>
      <c r="D35" s="12">
        <f>ROUND(D$3*C35,0)</f>
        <v>106</v>
      </c>
      <c r="E35" s="13">
        <f>ROUND(D35/2,0)</f>
        <v>53</v>
      </c>
      <c r="F35" s="12">
        <f>D35-E35</f>
        <v>53</v>
      </c>
    </row>
    <row r="36" spans="1:6">
      <c r="A36" s="8">
        <v>2</v>
      </c>
      <c r="B36" s="11" t="s">
        <v>52</v>
      </c>
      <c r="C36" s="11"/>
      <c r="D36" s="9"/>
      <c r="E36" s="11"/>
      <c r="F36" s="11"/>
    </row>
    <row r="37" spans="1:6">
      <c r="A37" s="8"/>
      <c r="B37" s="11" t="s">
        <v>10</v>
      </c>
      <c r="C37" s="10">
        <v>1.702E-3</v>
      </c>
      <c r="D37" s="12">
        <f>ROUND(D$3*C37,0)</f>
        <v>411</v>
      </c>
      <c r="E37" s="13">
        <f>ROUND(D37/2,0)</f>
        <v>206</v>
      </c>
      <c r="F37" s="12">
        <f>D37-E37</f>
        <v>205</v>
      </c>
    </row>
    <row r="38" spans="1:6">
      <c r="A38" s="8"/>
      <c r="B38" s="11" t="s">
        <v>11</v>
      </c>
      <c r="C38" s="10">
        <v>1.1950000000000001E-3</v>
      </c>
      <c r="D38" s="12">
        <f>ROUND(D$3*C38,0)</f>
        <v>288</v>
      </c>
      <c r="E38" s="13">
        <f>ROUND(D38/2,0)</f>
        <v>144</v>
      </c>
      <c r="F38" s="12">
        <f>D38-E38</f>
        <v>144</v>
      </c>
    </row>
    <row r="39" spans="1:6">
      <c r="A39" s="8">
        <v>2</v>
      </c>
      <c r="B39" s="11" t="s">
        <v>16</v>
      </c>
      <c r="C39" s="11"/>
      <c r="D39" s="9"/>
      <c r="E39" s="11"/>
      <c r="F39" s="11"/>
    </row>
    <row r="40" spans="1:6">
      <c r="A40" s="8"/>
      <c r="B40" s="11" t="s">
        <v>10</v>
      </c>
      <c r="C40" s="10">
        <v>3.3530000000000001E-3</v>
      </c>
      <c r="D40" s="12">
        <f>ROUND(D$3*C40,0)</f>
        <v>809</v>
      </c>
      <c r="E40" s="13">
        <f>ROUND(D40/2,0)</f>
        <v>405</v>
      </c>
      <c r="F40" s="12">
        <f>D40-E40</f>
        <v>404</v>
      </c>
    </row>
    <row r="41" spans="1:6">
      <c r="A41" s="8"/>
      <c r="B41" s="11" t="s">
        <v>11</v>
      </c>
      <c r="C41" s="10">
        <v>8.0999999999999996E-4</v>
      </c>
      <c r="D41" s="12">
        <f>ROUND(D$3*C41,0)</f>
        <v>196</v>
      </c>
      <c r="E41" s="13">
        <f>ROUND(D41/2,0)</f>
        <v>98</v>
      </c>
      <c r="F41" s="12">
        <f>D41-E41</f>
        <v>98</v>
      </c>
    </row>
    <row r="42" spans="1:6">
      <c r="A42" s="8">
        <v>2</v>
      </c>
      <c r="B42" s="11" t="s">
        <v>182</v>
      </c>
      <c r="C42" s="11"/>
      <c r="D42" s="9"/>
      <c r="E42" s="11"/>
      <c r="F42" s="11"/>
    </row>
    <row r="43" spans="1:6">
      <c r="A43" s="8"/>
      <c r="B43" s="11" t="s">
        <v>10</v>
      </c>
      <c r="C43" s="10">
        <v>5.22E-4</v>
      </c>
      <c r="D43" s="12">
        <f>ROUND(D$3*C43,0)</f>
        <v>126</v>
      </c>
      <c r="E43" s="13">
        <f>ROUND(D43/2,0)</f>
        <v>63</v>
      </c>
      <c r="F43" s="12">
        <f>D43-E43</f>
        <v>63</v>
      </c>
    </row>
    <row r="44" spans="1:6">
      <c r="A44" s="8"/>
      <c r="B44" s="11" t="s">
        <v>11</v>
      </c>
      <c r="C44" s="10">
        <v>3.2699999999999998E-4</v>
      </c>
      <c r="D44" s="12">
        <f>ROUND(D$3*C44,0)</f>
        <v>79</v>
      </c>
      <c r="E44" s="13">
        <f>ROUND(D44/2,0)</f>
        <v>40</v>
      </c>
      <c r="F44" s="12">
        <f>D44-E44</f>
        <v>39</v>
      </c>
    </row>
    <row r="45" spans="1:6">
      <c r="A45" s="8">
        <v>2</v>
      </c>
      <c r="B45" s="11" t="s">
        <v>183</v>
      </c>
      <c r="C45" s="11"/>
      <c r="D45" s="9"/>
      <c r="E45" s="11"/>
      <c r="F45" s="11"/>
    </row>
    <row r="46" spans="1:6">
      <c r="A46" s="8"/>
      <c r="B46" s="11" t="s">
        <v>10</v>
      </c>
      <c r="C46" s="10">
        <v>1.0009999999999999E-3</v>
      </c>
      <c r="D46" s="12">
        <f>ROUND(D$3*C46,0)</f>
        <v>242</v>
      </c>
      <c r="E46" s="13">
        <f>ROUND(D46/2,0)</f>
        <v>121</v>
      </c>
      <c r="F46" s="12">
        <f>D46-E46</f>
        <v>121</v>
      </c>
    </row>
    <row r="47" spans="1:6">
      <c r="A47" s="8"/>
      <c r="B47" s="11" t="s">
        <v>11</v>
      </c>
      <c r="C47" s="10">
        <v>3.2299999999999999E-4</v>
      </c>
      <c r="D47" s="12">
        <f>ROUND(D$3*C47,0)</f>
        <v>78</v>
      </c>
      <c r="E47" s="13">
        <f>ROUND(D47/2,0)</f>
        <v>39</v>
      </c>
      <c r="F47" s="12">
        <f>D47-E47</f>
        <v>39</v>
      </c>
    </row>
    <row r="48" spans="1:6">
      <c r="A48" s="8">
        <v>2</v>
      </c>
      <c r="B48" s="11" t="s">
        <v>22</v>
      </c>
      <c r="C48" s="11"/>
      <c r="D48" s="9"/>
      <c r="E48" s="11"/>
      <c r="F48" s="11"/>
    </row>
    <row r="49" spans="1:6">
      <c r="A49" s="8"/>
      <c r="B49" s="11" t="s">
        <v>10</v>
      </c>
      <c r="C49" s="10">
        <v>1.7799999999999999E-3</v>
      </c>
      <c r="D49" s="12">
        <f t="shared" ref="D49:D56" si="0">ROUND(D$3*C49,0)</f>
        <v>430</v>
      </c>
      <c r="E49" s="13">
        <f t="shared" ref="E49:E56" si="1">ROUND(D49/2,0)</f>
        <v>215</v>
      </c>
      <c r="F49" s="12">
        <f t="shared" ref="F49:F56" si="2">D49-E49</f>
        <v>215</v>
      </c>
    </row>
    <row r="50" spans="1:6">
      <c r="A50" s="8"/>
      <c r="B50" s="11" t="s">
        <v>11</v>
      </c>
      <c r="C50" s="10">
        <v>4.1300000000000001E-4</v>
      </c>
      <c r="D50" s="12">
        <f t="shared" si="0"/>
        <v>100</v>
      </c>
      <c r="E50" s="13">
        <f t="shared" si="1"/>
        <v>50</v>
      </c>
      <c r="F50" s="12">
        <f t="shared" si="2"/>
        <v>50</v>
      </c>
    </row>
    <row r="51" spans="1:6">
      <c r="A51" s="8">
        <v>3</v>
      </c>
      <c r="B51" s="11" t="s">
        <v>184</v>
      </c>
      <c r="C51" s="10">
        <v>5.7320000000000001E-3</v>
      </c>
      <c r="D51" s="12">
        <f t="shared" si="0"/>
        <v>1384</v>
      </c>
      <c r="E51" s="13">
        <f t="shared" si="1"/>
        <v>692</v>
      </c>
      <c r="F51" s="12">
        <f t="shared" si="2"/>
        <v>692</v>
      </c>
    </row>
    <row r="52" spans="1:6">
      <c r="A52" s="8">
        <v>3</v>
      </c>
      <c r="B52" s="11" t="s">
        <v>185</v>
      </c>
      <c r="C52" s="10">
        <v>2.068E-3</v>
      </c>
      <c r="D52" s="12">
        <f t="shared" si="0"/>
        <v>499</v>
      </c>
      <c r="E52" s="13">
        <f t="shared" si="1"/>
        <v>250</v>
      </c>
      <c r="F52" s="12">
        <f t="shared" si="2"/>
        <v>249</v>
      </c>
    </row>
    <row r="53" spans="1:6">
      <c r="A53" s="8">
        <v>3</v>
      </c>
      <c r="B53" s="11" t="s">
        <v>186</v>
      </c>
      <c r="C53" s="10">
        <v>1.6670000000000001E-2</v>
      </c>
      <c r="D53" s="12">
        <f t="shared" si="0"/>
        <v>4024</v>
      </c>
      <c r="E53" s="13">
        <f t="shared" si="1"/>
        <v>2012</v>
      </c>
      <c r="F53" s="12">
        <f t="shared" si="2"/>
        <v>2012</v>
      </c>
    </row>
    <row r="54" spans="1:6">
      <c r="A54" s="8">
        <v>3</v>
      </c>
      <c r="B54" s="11" t="s">
        <v>187</v>
      </c>
      <c r="C54" s="10">
        <v>2.4957E-2</v>
      </c>
      <c r="D54" s="12">
        <f t="shared" si="0"/>
        <v>6024</v>
      </c>
      <c r="E54" s="13">
        <f t="shared" si="1"/>
        <v>3012</v>
      </c>
      <c r="F54" s="12">
        <f t="shared" si="2"/>
        <v>3012</v>
      </c>
    </row>
    <row r="55" spans="1:6">
      <c r="A55" s="8">
        <v>3</v>
      </c>
      <c r="B55" s="11" t="s">
        <v>188</v>
      </c>
      <c r="C55" s="10">
        <v>4.75E-4</v>
      </c>
      <c r="D55" s="12">
        <f t="shared" si="0"/>
        <v>115</v>
      </c>
      <c r="E55" s="13">
        <f t="shared" si="1"/>
        <v>58</v>
      </c>
      <c r="F55" s="12">
        <f t="shared" si="2"/>
        <v>57</v>
      </c>
    </row>
    <row r="56" spans="1:6">
      <c r="A56" s="8">
        <v>4</v>
      </c>
      <c r="B56" s="11" t="s">
        <v>189</v>
      </c>
      <c r="C56" s="10">
        <v>0.26967099999999999</v>
      </c>
      <c r="D56" s="9">
        <f t="shared" si="0"/>
        <v>65090</v>
      </c>
      <c r="E56" s="11">
        <f t="shared" si="1"/>
        <v>32545</v>
      </c>
      <c r="F56" s="9">
        <f t="shared" si="2"/>
        <v>32545</v>
      </c>
    </row>
    <row r="57" spans="1:6">
      <c r="A57" s="8"/>
      <c r="B57" s="11" t="s">
        <v>28</v>
      </c>
      <c r="C57" s="11"/>
      <c r="D57" s="14">
        <v>0.53313200000000005</v>
      </c>
      <c r="E57" s="11"/>
      <c r="F57" s="11"/>
    </row>
    <row r="58" spans="1:6">
      <c r="A58" s="8"/>
      <c r="B58" s="11" t="s">
        <v>29</v>
      </c>
      <c r="C58" s="11"/>
      <c r="D58" s="15">
        <f>ROUND(D56*D57,0)</f>
        <v>34702</v>
      </c>
      <c r="E58" s="16">
        <f>ROUND(D58/2,0)</f>
        <v>17351</v>
      </c>
      <c r="F58" s="15">
        <f>D58-E58</f>
        <v>17351</v>
      </c>
    </row>
    <row r="59" spans="1:6">
      <c r="A59" s="8"/>
      <c r="B59" s="11" t="s">
        <v>30</v>
      </c>
      <c r="C59" s="11"/>
      <c r="D59" s="12">
        <f>+D56-D58</f>
        <v>30388</v>
      </c>
      <c r="E59" s="13">
        <f>ROUND(D59/2,0)</f>
        <v>15194</v>
      </c>
      <c r="F59" s="12">
        <f>D59-E59</f>
        <v>15194</v>
      </c>
    </row>
    <row r="60" spans="1:6">
      <c r="A60" s="8">
        <v>4</v>
      </c>
      <c r="B60" s="11" t="s">
        <v>190</v>
      </c>
      <c r="C60" s="10">
        <v>0.28865800000000003</v>
      </c>
      <c r="D60" s="9">
        <f>ROUND(D$3*C60,0)</f>
        <v>69673</v>
      </c>
      <c r="E60" s="11">
        <f>ROUND(D60/2,0)</f>
        <v>34837</v>
      </c>
      <c r="F60" s="9">
        <f>D60-E60</f>
        <v>34836</v>
      </c>
    </row>
    <row r="61" spans="1:6">
      <c r="A61" s="8"/>
      <c r="B61" s="11" t="s">
        <v>28</v>
      </c>
      <c r="C61" s="11"/>
      <c r="D61" s="14">
        <v>0.37595200000000001</v>
      </c>
      <c r="E61" s="11"/>
      <c r="F61" s="11"/>
    </row>
    <row r="62" spans="1:6">
      <c r="A62" s="8"/>
      <c r="B62" s="11" t="s">
        <v>29</v>
      </c>
      <c r="C62" s="11"/>
      <c r="D62" s="15">
        <f>ROUND(D60*D61,0)</f>
        <v>26194</v>
      </c>
      <c r="E62" s="16">
        <f>ROUND(D62/2,0)</f>
        <v>13097</v>
      </c>
      <c r="F62" s="15">
        <f>D62-E62</f>
        <v>13097</v>
      </c>
    </row>
    <row r="63" spans="1:6">
      <c r="A63" s="8"/>
      <c r="B63" s="11" t="s">
        <v>30</v>
      </c>
      <c r="C63" s="11"/>
      <c r="D63" s="12">
        <f>+D60-D62</f>
        <v>43479</v>
      </c>
      <c r="E63" s="13">
        <f>ROUND(D63/2,0)</f>
        <v>21740</v>
      </c>
      <c r="F63" s="12">
        <f>D63-E63</f>
        <v>21739</v>
      </c>
    </row>
    <row r="64" spans="1:6">
      <c r="A64" s="8">
        <v>4</v>
      </c>
      <c r="B64" s="11" t="s">
        <v>191</v>
      </c>
      <c r="C64" s="10">
        <v>3.2024999999999998E-2</v>
      </c>
      <c r="D64" s="9">
        <f>ROUND(D$3*C64,0)</f>
        <v>7730</v>
      </c>
      <c r="E64" s="11">
        <f>ROUND(D64/2,0)</f>
        <v>3865</v>
      </c>
      <c r="F64" s="9">
        <f>D64-E64</f>
        <v>3865</v>
      </c>
    </row>
    <row r="65" spans="1:8">
      <c r="A65" s="8"/>
      <c r="B65" s="11" t="s">
        <v>28</v>
      </c>
      <c r="C65" s="11"/>
      <c r="D65" s="14">
        <v>0.43913000000000002</v>
      </c>
      <c r="E65" s="11"/>
      <c r="F65" s="11"/>
    </row>
    <row r="66" spans="1:8">
      <c r="A66" s="8"/>
      <c r="B66" s="11" t="s">
        <v>29</v>
      </c>
      <c r="C66" s="11"/>
      <c r="D66" s="15">
        <f>ROUND(D64*D65,0)</f>
        <v>3394</v>
      </c>
      <c r="E66" s="16">
        <f>ROUND(D66/2,0)</f>
        <v>1697</v>
      </c>
      <c r="F66" s="15">
        <f>D66-E66</f>
        <v>1697</v>
      </c>
    </row>
    <row r="67" spans="1:8">
      <c r="A67" s="8"/>
      <c r="B67" s="11" t="s">
        <v>30</v>
      </c>
      <c r="C67" s="11"/>
      <c r="D67" s="12">
        <f>+D64-D66</f>
        <v>4336</v>
      </c>
      <c r="E67" s="13">
        <f>ROUND(D67/2,0)</f>
        <v>2168</v>
      </c>
      <c r="F67" s="12">
        <f>D67-E67</f>
        <v>2168</v>
      </c>
    </row>
    <row r="68" spans="1:8">
      <c r="A68" s="8">
        <v>4</v>
      </c>
      <c r="B68" s="11" t="s">
        <v>192</v>
      </c>
      <c r="C68" s="10">
        <v>0.101062</v>
      </c>
      <c r="D68" s="9">
        <f>ROUND(D$3*C68,0)</f>
        <v>24393</v>
      </c>
      <c r="E68" s="11">
        <f>ROUND(D68/2,0)</f>
        <v>12197</v>
      </c>
      <c r="F68" s="9">
        <f>D68-E68</f>
        <v>12196</v>
      </c>
    </row>
    <row r="69" spans="1:8">
      <c r="A69" s="8"/>
      <c r="B69" s="11" t="s">
        <v>28</v>
      </c>
      <c r="C69" s="11"/>
      <c r="D69" s="14">
        <v>0.49465300000000001</v>
      </c>
      <c r="E69" s="11"/>
      <c r="F69" s="11"/>
    </row>
    <row r="70" spans="1:8">
      <c r="A70" s="8"/>
      <c r="B70" s="11" t="s">
        <v>29</v>
      </c>
      <c r="C70" s="11"/>
      <c r="D70" s="15">
        <f>ROUND(D68*D69,0)</f>
        <v>12066</v>
      </c>
      <c r="E70" s="16">
        <f t="shared" ref="E70:E75" si="3">ROUND(D70/2,0)</f>
        <v>6033</v>
      </c>
      <c r="F70" s="15">
        <f t="shared" ref="F70:F75" si="4">D70-E70</f>
        <v>6033</v>
      </c>
    </row>
    <row r="71" spans="1:8">
      <c r="A71" s="8" t="s">
        <v>590</v>
      </c>
      <c r="B71" s="11" t="s">
        <v>30</v>
      </c>
      <c r="C71" s="11"/>
      <c r="D71" s="12">
        <f>+D68-D70</f>
        <v>12327</v>
      </c>
      <c r="E71" s="13">
        <f t="shared" si="3"/>
        <v>6164</v>
      </c>
      <c r="F71" s="12">
        <f t="shared" si="4"/>
        <v>6163</v>
      </c>
    </row>
    <row r="72" spans="1:8">
      <c r="A72" s="8">
        <v>5</v>
      </c>
      <c r="B72" s="11" t="s">
        <v>193</v>
      </c>
      <c r="C72" s="10">
        <v>1.456E-3</v>
      </c>
      <c r="D72" s="12">
        <f>ROUND(D$3*C72,0)</f>
        <v>351</v>
      </c>
      <c r="E72" s="13">
        <f t="shared" si="3"/>
        <v>176</v>
      </c>
      <c r="F72" s="12">
        <f t="shared" si="4"/>
        <v>175</v>
      </c>
    </row>
    <row r="73" spans="1:8">
      <c r="A73" s="8">
        <v>5</v>
      </c>
      <c r="B73" s="11" t="s">
        <v>194</v>
      </c>
      <c r="C73" s="10">
        <v>1.4938E-2</v>
      </c>
      <c r="D73" s="12">
        <f>ROUND(D$3*C73,0)</f>
        <v>3606</v>
      </c>
      <c r="E73" s="13">
        <f t="shared" si="3"/>
        <v>1803</v>
      </c>
      <c r="F73" s="12">
        <f t="shared" si="4"/>
        <v>1803</v>
      </c>
    </row>
    <row r="74" spans="1:8">
      <c r="A74" s="8">
        <v>5</v>
      </c>
      <c r="B74" s="11" t="s">
        <v>195</v>
      </c>
      <c r="C74" s="10">
        <v>1.4591E-2</v>
      </c>
      <c r="D74" s="12">
        <f>+D3-SUM(D4:D5)-SUM(D10:D56)-D60-D64-D68-SUM(D72:D73)</f>
        <v>3518</v>
      </c>
      <c r="E74" s="13">
        <f t="shared" si="3"/>
        <v>1759</v>
      </c>
      <c r="F74" s="12">
        <f t="shared" si="4"/>
        <v>1759</v>
      </c>
    </row>
    <row r="75" spans="1:8">
      <c r="A75" s="8">
        <v>6</v>
      </c>
      <c r="B75" s="11" t="s">
        <v>196</v>
      </c>
      <c r="C75" s="10">
        <v>0</v>
      </c>
      <c r="D75" s="12">
        <f>ROUND(D$3*C75,0)</f>
        <v>0</v>
      </c>
      <c r="E75" s="13">
        <f t="shared" si="3"/>
        <v>0</v>
      </c>
      <c r="F75" s="12">
        <f t="shared" si="4"/>
        <v>0</v>
      </c>
    </row>
    <row r="76" spans="1:8">
      <c r="A76" s="8"/>
      <c r="B76" s="28" t="s">
        <v>37</v>
      </c>
      <c r="C76" s="10">
        <v>1</v>
      </c>
      <c r="D76" s="12">
        <f>+D4+SUM(D7:D55)+D58+D59+D62+D63+D66+D67+D70+D71+D72+D73+D74+D75</f>
        <v>241368</v>
      </c>
      <c r="E76" s="12">
        <f>+E4+SUM(E7:E55)+E58+E59+E62+E63+E66+E67+E70+E71+E72+E73+E74+E75</f>
        <v>120695</v>
      </c>
      <c r="F76" s="12">
        <f>+F4+SUM(F7:F55)+F58+F59+F62+F63+F66+F67+F70+F71+F72+F73+F74+F75</f>
        <v>120673</v>
      </c>
    </row>
    <row r="77" spans="1:8">
      <c r="B77" s="18" t="s">
        <v>38</v>
      </c>
      <c r="D77" s="19">
        <f>+D4</f>
        <v>309</v>
      </c>
      <c r="E77" s="19">
        <f>+E4</f>
        <v>155</v>
      </c>
      <c r="F77" s="19">
        <f>+F4</f>
        <v>154</v>
      </c>
    </row>
    <row r="78" spans="1:8">
      <c r="B78" s="2" t="s">
        <v>39</v>
      </c>
      <c r="D78" s="19">
        <f>+D7</f>
        <v>4638</v>
      </c>
      <c r="E78" s="19">
        <f>+E7</f>
        <v>2319</v>
      </c>
      <c r="F78" s="19">
        <f>+F7</f>
        <v>2319</v>
      </c>
    </row>
    <row r="79" spans="1:8">
      <c r="B79" s="2" t="s">
        <v>40</v>
      </c>
      <c r="D79" s="19">
        <f>+D58+D62+D66+D70</f>
        <v>76356</v>
      </c>
      <c r="E79" s="19">
        <f>+E58+E62+E66+E70</f>
        <v>38178</v>
      </c>
      <c r="F79" s="19">
        <f>+F58+F62+F66+F70</f>
        <v>38178</v>
      </c>
      <c r="H79" s="3">
        <v>1</v>
      </c>
    </row>
    <row r="80" spans="1:8">
      <c r="B80" s="18" t="s">
        <v>41</v>
      </c>
      <c r="D80" s="19">
        <f>+D76-D77-D78-D79</f>
        <v>160065</v>
      </c>
      <c r="E80" s="19">
        <f>+E76-E77-E78-E79</f>
        <v>80043</v>
      </c>
      <c r="F80" s="19">
        <f>+F76-F77-F78-F79</f>
        <v>80022</v>
      </c>
      <c r="H80" s="3">
        <v>2</v>
      </c>
    </row>
    <row r="82" spans="2:4" hidden="1">
      <c r="B82" s="3" t="s">
        <v>42</v>
      </c>
      <c r="C82" s="4">
        <v>0</v>
      </c>
      <c r="D82" s="3">
        <f>+D74-ROUND(D3*C74,0)</f>
        <v>-4</v>
      </c>
    </row>
  </sheetData>
  <pageMargins left="0.7" right="0.7" top="0.75" bottom="0.75" header="0.3" footer="0.3"/>
  <pageSetup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WVB82"/>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197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Worksheet'!$D$11</f>
        <v>378174</v>
      </c>
      <c r="E3" s="11"/>
      <c r="F3" s="11"/>
    </row>
    <row r="4" spans="1:6">
      <c r="A4" s="8">
        <v>0</v>
      </c>
      <c r="B4" s="11" t="s">
        <v>4</v>
      </c>
      <c r="C4" s="10">
        <v>1.036E-3</v>
      </c>
      <c r="D4" s="12">
        <f>ROUND(D$3*C4,0)</f>
        <v>392</v>
      </c>
      <c r="E4" s="13">
        <f>ROUND(D4/2,0)</f>
        <v>196</v>
      </c>
      <c r="F4" s="12">
        <f>D4-E4</f>
        <v>196</v>
      </c>
    </row>
    <row r="5" spans="1:6">
      <c r="A5" s="8">
        <v>1</v>
      </c>
      <c r="B5" s="11" t="s">
        <v>198</v>
      </c>
      <c r="C5" s="10">
        <v>0.23255999999999999</v>
      </c>
      <c r="D5" s="9">
        <f>ROUND(D$3*C5,0)</f>
        <v>87948</v>
      </c>
      <c r="E5" s="11">
        <f>ROUND(D5/2,0)</f>
        <v>43974</v>
      </c>
      <c r="F5" s="9">
        <f>D5-E5</f>
        <v>43974</v>
      </c>
    </row>
    <row r="6" spans="1:6">
      <c r="A6" s="8"/>
      <c r="B6" s="11" t="s">
        <v>6</v>
      </c>
      <c r="C6" s="11"/>
      <c r="D6" s="14">
        <v>0.28138800000000003</v>
      </c>
      <c r="E6" s="11"/>
      <c r="F6" s="11"/>
    </row>
    <row r="7" spans="1:6">
      <c r="A7" s="8"/>
      <c r="B7" s="11" t="s">
        <v>7</v>
      </c>
      <c r="C7" s="11"/>
      <c r="D7" s="15">
        <f>ROUND(D5*D6,0)</f>
        <v>24748</v>
      </c>
      <c r="E7" s="16">
        <f>ROUND(D7/2,0)</f>
        <v>12374</v>
      </c>
      <c r="F7" s="15">
        <f>D7-E7</f>
        <v>12374</v>
      </c>
    </row>
    <row r="8" spans="1:6">
      <c r="A8" s="8"/>
      <c r="B8" s="11" t="s">
        <v>8</v>
      </c>
      <c r="C8" s="11"/>
      <c r="D8" s="12">
        <f>+D5-D7</f>
        <v>63200</v>
      </c>
      <c r="E8" s="13">
        <f>ROUND(D8/2,0)</f>
        <v>31600</v>
      </c>
      <c r="F8" s="12">
        <f>D8-E8</f>
        <v>31600</v>
      </c>
    </row>
    <row r="9" spans="1:6">
      <c r="A9" s="8">
        <v>2</v>
      </c>
      <c r="B9" s="11" t="s">
        <v>46</v>
      </c>
      <c r="C9" s="11"/>
      <c r="D9" s="9"/>
      <c r="E9" s="11"/>
      <c r="F9" s="11"/>
    </row>
    <row r="10" spans="1:6">
      <c r="A10" s="8"/>
      <c r="B10" s="11" t="s">
        <v>10</v>
      </c>
      <c r="C10" s="10">
        <v>7.1599999999999995E-4</v>
      </c>
      <c r="D10" s="12">
        <f>ROUND(D$3*C10,0)</f>
        <v>271</v>
      </c>
      <c r="E10" s="13">
        <f>ROUND(D10/2,0)</f>
        <v>136</v>
      </c>
      <c r="F10" s="12">
        <f>D10-E10</f>
        <v>135</v>
      </c>
    </row>
    <row r="11" spans="1:6">
      <c r="A11" s="8"/>
      <c r="B11" s="11" t="s">
        <v>11</v>
      </c>
      <c r="C11" s="10">
        <v>4.15E-4</v>
      </c>
      <c r="D11" s="12">
        <f>ROUND(D$3*C11,0)</f>
        <v>157</v>
      </c>
      <c r="E11" s="13">
        <f>ROUND(D11/2,0)</f>
        <v>79</v>
      </c>
      <c r="F11" s="12">
        <f>D11-E11</f>
        <v>78</v>
      </c>
    </row>
    <row r="12" spans="1:6">
      <c r="A12" s="8">
        <v>2</v>
      </c>
      <c r="B12" s="11" t="s">
        <v>199</v>
      </c>
      <c r="C12" s="11"/>
      <c r="D12" s="9"/>
      <c r="E12" s="11"/>
      <c r="F12" s="11"/>
    </row>
    <row r="13" spans="1:6">
      <c r="A13" s="8"/>
      <c r="B13" s="11" t="s">
        <v>10</v>
      </c>
      <c r="C13" s="10">
        <v>3.5E-4</v>
      </c>
      <c r="D13" s="12">
        <f>ROUND(D$3*C13,0)</f>
        <v>132</v>
      </c>
      <c r="E13" s="13">
        <f>ROUND(D13/2,0)</f>
        <v>66</v>
      </c>
      <c r="F13" s="12">
        <f>D13-E13</f>
        <v>66</v>
      </c>
    </row>
    <row r="14" spans="1:6">
      <c r="A14" s="8"/>
      <c r="B14" s="11" t="s">
        <v>11</v>
      </c>
      <c r="C14" s="10">
        <v>2.5599999999999999E-4</v>
      </c>
      <c r="D14" s="12">
        <f>ROUND(D$3*C14,0)</f>
        <v>97</v>
      </c>
      <c r="E14" s="13">
        <f>ROUND(D14/2,0)</f>
        <v>49</v>
      </c>
      <c r="F14" s="12">
        <f>D14-E14</f>
        <v>48</v>
      </c>
    </row>
    <row r="15" spans="1:6">
      <c r="A15" s="8">
        <v>2</v>
      </c>
      <c r="B15" s="11" t="s">
        <v>200</v>
      </c>
      <c r="C15" s="11"/>
      <c r="D15" s="9"/>
      <c r="E15" s="11"/>
      <c r="F15" s="11"/>
    </row>
    <row r="16" spans="1:6">
      <c r="A16" s="8"/>
      <c r="B16" s="11" t="s">
        <v>10</v>
      </c>
      <c r="C16" s="10">
        <v>5.1400000000000003E-4</v>
      </c>
      <c r="D16" s="12">
        <f>ROUND(D$3*C16,0)</f>
        <v>194</v>
      </c>
      <c r="E16" s="13">
        <f>ROUND(D16/2,0)</f>
        <v>97</v>
      </c>
      <c r="F16" s="12">
        <f>D16-E16</f>
        <v>97</v>
      </c>
    </row>
    <row r="17" spans="1:6">
      <c r="A17" s="8"/>
      <c r="B17" s="11" t="s">
        <v>11</v>
      </c>
      <c r="C17" s="10">
        <v>1.0900000000000001E-4</v>
      </c>
      <c r="D17" s="12">
        <f>ROUND(D$3*C17,0)</f>
        <v>41</v>
      </c>
      <c r="E17" s="13">
        <f>ROUND(D17/2,0)</f>
        <v>21</v>
      </c>
      <c r="F17" s="12">
        <f>D17-E17</f>
        <v>20</v>
      </c>
    </row>
    <row r="18" spans="1:6">
      <c r="A18" s="8">
        <v>2</v>
      </c>
      <c r="B18" s="11" t="s">
        <v>81</v>
      </c>
      <c r="C18" s="11"/>
      <c r="D18" s="9"/>
      <c r="E18" s="11"/>
      <c r="F18" s="11"/>
    </row>
    <row r="19" spans="1:6">
      <c r="A19" s="8"/>
      <c r="B19" s="11" t="s">
        <v>10</v>
      </c>
      <c r="C19" s="10">
        <v>8.0000000000000007E-5</v>
      </c>
      <c r="D19" s="12">
        <f>ROUND(D$3*C19,0)</f>
        <v>30</v>
      </c>
      <c r="E19" s="13">
        <f>ROUND(D19/2,0)</f>
        <v>15</v>
      </c>
      <c r="F19" s="12">
        <f>D19-E19</f>
        <v>15</v>
      </c>
    </row>
    <row r="20" spans="1:6">
      <c r="A20" s="8"/>
      <c r="B20" s="11" t="s">
        <v>11</v>
      </c>
      <c r="C20" s="10">
        <v>2.2900000000000001E-4</v>
      </c>
      <c r="D20" s="12">
        <f>ROUND(D$3*C20,0)</f>
        <v>87</v>
      </c>
      <c r="E20" s="13">
        <f>ROUND(D20/2,0)</f>
        <v>44</v>
      </c>
      <c r="F20" s="12">
        <f>D20-E20</f>
        <v>43</v>
      </c>
    </row>
    <row r="21" spans="1:6">
      <c r="A21" s="8">
        <v>2</v>
      </c>
      <c r="B21" s="11" t="s">
        <v>147</v>
      </c>
      <c r="C21" s="11"/>
      <c r="D21" s="9"/>
      <c r="E21" s="11"/>
      <c r="F21" s="11"/>
    </row>
    <row r="22" spans="1:6">
      <c r="A22" s="8"/>
      <c r="B22" s="11" t="s">
        <v>10</v>
      </c>
      <c r="C22" s="10">
        <v>7.3099999999999999E-4</v>
      </c>
      <c r="D22" s="12">
        <f>ROUND(D$3*C22,0)</f>
        <v>276</v>
      </c>
      <c r="E22" s="13">
        <f>ROUND(D22/2,0)</f>
        <v>138</v>
      </c>
      <c r="F22" s="12">
        <f>D22-E22</f>
        <v>138</v>
      </c>
    </row>
    <row r="23" spans="1:6">
      <c r="A23" s="8"/>
      <c r="B23" s="11" t="s">
        <v>11</v>
      </c>
      <c r="C23" s="10">
        <v>6.4599999999999998E-4</v>
      </c>
      <c r="D23" s="12">
        <f>ROUND(D$3*C23,0)</f>
        <v>244</v>
      </c>
      <c r="E23" s="13">
        <f>ROUND(D23/2,0)</f>
        <v>122</v>
      </c>
      <c r="F23" s="12">
        <f>D23-E23</f>
        <v>122</v>
      </c>
    </row>
    <row r="24" spans="1:6">
      <c r="A24" s="8">
        <v>2</v>
      </c>
      <c r="B24" s="11" t="s">
        <v>179</v>
      </c>
      <c r="C24" s="11"/>
      <c r="D24" s="9"/>
      <c r="E24" s="11"/>
      <c r="F24" s="11"/>
    </row>
    <row r="25" spans="1:6">
      <c r="A25" s="8"/>
      <c r="B25" s="11" t="s">
        <v>10</v>
      </c>
      <c r="C25" s="10">
        <v>4.9700000000000005E-4</v>
      </c>
      <c r="D25" s="12">
        <f>ROUND(D$3*C25,0)</f>
        <v>188</v>
      </c>
      <c r="E25" s="13">
        <f>ROUND(D25/2,0)</f>
        <v>94</v>
      </c>
      <c r="F25" s="12">
        <f>D25-E25</f>
        <v>94</v>
      </c>
    </row>
    <row r="26" spans="1:6">
      <c r="A26" s="8"/>
      <c r="B26" s="11" t="s">
        <v>11</v>
      </c>
      <c r="C26" s="10">
        <v>3.2299999999999999E-4</v>
      </c>
      <c r="D26" s="12">
        <f>ROUND(D$3*C26,0)</f>
        <v>122</v>
      </c>
      <c r="E26" s="13">
        <f>ROUND(D26/2,0)</f>
        <v>61</v>
      </c>
      <c r="F26" s="12">
        <f>D26-E26</f>
        <v>61</v>
      </c>
    </row>
    <row r="27" spans="1:6">
      <c r="A27" s="8">
        <v>2</v>
      </c>
      <c r="B27" s="11" t="s">
        <v>201</v>
      </c>
      <c r="C27" s="11"/>
      <c r="D27" s="9"/>
      <c r="E27" s="11"/>
      <c r="F27" s="11"/>
    </row>
    <row r="28" spans="1:6">
      <c r="A28" s="8"/>
      <c r="B28" s="11" t="s">
        <v>10</v>
      </c>
      <c r="C28" s="10">
        <v>4.3470000000000002E-3</v>
      </c>
      <c r="D28" s="12">
        <f>ROUND(D$3*C28,0)</f>
        <v>1644</v>
      </c>
      <c r="E28" s="13">
        <f>ROUND(D28/2,0)</f>
        <v>822</v>
      </c>
      <c r="F28" s="12">
        <f>D28-E28</f>
        <v>822</v>
      </c>
    </row>
    <row r="29" spans="1:6">
      <c r="A29" s="8"/>
      <c r="B29" s="11" t="s">
        <v>11</v>
      </c>
      <c r="C29" s="10">
        <v>4.2700000000000002E-4</v>
      </c>
      <c r="D29" s="12">
        <f>ROUND(D$3*C29,0)</f>
        <v>161</v>
      </c>
      <c r="E29" s="13">
        <f>ROUND(D29/2,0)</f>
        <v>81</v>
      </c>
      <c r="F29" s="12">
        <f>D29-E29</f>
        <v>80</v>
      </c>
    </row>
    <row r="30" spans="1:6">
      <c r="A30" s="8">
        <v>2</v>
      </c>
      <c r="B30" s="11" t="s">
        <v>86</v>
      </c>
      <c r="C30" s="5"/>
      <c r="D30" s="5"/>
      <c r="E30" s="6"/>
      <c r="F30" s="11"/>
    </row>
    <row r="31" spans="1:6">
      <c r="A31" s="8"/>
      <c r="B31" s="11" t="s">
        <v>10</v>
      </c>
      <c r="C31" s="10">
        <v>7.4600000000000003E-4</v>
      </c>
      <c r="D31" s="12">
        <f>ROUND(D$3*C31,0)</f>
        <v>282</v>
      </c>
      <c r="E31" s="13">
        <f>ROUND(D31/2,0)</f>
        <v>141</v>
      </c>
      <c r="F31" s="12">
        <f>D31-E31</f>
        <v>141</v>
      </c>
    </row>
    <row r="32" spans="1:6">
      <c r="A32" s="8"/>
      <c r="B32" s="11" t="s">
        <v>11</v>
      </c>
      <c r="C32" s="10">
        <v>5.8399999999999999E-4</v>
      </c>
      <c r="D32" s="12">
        <f>ROUND(D$3*C32,0)</f>
        <v>221</v>
      </c>
      <c r="E32" s="13">
        <f>ROUND(D32/2,0)</f>
        <v>111</v>
      </c>
      <c r="F32" s="12">
        <f>D32-E32</f>
        <v>110</v>
      </c>
    </row>
    <row r="33" spans="1:6">
      <c r="A33" s="8">
        <v>2</v>
      </c>
      <c r="B33" s="11" t="s">
        <v>49</v>
      </c>
      <c r="C33" s="11"/>
      <c r="D33" s="9"/>
      <c r="E33" s="11"/>
      <c r="F33" s="11"/>
    </row>
    <row r="34" spans="1:6">
      <c r="A34" s="8"/>
      <c r="B34" s="11" t="s">
        <v>10</v>
      </c>
      <c r="C34" s="10">
        <v>5.9599999999999996E-4</v>
      </c>
      <c r="D34" s="12">
        <f>ROUND(D$3*C34,0)</f>
        <v>225</v>
      </c>
      <c r="E34" s="13">
        <f>ROUND(D34/2,0)</f>
        <v>113</v>
      </c>
      <c r="F34" s="12">
        <f>D34-E34</f>
        <v>112</v>
      </c>
    </row>
    <row r="35" spans="1:6">
      <c r="A35" s="8"/>
      <c r="B35" s="11" t="s">
        <v>11</v>
      </c>
      <c r="C35" s="10">
        <v>3.8000000000000002E-4</v>
      </c>
      <c r="D35" s="12">
        <f>ROUND(D$3*C35,0)</f>
        <v>144</v>
      </c>
      <c r="E35" s="13">
        <f>ROUND(D35/2,0)</f>
        <v>72</v>
      </c>
      <c r="F35" s="12">
        <f>D35-E35</f>
        <v>72</v>
      </c>
    </row>
    <row r="36" spans="1:6">
      <c r="A36" s="8">
        <v>2</v>
      </c>
      <c r="B36" s="11" t="s">
        <v>14</v>
      </c>
      <c r="C36" s="11"/>
      <c r="D36" s="9"/>
      <c r="E36" s="11"/>
      <c r="F36" s="11"/>
    </row>
    <row r="37" spans="1:6">
      <c r="A37" s="8"/>
      <c r="B37" s="11" t="s">
        <v>10</v>
      </c>
      <c r="C37" s="10">
        <v>4.0000000000000002E-4</v>
      </c>
      <c r="D37" s="12">
        <f>ROUND(D$3*C37,0)</f>
        <v>151</v>
      </c>
      <c r="E37" s="13">
        <f>ROUND(D37/2,0)</f>
        <v>76</v>
      </c>
      <c r="F37" s="12">
        <f>D37-E37</f>
        <v>75</v>
      </c>
    </row>
    <row r="38" spans="1:6">
      <c r="A38" s="8"/>
      <c r="B38" s="11" t="s">
        <v>11</v>
      </c>
      <c r="C38" s="10">
        <v>2.7300000000000002E-4</v>
      </c>
      <c r="D38" s="12">
        <f>ROUND(D$3*C38,0)</f>
        <v>103</v>
      </c>
      <c r="E38" s="13">
        <f>ROUND(D38/2,0)</f>
        <v>52</v>
      </c>
      <c r="F38" s="12">
        <f>D38-E38</f>
        <v>51</v>
      </c>
    </row>
    <row r="39" spans="1:6">
      <c r="A39" s="8">
        <v>2</v>
      </c>
      <c r="B39" s="11" t="s">
        <v>202</v>
      </c>
      <c r="C39" s="11"/>
      <c r="D39" s="9"/>
      <c r="E39" s="11"/>
      <c r="F39" s="11"/>
    </row>
    <row r="40" spans="1:6">
      <c r="A40" s="8"/>
      <c r="B40" s="11" t="s">
        <v>10</v>
      </c>
      <c r="C40" s="10">
        <v>3.4499999999999998E-4</v>
      </c>
      <c r="D40" s="12">
        <f>ROUND(D$3*C40,0)</f>
        <v>130</v>
      </c>
      <c r="E40" s="13">
        <f>ROUND(D40/2,0)</f>
        <v>65</v>
      </c>
      <c r="F40" s="12">
        <f>D40-E40</f>
        <v>65</v>
      </c>
    </row>
    <row r="41" spans="1:6">
      <c r="A41" s="8"/>
      <c r="B41" s="11" t="s">
        <v>11</v>
      </c>
      <c r="C41" s="10">
        <v>2.3900000000000001E-4</v>
      </c>
      <c r="D41" s="12">
        <f>ROUND(D$3*C41,0)</f>
        <v>90</v>
      </c>
      <c r="E41" s="13">
        <f>ROUND(D41/2,0)</f>
        <v>45</v>
      </c>
      <c r="F41" s="12">
        <f>D41-E41</f>
        <v>45</v>
      </c>
    </row>
    <row r="42" spans="1:6">
      <c r="A42" s="8">
        <v>2</v>
      </c>
      <c r="B42" s="11" t="s">
        <v>203</v>
      </c>
      <c r="C42" s="11"/>
      <c r="D42" s="9"/>
      <c r="E42" s="11"/>
      <c r="F42" s="11"/>
    </row>
    <row r="43" spans="1:6">
      <c r="A43" s="8"/>
      <c r="B43" s="11" t="s">
        <v>10</v>
      </c>
      <c r="C43" s="10">
        <v>4.1800000000000002E-4</v>
      </c>
      <c r="D43" s="12">
        <f>ROUND(D$3*C43,0)</f>
        <v>158</v>
      </c>
      <c r="E43" s="13">
        <f>ROUND(D43/2,0)</f>
        <v>79</v>
      </c>
      <c r="F43" s="12">
        <f>D43-E43</f>
        <v>79</v>
      </c>
    </row>
    <row r="44" spans="1:6">
      <c r="A44" s="8"/>
      <c r="B44" s="11" t="s">
        <v>11</v>
      </c>
      <c r="C44" s="10">
        <v>7.7800000000000005E-4</v>
      </c>
      <c r="D44" s="12">
        <f>ROUND(D$3*C44,0)</f>
        <v>294</v>
      </c>
      <c r="E44" s="13">
        <f>ROUND(D44/2,0)</f>
        <v>147</v>
      </c>
      <c r="F44" s="12">
        <f>D44-E44</f>
        <v>147</v>
      </c>
    </row>
    <row r="45" spans="1:6">
      <c r="A45" s="8">
        <v>2</v>
      </c>
      <c r="B45" s="11" t="s">
        <v>204</v>
      </c>
      <c r="C45" s="11"/>
      <c r="D45" s="9"/>
      <c r="E45" s="11"/>
      <c r="F45" s="11"/>
    </row>
    <row r="46" spans="1:6">
      <c r="A46" s="8"/>
      <c r="B46" s="11" t="s">
        <v>10</v>
      </c>
      <c r="C46" s="10">
        <v>5.0900000000000001E-4</v>
      </c>
      <c r="D46" s="12">
        <f>ROUND(D$3*C46,0)</f>
        <v>192</v>
      </c>
      <c r="E46" s="13">
        <f>ROUND(D46/2,0)</f>
        <v>96</v>
      </c>
      <c r="F46" s="12">
        <f>D46-E46</f>
        <v>96</v>
      </c>
    </row>
    <row r="47" spans="1:6">
      <c r="A47" s="8"/>
      <c r="B47" s="11" t="s">
        <v>11</v>
      </c>
      <c r="C47" s="10">
        <v>6.5399999999999996E-4</v>
      </c>
      <c r="D47" s="12">
        <f>ROUND(D$3*C47,0)</f>
        <v>247</v>
      </c>
      <c r="E47" s="13">
        <f>ROUND(D47/2,0)</f>
        <v>124</v>
      </c>
      <c r="F47" s="12">
        <f>D47-E47</f>
        <v>123</v>
      </c>
    </row>
    <row r="48" spans="1:6">
      <c r="A48" s="8">
        <v>2</v>
      </c>
      <c r="B48" s="11" t="s">
        <v>22</v>
      </c>
      <c r="C48" s="11"/>
      <c r="D48" s="9"/>
      <c r="E48" s="11"/>
      <c r="F48" s="11"/>
    </row>
    <row r="49" spans="1:6">
      <c r="A49" s="8"/>
      <c r="B49" s="11" t="s">
        <v>10</v>
      </c>
      <c r="C49" s="10">
        <v>1.9380000000000001E-3</v>
      </c>
      <c r="D49" s="12">
        <f t="shared" ref="D49:D56" si="0">ROUND(D$3*C49,0)</f>
        <v>733</v>
      </c>
      <c r="E49" s="13">
        <f t="shared" ref="E49:E56" si="1">ROUND(D49/2,0)</f>
        <v>367</v>
      </c>
      <c r="F49" s="12">
        <f t="shared" ref="F49:F56" si="2">D49-E49</f>
        <v>366</v>
      </c>
    </row>
    <row r="50" spans="1:6">
      <c r="A50" s="8"/>
      <c r="B50" s="11" t="s">
        <v>11</v>
      </c>
      <c r="C50" s="10">
        <v>1.0889999999999999E-3</v>
      </c>
      <c r="D50" s="12">
        <f t="shared" si="0"/>
        <v>412</v>
      </c>
      <c r="E50" s="13">
        <f t="shared" si="1"/>
        <v>206</v>
      </c>
      <c r="F50" s="12">
        <f t="shared" si="2"/>
        <v>206</v>
      </c>
    </row>
    <row r="51" spans="1:6">
      <c r="A51" s="8">
        <v>3</v>
      </c>
      <c r="B51" s="11" t="s">
        <v>205</v>
      </c>
      <c r="C51" s="10">
        <v>4.8060000000000004E-3</v>
      </c>
      <c r="D51" s="12">
        <f t="shared" si="0"/>
        <v>1818</v>
      </c>
      <c r="E51" s="13">
        <f t="shared" si="1"/>
        <v>909</v>
      </c>
      <c r="F51" s="12">
        <f t="shared" si="2"/>
        <v>909</v>
      </c>
    </row>
    <row r="52" spans="1:6">
      <c r="A52" s="8">
        <v>3</v>
      </c>
      <c r="B52" s="11" t="s">
        <v>206</v>
      </c>
      <c r="C52" s="10">
        <v>0.14824799999999999</v>
      </c>
      <c r="D52" s="12">
        <f t="shared" si="0"/>
        <v>56064</v>
      </c>
      <c r="E52" s="13">
        <f t="shared" si="1"/>
        <v>28032</v>
      </c>
      <c r="F52" s="12">
        <f t="shared" si="2"/>
        <v>28032</v>
      </c>
    </row>
    <row r="53" spans="1:6">
      <c r="A53" s="8">
        <v>3</v>
      </c>
      <c r="B53" s="11" t="s">
        <v>207</v>
      </c>
      <c r="C53" s="10">
        <v>2.1999999999999999E-5</v>
      </c>
      <c r="D53" s="12">
        <f t="shared" si="0"/>
        <v>8</v>
      </c>
      <c r="E53" s="13">
        <f t="shared" si="1"/>
        <v>4</v>
      </c>
      <c r="F53" s="12">
        <f t="shared" si="2"/>
        <v>4</v>
      </c>
    </row>
    <row r="54" spans="1:6">
      <c r="A54" s="8">
        <v>3</v>
      </c>
      <c r="B54" s="11" t="s">
        <v>208</v>
      </c>
      <c r="C54" s="10">
        <v>3.5300000000000002E-4</v>
      </c>
      <c r="D54" s="12">
        <f t="shared" si="0"/>
        <v>133</v>
      </c>
      <c r="E54" s="13">
        <f t="shared" si="1"/>
        <v>67</v>
      </c>
      <c r="F54" s="12">
        <f t="shared" si="2"/>
        <v>66</v>
      </c>
    </row>
    <row r="55" spans="1:6">
      <c r="A55" s="8">
        <v>3</v>
      </c>
      <c r="B55" s="11" t="s">
        <v>209</v>
      </c>
      <c r="C55" s="10">
        <v>3.2810000000000001E-3</v>
      </c>
      <c r="D55" s="12">
        <f t="shared" si="0"/>
        <v>1241</v>
      </c>
      <c r="E55" s="13">
        <f t="shared" si="1"/>
        <v>621</v>
      </c>
      <c r="F55" s="12">
        <f t="shared" si="2"/>
        <v>620</v>
      </c>
    </row>
    <row r="56" spans="1:6">
      <c r="A56" s="8">
        <v>4</v>
      </c>
      <c r="B56" s="11" t="s">
        <v>210</v>
      </c>
      <c r="C56" s="10">
        <v>4.7120000000000002E-2</v>
      </c>
      <c r="D56" s="9">
        <f t="shared" si="0"/>
        <v>17820</v>
      </c>
      <c r="E56" s="11">
        <f t="shared" si="1"/>
        <v>8910</v>
      </c>
      <c r="F56" s="9">
        <f t="shared" si="2"/>
        <v>8910</v>
      </c>
    </row>
    <row r="57" spans="1:6">
      <c r="A57" s="8"/>
      <c r="B57" s="11" t="s">
        <v>28</v>
      </c>
      <c r="C57" s="11"/>
      <c r="D57" s="14">
        <v>0.54480600000000001</v>
      </c>
      <c r="E57" s="11"/>
      <c r="F57" s="11"/>
    </row>
    <row r="58" spans="1:6">
      <c r="A58" s="8"/>
      <c r="B58" s="11" t="s">
        <v>29</v>
      </c>
      <c r="C58" s="11"/>
      <c r="D58" s="15">
        <f>ROUND(D56*D57,0)</f>
        <v>9708</v>
      </c>
      <c r="E58" s="16">
        <f>ROUND(D58/2,0)</f>
        <v>4854</v>
      </c>
      <c r="F58" s="15">
        <f>D58-E58</f>
        <v>4854</v>
      </c>
    </row>
    <row r="59" spans="1:6">
      <c r="A59" s="8"/>
      <c r="B59" s="11" t="s">
        <v>30</v>
      </c>
      <c r="C59" s="11"/>
      <c r="D59" s="12">
        <f>+D56-D58</f>
        <v>8112</v>
      </c>
      <c r="E59" s="13">
        <f>ROUND(D59/2,0)</f>
        <v>4056</v>
      </c>
      <c r="F59" s="12">
        <f>D59-E59</f>
        <v>4056</v>
      </c>
    </row>
    <row r="60" spans="1:6">
      <c r="A60" s="8">
        <v>4</v>
      </c>
      <c r="B60" s="11" t="s">
        <v>211</v>
      </c>
      <c r="C60" s="10">
        <v>0.22808100000000001</v>
      </c>
      <c r="D60" s="9">
        <f>ROUND(D$3*C60,0)</f>
        <v>86254</v>
      </c>
      <c r="E60" s="11">
        <f>ROUND(D60/2,0)</f>
        <v>43127</v>
      </c>
      <c r="F60" s="9">
        <f>D60-E60</f>
        <v>43127</v>
      </c>
    </row>
    <row r="61" spans="1:6">
      <c r="A61" s="8"/>
      <c r="B61" s="11" t="s">
        <v>28</v>
      </c>
      <c r="C61" s="11"/>
      <c r="D61" s="14">
        <v>0.32965800000000001</v>
      </c>
      <c r="E61" s="11"/>
      <c r="F61" s="11"/>
    </row>
    <row r="62" spans="1:6">
      <c r="A62" s="8"/>
      <c r="B62" s="11" t="s">
        <v>29</v>
      </c>
      <c r="C62" s="11"/>
      <c r="D62" s="15">
        <f>ROUND(D60*D61,0)</f>
        <v>28434</v>
      </c>
      <c r="E62" s="16">
        <f>ROUND(D62/2,0)</f>
        <v>14217</v>
      </c>
      <c r="F62" s="15">
        <f>D62-E62</f>
        <v>14217</v>
      </c>
    </row>
    <row r="63" spans="1:6">
      <c r="A63" s="8"/>
      <c r="B63" s="11" t="s">
        <v>30</v>
      </c>
      <c r="C63" s="11"/>
      <c r="D63" s="12">
        <f>+D60-D62</f>
        <v>57820</v>
      </c>
      <c r="E63" s="13">
        <f>ROUND(D63/2,0)</f>
        <v>28910</v>
      </c>
      <c r="F63" s="12">
        <f>D63-E63</f>
        <v>28910</v>
      </c>
    </row>
    <row r="64" spans="1:6">
      <c r="A64" s="8">
        <v>4</v>
      </c>
      <c r="B64" s="11" t="s">
        <v>212</v>
      </c>
      <c r="C64" s="10">
        <v>8.1248000000000001E-2</v>
      </c>
      <c r="D64" s="9">
        <f>ROUND(D$3*C64,0)</f>
        <v>30726</v>
      </c>
      <c r="E64" s="11">
        <f>ROUND(D64/2,0)</f>
        <v>15363</v>
      </c>
      <c r="F64" s="9">
        <f>D64-E64</f>
        <v>15363</v>
      </c>
    </row>
    <row r="65" spans="1:8">
      <c r="A65" s="8"/>
      <c r="B65" s="11" t="s">
        <v>28</v>
      </c>
      <c r="C65" s="11"/>
      <c r="D65" s="14">
        <v>0.42049799999999998</v>
      </c>
      <c r="E65" s="11"/>
      <c r="F65" s="11"/>
    </row>
    <row r="66" spans="1:8">
      <c r="A66" s="8"/>
      <c r="B66" s="11" t="s">
        <v>29</v>
      </c>
      <c r="C66" s="11"/>
      <c r="D66" s="15">
        <f>ROUND(D64*D65,0)</f>
        <v>12920</v>
      </c>
      <c r="E66" s="16">
        <f>ROUND(D66/2,0)</f>
        <v>6460</v>
      </c>
      <c r="F66" s="15">
        <f>D66-E66</f>
        <v>6460</v>
      </c>
    </row>
    <row r="67" spans="1:8">
      <c r="A67" s="8"/>
      <c r="B67" s="11" t="s">
        <v>30</v>
      </c>
      <c r="C67" s="11"/>
      <c r="D67" s="12">
        <f>+D64-D66</f>
        <v>17806</v>
      </c>
      <c r="E67" s="13">
        <f>ROUND(D67/2,0)</f>
        <v>8903</v>
      </c>
      <c r="F67" s="12">
        <f>D67-E67</f>
        <v>8903</v>
      </c>
    </row>
    <row r="68" spans="1:8">
      <c r="A68" s="8">
        <v>4</v>
      </c>
      <c r="B68" s="11" t="s">
        <v>213</v>
      </c>
      <c r="C68" s="10">
        <v>0.20543600000000001</v>
      </c>
      <c r="D68" s="9">
        <f>ROUND(D$3*C68,0)</f>
        <v>77691</v>
      </c>
      <c r="E68" s="11">
        <f>ROUND(D68/2,0)</f>
        <v>38846</v>
      </c>
      <c r="F68" s="9">
        <f>D68-E68</f>
        <v>38845</v>
      </c>
    </row>
    <row r="69" spans="1:8">
      <c r="A69" s="8"/>
      <c r="B69" s="11" t="s">
        <v>28</v>
      </c>
      <c r="C69" s="11"/>
      <c r="D69" s="14">
        <v>0.48886400000000002</v>
      </c>
      <c r="E69" s="11"/>
      <c r="F69" s="11"/>
    </row>
    <row r="70" spans="1:8">
      <c r="A70" s="8"/>
      <c r="B70" s="11" t="s">
        <v>29</v>
      </c>
      <c r="C70" s="11"/>
      <c r="D70" s="15">
        <f>ROUND(D68*D69,0)</f>
        <v>37980</v>
      </c>
      <c r="E70" s="16">
        <f t="shared" ref="E70:E75" si="3">ROUND(D70/2,0)</f>
        <v>18990</v>
      </c>
      <c r="F70" s="15">
        <f t="shared" ref="F70:F75" si="4">D70-E70</f>
        <v>18990</v>
      </c>
    </row>
    <row r="71" spans="1:8">
      <c r="A71" s="8" t="s">
        <v>590</v>
      </c>
      <c r="B71" s="11" t="s">
        <v>30</v>
      </c>
      <c r="C71" s="11"/>
      <c r="D71" s="12">
        <f>+D68-D70</f>
        <v>39711</v>
      </c>
      <c r="E71" s="13">
        <f t="shared" si="3"/>
        <v>19856</v>
      </c>
      <c r="F71" s="12">
        <f t="shared" si="4"/>
        <v>19855</v>
      </c>
    </row>
    <row r="72" spans="1:8">
      <c r="A72" s="8">
        <v>5</v>
      </c>
      <c r="B72" s="11" t="s">
        <v>214</v>
      </c>
      <c r="C72" s="10">
        <v>2.4320999999999999E-2</v>
      </c>
      <c r="D72" s="12">
        <f>ROUND(D$3*C72,0)</f>
        <v>9198</v>
      </c>
      <c r="E72" s="13">
        <f t="shared" si="3"/>
        <v>4599</v>
      </c>
      <c r="F72" s="12">
        <f t="shared" si="4"/>
        <v>4599</v>
      </c>
    </row>
    <row r="73" spans="1:8">
      <c r="A73" s="8">
        <v>5</v>
      </c>
      <c r="B73" s="11" t="s">
        <v>215</v>
      </c>
      <c r="C73" s="10">
        <v>1.683E-3</v>
      </c>
      <c r="D73" s="12">
        <f>ROUND(D$3*C73,0)</f>
        <v>636</v>
      </c>
      <c r="E73" s="13">
        <f t="shared" si="3"/>
        <v>318</v>
      </c>
      <c r="F73" s="12">
        <f t="shared" si="4"/>
        <v>318</v>
      </c>
    </row>
    <row r="74" spans="1:8">
      <c r="A74" s="8">
        <v>5</v>
      </c>
      <c r="B74" s="11" t="s">
        <v>216</v>
      </c>
      <c r="C74" s="10">
        <v>3.2160000000000001E-3</v>
      </c>
      <c r="D74" s="12">
        <f>+D3-SUM(D4:D5)-SUM(D10:D56)-D60-D64-D68-SUM(D72:D73)</f>
        <v>1219</v>
      </c>
      <c r="E74" s="13">
        <f t="shared" si="3"/>
        <v>610</v>
      </c>
      <c r="F74" s="12">
        <f t="shared" si="4"/>
        <v>609</v>
      </c>
    </row>
    <row r="75" spans="1:8">
      <c r="A75" s="8">
        <v>6</v>
      </c>
      <c r="B75" s="11" t="s">
        <v>217</v>
      </c>
      <c r="C75" s="10">
        <v>0</v>
      </c>
      <c r="D75" s="12">
        <f>ROUND(D$3*C75,0)</f>
        <v>0</v>
      </c>
      <c r="E75" s="13">
        <f t="shared" si="3"/>
        <v>0</v>
      </c>
      <c r="F75" s="12">
        <f t="shared" si="4"/>
        <v>0</v>
      </c>
    </row>
    <row r="76" spans="1:8">
      <c r="A76" s="8"/>
      <c r="B76" s="28" t="s">
        <v>37</v>
      </c>
      <c r="C76" s="10">
        <v>1</v>
      </c>
      <c r="D76" s="12">
        <f>+D4+SUM(D7:D55)+D58+D59+D62+D63+D66+D67+D70+D71+D72+D73+D74+D75</f>
        <v>378174</v>
      </c>
      <c r="E76" s="12">
        <f>+E4+SUM(E7:E55)+E58+E59+E62+E63+E66+E67+E70+E71+E72+E73+E74+E75</f>
        <v>189095</v>
      </c>
      <c r="F76" s="12">
        <f>+F4+SUM(F7:F55)+F58+F59+F62+F63+F66+F67+F70+F71+F72+F73+F74+F75</f>
        <v>189079</v>
      </c>
    </row>
    <row r="77" spans="1:8">
      <c r="B77" s="18" t="s">
        <v>38</v>
      </c>
      <c r="D77" s="19">
        <f>+D4</f>
        <v>392</v>
      </c>
      <c r="E77" s="19">
        <f>+E4</f>
        <v>196</v>
      </c>
      <c r="F77" s="19">
        <f>+F4</f>
        <v>196</v>
      </c>
    </row>
    <row r="78" spans="1:8">
      <c r="B78" s="2" t="s">
        <v>39</v>
      </c>
      <c r="D78" s="19">
        <f>+D7</f>
        <v>24748</v>
      </c>
      <c r="E78" s="19">
        <f>+E7</f>
        <v>12374</v>
      </c>
      <c r="F78" s="19">
        <f>+F7</f>
        <v>12374</v>
      </c>
    </row>
    <row r="79" spans="1:8">
      <c r="B79" s="2" t="s">
        <v>40</v>
      </c>
      <c r="D79" s="19">
        <f>+D58+D62+D66+D70</f>
        <v>89042</v>
      </c>
      <c r="E79" s="19">
        <f>+E58+E62+E66+E70</f>
        <v>44521</v>
      </c>
      <c r="F79" s="19">
        <f>+F58+F62+F66+F70</f>
        <v>44521</v>
      </c>
      <c r="H79" s="3">
        <v>1</v>
      </c>
    </row>
    <row r="80" spans="1:8">
      <c r="B80" s="18" t="s">
        <v>41</v>
      </c>
      <c r="D80" s="19">
        <f>+D76-D77-D78-D79</f>
        <v>263992</v>
      </c>
      <c r="E80" s="19">
        <f>+E76-E77-E78-E79</f>
        <v>132004</v>
      </c>
      <c r="F80" s="19">
        <f>+F76-F77-F78-F79</f>
        <v>131988</v>
      </c>
      <c r="H80" s="3">
        <v>2</v>
      </c>
    </row>
    <row r="82" spans="2:4" hidden="1">
      <c r="B82" s="3" t="s">
        <v>42</v>
      </c>
      <c r="C82" s="4">
        <v>0</v>
      </c>
      <c r="D82" s="3">
        <f>+D74-ROUND(D3*C74,0)</f>
        <v>3</v>
      </c>
    </row>
  </sheetData>
  <pageMargins left="0.7" right="0.7" top="0.75" bottom="0.75" header="0.3" footer="0.3"/>
  <pageSetup scale="5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pageSetUpPr fitToPage="1"/>
  </sheetPr>
  <dimension ref="A1:WVB78"/>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218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Worksheet'!$D$12</f>
        <v>1540969</v>
      </c>
      <c r="E3" s="11"/>
      <c r="F3" s="11"/>
    </row>
    <row r="4" spans="1:6">
      <c r="A4" s="8">
        <v>0</v>
      </c>
      <c r="B4" s="11" t="s">
        <v>4</v>
      </c>
      <c r="C4" s="10">
        <v>8.9999999999999998E-4</v>
      </c>
      <c r="D4" s="12">
        <f>ROUND(D$3*C4,0)</f>
        <v>1387</v>
      </c>
      <c r="E4" s="13">
        <f>ROUND(D4/2,0)</f>
        <v>694</v>
      </c>
      <c r="F4" s="12">
        <f>D4-E4</f>
        <v>693</v>
      </c>
    </row>
    <row r="5" spans="1:6">
      <c r="A5" s="8">
        <v>1</v>
      </c>
      <c r="B5" s="11" t="s">
        <v>219</v>
      </c>
      <c r="C5" s="10">
        <v>0.16949500000000001</v>
      </c>
      <c r="D5" s="9">
        <f>ROUND(D$3*C5,0)</f>
        <v>261187</v>
      </c>
      <c r="E5" s="11">
        <f>ROUND(D5/2,0)</f>
        <v>130594</v>
      </c>
      <c r="F5" s="9">
        <f>D5-E5</f>
        <v>130593</v>
      </c>
    </row>
    <row r="6" spans="1:6">
      <c r="A6" s="8"/>
      <c r="B6" s="11" t="s">
        <v>6</v>
      </c>
      <c r="C6" s="11"/>
      <c r="D6" s="14">
        <v>0.38001600000000002</v>
      </c>
      <c r="E6" s="11"/>
      <c r="F6" s="11"/>
    </row>
    <row r="7" spans="1:6">
      <c r="A7" s="8"/>
      <c r="B7" s="11" t="s">
        <v>7</v>
      </c>
      <c r="C7" s="11"/>
      <c r="D7" s="15">
        <f>ROUND(D5*D6,0)</f>
        <v>99255</v>
      </c>
      <c r="E7" s="16">
        <f>ROUND(D7/2,0)</f>
        <v>49628</v>
      </c>
      <c r="F7" s="15">
        <f>D7-E7</f>
        <v>49627</v>
      </c>
    </row>
    <row r="8" spans="1:6">
      <c r="A8" s="8"/>
      <c r="B8" s="11" t="s">
        <v>8</v>
      </c>
      <c r="C8" s="11"/>
      <c r="D8" s="12">
        <f>+D5-D7</f>
        <v>161932</v>
      </c>
      <c r="E8" s="13">
        <f>ROUND(D8/2,0)</f>
        <v>80966</v>
      </c>
      <c r="F8" s="12">
        <f>D8-E8</f>
        <v>80966</v>
      </c>
    </row>
    <row r="9" spans="1:6">
      <c r="A9" s="8">
        <v>2</v>
      </c>
      <c r="B9" s="11" t="s">
        <v>199</v>
      </c>
      <c r="C9" s="11"/>
      <c r="D9" s="9"/>
      <c r="E9" s="11"/>
      <c r="F9" s="11"/>
    </row>
    <row r="10" spans="1:6">
      <c r="A10" s="8"/>
      <c r="B10" s="11" t="s">
        <v>10</v>
      </c>
      <c r="C10" s="10">
        <v>0</v>
      </c>
      <c r="D10" s="12">
        <f>ROUND(D$3*C10,0)</f>
        <v>0</v>
      </c>
      <c r="E10" s="13">
        <f>ROUND(D10/2,0)</f>
        <v>0</v>
      </c>
      <c r="F10" s="12">
        <f>D10-E10</f>
        <v>0</v>
      </c>
    </row>
    <row r="11" spans="1:6">
      <c r="A11" s="8"/>
      <c r="B11" s="11" t="s">
        <v>11</v>
      </c>
      <c r="C11" s="10">
        <v>0</v>
      </c>
      <c r="D11" s="12">
        <f>ROUND(D$3*C11,0)</f>
        <v>0</v>
      </c>
      <c r="E11" s="13">
        <f>ROUND(D11/2,0)</f>
        <v>0</v>
      </c>
      <c r="F11" s="12">
        <f>D11-E11</f>
        <v>0</v>
      </c>
    </row>
    <row r="12" spans="1:6">
      <c r="A12" s="8">
        <v>2</v>
      </c>
      <c r="B12" s="11" t="s">
        <v>220</v>
      </c>
      <c r="C12" s="11"/>
      <c r="D12" s="9"/>
      <c r="E12" s="11"/>
      <c r="F12" s="11"/>
    </row>
    <row r="13" spans="1:6">
      <c r="A13" s="8"/>
      <c r="B13" s="11" t="s">
        <v>10</v>
      </c>
      <c r="C13" s="10">
        <v>4.3399999999999998E-4</v>
      </c>
      <c r="D13" s="12">
        <f>ROUND(D$3*C13,0)</f>
        <v>669</v>
      </c>
      <c r="E13" s="13">
        <f>ROUND(D13/2,0)</f>
        <v>335</v>
      </c>
      <c r="F13" s="12">
        <f>D13-E13</f>
        <v>334</v>
      </c>
    </row>
    <row r="14" spans="1:6">
      <c r="A14" s="8"/>
      <c r="B14" s="11" t="s">
        <v>11</v>
      </c>
      <c r="C14" s="10">
        <v>0</v>
      </c>
      <c r="D14" s="12">
        <f>ROUND(D$3*C14,0)</f>
        <v>0</v>
      </c>
      <c r="E14" s="13">
        <f>ROUND(D14/2,0)</f>
        <v>0</v>
      </c>
      <c r="F14" s="12">
        <f>D14-E14</f>
        <v>0</v>
      </c>
    </row>
    <row r="15" spans="1:6">
      <c r="A15" s="8">
        <v>2</v>
      </c>
      <c r="B15" s="11" t="s">
        <v>221</v>
      </c>
      <c r="C15" s="11"/>
      <c r="D15" s="9"/>
      <c r="E15" s="11"/>
      <c r="F15" s="11"/>
    </row>
    <row r="16" spans="1:6">
      <c r="A16" s="8"/>
      <c r="B16" s="11" t="s">
        <v>10</v>
      </c>
      <c r="C16" s="10">
        <v>4.64E-4</v>
      </c>
      <c r="D16" s="12">
        <f>ROUND(D$3*C16,0)</f>
        <v>715</v>
      </c>
      <c r="E16" s="13">
        <f>ROUND(D16/2,0)</f>
        <v>358</v>
      </c>
      <c r="F16" s="12">
        <f>D16-E16</f>
        <v>357</v>
      </c>
    </row>
    <row r="17" spans="1:6">
      <c r="A17" s="8"/>
      <c r="B17" s="11" t="s">
        <v>11</v>
      </c>
      <c r="C17" s="10">
        <v>0</v>
      </c>
      <c r="D17" s="12">
        <f>ROUND(D$3*C17,0)</f>
        <v>0</v>
      </c>
      <c r="E17" s="13">
        <f>ROUND(D17/2,0)</f>
        <v>0</v>
      </c>
      <c r="F17" s="12">
        <f>D17-E17</f>
        <v>0</v>
      </c>
    </row>
    <row r="18" spans="1:6">
      <c r="A18" s="8">
        <v>2</v>
      </c>
      <c r="B18" s="11" t="s">
        <v>222</v>
      </c>
      <c r="C18" s="11"/>
      <c r="D18" s="9"/>
      <c r="E18" s="11"/>
      <c r="F18" s="11"/>
    </row>
    <row r="19" spans="1:6">
      <c r="A19" s="8"/>
      <c r="B19" s="11" t="s">
        <v>10</v>
      </c>
      <c r="C19" s="10">
        <v>9.7850000000000003E-3</v>
      </c>
      <c r="D19" s="12">
        <f>ROUND(D$3*C19,0)</f>
        <v>15078</v>
      </c>
      <c r="E19" s="13">
        <f>ROUND(D19/2,0)</f>
        <v>7539</v>
      </c>
      <c r="F19" s="12">
        <f>D19-E19</f>
        <v>7539</v>
      </c>
    </row>
    <row r="20" spans="1:6">
      <c r="A20" s="8"/>
      <c r="B20" s="11" t="s">
        <v>11</v>
      </c>
      <c r="C20" s="10">
        <v>8.8099999999999995E-4</v>
      </c>
      <c r="D20" s="12">
        <f>ROUND(D$3*C20,0)</f>
        <v>1358</v>
      </c>
      <c r="E20" s="13">
        <f>ROUND(D20/2,0)</f>
        <v>679</v>
      </c>
      <c r="F20" s="12">
        <f>D20-E20</f>
        <v>679</v>
      </c>
    </row>
    <row r="21" spans="1:6">
      <c r="A21" s="8">
        <v>2</v>
      </c>
      <c r="B21" s="11" t="s">
        <v>16</v>
      </c>
      <c r="C21" s="11"/>
      <c r="D21" s="9"/>
      <c r="E21" s="11"/>
      <c r="F21" s="11"/>
    </row>
    <row r="22" spans="1:6">
      <c r="A22" s="8"/>
      <c r="B22" s="11" t="s">
        <v>10</v>
      </c>
      <c r="C22" s="10">
        <v>3.9999999999999998E-6</v>
      </c>
      <c r="D22" s="12">
        <f>ROUND(D$3*C22,0)</f>
        <v>6</v>
      </c>
      <c r="E22" s="13">
        <f>ROUND(D22/2,0)</f>
        <v>3</v>
      </c>
      <c r="F22" s="12">
        <f>D22-E22</f>
        <v>3</v>
      </c>
    </row>
    <row r="23" spans="1:6">
      <c r="A23" s="8"/>
      <c r="B23" s="11" t="s">
        <v>11</v>
      </c>
      <c r="C23" s="10">
        <v>0</v>
      </c>
      <c r="D23" s="12">
        <f>ROUND(D$3*C23,0)</f>
        <v>0</v>
      </c>
      <c r="E23" s="13">
        <f>ROUND(D23/2,0)</f>
        <v>0</v>
      </c>
      <c r="F23" s="12">
        <f>D23-E23</f>
        <v>0</v>
      </c>
    </row>
    <row r="24" spans="1:6">
      <c r="A24" s="8">
        <v>2</v>
      </c>
      <c r="B24" s="11" t="s">
        <v>223</v>
      </c>
      <c r="C24" s="11"/>
      <c r="D24" s="9"/>
      <c r="E24" s="11"/>
      <c r="F24" s="11"/>
    </row>
    <row r="25" spans="1:6">
      <c r="A25" s="8"/>
      <c r="B25" s="11" t="s">
        <v>10</v>
      </c>
      <c r="C25" s="10">
        <v>1.5E-5</v>
      </c>
      <c r="D25" s="12">
        <f>ROUND(D$3*C25,0)</f>
        <v>23</v>
      </c>
      <c r="E25" s="13">
        <f>ROUND(D25/2,0)</f>
        <v>12</v>
      </c>
      <c r="F25" s="12">
        <f>D25-E25</f>
        <v>11</v>
      </c>
    </row>
    <row r="26" spans="1:6">
      <c r="A26" s="8"/>
      <c r="B26" s="11" t="s">
        <v>11</v>
      </c>
      <c r="C26" s="10">
        <v>0</v>
      </c>
      <c r="D26" s="12">
        <f>ROUND(D$3*C26,0)</f>
        <v>0</v>
      </c>
      <c r="E26" s="13">
        <f>ROUND(D26/2,0)</f>
        <v>0</v>
      </c>
      <c r="F26" s="12">
        <f>D26-E26</f>
        <v>0</v>
      </c>
    </row>
    <row r="27" spans="1:6">
      <c r="A27" s="8">
        <v>2</v>
      </c>
      <c r="B27" s="11" t="s">
        <v>224</v>
      </c>
      <c r="C27" s="11"/>
      <c r="D27" s="9"/>
      <c r="E27" s="11"/>
      <c r="F27" s="11"/>
    </row>
    <row r="28" spans="1:6">
      <c r="A28" s="8"/>
      <c r="B28" s="11" t="s">
        <v>10</v>
      </c>
      <c r="C28" s="10">
        <v>5.0000000000000004E-6</v>
      </c>
      <c r="D28" s="12">
        <f>ROUND(D$3*C28,0)</f>
        <v>8</v>
      </c>
      <c r="E28" s="13">
        <f>ROUND(D28/2,0)</f>
        <v>4</v>
      </c>
      <c r="F28" s="12">
        <f>D28-E28</f>
        <v>4</v>
      </c>
    </row>
    <row r="29" spans="1:6">
      <c r="A29" s="8"/>
      <c r="B29" s="11" t="s">
        <v>11</v>
      </c>
      <c r="C29" s="10">
        <v>0</v>
      </c>
      <c r="D29" s="12">
        <f>ROUND(D$3*C29,0)</f>
        <v>0</v>
      </c>
      <c r="E29" s="13">
        <f>ROUND(D29/2,0)</f>
        <v>0</v>
      </c>
      <c r="F29" s="12">
        <f>D29-E29</f>
        <v>0</v>
      </c>
    </row>
    <row r="30" spans="1:6">
      <c r="A30" s="8">
        <v>2</v>
      </c>
      <c r="B30" s="11" t="s">
        <v>225</v>
      </c>
      <c r="C30" s="5"/>
      <c r="D30" s="5"/>
      <c r="E30" s="6"/>
      <c r="F30" s="11"/>
    </row>
    <row r="31" spans="1:6">
      <c r="A31" s="8"/>
      <c r="B31" s="11" t="s">
        <v>10</v>
      </c>
      <c r="C31" s="10">
        <v>4.8899999999999996E-4</v>
      </c>
      <c r="D31" s="12">
        <f>ROUND(D$3*C31,0)</f>
        <v>754</v>
      </c>
      <c r="E31" s="13">
        <f>ROUND(D31/2,0)</f>
        <v>377</v>
      </c>
      <c r="F31" s="12">
        <f>D31-E31</f>
        <v>377</v>
      </c>
    </row>
    <row r="32" spans="1:6">
      <c r="A32" s="8"/>
      <c r="B32" s="11" t="s">
        <v>11</v>
      </c>
      <c r="C32" s="10">
        <v>0</v>
      </c>
      <c r="D32" s="12">
        <f>ROUND(D$3*C32,0)</f>
        <v>0</v>
      </c>
      <c r="E32" s="13">
        <f>ROUND(D32/2,0)</f>
        <v>0</v>
      </c>
      <c r="F32" s="12">
        <f>D32-E32</f>
        <v>0</v>
      </c>
    </row>
    <row r="33" spans="1:6">
      <c r="A33" s="8">
        <v>2</v>
      </c>
      <c r="B33" s="11" t="s">
        <v>20</v>
      </c>
      <c r="C33" s="11"/>
      <c r="D33" s="9"/>
      <c r="E33" s="11"/>
      <c r="F33" s="11"/>
    </row>
    <row r="34" spans="1:6">
      <c r="A34" s="8"/>
      <c r="B34" s="11" t="s">
        <v>10</v>
      </c>
      <c r="C34" s="10">
        <v>2.7300000000000002E-4</v>
      </c>
      <c r="D34" s="12">
        <f>ROUND(D$3*C34,0)</f>
        <v>421</v>
      </c>
      <c r="E34" s="13">
        <f>ROUND(D34/2,0)</f>
        <v>211</v>
      </c>
      <c r="F34" s="12">
        <f>D34-E34</f>
        <v>210</v>
      </c>
    </row>
    <row r="35" spans="1:6">
      <c r="A35" s="8"/>
      <c r="B35" s="11" t="s">
        <v>11</v>
      </c>
      <c r="C35" s="10">
        <v>0</v>
      </c>
      <c r="D35" s="12">
        <f>ROUND(D$3*C35,0)</f>
        <v>0</v>
      </c>
      <c r="E35" s="13">
        <f>ROUND(D35/2,0)</f>
        <v>0</v>
      </c>
      <c r="F35" s="12">
        <f>D35-E35</f>
        <v>0</v>
      </c>
    </row>
    <row r="36" spans="1:6">
      <c r="A36" s="8">
        <v>2</v>
      </c>
      <c r="B36" s="11" t="s">
        <v>226</v>
      </c>
      <c r="C36" s="11"/>
      <c r="D36" s="9"/>
      <c r="E36" s="11"/>
      <c r="F36" s="11"/>
    </row>
    <row r="37" spans="1:6">
      <c r="A37" s="8"/>
      <c r="B37" s="11" t="s">
        <v>10</v>
      </c>
      <c r="C37" s="10">
        <v>4.6E-5</v>
      </c>
      <c r="D37" s="12">
        <f>ROUND(D$3*C37,0)</f>
        <v>71</v>
      </c>
      <c r="E37" s="13">
        <f>ROUND(D37/2,0)</f>
        <v>36</v>
      </c>
      <c r="F37" s="12">
        <f>D37-E37</f>
        <v>35</v>
      </c>
    </row>
    <row r="38" spans="1:6">
      <c r="A38" s="8"/>
      <c r="B38" s="11" t="s">
        <v>11</v>
      </c>
      <c r="C38" s="10">
        <v>0</v>
      </c>
      <c r="D38" s="12">
        <f>ROUND(D$3*C38,0)</f>
        <v>0</v>
      </c>
      <c r="E38" s="13">
        <f>ROUND(D38/2,0)</f>
        <v>0</v>
      </c>
      <c r="F38" s="12">
        <f>D38-E38</f>
        <v>0</v>
      </c>
    </row>
    <row r="39" spans="1:6">
      <c r="A39" s="8">
        <v>2</v>
      </c>
      <c r="B39" s="11" t="s">
        <v>22</v>
      </c>
      <c r="C39" s="11"/>
      <c r="D39" s="9"/>
      <c r="E39" s="11"/>
      <c r="F39" s="11"/>
    </row>
    <row r="40" spans="1:6">
      <c r="A40" s="8"/>
      <c r="B40" s="11" t="s">
        <v>10</v>
      </c>
      <c r="C40" s="10">
        <v>1.2999999999999999E-5</v>
      </c>
      <c r="D40" s="12">
        <f>ROUND(D$3*C40,0)</f>
        <v>20</v>
      </c>
      <c r="E40" s="13">
        <f>ROUND(D40/2,0)</f>
        <v>10</v>
      </c>
      <c r="F40" s="12">
        <f>D40-E40</f>
        <v>10</v>
      </c>
    </row>
    <row r="41" spans="1:6">
      <c r="A41" s="8"/>
      <c r="B41" s="11" t="s">
        <v>11</v>
      </c>
      <c r="C41" s="10">
        <v>0</v>
      </c>
      <c r="D41" s="12">
        <f>ROUND(D$3*C41,0)</f>
        <v>0</v>
      </c>
      <c r="E41" s="13">
        <f>ROUND(D41/2,0)</f>
        <v>0</v>
      </c>
      <c r="F41" s="12">
        <f>D41-E41</f>
        <v>0</v>
      </c>
    </row>
    <row r="42" spans="1:6">
      <c r="A42" s="8">
        <v>2</v>
      </c>
      <c r="B42" s="11" t="s">
        <v>227</v>
      </c>
      <c r="C42" s="11"/>
      <c r="D42" s="9"/>
      <c r="E42" s="11"/>
      <c r="F42" s="11"/>
    </row>
    <row r="43" spans="1:6">
      <c r="A43" s="8"/>
      <c r="B43" s="11" t="s">
        <v>10</v>
      </c>
      <c r="C43" s="10">
        <v>1.93E-4</v>
      </c>
      <c r="D43" s="12">
        <f t="shared" ref="D43:D51" si="0">ROUND(D$3*C43,0)</f>
        <v>297</v>
      </c>
      <c r="E43" s="13">
        <f t="shared" ref="E43:E51" si="1">ROUND(D43/2,0)</f>
        <v>149</v>
      </c>
      <c r="F43" s="12">
        <f t="shared" ref="F43:F51" si="2">D43-E43</f>
        <v>148</v>
      </c>
    </row>
    <row r="44" spans="1:6">
      <c r="A44" s="8"/>
      <c r="B44" s="11" t="s">
        <v>11</v>
      </c>
      <c r="C44" s="10">
        <v>8.3999999999999995E-5</v>
      </c>
      <c r="D44" s="12">
        <f t="shared" si="0"/>
        <v>129</v>
      </c>
      <c r="E44" s="13">
        <f t="shared" si="1"/>
        <v>65</v>
      </c>
      <c r="F44" s="12">
        <f t="shared" si="2"/>
        <v>64</v>
      </c>
    </row>
    <row r="45" spans="1:6">
      <c r="A45" s="8">
        <v>3</v>
      </c>
      <c r="B45" s="11" t="s">
        <v>228</v>
      </c>
      <c r="C45" s="10">
        <v>1.9919999999999998E-3</v>
      </c>
      <c r="D45" s="12">
        <f t="shared" si="0"/>
        <v>3070</v>
      </c>
      <c r="E45" s="13">
        <f t="shared" si="1"/>
        <v>1535</v>
      </c>
      <c r="F45" s="12">
        <f t="shared" si="2"/>
        <v>1535</v>
      </c>
    </row>
    <row r="46" spans="1:6">
      <c r="A46" s="8">
        <v>3</v>
      </c>
      <c r="B46" s="11" t="s">
        <v>229</v>
      </c>
      <c r="C46" s="10">
        <v>0.117618</v>
      </c>
      <c r="D46" s="12">
        <f t="shared" si="0"/>
        <v>181246</v>
      </c>
      <c r="E46" s="13">
        <f t="shared" si="1"/>
        <v>90623</v>
      </c>
      <c r="F46" s="12">
        <f t="shared" si="2"/>
        <v>90623</v>
      </c>
    </row>
    <row r="47" spans="1:6">
      <c r="A47" s="8">
        <v>3</v>
      </c>
      <c r="B47" s="11" t="s">
        <v>230</v>
      </c>
      <c r="C47" s="10">
        <v>0.169097</v>
      </c>
      <c r="D47" s="12">
        <f t="shared" si="0"/>
        <v>260573</v>
      </c>
      <c r="E47" s="13">
        <f t="shared" si="1"/>
        <v>130287</v>
      </c>
      <c r="F47" s="12">
        <f t="shared" si="2"/>
        <v>130286</v>
      </c>
    </row>
    <row r="48" spans="1:6">
      <c r="A48" s="8">
        <v>3</v>
      </c>
      <c r="B48" s="11" t="s">
        <v>231</v>
      </c>
      <c r="C48" s="10">
        <v>7.6499999999999995E-4</v>
      </c>
      <c r="D48" s="12">
        <f t="shared" si="0"/>
        <v>1179</v>
      </c>
      <c r="E48" s="13">
        <f t="shared" si="1"/>
        <v>590</v>
      </c>
      <c r="F48" s="12">
        <f t="shared" si="2"/>
        <v>589</v>
      </c>
    </row>
    <row r="49" spans="1:6">
      <c r="A49" s="8">
        <v>3</v>
      </c>
      <c r="B49" s="11" t="s">
        <v>232</v>
      </c>
      <c r="C49" s="10">
        <v>9.4830000000000001E-3</v>
      </c>
      <c r="D49" s="12">
        <f t="shared" si="0"/>
        <v>14613</v>
      </c>
      <c r="E49" s="13">
        <f t="shared" si="1"/>
        <v>7307</v>
      </c>
      <c r="F49" s="12">
        <f t="shared" si="2"/>
        <v>7306</v>
      </c>
    </row>
    <row r="50" spans="1:6">
      <c r="A50" s="8">
        <v>3</v>
      </c>
      <c r="B50" s="11" t="s">
        <v>233</v>
      </c>
      <c r="C50" s="10">
        <v>4.2400000000000001E-4</v>
      </c>
      <c r="D50" s="12">
        <f t="shared" si="0"/>
        <v>653</v>
      </c>
      <c r="E50" s="13">
        <f t="shared" si="1"/>
        <v>327</v>
      </c>
      <c r="F50" s="12">
        <f t="shared" si="2"/>
        <v>326</v>
      </c>
    </row>
    <row r="51" spans="1:6">
      <c r="A51" s="8">
        <v>4</v>
      </c>
      <c r="B51" s="11" t="s">
        <v>234</v>
      </c>
      <c r="C51" s="10">
        <v>9.9511000000000002E-2</v>
      </c>
      <c r="D51" s="9">
        <f t="shared" si="0"/>
        <v>153343</v>
      </c>
      <c r="E51" s="11">
        <f t="shared" si="1"/>
        <v>76672</v>
      </c>
      <c r="F51" s="9">
        <f t="shared" si="2"/>
        <v>76671</v>
      </c>
    </row>
    <row r="52" spans="1:6">
      <c r="A52" s="8"/>
      <c r="B52" s="11" t="s">
        <v>28</v>
      </c>
      <c r="C52" s="11"/>
      <c r="D52" s="14">
        <v>0.40416099999999999</v>
      </c>
      <c r="E52" s="11"/>
      <c r="F52" s="11"/>
    </row>
    <row r="53" spans="1:6">
      <c r="A53" s="8"/>
      <c r="B53" s="11" t="s">
        <v>29</v>
      </c>
      <c r="C53" s="11"/>
      <c r="D53" s="15">
        <f>ROUND(D51*D52,0)</f>
        <v>61975</v>
      </c>
      <c r="E53" s="16">
        <f>ROUND(D53/2,0)</f>
        <v>30988</v>
      </c>
      <c r="F53" s="15">
        <f>D53-E53</f>
        <v>30987</v>
      </c>
    </row>
    <row r="54" spans="1:6">
      <c r="A54" s="8"/>
      <c r="B54" s="11" t="s">
        <v>30</v>
      </c>
      <c r="C54" s="11"/>
      <c r="D54" s="12">
        <f>+D51-D53</f>
        <v>91368</v>
      </c>
      <c r="E54" s="13">
        <f>ROUND(D54/2,0)</f>
        <v>45684</v>
      </c>
      <c r="F54" s="12">
        <f>D54-E54</f>
        <v>45684</v>
      </c>
    </row>
    <row r="55" spans="1:6">
      <c r="A55" s="8">
        <v>4</v>
      </c>
      <c r="B55" s="11" t="s">
        <v>235</v>
      </c>
      <c r="C55" s="10">
        <v>0.30374499999999999</v>
      </c>
      <c r="D55" s="9">
        <f>ROUND(D$3*C55,0)</f>
        <v>468062</v>
      </c>
      <c r="E55" s="11">
        <f>ROUND(D55/2,0)</f>
        <v>234031</v>
      </c>
      <c r="F55" s="9">
        <f>D55-E55</f>
        <v>234031</v>
      </c>
    </row>
    <row r="56" spans="1:6">
      <c r="A56" s="8"/>
      <c r="B56" s="11" t="s">
        <v>28</v>
      </c>
      <c r="C56" s="11"/>
      <c r="D56" s="14">
        <v>0.48830000000000001</v>
      </c>
      <c r="E56" s="11"/>
      <c r="F56" s="11"/>
    </row>
    <row r="57" spans="1:6">
      <c r="A57" s="8"/>
      <c r="B57" s="11" t="s">
        <v>29</v>
      </c>
      <c r="C57" s="11"/>
      <c r="D57" s="15">
        <f>ROUND(D55*D56,0)</f>
        <v>228555</v>
      </c>
      <c r="E57" s="16">
        <f>ROUND(D57/2,0)</f>
        <v>114278</v>
      </c>
      <c r="F57" s="15">
        <f>D57-E57</f>
        <v>114277</v>
      </c>
    </row>
    <row r="58" spans="1:6">
      <c r="A58" s="8"/>
      <c r="B58" s="11" t="s">
        <v>30</v>
      </c>
      <c r="C58" s="11"/>
      <c r="D58" s="12">
        <f>+D55-D57</f>
        <v>239507</v>
      </c>
      <c r="E58" s="13">
        <f>ROUND(D58/2,0)</f>
        <v>119754</v>
      </c>
      <c r="F58" s="12">
        <f>D58-E58</f>
        <v>119753</v>
      </c>
    </row>
    <row r="59" spans="1:6">
      <c r="A59" s="8">
        <v>4</v>
      </c>
      <c r="B59" s="11" t="s">
        <v>236</v>
      </c>
      <c r="C59" s="10">
        <v>6.9823999999999997E-2</v>
      </c>
      <c r="D59" s="9">
        <f>ROUND(D$3*C59,0)</f>
        <v>107597</v>
      </c>
      <c r="E59" s="11">
        <f>ROUND(D59/2,0)</f>
        <v>53799</v>
      </c>
      <c r="F59" s="9">
        <f>D59-E59</f>
        <v>53798</v>
      </c>
    </row>
    <row r="60" spans="1:6">
      <c r="A60" s="8"/>
      <c r="B60" s="11" t="s">
        <v>28</v>
      </c>
      <c r="C60" s="11"/>
      <c r="D60" s="14">
        <v>0.40515800000000002</v>
      </c>
      <c r="E60" s="11"/>
      <c r="F60" s="11"/>
    </row>
    <row r="61" spans="1:6">
      <c r="A61" s="8"/>
      <c r="B61" s="11" t="s">
        <v>29</v>
      </c>
      <c r="C61" s="11"/>
      <c r="D61" s="15">
        <f>ROUND(D59*D60,0)</f>
        <v>43594</v>
      </c>
      <c r="E61" s="16">
        <f t="shared" ref="E61:E71" si="3">ROUND(D61/2,0)</f>
        <v>21797</v>
      </c>
      <c r="F61" s="15">
        <f t="shared" ref="F61:F71" si="4">D61-E61</f>
        <v>21797</v>
      </c>
    </row>
    <row r="62" spans="1:6">
      <c r="A62" s="8"/>
      <c r="B62" s="11" t="s">
        <v>30</v>
      </c>
      <c r="C62" s="11"/>
      <c r="D62" s="12">
        <f>+D59-D61</f>
        <v>64003</v>
      </c>
      <c r="E62" s="13">
        <f t="shared" si="3"/>
        <v>32002</v>
      </c>
      <c r="F62" s="12">
        <f t="shared" si="4"/>
        <v>32001</v>
      </c>
    </row>
    <row r="63" spans="1:6">
      <c r="A63" s="8">
        <v>5</v>
      </c>
      <c r="B63" s="11" t="s">
        <v>237</v>
      </c>
      <c r="C63" s="10">
        <v>5.7390000000000002E-3</v>
      </c>
      <c r="D63" s="12">
        <f t="shared" ref="D63:D70" si="5">ROUND(D$3*C63,0)</f>
        <v>8844</v>
      </c>
      <c r="E63" s="13">
        <f t="shared" si="3"/>
        <v>4422</v>
      </c>
      <c r="F63" s="12">
        <f t="shared" si="4"/>
        <v>4422</v>
      </c>
    </row>
    <row r="64" spans="1:6">
      <c r="A64" s="8">
        <v>5</v>
      </c>
      <c r="B64" s="11" t="s">
        <v>238</v>
      </c>
      <c r="C64" s="10">
        <v>2.4490000000000001E-2</v>
      </c>
      <c r="D64" s="12">
        <f t="shared" si="5"/>
        <v>37738</v>
      </c>
      <c r="E64" s="13">
        <f t="shared" si="3"/>
        <v>18869</v>
      </c>
      <c r="F64" s="12">
        <f t="shared" si="4"/>
        <v>18869</v>
      </c>
    </row>
    <row r="65" spans="1:8">
      <c r="A65" s="8">
        <v>6</v>
      </c>
      <c r="B65" s="11" t="s">
        <v>239</v>
      </c>
      <c r="C65" s="10">
        <v>1.232E-3</v>
      </c>
      <c r="D65" s="12">
        <f t="shared" si="5"/>
        <v>1898</v>
      </c>
      <c r="E65" s="13">
        <f t="shared" si="3"/>
        <v>949</v>
      </c>
      <c r="F65" s="12">
        <f t="shared" si="4"/>
        <v>949</v>
      </c>
    </row>
    <row r="66" spans="1:8">
      <c r="A66" s="8">
        <v>6</v>
      </c>
      <c r="B66" s="11" t="s">
        <v>240</v>
      </c>
      <c r="C66" s="10">
        <v>0</v>
      </c>
      <c r="D66" s="12">
        <f t="shared" si="5"/>
        <v>0</v>
      </c>
      <c r="E66" s="13">
        <f t="shared" si="3"/>
        <v>0</v>
      </c>
      <c r="F66" s="12">
        <f t="shared" si="4"/>
        <v>0</v>
      </c>
    </row>
    <row r="67" spans="1:8">
      <c r="A67" s="8">
        <v>6</v>
      </c>
      <c r="B67" s="11" t="s">
        <v>241</v>
      </c>
      <c r="C67" s="10">
        <v>5.7910000000000001E-3</v>
      </c>
      <c r="D67" s="12">
        <f t="shared" si="5"/>
        <v>8924</v>
      </c>
      <c r="E67" s="13">
        <f t="shared" si="3"/>
        <v>4462</v>
      </c>
      <c r="F67" s="12">
        <f t="shared" si="4"/>
        <v>4462</v>
      </c>
    </row>
    <row r="68" spans="1:8">
      <c r="A68" s="8">
        <v>6</v>
      </c>
      <c r="B68" s="11" t="s">
        <v>242</v>
      </c>
      <c r="C68" s="10">
        <v>1.8E-5</v>
      </c>
      <c r="D68" s="12">
        <f t="shared" si="5"/>
        <v>28</v>
      </c>
      <c r="E68" s="13">
        <f t="shared" si="3"/>
        <v>14</v>
      </c>
      <c r="F68" s="12">
        <f t="shared" si="4"/>
        <v>14</v>
      </c>
    </row>
    <row r="69" spans="1:8">
      <c r="A69" s="8">
        <v>6</v>
      </c>
      <c r="B69" s="11" t="s">
        <v>243</v>
      </c>
      <c r="C69" s="10">
        <v>1.08E-4</v>
      </c>
      <c r="D69" s="12">
        <f t="shared" si="5"/>
        <v>166</v>
      </c>
      <c r="E69" s="13">
        <f t="shared" si="3"/>
        <v>83</v>
      </c>
      <c r="F69" s="12">
        <f t="shared" si="4"/>
        <v>83</v>
      </c>
    </row>
    <row r="70" spans="1:8">
      <c r="A70" s="8">
        <v>6</v>
      </c>
      <c r="B70" s="11" t="s">
        <v>244</v>
      </c>
      <c r="C70" s="10">
        <v>6.9620000000000003E-3</v>
      </c>
      <c r="D70" s="12">
        <f t="shared" si="5"/>
        <v>10728</v>
      </c>
      <c r="E70" s="13">
        <f t="shared" si="3"/>
        <v>5364</v>
      </c>
      <c r="F70" s="12">
        <f t="shared" si="4"/>
        <v>5364</v>
      </c>
    </row>
    <row r="71" spans="1:8">
      <c r="A71" s="8" t="s">
        <v>590</v>
      </c>
      <c r="B71" s="11" t="s">
        <v>245</v>
      </c>
      <c r="C71" s="10">
        <v>1.2E-4</v>
      </c>
      <c r="D71" s="12">
        <f>+D3-SUM(D4:D5)-SUM(D10:D51)-D55-D59-SUM(D63:D70)</f>
        <v>184</v>
      </c>
      <c r="E71" s="13">
        <f t="shared" si="3"/>
        <v>92</v>
      </c>
      <c r="F71" s="12">
        <f t="shared" si="4"/>
        <v>92</v>
      </c>
    </row>
    <row r="72" spans="1:8">
      <c r="A72" s="8"/>
      <c r="B72" s="28" t="s">
        <v>37</v>
      </c>
      <c r="C72" s="10">
        <v>1</v>
      </c>
      <c r="D72" s="12">
        <f>+D4+SUM(D7:D50)+D53+D54+D57+D58+D61+D62+D63+D64+D65+D66+D67+D68+D69+D70+D71</f>
        <v>1540969</v>
      </c>
      <c r="E72" s="12">
        <f>+E4+SUM(E7:E50)+E53+E54+E57+E58+E61+E62+E63+E64+E65+E66+E67+E68+E69+E70+E71</f>
        <v>770493</v>
      </c>
      <c r="F72" s="12">
        <f>+F4+SUM(F7:F50)+F53+F54+F57+F58+F61+F62+F63+F64+F65+F66+F67+F68+F69+F70+F71</f>
        <v>770476</v>
      </c>
    </row>
    <row r="73" spans="1:8">
      <c r="B73" s="18" t="s">
        <v>38</v>
      </c>
      <c r="D73" s="19">
        <f>+D4</f>
        <v>1387</v>
      </c>
      <c r="E73" s="19">
        <f>+E4</f>
        <v>694</v>
      </c>
      <c r="F73" s="19">
        <f>+F4</f>
        <v>693</v>
      </c>
    </row>
    <row r="74" spans="1:8">
      <c r="B74" s="2" t="s">
        <v>39</v>
      </c>
      <c r="D74" s="19">
        <f>+D7</f>
        <v>99255</v>
      </c>
      <c r="E74" s="19">
        <f>+E7</f>
        <v>49628</v>
      </c>
      <c r="F74" s="19">
        <f>+F7</f>
        <v>49627</v>
      </c>
    </row>
    <row r="75" spans="1:8">
      <c r="B75" s="2" t="s">
        <v>40</v>
      </c>
      <c r="D75" s="19">
        <f>+D53+D57+D61</f>
        <v>334124</v>
      </c>
      <c r="E75" s="19">
        <f>+E53+E57+E61</f>
        <v>167063</v>
      </c>
      <c r="F75" s="19">
        <f>+F53+F57+F61</f>
        <v>167061</v>
      </c>
      <c r="H75" s="3">
        <v>1</v>
      </c>
    </row>
    <row r="76" spans="1:8">
      <c r="B76" s="18" t="s">
        <v>41</v>
      </c>
      <c r="D76" s="19">
        <f>+D72-D73-D74-D75</f>
        <v>1106203</v>
      </c>
      <c r="E76" s="19">
        <f>+E72-E73-E74-E75</f>
        <v>553108</v>
      </c>
      <c r="F76" s="19">
        <f>+F72-F73-F74-F75</f>
        <v>553095</v>
      </c>
      <c r="H76" s="3">
        <v>2</v>
      </c>
    </row>
    <row r="78" spans="1:8" hidden="1">
      <c r="B78" s="3" t="s">
        <v>42</v>
      </c>
      <c r="C78" s="4">
        <v>0</v>
      </c>
      <c r="D78" s="3">
        <f>+D71-ROUND(D3*C71,0)</f>
        <v>-1</v>
      </c>
    </row>
  </sheetData>
  <pageMargins left="0.7" right="0.7" top="0.75" bottom="0.75" header="0.3" footer="0.3"/>
  <pageSetup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2.5703125" style="3" hidden="1"/>
    <col min="189" max="189" width="53.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2.5703125" style="3" hidden="1"/>
    <col min="445" max="445" width="53.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2.5703125" style="3" hidden="1"/>
    <col min="701" max="701" width="53.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2.5703125" style="3" hidden="1"/>
    <col min="957" max="957" width="53.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2.5703125" style="3" hidden="1"/>
    <col min="1213" max="1213" width="53.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2.5703125" style="3" hidden="1"/>
    <col min="1469" max="1469" width="53.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2.5703125" style="3" hidden="1"/>
    <col min="1725" max="1725" width="53.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2.5703125" style="3" hidden="1"/>
    <col min="1981" max="1981" width="53.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2.5703125" style="3" hidden="1"/>
    <col min="2237" max="2237" width="53.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2.5703125" style="3" hidden="1"/>
    <col min="2493" max="2493" width="53.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2.5703125" style="3" hidden="1"/>
    <col min="2749" max="2749" width="53.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2.5703125" style="3" hidden="1"/>
    <col min="3005" max="3005" width="53.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2.5703125" style="3" hidden="1"/>
    <col min="3261" max="3261" width="53.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2.5703125" style="3" hidden="1"/>
    <col min="3517" max="3517" width="53.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2.5703125" style="3" hidden="1"/>
    <col min="3773" max="3773" width="53.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2.5703125" style="3" hidden="1"/>
    <col min="4029" max="4029" width="53.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2.5703125" style="3" hidden="1"/>
    <col min="4285" max="4285" width="53.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2.5703125" style="3" hidden="1"/>
    <col min="4541" max="4541" width="53.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2.5703125" style="3" hidden="1"/>
    <col min="4797" max="4797" width="53.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2.5703125" style="3" hidden="1"/>
    <col min="5053" max="5053" width="53.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2.5703125" style="3" hidden="1"/>
    <col min="5309" max="5309" width="53.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2.5703125" style="3" hidden="1"/>
    <col min="5565" max="5565" width="53.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2.5703125" style="3" hidden="1"/>
    <col min="5821" max="5821" width="53.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2.5703125" style="3" hidden="1"/>
    <col min="6077" max="6077" width="53.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2.5703125" style="3" hidden="1"/>
    <col min="6333" max="6333" width="53.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2.5703125" style="3" hidden="1"/>
    <col min="6589" max="6589" width="53.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2.5703125" style="3" hidden="1"/>
    <col min="6845" max="6845" width="53.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2.5703125" style="3" hidden="1"/>
    <col min="7101" max="7101" width="53.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2.5703125" style="3" hidden="1"/>
    <col min="7357" max="7357" width="53.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2.5703125" style="3" hidden="1"/>
    <col min="7613" max="7613" width="53.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2.5703125" style="3" hidden="1"/>
    <col min="7869" max="7869" width="53.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2.5703125" style="3" hidden="1"/>
    <col min="8125" max="8125" width="53.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2.5703125" style="3" hidden="1"/>
    <col min="8381" max="8381" width="53.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2.5703125" style="3" hidden="1"/>
    <col min="8637" max="8637" width="53.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2.5703125" style="3" hidden="1"/>
    <col min="8893" max="8893" width="53.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2.5703125" style="3" hidden="1"/>
    <col min="9149" max="9149" width="53.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2.5703125" style="3" hidden="1"/>
    <col min="9405" max="9405" width="53.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2.5703125" style="3" hidden="1"/>
    <col min="9661" max="9661" width="53.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2.5703125" style="3" hidden="1"/>
    <col min="9917" max="9917" width="53.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2.5703125" style="3" hidden="1"/>
    <col min="10173" max="10173" width="53.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2.5703125" style="3" hidden="1"/>
    <col min="10429" max="10429" width="53.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2.5703125" style="3" hidden="1"/>
    <col min="10685" max="10685" width="53.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2.5703125" style="3" hidden="1"/>
    <col min="10941" max="10941" width="53.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2.5703125" style="3" hidden="1"/>
    <col min="11197" max="11197" width="53.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2.5703125" style="3" hidden="1"/>
    <col min="11453" max="11453" width="53.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2.5703125" style="3" hidden="1"/>
    <col min="11709" max="11709" width="53.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2.5703125" style="3" hidden="1"/>
    <col min="11965" max="11965" width="53.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2.5703125" style="3" hidden="1"/>
    <col min="12221" max="12221" width="53.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2.5703125" style="3" hidden="1"/>
    <col min="12477" max="12477" width="53.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2.5703125" style="3" hidden="1"/>
    <col min="12733" max="12733" width="53.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2.5703125" style="3" hidden="1"/>
    <col min="12989" max="12989" width="53.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2.5703125" style="3" hidden="1"/>
    <col min="13245" max="13245" width="53.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2.5703125" style="3" hidden="1"/>
    <col min="13501" max="13501" width="53.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2.5703125" style="3" hidden="1"/>
    <col min="13757" max="13757" width="53.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2.5703125" style="3" hidden="1"/>
    <col min="14013" max="14013" width="53.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2.5703125" style="3" hidden="1"/>
    <col min="14269" max="14269" width="53.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2.5703125" style="3" hidden="1"/>
    <col min="14525" max="14525" width="53.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2.5703125" style="3" hidden="1"/>
    <col min="14781" max="14781" width="53.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2.5703125" style="3" hidden="1"/>
    <col min="15037" max="15037" width="53.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2.5703125" style="3" hidden="1"/>
    <col min="15293" max="15293" width="53.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2.5703125" style="3" hidden="1"/>
    <col min="15549" max="15549" width="53.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2.5703125" style="3" hidden="1"/>
    <col min="15805" max="15805" width="53.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2.5703125" style="3" hidden="1"/>
    <col min="16061" max="16061" width="53.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246</v>
      </c>
    </row>
    <row r="2" spans="1:6" ht="45.75" customHeight="1">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Worksheet'!$D$13</f>
        <v>258279</v>
      </c>
      <c r="E3" s="11"/>
      <c r="F3" s="11"/>
    </row>
    <row r="4" spans="1:6">
      <c r="A4" s="8">
        <v>0</v>
      </c>
      <c r="B4" s="11" t="s">
        <v>4</v>
      </c>
      <c r="C4" s="10">
        <v>1.325E-3</v>
      </c>
      <c r="D4" s="12">
        <f>ROUND(D$3*C4,0)</f>
        <v>342</v>
      </c>
      <c r="E4" s="13">
        <f>ROUND(D4/2,0)</f>
        <v>171</v>
      </c>
      <c r="F4" s="12">
        <f>D4-E4</f>
        <v>171</v>
      </c>
    </row>
    <row r="5" spans="1:6">
      <c r="A5" s="8">
        <v>1</v>
      </c>
      <c r="B5" s="11" t="s">
        <v>247</v>
      </c>
      <c r="C5" s="10">
        <v>0.16377900000000001</v>
      </c>
      <c r="D5" s="9">
        <f>ROUND(D$3*C5,0)</f>
        <v>42301</v>
      </c>
      <c r="E5" s="11">
        <f>ROUND(D5/2,0)</f>
        <v>21151</v>
      </c>
      <c r="F5" s="9">
        <f>D5-E5</f>
        <v>21150</v>
      </c>
    </row>
    <row r="6" spans="1:6">
      <c r="A6" s="8"/>
      <c r="B6" s="11" t="s">
        <v>6</v>
      </c>
      <c r="C6" s="11"/>
      <c r="D6" s="14">
        <v>0.109068</v>
      </c>
      <c r="E6" s="11"/>
      <c r="F6" s="11"/>
    </row>
    <row r="7" spans="1:6">
      <c r="A7" s="8"/>
      <c r="B7" s="11" t="s">
        <v>7</v>
      </c>
      <c r="C7" s="11"/>
      <c r="D7" s="15">
        <f>ROUND(D5*D6,0)</f>
        <v>4614</v>
      </c>
      <c r="E7" s="16">
        <f>ROUND(D7/2,0)</f>
        <v>2307</v>
      </c>
      <c r="F7" s="15">
        <f>D7-E7</f>
        <v>2307</v>
      </c>
    </row>
    <row r="8" spans="1:6">
      <c r="A8" s="8"/>
      <c r="B8" s="11" t="s">
        <v>8</v>
      </c>
      <c r="C8" s="11"/>
      <c r="D8" s="12">
        <f>+D5-D7</f>
        <v>37687</v>
      </c>
      <c r="E8" s="13">
        <f>ROUND(D8/2,0)</f>
        <v>18844</v>
      </c>
      <c r="F8" s="12">
        <f>D8-E8</f>
        <v>18843</v>
      </c>
    </row>
    <row r="9" spans="1:6">
      <c r="A9" s="8">
        <v>2</v>
      </c>
      <c r="B9" s="11" t="s">
        <v>248</v>
      </c>
      <c r="C9" s="11"/>
      <c r="D9" s="9"/>
      <c r="E9" s="11"/>
      <c r="F9" s="11"/>
    </row>
    <row r="10" spans="1:6">
      <c r="A10" s="8"/>
      <c r="B10" s="11" t="s">
        <v>10</v>
      </c>
      <c r="C10" s="10">
        <v>2.4710000000000001E-3</v>
      </c>
      <c r="D10" s="12">
        <f>ROUND(D$3*C10,0)</f>
        <v>638</v>
      </c>
      <c r="E10" s="13">
        <f>ROUND(D10/2,0)</f>
        <v>319</v>
      </c>
      <c r="F10" s="12">
        <f>D10-E10</f>
        <v>319</v>
      </c>
    </row>
    <row r="11" spans="1:6">
      <c r="A11" s="8"/>
      <c r="B11" s="11" t="s">
        <v>11</v>
      </c>
      <c r="C11" s="10">
        <v>3.1300000000000002E-4</v>
      </c>
      <c r="D11" s="12">
        <f>ROUND(D$3*C11,0)</f>
        <v>81</v>
      </c>
      <c r="E11" s="13">
        <f>ROUND(D11/2,0)</f>
        <v>41</v>
      </c>
      <c r="F11" s="12">
        <f>D11-E11</f>
        <v>40</v>
      </c>
    </row>
    <row r="12" spans="1:6">
      <c r="A12" s="8">
        <v>2</v>
      </c>
      <c r="B12" s="11" t="s">
        <v>249</v>
      </c>
      <c r="C12" s="11"/>
      <c r="D12" s="9"/>
      <c r="E12" s="11"/>
      <c r="F12" s="11"/>
    </row>
    <row r="13" spans="1:6">
      <c r="A13" s="8"/>
      <c r="B13" s="11" t="s">
        <v>10</v>
      </c>
      <c r="C13" s="10">
        <v>2.2599999999999999E-4</v>
      </c>
      <c r="D13" s="12">
        <f>ROUND(D$3*C13,0)</f>
        <v>58</v>
      </c>
      <c r="E13" s="13">
        <f>ROUND(D13/2,0)</f>
        <v>29</v>
      </c>
      <c r="F13" s="12">
        <f>D13-E13</f>
        <v>29</v>
      </c>
    </row>
    <row r="14" spans="1:6">
      <c r="A14" s="8"/>
      <c r="B14" s="11" t="s">
        <v>11</v>
      </c>
      <c r="C14" s="10">
        <v>1.7799999999999999E-4</v>
      </c>
      <c r="D14" s="12">
        <f>ROUND(D$3*C14,0)</f>
        <v>46</v>
      </c>
      <c r="E14" s="13">
        <f>ROUND(D14/2,0)</f>
        <v>23</v>
      </c>
      <c r="F14" s="12">
        <f>D14-E14</f>
        <v>23</v>
      </c>
    </row>
    <row r="15" spans="1:6">
      <c r="A15" s="8">
        <v>2</v>
      </c>
      <c r="B15" s="11" t="s">
        <v>250</v>
      </c>
      <c r="C15" s="11"/>
      <c r="D15" s="9"/>
      <c r="E15" s="11"/>
      <c r="F15" s="11"/>
    </row>
    <row r="16" spans="1:6">
      <c r="A16" s="8"/>
      <c r="B16" s="11" t="s">
        <v>10</v>
      </c>
      <c r="C16" s="10">
        <v>2.464E-3</v>
      </c>
      <c r="D16" s="12">
        <f>ROUND(D$3*C16,0)</f>
        <v>636</v>
      </c>
      <c r="E16" s="13">
        <f>ROUND(D16/2,0)</f>
        <v>318</v>
      </c>
      <c r="F16" s="12">
        <f>D16-E16</f>
        <v>318</v>
      </c>
    </row>
    <row r="17" spans="1:6">
      <c r="A17" s="8"/>
      <c r="B17" s="11" t="s">
        <v>11</v>
      </c>
      <c r="C17" s="10">
        <v>2.3470000000000001E-3</v>
      </c>
      <c r="D17" s="12">
        <f>ROUND(D$3*C17,0)</f>
        <v>606</v>
      </c>
      <c r="E17" s="13">
        <f>ROUND(D17/2,0)</f>
        <v>303</v>
      </c>
      <c r="F17" s="12">
        <f>D17-E17</f>
        <v>303</v>
      </c>
    </row>
    <row r="18" spans="1:6">
      <c r="A18" s="8">
        <v>2</v>
      </c>
      <c r="B18" s="11" t="s">
        <v>86</v>
      </c>
      <c r="C18" s="11"/>
      <c r="D18" s="9"/>
      <c r="E18" s="11"/>
      <c r="F18" s="11"/>
    </row>
    <row r="19" spans="1:6">
      <c r="A19" s="8"/>
      <c r="B19" s="11" t="s">
        <v>10</v>
      </c>
      <c r="C19" s="10">
        <v>9.8829999999999994E-3</v>
      </c>
      <c r="D19" s="12">
        <f>ROUND(D$3*C19,0)</f>
        <v>2553</v>
      </c>
      <c r="E19" s="13">
        <f>ROUND(D19/2,0)</f>
        <v>1277</v>
      </c>
      <c r="F19" s="12">
        <f>D19-E19</f>
        <v>1276</v>
      </c>
    </row>
    <row r="20" spans="1:6">
      <c r="A20" s="8"/>
      <c r="B20" s="11" t="s">
        <v>11</v>
      </c>
      <c r="C20" s="10">
        <v>2.307E-3</v>
      </c>
      <c r="D20" s="12">
        <f>ROUND(D$3*C20,0)</f>
        <v>596</v>
      </c>
      <c r="E20" s="13">
        <f>ROUND(D20/2,0)</f>
        <v>298</v>
      </c>
      <c r="F20" s="12">
        <f>D20-E20</f>
        <v>298</v>
      </c>
    </row>
    <row r="21" spans="1:6">
      <c r="A21" s="8">
        <v>2</v>
      </c>
      <c r="B21" s="11" t="s">
        <v>49</v>
      </c>
      <c r="C21" s="11"/>
      <c r="D21" s="9"/>
      <c r="E21" s="11"/>
      <c r="F21" s="11"/>
    </row>
    <row r="22" spans="1:6">
      <c r="A22" s="8"/>
      <c r="B22" s="11" t="s">
        <v>10</v>
      </c>
      <c r="C22" s="10">
        <v>9.3499999999999996E-4</v>
      </c>
      <c r="D22" s="12">
        <f>ROUND(D$3*C22,0)</f>
        <v>241</v>
      </c>
      <c r="E22" s="13">
        <f>ROUND(D22/2,0)</f>
        <v>121</v>
      </c>
      <c r="F22" s="12">
        <f>D22-E22</f>
        <v>120</v>
      </c>
    </row>
    <row r="23" spans="1:6">
      <c r="A23" s="8"/>
      <c r="B23" s="11" t="s">
        <v>11</v>
      </c>
      <c r="C23" s="10">
        <v>1.3760000000000001E-3</v>
      </c>
      <c r="D23" s="12">
        <f>ROUND(D$3*C23,0)</f>
        <v>355</v>
      </c>
      <c r="E23" s="13">
        <f>ROUND(D23/2,0)</f>
        <v>178</v>
      </c>
      <c r="F23" s="12">
        <f>D23-E23</f>
        <v>177</v>
      </c>
    </row>
    <row r="24" spans="1:6">
      <c r="A24" s="8">
        <v>2</v>
      </c>
      <c r="B24" s="11" t="s">
        <v>251</v>
      </c>
      <c r="C24" s="11"/>
      <c r="D24" s="9"/>
      <c r="E24" s="11"/>
      <c r="F24" s="11"/>
    </row>
    <row r="25" spans="1:6">
      <c r="A25" s="8"/>
      <c r="B25" s="11" t="s">
        <v>10</v>
      </c>
      <c r="C25" s="10">
        <v>1.8270000000000001E-3</v>
      </c>
      <c r="D25" s="12">
        <f>ROUND(D$3*C25,0)</f>
        <v>472</v>
      </c>
      <c r="E25" s="13">
        <f>ROUND(D25/2,0)</f>
        <v>236</v>
      </c>
      <c r="F25" s="12">
        <f>D25-E25</f>
        <v>236</v>
      </c>
    </row>
    <row r="26" spans="1:6">
      <c r="A26" s="8"/>
      <c r="B26" s="11" t="s">
        <v>11</v>
      </c>
      <c r="C26" s="10">
        <v>3.68E-4</v>
      </c>
      <c r="D26" s="12">
        <f>ROUND(D$3*C26,0)</f>
        <v>95</v>
      </c>
      <c r="E26" s="13">
        <f>ROUND(D26/2,0)</f>
        <v>48</v>
      </c>
      <c r="F26" s="12">
        <f>D26-E26</f>
        <v>47</v>
      </c>
    </row>
    <row r="27" spans="1:6">
      <c r="A27" s="8">
        <v>2</v>
      </c>
      <c r="B27" s="11" t="s">
        <v>56</v>
      </c>
      <c r="C27" s="11"/>
      <c r="D27" s="9"/>
      <c r="E27" s="11"/>
      <c r="F27" s="11"/>
    </row>
    <row r="28" spans="1:6">
      <c r="A28" s="8"/>
      <c r="B28" s="11" t="s">
        <v>10</v>
      </c>
      <c r="C28" s="10">
        <v>2.9100000000000003E-4</v>
      </c>
      <c r="D28" s="12">
        <f>ROUND(D$3*C28,0)</f>
        <v>75</v>
      </c>
      <c r="E28" s="13">
        <f>ROUND(D28/2,0)</f>
        <v>38</v>
      </c>
      <c r="F28" s="12">
        <f>D28-E28</f>
        <v>37</v>
      </c>
    </row>
    <row r="29" spans="1:6">
      <c r="A29" s="8"/>
      <c r="B29" s="11" t="s">
        <v>11</v>
      </c>
      <c r="C29" s="10">
        <v>1.16E-4</v>
      </c>
      <c r="D29" s="12">
        <f>ROUND(D$3*C29,0)</f>
        <v>30</v>
      </c>
      <c r="E29" s="13">
        <f>ROUND(D29/2,0)</f>
        <v>15</v>
      </c>
      <c r="F29" s="12">
        <f>D29-E29</f>
        <v>15</v>
      </c>
    </row>
    <row r="30" spans="1:6">
      <c r="A30" s="8">
        <v>2</v>
      </c>
      <c r="B30" s="11" t="s">
        <v>252</v>
      </c>
      <c r="C30" s="11"/>
      <c r="D30" s="9"/>
      <c r="E30" s="11"/>
      <c r="F30" s="11"/>
    </row>
    <row r="31" spans="1:6">
      <c r="A31" s="8"/>
      <c r="B31" s="11" t="s">
        <v>10</v>
      </c>
      <c r="C31" s="10">
        <v>1.0900000000000001E-4</v>
      </c>
      <c r="D31" s="12">
        <f>ROUND(D$3*C31,0)</f>
        <v>28</v>
      </c>
      <c r="E31" s="13">
        <f>ROUND(D31/2,0)</f>
        <v>14</v>
      </c>
      <c r="F31" s="12">
        <f>D31-E31</f>
        <v>14</v>
      </c>
    </row>
    <row r="32" spans="1:6">
      <c r="A32" s="8"/>
      <c r="B32" s="11" t="s">
        <v>11</v>
      </c>
      <c r="C32" s="10">
        <v>4.5100000000000001E-4</v>
      </c>
      <c r="D32" s="12">
        <f>ROUND(D$3*C32,0)</f>
        <v>116</v>
      </c>
      <c r="E32" s="13">
        <f>ROUND(D32/2,0)</f>
        <v>58</v>
      </c>
      <c r="F32" s="12">
        <f>D32-E32</f>
        <v>58</v>
      </c>
    </row>
    <row r="33" spans="1:6">
      <c r="A33" s="8">
        <v>2</v>
      </c>
      <c r="B33" s="11" t="s">
        <v>253</v>
      </c>
      <c r="C33" s="11"/>
      <c r="D33" s="9"/>
      <c r="E33" s="11"/>
      <c r="F33" s="11"/>
    </row>
    <row r="34" spans="1:6">
      <c r="A34" s="8"/>
      <c r="B34" s="11" t="s">
        <v>10</v>
      </c>
      <c r="C34" s="10">
        <v>4.7699999999999999E-4</v>
      </c>
      <c r="D34" s="12">
        <f>ROUND(D$3*C34,0)</f>
        <v>123</v>
      </c>
      <c r="E34" s="13">
        <f>ROUND(D34/2,0)</f>
        <v>62</v>
      </c>
      <c r="F34" s="12">
        <f>D34-E34</f>
        <v>61</v>
      </c>
    </row>
    <row r="35" spans="1:6">
      <c r="A35" s="8"/>
      <c r="B35" s="11" t="s">
        <v>11</v>
      </c>
      <c r="C35" s="10">
        <v>2.5799999999999998E-4</v>
      </c>
      <c r="D35" s="12">
        <f>ROUND(D$3*C35,0)</f>
        <v>67</v>
      </c>
      <c r="E35" s="13">
        <f>ROUND(D35/2,0)</f>
        <v>34</v>
      </c>
      <c r="F35" s="12">
        <f>D35-E35</f>
        <v>33</v>
      </c>
    </row>
    <row r="36" spans="1:6">
      <c r="A36" s="8">
        <v>2</v>
      </c>
      <c r="B36" s="11" t="s">
        <v>169</v>
      </c>
      <c r="C36" s="11"/>
      <c r="D36" s="9"/>
      <c r="E36" s="11"/>
      <c r="F36" s="11"/>
    </row>
    <row r="37" spans="1:6">
      <c r="A37" s="8"/>
      <c r="B37" s="11" t="s">
        <v>10</v>
      </c>
      <c r="C37" s="10">
        <v>1.0839999999999999E-3</v>
      </c>
      <c r="D37" s="12">
        <f>ROUND(D$3*C37,0)</f>
        <v>280</v>
      </c>
      <c r="E37" s="13">
        <f>ROUND(D37/2,0)</f>
        <v>140</v>
      </c>
      <c r="F37" s="12">
        <f>D37-E37</f>
        <v>140</v>
      </c>
    </row>
    <row r="38" spans="1:6">
      <c r="A38" s="8"/>
      <c r="B38" s="11" t="s">
        <v>11</v>
      </c>
      <c r="C38" s="10">
        <v>1.1169999999999999E-3</v>
      </c>
      <c r="D38" s="12">
        <f>ROUND(D$3*C38,0)</f>
        <v>288</v>
      </c>
      <c r="E38" s="13">
        <f>ROUND(D38/2,0)</f>
        <v>144</v>
      </c>
      <c r="F38" s="12">
        <f>D38-E38</f>
        <v>144</v>
      </c>
    </row>
    <row r="39" spans="1:6">
      <c r="A39" s="8">
        <v>2</v>
      </c>
      <c r="B39" s="11" t="s">
        <v>22</v>
      </c>
      <c r="C39" s="11"/>
      <c r="D39" s="9"/>
      <c r="E39" s="11"/>
      <c r="F39" s="11"/>
    </row>
    <row r="40" spans="1:6">
      <c r="A40" s="8"/>
      <c r="B40" s="11" t="s">
        <v>10</v>
      </c>
      <c r="C40" s="10">
        <v>1.8200000000000001E-4</v>
      </c>
      <c r="D40" s="12">
        <f t="shared" ref="D40:D49" si="0">ROUND(D$3*C40,0)</f>
        <v>47</v>
      </c>
      <c r="E40" s="13">
        <f t="shared" ref="E40:E49" si="1">ROUND(D40/2,0)</f>
        <v>24</v>
      </c>
      <c r="F40" s="12">
        <f t="shared" ref="F40:F49" si="2">D40-E40</f>
        <v>23</v>
      </c>
    </row>
    <row r="41" spans="1:6">
      <c r="A41" s="8"/>
      <c r="B41" s="11" t="s">
        <v>11</v>
      </c>
      <c r="C41" s="10">
        <v>1.3100000000000001E-4</v>
      </c>
      <c r="D41" s="12">
        <f t="shared" si="0"/>
        <v>34</v>
      </c>
      <c r="E41" s="13">
        <f t="shared" si="1"/>
        <v>17</v>
      </c>
      <c r="F41" s="12">
        <f t="shared" si="2"/>
        <v>17</v>
      </c>
    </row>
    <row r="42" spans="1:6">
      <c r="A42" s="8">
        <v>3</v>
      </c>
      <c r="B42" s="11" t="s">
        <v>254</v>
      </c>
      <c r="C42" s="10">
        <v>2.9363E-2</v>
      </c>
      <c r="D42" s="12">
        <f t="shared" si="0"/>
        <v>7584</v>
      </c>
      <c r="E42" s="12">
        <f t="shared" si="1"/>
        <v>3792</v>
      </c>
      <c r="F42" s="12">
        <f t="shared" si="2"/>
        <v>3792</v>
      </c>
    </row>
    <row r="43" spans="1:6">
      <c r="A43" s="8">
        <v>3</v>
      </c>
      <c r="B43" s="11" t="s">
        <v>255</v>
      </c>
      <c r="C43" s="10">
        <v>2.9E-5</v>
      </c>
      <c r="D43" s="12">
        <f t="shared" si="0"/>
        <v>7</v>
      </c>
      <c r="E43" s="12">
        <f t="shared" si="1"/>
        <v>4</v>
      </c>
      <c r="F43" s="12">
        <f t="shared" si="2"/>
        <v>3</v>
      </c>
    </row>
    <row r="44" spans="1:6">
      <c r="A44" s="8">
        <v>3</v>
      </c>
      <c r="B44" s="11" t="s">
        <v>256</v>
      </c>
      <c r="C44" s="10">
        <v>0</v>
      </c>
      <c r="D44" s="12">
        <f t="shared" si="0"/>
        <v>0</v>
      </c>
      <c r="E44" s="12">
        <f t="shared" si="1"/>
        <v>0</v>
      </c>
      <c r="F44" s="12">
        <f t="shared" si="2"/>
        <v>0</v>
      </c>
    </row>
    <row r="45" spans="1:6">
      <c r="A45" s="8">
        <v>3</v>
      </c>
      <c r="B45" s="11" t="s">
        <v>257</v>
      </c>
      <c r="C45" s="10">
        <v>0</v>
      </c>
      <c r="D45" s="12">
        <f t="shared" si="0"/>
        <v>0</v>
      </c>
      <c r="E45" s="12">
        <f t="shared" si="1"/>
        <v>0</v>
      </c>
      <c r="F45" s="12">
        <f t="shared" si="2"/>
        <v>0</v>
      </c>
    </row>
    <row r="46" spans="1:6">
      <c r="A46" s="8">
        <v>3</v>
      </c>
      <c r="B46" s="11" t="s">
        <v>258</v>
      </c>
      <c r="C46" s="10">
        <v>1.1280000000000001E-3</v>
      </c>
      <c r="D46" s="12">
        <f t="shared" si="0"/>
        <v>291</v>
      </c>
      <c r="E46" s="12">
        <f t="shared" si="1"/>
        <v>146</v>
      </c>
      <c r="F46" s="12">
        <f t="shared" si="2"/>
        <v>145</v>
      </c>
    </row>
    <row r="47" spans="1:6">
      <c r="A47" s="8">
        <v>3</v>
      </c>
      <c r="B47" s="11" t="s">
        <v>259</v>
      </c>
      <c r="C47" s="10">
        <v>8.3299999999999997E-4</v>
      </c>
      <c r="D47" s="12">
        <f t="shared" si="0"/>
        <v>215</v>
      </c>
      <c r="E47" s="12">
        <f t="shared" si="1"/>
        <v>108</v>
      </c>
      <c r="F47" s="12">
        <f t="shared" si="2"/>
        <v>107</v>
      </c>
    </row>
    <row r="48" spans="1:6">
      <c r="A48" s="8">
        <v>3</v>
      </c>
      <c r="B48" s="11" t="s">
        <v>260</v>
      </c>
      <c r="C48" s="10">
        <v>0</v>
      </c>
      <c r="D48" s="12">
        <f t="shared" si="0"/>
        <v>0</v>
      </c>
      <c r="E48" s="12">
        <f t="shared" si="1"/>
        <v>0</v>
      </c>
      <c r="F48" s="12">
        <f t="shared" si="2"/>
        <v>0</v>
      </c>
    </row>
    <row r="49" spans="1:8">
      <c r="A49" s="8">
        <v>4</v>
      </c>
      <c r="B49" s="11" t="s">
        <v>261</v>
      </c>
      <c r="C49" s="10">
        <v>0.70628500000000005</v>
      </c>
      <c r="D49" s="9">
        <f t="shared" si="0"/>
        <v>182419</v>
      </c>
      <c r="E49" s="11">
        <f t="shared" si="1"/>
        <v>91210</v>
      </c>
      <c r="F49" s="9">
        <f t="shared" si="2"/>
        <v>91209</v>
      </c>
    </row>
    <row r="50" spans="1:8">
      <c r="A50" s="8"/>
      <c r="B50" s="11" t="s">
        <v>28</v>
      </c>
      <c r="C50" s="11"/>
      <c r="D50" s="14">
        <v>0.37822099999999997</v>
      </c>
      <c r="E50" s="11"/>
      <c r="F50" s="11"/>
    </row>
    <row r="51" spans="1:8">
      <c r="A51" s="8"/>
      <c r="B51" s="11" t="s">
        <v>29</v>
      </c>
      <c r="C51" s="11"/>
      <c r="D51" s="15">
        <f>ROUND(D49*D50,0)</f>
        <v>68995</v>
      </c>
      <c r="E51" s="16">
        <f>ROUND(D51/2,0)</f>
        <v>34498</v>
      </c>
      <c r="F51" s="15">
        <f>D51-E51</f>
        <v>34497</v>
      </c>
    </row>
    <row r="52" spans="1:8">
      <c r="A52" s="8"/>
      <c r="B52" s="11" t="s">
        <v>30</v>
      </c>
      <c r="C52" s="11"/>
      <c r="D52" s="12">
        <f>+D49-D51</f>
        <v>113424</v>
      </c>
      <c r="E52" s="12">
        <f>ROUND(D52/2,0)</f>
        <v>56712</v>
      </c>
      <c r="F52" s="12">
        <f>D52-E52</f>
        <v>56712</v>
      </c>
    </row>
    <row r="53" spans="1:8">
      <c r="A53" s="8">
        <v>4</v>
      </c>
      <c r="B53" s="11" t="s">
        <v>262</v>
      </c>
      <c r="C53" s="10">
        <v>6.0432E-2</v>
      </c>
      <c r="D53" s="9">
        <f>ROUND(D$3*C53,0)</f>
        <v>15608</v>
      </c>
      <c r="E53" s="11">
        <f>ROUND(D53/2,0)</f>
        <v>7804</v>
      </c>
      <c r="F53" s="9">
        <f>D53-E53</f>
        <v>7804</v>
      </c>
    </row>
    <row r="54" spans="1:8">
      <c r="A54" s="8"/>
      <c r="B54" s="11" t="s">
        <v>28</v>
      </c>
      <c r="C54" s="11"/>
      <c r="D54" s="14">
        <v>0.38711699999999999</v>
      </c>
      <c r="E54" s="11"/>
      <c r="F54" s="11"/>
    </row>
    <row r="55" spans="1:8">
      <c r="A55" s="8"/>
      <c r="B55" s="11" t="s">
        <v>29</v>
      </c>
      <c r="C55" s="11"/>
      <c r="D55" s="15">
        <f>ROUND(D53*D54,0)</f>
        <v>6042</v>
      </c>
      <c r="E55" s="16">
        <f>ROUND(D55/2,0)</f>
        <v>3021</v>
      </c>
      <c r="F55" s="15">
        <f>D55-E55</f>
        <v>3021</v>
      </c>
    </row>
    <row r="56" spans="1:8">
      <c r="A56" s="8"/>
      <c r="B56" s="11" t="s">
        <v>30</v>
      </c>
      <c r="C56" s="11"/>
      <c r="D56" s="12">
        <f>+D53-D55</f>
        <v>9566</v>
      </c>
      <c r="E56" s="12">
        <f>ROUND(D56/2,0)</f>
        <v>4783</v>
      </c>
      <c r="F56" s="12">
        <f>D56-E56</f>
        <v>4783</v>
      </c>
    </row>
    <row r="57" spans="1:8">
      <c r="A57" s="8">
        <v>5</v>
      </c>
      <c r="B57" s="11" t="s">
        <v>263</v>
      </c>
      <c r="C57" s="10">
        <v>7.9150000000000002E-3</v>
      </c>
      <c r="D57" s="12">
        <f>+D3-SUM(D4:D5)-SUM(D10:D49)-D53</f>
        <v>2047</v>
      </c>
      <c r="E57" s="12">
        <f>ROUND(D57/2,0)</f>
        <v>1024</v>
      </c>
      <c r="F57" s="12">
        <f>D57-E57</f>
        <v>1023</v>
      </c>
    </row>
    <row r="58" spans="1:8">
      <c r="A58" s="8">
        <v>6</v>
      </c>
      <c r="B58" s="11" t="s">
        <v>264</v>
      </c>
      <c r="C58" s="10">
        <v>0</v>
      </c>
      <c r="D58" s="12">
        <f>ROUND(D$3*C58,0)</f>
        <v>0</v>
      </c>
      <c r="E58" s="12">
        <f>ROUND(D58/2,0)</f>
        <v>0</v>
      </c>
      <c r="F58" s="12">
        <f>D58-E58</f>
        <v>0</v>
      </c>
    </row>
    <row r="59" spans="1:8">
      <c r="A59" s="8"/>
      <c r="B59" s="28" t="s">
        <v>37</v>
      </c>
      <c r="C59" s="10">
        <v>1</v>
      </c>
      <c r="D59" s="12">
        <f>+D4+SUM(D7:D48)+SUM(D51:D52)+SUM(D55:D58)</f>
        <v>258279</v>
      </c>
      <c r="E59" s="12">
        <f>+E4+SUM(E7:E48)+SUM(E51:E52)+SUM(E55:E58)</f>
        <v>129147</v>
      </c>
      <c r="F59" s="12">
        <f>+F4+SUM(F7:F48)+SUM(F51:F52)+SUM(F55:F58)</f>
        <v>129132</v>
      </c>
    </row>
    <row r="60" spans="1:8">
      <c r="B60" s="18" t="s">
        <v>38</v>
      </c>
      <c r="D60" s="19">
        <f>+D4</f>
        <v>342</v>
      </c>
      <c r="E60" s="19">
        <f>+E4</f>
        <v>171</v>
      </c>
      <c r="F60" s="19">
        <f>+F4</f>
        <v>171</v>
      </c>
    </row>
    <row r="61" spans="1:8">
      <c r="B61" s="2" t="s">
        <v>39</v>
      </c>
      <c r="D61" s="19">
        <f>+D7</f>
        <v>4614</v>
      </c>
      <c r="E61" s="19">
        <f>+E7</f>
        <v>2307</v>
      </c>
      <c r="F61" s="19">
        <f>+F7</f>
        <v>2307</v>
      </c>
    </row>
    <row r="62" spans="1:8">
      <c r="B62" s="2" t="s">
        <v>40</v>
      </c>
      <c r="D62" s="19">
        <f>+D51+D55</f>
        <v>75037</v>
      </c>
      <c r="E62" s="19">
        <f>+E51+E55</f>
        <v>37519</v>
      </c>
      <c r="F62" s="19">
        <f>+F51+F55</f>
        <v>37518</v>
      </c>
      <c r="H62" s="3">
        <v>1</v>
      </c>
    </row>
    <row r="63" spans="1:8">
      <c r="B63" s="18" t="s">
        <v>41</v>
      </c>
      <c r="D63" s="19">
        <f>+D59-D60-D61-D62</f>
        <v>178286</v>
      </c>
      <c r="E63" s="19">
        <f>+E59-E60-E61-E62</f>
        <v>89150</v>
      </c>
      <c r="F63" s="19">
        <f>+F59-F60-F61-F62</f>
        <v>89136</v>
      </c>
      <c r="H63" s="3">
        <v>2</v>
      </c>
    </row>
    <row r="65" spans="1:4" hidden="1">
      <c r="B65" s="3" t="s">
        <v>42</v>
      </c>
      <c r="C65" s="4">
        <v>0</v>
      </c>
      <c r="D65" s="3">
        <f>+D57-ROUND(D3*C57,0)</f>
        <v>3</v>
      </c>
    </row>
    <row r="71" spans="1:4">
      <c r="A71" s="1" t="s">
        <v>590</v>
      </c>
    </row>
  </sheetData>
  <pageMargins left="0.7" right="0.7" top="0.75" bottom="0.75" header="0.3" footer="0.3"/>
  <pageSetup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pageSetUpPr fitToPage="1"/>
  </sheetPr>
  <dimension ref="A1:WVB85"/>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0.5703125" style="3" hidden="1"/>
    <col min="189" max="189" width="53.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0.5703125" style="3" hidden="1"/>
    <col min="445" max="445" width="53.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0.5703125" style="3" hidden="1"/>
    <col min="701" max="701" width="53.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0.5703125" style="3" hidden="1"/>
    <col min="957" max="957" width="53.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0.5703125" style="3" hidden="1"/>
    <col min="1213" max="1213" width="53.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0.5703125" style="3" hidden="1"/>
    <col min="1469" max="1469" width="53.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0.5703125" style="3" hidden="1"/>
    <col min="1725" max="1725" width="53.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0.5703125" style="3" hidden="1"/>
    <col min="1981" max="1981" width="53.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0.5703125" style="3" hidden="1"/>
    <col min="2237" max="2237" width="53.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0.5703125" style="3" hidden="1"/>
    <col min="2493" max="2493" width="53.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0.5703125" style="3" hidden="1"/>
    <col min="2749" max="2749" width="53.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0.5703125" style="3" hidden="1"/>
    <col min="3005" max="3005" width="53.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0.5703125" style="3" hidden="1"/>
    <col min="3261" max="3261" width="53.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0.5703125" style="3" hidden="1"/>
    <col min="3517" max="3517" width="53.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0.5703125" style="3" hidden="1"/>
    <col min="3773" max="3773" width="53.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0.5703125" style="3" hidden="1"/>
    <col min="4029" max="4029" width="53.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0.5703125" style="3" hidden="1"/>
    <col min="4285" max="4285" width="53.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0.5703125" style="3" hidden="1"/>
    <col min="4541" max="4541" width="53.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0.5703125" style="3" hidden="1"/>
    <col min="4797" max="4797" width="53.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0.5703125" style="3" hidden="1"/>
    <col min="5053" max="5053" width="53.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0.5703125" style="3" hidden="1"/>
    <col min="5309" max="5309" width="53.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0.5703125" style="3" hidden="1"/>
    <col min="5565" max="5565" width="53.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0.5703125" style="3" hidden="1"/>
    <col min="5821" max="5821" width="53.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0.5703125" style="3" hidden="1"/>
    <col min="6077" max="6077" width="53.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0.5703125" style="3" hidden="1"/>
    <col min="6333" max="6333" width="53.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0.5703125" style="3" hidden="1"/>
    <col min="6589" max="6589" width="53.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0.5703125" style="3" hidden="1"/>
    <col min="6845" max="6845" width="53.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0.5703125" style="3" hidden="1"/>
    <col min="7101" max="7101" width="53.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0.5703125" style="3" hidden="1"/>
    <col min="7357" max="7357" width="53.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0.5703125" style="3" hidden="1"/>
    <col min="7613" max="7613" width="53.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0.5703125" style="3" hidden="1"/>
    <col min="7869" max="7869" width="53.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0.5703125" style="3" hidden="1"/>
    <col min="8125" max="8125" width="53.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0.5703125" style="3" hidden="1"/>
    <col min="8381" max="8381" width="53.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0.5703125" style="3" hidden="1"/>
    <col min="8637" max="8637" width="53.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0.5703125" style="3" hidden="1"/>
    <col min="8893" max="8893" width="53.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0.5703125" style="3" hidden="1"/>
    <col min="9149" max="9149" width="53.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0.5703125" style="3" hidden="1"/>
    <col min="9405" max="9405" width="53.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0.5703125" style="3" hidden="1"/>
    <col min="9661" max="9661" width="53.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0.5703125" style="3" hidden="1"/>
    <col min="9917" max="9917" width="53.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0.5703125" style="3" hidden="1"/>
    <col min="10173" max="10173" width="53.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0.5703125" style="3" hidden="1"/>
    <col min="10429" max="10429" width="53.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0.5703125" style="3" hidden="1"/>
    <col min="10685" max="10685" width="53.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0.5703125" style="3" hidden="1"/>
    <col min="10941" max="10941" width="53.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0.5703125" style="3" hidden="1"/>
    <col min="11197" max="11197" width="53.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0.5703125" style="3" hidden="1"/>
    <col min="11453" max="11453" width="53.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0.5703125" style="3" hidden="1"/>
    <col min="11709" max="11709" width="53.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0.5703125" style="3" hidden="1"/>
    <col min="11965" max="11965" width="53.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0.5703125" style="3" hidden="1"/>
    <col min="12221" max="12221" width="53.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0.5703125" style="3" hidden="1"/>
    <col min="12477" max="12477" width="53.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0.5703125" style="3" hidden="1"/>
    <col min="12733" max="12733" width="53.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0.5703125" style="3" hidden="1"/>
    <col min="12989" max="12989" width="53.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0.5703125" style="3" hidden="1"/>
    <col min="13245" max="13245" width="53.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0.5703125" style="3" hidden="1"/>
    <col min="13501" max="13501" width="53.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0.5703125" style="3" hidden="1"/>
    <col min="13757" max="13757" width="53.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0.5703125" style="3" hidden="1"/>
    <col min="14013" max="14013" width="53.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0.5703125" style="3" hidden="1"/>
    <col min="14269" max="14269" width="53.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0.5703125" style="3" hidden="1"/>
    <col min="14525" max="14525" width="53.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0.5703125" style="3" hidden="1"/>
    <col min="14781" max="14781" width="53.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0.5703125" style="3" hidden="1"/>
    <col min="15037" max="15037" width="53.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0.5703125" style="3" hidden="1"/>
    <col min="15293" max="15293" width="53.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0.5703125" style="3" hidden="1"/>
    <col min="15549" max="15549" width="53.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0.5703125" style="3" hidden="1"/>
    <col min="15805" max="15805" width="53.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0.5703125" style="3" hidden="1"/>
    <col min="16061" max="16061" width="53.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265</v>
      </c>
    </row>
    <row r="2" spans="1:6" ht="60">
      <c r="C2" s="6" t="s">
        <v>1</v>
      </c>
      <c r="D2" s="66" t="str">
        <f>'Allocation Worksheet'!H2</f>
        <v>2025 TOTAL BASED ON CY2024 CVET REVENUE</v>
      </c>
      <c r="E2" s="66" t="str">
        <f>'Allocation Worksheet'!H3</f>
        <v>MAY 2025 DISTRIBUTION</v>
      </c>
      <c r="F2" s="66" t="str">
        <f>'Allocation Worksheet'!H4</f>
        <v>NOVEMBER 2025 DISTRIBUTION</v>
      </c>
    </row>
    <row r="3" spans="1:6">
      <c r="A3" s="8" t="s">
        <v>2</v>
      </c>
      <c r="B3" s="8" t="s">
        <v>3</v>
      </c>
      <c r="C3" s="10"/>
      <c r="D3" s="9">
        <f>'Allocation Worksheet'!$D$14</f>
        <v>500247</v>
      </c>
      <c r="E3" s="11"/>
      <c r="F3" s="11"/>
    </row>
    <row r="4" spans="1:6">
      <c r="A4" s="8">
        <v>0</v>
      </c>
      <c r="B4" s="11" t="s">
        <v>4</v>
      </c>
      <c r="C4" s="10">
        <v>1.0499999999999999E-3</v>
      </c>
      <c r="D4" s="12">
        <f>ROUND(D$3*C4,0)</f>
        <v>525</v>
      </c>
      <c r="E4" s="13">
        <f>ROUND(D4/2,0)</f>
        <v>263</v>
      </c>
      <c r="F4" s="12">
        <f>D4-E4</f>
        <v>262</v>
      </c>
    </row>
    <row r="5" spans="1:6">
      <c r="A5" s="8">
        <v>1</v>
      </c>
      <c r="B5" s="11" t="s">
        <v>266</v>
      </c>
      <c r="C5" s="10">
        <v>0.34461999999999998</v>
      </c>
      <c r="D5" s="9">
        <f>ROUND(D$3*C5,0)</f>
        <v>172395</v>
      </c>
      <c r="E5" s="11">
        <f>ROUND(D5/2,0)</f>
        <v>86198</v>
      </c>
      <c r="F5" s="9">
        <f>D5-E5</f>
        <v>86197</v>
      </c>
    </row>
    <row r="6" spans="1:6">
      <c r="A6" s="8"/>
      <c r="B6" s="11" t="s">
        <v>6</v>
      </c>
      <c r="C6" s="11"/>
      <c r="D6" s="14">
        <v>9.4759999999999997E-2</v>
      </c>
      <c r="E6" s="11"/>
      <c r="F6" s="11"/>
    </row>
    <row r="7" spans="1:6">
      <c r="A7" s="8"/>
      <c r="B7" s="11" t="s">
        <v>7</v>
      </c>
      <c r="C7" s="11"/>
      <c r="D7" s="15">
        <f>ROUND(D5*D6,0)</f>
        <v>16336</v>
      </c>
      <c r="E7" s="16">
        <f>ROUND(D7/2,0)</f>
        <v>8168</v>
      </c>
      <c r="F7" s="15">
        <f>D7-E7</f>
        <v>8168</v>
      </c>
    </row>
    <row r="8" spans="1:6">
      <c r="A8" s="8"/>
      <c r="B8" s="11" t="s">
        <v>8</v>
      </c>
      <c r="C8" s="11"/>
      <c r="D8" s="12">
        <f>+D5-D7</f>
        <v>156059</v>
      </c>
      <c r="E8" s="13">
        <f>ROUND(D8/2,0)</f>
        <v>78030</v>
      </c>
      <c r="F8" s="12">
        <f>D8-E8</f>
        <v>78029</v>
      </c>
    </row>
    <row r="9" spans="1:6">
      <c r="A9" s="8">
        <v>2</v>
      </c>
      <c r="B9" s="11" t="s">
        <v>107</v>
      </c>
      <c r="C9" s="11"/>
      <c r="D9" s="9"/>
      <c r="E9" s="11"/>
      <c r="F9" s="11"/>
    </row>
    <row r="10" spans="1:6">
      <c r="A10" s="8"/>
      <c r="B10" s="11" t="s">
        <v>10</v>
      </c>
      <c r="C10" s="10">
        <v>7.0870000000000004E-3</v>
      </c>
      <c r="D10" s="12">
        <f>ROUND(D$3*C10,0)</f>
        <v>3545</v>
      </c>
      <c r="E10" s="13">
        <f>ROUND(D10/2,0)</f>
        <v>1773</v>
      </c>
      <c r="F10" s="12">
        <f>D10-E10</f>
        <v>1772</v>
      </c>
    </row>
    <row r="11" spans="1:6">
      <c r="A11" s="8"/>
      <c r="B11" s="11" t="s">
        <v>11</v>
      </c>
      <c r="C11" s="10">
        <v>1.3730000000000001E-3</v>
      </c>
      <c r="D11" s="12">
        <f>ROUND(D$3*C11,0)</f>
        <v>687</v>
      </c>
      <c r="E11" s="13">
        <f>ROUND(D11/2,0)</f>
        <v>344</v>
      </c>
      <c r="F11" s="12">
        <f>D11-E11</f>
        <v>343</v>
      </c>
    </row>
    <row r="12" spans="1:6">
      <c r="A12" s="8">
        <v>2</v>
      </c>
      <c r="B12" s="11" t="s">
        <v>267</v>
      </c>
      <c r="C12" s="11"/>
      <c r="D12" s="9"/>
      <c r="E12" s="11"/>
      <c r="F12" s="11"/>
    </row>
    <row r="13" spans="1:6">
      <c r="A13" s="8"/>
      <c r="B13" s="11" t="s">
        <v>10</v>
      </c>
      <c r="C13" s="10">
        <v>8.9400000000000005E-4</v>
      </c>
      <c r="D13" s="12">
        <f>ROUND(D$3*C13,0)</f>
        <v>447</v>
      </c>
      <c r="E13" s="13">
        <f>ROUND(D13/2,0)</f>
        <v>224</v>
      </c>
      <c r="F13" s="12">
        <f>D13-E13</f>
        <v>223</v>
      </c>
    </row>
    <row r="14" spans="1:6">
      <c r="A14" s="8"/>
      <c r="B14" s="11" t="s">
        <v>11</v>
      </c>
      <c r="C14" s="10">
        <v>5.13E-4</v>
      </c>
      <c r="D14" s="12">
        <f>ROUND(D$3*C14,0)</f>
        <v>257</v>
      </c>
      <c r="E14" s="13">
        <f>ROUND(D14/2,0)</f>
        <v>129</v>
      </c>
      <c r="F14" s="12">
        <f>D14-E14</f>
        <v>128</v>
      </c>
    </row>
    <row r="15" spans="1:6">
      <c r="A15" s="8">
        <v>2</v>
      </c>
      <c r="B15" s="11" t="s">
        <v>49</v>
      </c>
      <c r="C15" s="11"/>
      <c r="D15" s="9"/>
      <c r="E15" s="11"/>
      <c r="F15" s="11"/>
    </row>
    <row r="16" spans="1:6">
      <c r="A16" s="8"/>
      <c r="B16" s="11" t="s">
        <v>10</v>
      </c>
      <c r="C16" s="10">
        <v>4.6999999999999999E-4</v>
      </c>
      <c r="D16" s="12">
        <f>ROUND(D$3*C16,0)</f>
        <v>235</v>
      </c>
      <c r="E16" s="13">
        <f>ROUND(D16/2,0)</f>
        <v>118</v>
      </c>
      <c r="F16" s="12">
        <f>D16-E16</f>
        <v>117</v>
      </c>
    </row>
    <row r="17" spans="1:6">
      <c r="A17" s="8"/>
      <c r="B17" s="11" t="s">
        <v>11</v>
      </c>
      <c r="C17" s="10">
        <v>3.8499999999999998E-4</v>
      </c>
      <c r="D17" s="12">
        <f>ROUND(D$3*C17,0)</f>
        <v>193</v>
      </c>
      <c r="E17" s="13">
        <f>ROUND(D17/2,0)</f>
        <v>97</v>
      </c>
      <c r="F17" s="12">
        <f>D17-E17</f>
        <v>96</v>
      </c>
    </row>
    <row r="18" spans="1:6">
      <c r="A18" s="8">
        <v>2</v>
      </c>
      <c r="B18" s="11" t="s">
        <v>268</v>
      </c>
      <c r="C18" s="11"/>
      <c r="D18" s="9"/>
      <c r="E18" s="11"/>
      <c r="F18" s="11"/>
    </row>
    <row r="19" spans="1:6" ht="16.899999999999999" customHeight="1">
      <c r="A19" s="8"/>
      <c r="B19" s="11" t="s">
        <v>10</v>
      </c>
      <c r="C19" s="10">
        <v>1.358E-3</v>
      </c>
      <c r="D19" s="12">
        <f>ROUND(D$3*C19,0)</f>
        <v>679</v>
      </c>
      <c r="E19" s="13">
        <f>ROUND(D19/2,0)</f>
        <v>340</v>
      </c>
      <c r="F19" s="12">
        <f>D19-E19</f>
        <v>339</v>
      </c>
    </row>
    <row r="20" spans="1:6">
      <c r="A20" s="8"/>
      <c r="B20" s="11" t="s">
        <v>11</v>
      </c>
      <c r="C20" s="10">
        <v>6.1200000000000002E-4</v>
      </c>
      <c r="D20" s="12">
        <f>ROUND(D$3*C20,0)</f>
        <v>306</v>
      </c>
      <c r="E20" s="13">
        <f>ROUND(D20/2,0)</f>
        <v>153</v>
      </c>
      <c r="F20" s="12">
        <f>D20-E20</f>
        <v>153</v>
      </c>
    </row>
    <row r="21" spans="1:6">
      <c r="A21" s="8">
        <v>2</v>
      </c>
      <c r="B21" s="11" t="s">
        <v>269</v>
      </c>
      <c r="C21" s="11"/>
      <c r="D21" s="9"/>
      <c r="E21" s="11"/>
      <c r="F21" s="11"/>
    </row>
    <row r="22" spans="1:6">
      <c r="A22" s="8"/>
      <c r="B22" s="11" t="s">
        <v>10</v>
      </c>
      <c r="C22" s="10">
        <v>1.1969999999999999E-3</v>
      </c>
      <c r="D22" s="12">
        <f>ROUND(D$3*C22,0)</f>
        <v>599</v>
      </c>
      <c r="E22" s="13">
        <f>ROUND(D22/2,0)</f>
        <v>300</v>
      </c>
      <c r="F22" s="12">
        <f>D22-E22</f>
        <v>299</v>
      </c>
    </row>
    <row r="23" spans="1:6">
      <c r="A23" s="8"/>
      <c r="B23" s="11" t="s">
        <v>11</v>
      </c>
      <c r="C23" s="10">
        <v>3.8299999999999999E-4</v>
      </c>
      <c r="D23" s="12">
        <f>ROUND(D$3*C23,0)</f>
        <v>192</v>
      </c>
      <c r="E23" s="13">
        <f>ROUND(D23/2,0)</f>
        <v>96</v>
      </c>
      <c r="F23" s="12">
        <f>D23-E23</f>
        <v>96</v>
      </c>
    </row>
    <row r="24" spans="1:6">
      <c r="A24" s="8">
        <v>2</v>
      </c>
      <c r="B24" s="11" t="s">
        <v>52</v>
      </c>
      <c r="C24" s="11"/>
      <c r="D24" s="9"/>
      <c r="E24" s="11"/>
      <c r="F24" s="11"/>
    </row>
    <row r="25" spans="1:6">
      <c r="A25" s="8"/>
      <c r="B25" s="11" t="s">
        <v>10</v>
      </c>
      <c r="C25" s="10">
        <v>5.7700000000000004E-4</v>
      </c>
      <c r="D25" s="12">
        <f>ROUND(D$3*C25,0)</f>
        <v>289</v>
      </c>
      <c r="E25" s="13">
        <f>ROUND(D25/2,0)</f>
        <v>145</v>
      </c>
      <c r="F25" s="12">
        <f>D25-E25</f>
        <v>144</v>
      </c>
    </row>
    <row r="26" spans="1:6">
      <c r="A26" s="8"/>
      <c r="B26" s="11" t="s">
        <v>11</v>
      </c>
      <c r="C26" s="10">
        <v>3.6400000000000001E-4</v>
      </c>
      <c r="D26" s="12">
        <f>ROUND(D$3*C26,0)</f>
        <v>182</v>
      </c>
      <c r="E26" s="13">
        <f>ROUND(D26/2,0)</f>
        <v>91</v>
      </c>
      <c r="F26" s="12">
        <f>D26-E26</f>
        <v>91</v>
      </c>
    </row>
    <row r="27" spans="1:6">
      <c r="A27" s="8">
        <v>2</v>
      </c>
      <c r="B27" s="11" t="s">
        <v>270</v>
      </c>
      <c r="C27" s="11"/>
      <c r="D27" s="9"/>
      <c r="E27" s="11"/>
      <c r="F27" s="11"/>
    </row>
    <row r="28" spans="1:6">
      <c r="A28" s="8"/>
      <c r="B28" s="11" t="s">
        <v>10</v>
      </c>
      <c r="C28" s="10">
        <v>7.3800000000000005E-4</v>
      </c>
      <c r="D28" s="12">
        <f>ROUND(D$3*C28,0)</f>
        <v>369</v>
      </c>
      <c r="E28" s="13">
        <f>ROUND(D28/2,0)</f>
        <v>185</v>
      </c>
      <c r="F28" s="12">
        <f>D28-E28</f>
        <v>184</v>
      </c>
    </row>
    <row r="29" spans="1:6">
      <c r="A29" s="8"/>
      <c r="B29" s="11" t="s">
        <v>11</v>
      </c>
      <c r="C29" s="10">
        <v>1.1440000000000001E-3</v>
      </c>
      <c r="D29" s="12">
        <f>ROUND(D$3*C29,0)</f>
        <v>572</v>
      </c>
      <c r="E29" s="13">
        <f>ROUND(D29/2,0)</f>
        <v>286</v>
      </c>
      <c r="F29" s="12">
        <f>D29-E29</f>
        <v>286</v>
      </c>
    </row>
    <row r="30" spans="1:6">
      <c r="A30" s="8">
        <v>2</v>
      </c>
      <c r="B30" s="11" t="s">
        <v>224</v>
      </c>
      <c r="C30" s="11"/>
      <c r="D30" s="9"/>
      <c r="E30" s="11"/>
      <c r="F30" s="11"/>
    </row>
    <row r="31" spans="1:6">
      <c r="A31" s="8"/>
      <c r="B31" s="11" t="s">
        <v>10</v>
      </c>
      <c r="C31" s="10">
        <v>4.8299999999999998E-4</v>
      </c>
      <c r="D31" s="12">
        <f>ROUND(D$3*C31,0)</f>
        <v>242</v>
      </c>
      <c r="E31" s="13">
        <f>ROUND(D31/2,0)</f>
        <v>121</v>
      </c>
      <c r="F31" s="12">
        <f>D31-E31</f>
        <v>121</v>
      </c>
    </row>
    <row r="32" spans="1:6">
      <c r="A32" s="8"/>
      <c r="B32" s="11" t="s">
        <v>11</v>
      </c>
      <c r="C32" s="10">
        <v>2.5900000000000001E-4</v>
      </c>
      <c r="D32" s="12">
        <f>ROUND(D$3*C32,0)</f>
        <v>130</v>
      </c>
      <c r="E32" s="13">
        <f>ROUND(D32/2,0)</f>
        <v>65</v>
      </c>
      <c r="F32" s="12">
        <f>D32-E32</f>
        <v>65</v>
      </c>
    </row>
    <row r="33" spans="1:6">
      <c r="A33" s="8">
        <v>2</v>
      </c>
      <c r="B33" s="11" t="s">
        <v>56</v>
      </c>
      <c r="C33" s="11"/>
      <c r="D33" s="9"/>
      <c r="E33" s="11"/>
      <c r="F33" s="11"/>
    </row>
    <row r="34" spans="1:6">
      <c r="A34" s="8"/>
      <c r="B34" s="11" t="s">
        <v>10</v>
      </c>
      <c r="C34" s="10">
        <v>1.9989999999999999E-3</v>
      </c>
      <c r="D34" s="12">
        <f>ROUND(D$3*C34,0)</f>
        <v>1000</v>
      </c>
      <c r="E34" s="13">
        <f>ROUND(D34/2,0)</f>
        <v>500</v>
      </c>
      <c r="F34" s="12">
        <f>D34-E34</f>
        <v>500</v>
      </c>
    </row>
    <row r="35" spans="1:6">
      <c r="A35" s="8"/>
      <c r="B35" s="11" t="s">
        <v>11</v>
      </c>
      <c r="C35" s="10">
        <v>1.17E-3</v>
      </c>
      <c r="D35" s="12">
        <f>ROUND(D$3*C35,0)</f>
        <v>585</v>
      </c>
      <c r="E35" s="13">
        <f>ROUND(D35/2,0)</f>
        <v>293</v>
      </c>
      <c r="F35" s="12">
        <f>D35-E35</f>
        <v>292</v>
      </c>
    </row>
    <row r="36" spans="1:6">
      <c r="A36" s="8">
        <v>2</v>
      </c>
      <c r="B36" s="11" t="s">
        <v>271</v>
      </c>
      <c r="C36" s="11"/>
      <c r="D36" s="9"/>
      <c r="E36" s="11"/>
      <c r="F36" s="11"/>
    </row>
    <row r="37" spans="1:6">
      <c r="A37" s="8"/>
      <c r="B37" s="11" t="s">
        <v>10</v>
      </c>
      <c r="C37" s="10">
        <v>1.268E-3</v>
      </c>
      <c r="D37" s="12">
        <f>ROUND(D$3*C37,0)</f>
        <v>634</v>
      </c>
      <c r="E37" s="13">
        <f>ROUND(D37/2,0)</f>
        <v>317</v>
      </c>
      <c r="F37" s="12">
        <f>D37-E37</f>
        <v>317</v>
      </c>
    </row>
    <row r="38" spans="1:6">
      <c r="A38" s="8"/>
      <c r="B38" s="11" t="s">
        <v>11</v>
      </c>
      <c r="C38" s="10">
        <v>6.0899999999999995E-4</v>
      </c>
      <c r="D38" s="12">
        <f>ROUND(D$3*C38,0)</f>
        <v>305</v>
      </c>
      <c r="E38" s="13">
        <f>ROUND(D38/2,0)</f>
        <v>153</v>
      </c>
      <c r="F38" s="12">
        <f>D38-E38</f>
        <v>152</v>
      </c>
    </row>
    <row r="39" spans="1:6">
      <c r="A39" s="8">
        <v>2</v>
      </c>
      <c r="B39" s="11" t="s">
        <v>149</v>
      </c>
      <c r="C39" s="11"/>
      <c r="D39" s="9"/>
      <c r="E39" s="11"/>
      <c r="F39" s="11"/>
    </row>
    <row r="40" spans="1:6">
      <c r="A40" s="8"/>
      <c r="B40" s="11" t="s">
        <v>10</v>
      </c>
      <c r="C40" s="10">
        <v>3.1399999999999999E-4</v>
      </c>
      <c r="D40" s="12">
        <f>ROUND(D$3*C40,0)</f>
        <v>157</v>
      </c>
      <c r="E40" s="13">
        <f>ROUND(D40/2,0)</f>
        <v>79</v>
      </c>
      <c r="F40" s="12">
        <f>D40-E40</f>
        <v>78</v>
      </c>
    </row>
    <row r="41" spans="1:6">
      <c r="A41" s="8"/>
      <c r="B41" s="11" t="s">
        <v>11</v>
      </c>
      <c r="C41" s="10">
        <v>1.47E-4</v>
      </c>
      <c r="D41" s="12">
        <f>ROUND(D$3*C41,0)</f>
        <v>74</v>
      </c>
      <c r="E41" s="13">
        <f>ROUND(D41/2,0)</f>
        <v>37</v>
      </c>
      <c r="F41" s="12">
        <f>D41-E41</f>
        <v>37</v>
      </c>
    </row>
    <row r="42" spans="1:6">
      <c r="A42" s="8">
        <v>2</v>
      </c>
      <c r="B42" s="11" t="s">
        <v>20</v>
      </c>
      <c r="C42" s="11"/>
      <c r="D42" s="9"/>
      <c r="E42" s="11"/>
      <c r="F42" s="11"/>
    </row>
    <row r="43" spans="1:6">
      <c r="A43" s="8"/>
      <c r="B43" s="11" t="s">
        <v>10</v>
      </c>
      <c r="C43" s="10">
        <v>2.61E-4</v>
      </c>
      <c r="D43" s="12">
        <f>ROUND(D$3*C43,0)</f>
        <v>131</v>
      </c>
      <c r="E43" s="13">
        <f>ROUND(D43/2,0)</f>
        <v>66</v>
      </c>
      <c r="F43" s="12">
        <f>D43-E43</f>
        <v>65</v>
      </c>
    </row>
    <row r="44" spans="1:6">
      <c r="A44" s="8"/>
      <c r="B44" s="11" t="s">
        <v>11</v>
      </c>
      <c r="C44" s="10">
        <v>1.07E-4</v>
      </c>
      <c r="D44" s="12">
        <f>ROUND(D$3*C44,0)</f>
        <v>54</v>
      </c>
      <c r="E44" s="13">
        <f>ROUND(D44/2,0)</f>
        <v>27</v>
      </c>
      <c r="F44" s="12">
        <f>D44-E44</f>
        <v>27</v>
      </c>
    </row>
    <row r="45" spans="1:6">
      <c r="A45" s="8">
        <v>2</v>
      </c>
      <c r="B45" s="11" t="s">
        <v>272</v>
      </c>
      <c r="C45" s="11"/>
      <c r="D45" s="9"/>
      <c r="E45" s="11"/>
      <c r="F45" s="11"/>
    </row>
    <row r="46" spans="1:6">
      <c r="A46" s="8"/>
      <c r="B46" s="11" t="s">
        <v>10</v>
      </c>
      <c r="C46" s="10">
        <v>2.8600000000000001E-4</v>
      </c>
      <c r="D46" s="12">
        <f>ROUND(D$3*C46,0)</f>
        <v>143</v>
      </c>
      <c r="E46" s="13">
        <f>ROUND(D46/2,0)</f>
        <v>72</v>
      </c>
      <c r="F46" s="12">
        <f>D46-E46</f>
        <v>71</v>
      </c>
    </row>
    <row r="47" spans="1:6">
      <c r="A47" s="8"/>
      <c r="B47" s="11" t="s">
        <v>11</v>
      </c>
      <c r="C47" s="10">
        <v>1.4300000000000001E-4</v>
      </c>
      <c r="D47" s="12">
        <f>ROUND(D$3*C47,0)</f>
        <v>72</v>
      </c>
      <c r="E47" s="13">
        <f>ROUND(D47/2,0)</f>
        <v>36</v>
      </c>
      <c r="F47" s="12">
        <f>D47-E47</f>
        <v>36</v>
      </c>
    </row>
    <row r="48" spans="1:6">
      <c r="A48" s="8">
        <v>2</v>
      </c>
      <c r="B48" s="11" t="s">
        <v>22</v>
      </c>
      <c r="C48" s="11"/>
      <c r="D48" s="9"/>
      <c r="E48" s="11"/>
      <c r="F48" s="11"/>
    </row>
    <row r="49" spans="1:6">
      <c r="A49" s="8"/>
      <c r="B49" s="11" t="s">
        <v>10</v>
      </c>
      <c r="C49" s="10">
        <v>8.6399999999999997E-4</v>
      </c>
      <c r="D49" s="12">
        <f t="shared" ref="D49:D57" si="0">ROUND(D$3*C49,0)</f>
        <v>432</v>
      </c>
      <c r="E49" s="13">
        <f t="shared" ref="E49:E57" si="1">ROUND(D49/2,0)</f>
        <v>216</v>
      </c>
      <c r="F49" s="12">
        <f t="shared" ref="F49:F57" si="2">D49-E49</f>
        <v>216</v>
      </c>
    </row>
    <row r="50" spans="1:6">
      <c r="A50" s="8"/>
      <c r="B50" s="11" t="s">
        <v>11</v>
      </c>
      <c r="C50" s="10">
        <v>4.0400000000000001E-4</v>
      </c>
      <c r="D50" s="12">
        <f t="shared" si="0"/>
        <v>202</v>
      </c>
      <c r="E50" s="13">
        <f t="shared" si="1"/>
        <v>101</v>
      </c>
      <c r="F50" s="12">
        <f t="shared" si="2"/>
        <v>101</v>
      </c>
    </row>
    <row r="51" spans="1:6">
      <c r="A51" s="8">
        <v>3</v>
      </c>
      <c r="B51" s="11" t="s">
        <v>273</v>
      </c>
      <c r="C51" s="10">
        <v>6.0780000000000001E-3</v>
      </c>
      <c r="D51" s="12">
        <f t="shared" si="0"/>
        <v>3041</v>
      </c>
      <c r="E51" s="13">
        <f t="shared" si="1"/>
        <v>1521</v>
      </c>
      <c r="F51" s="12">
        <f t="shared" si="2"/>
        <v>1520</v>
      </c>
    </row>
    <row r="52" spans="1:6">
      <c r="A52" s="8">
        <v>3</v>
      </c>
      <c r="B52" s="11" t="s">
        <v>274</v>
      </c>
      <c r="C52" s="10">
        <v>5.8868999999999998E-2</v>
      </c>
      <c r="D52" s="12">
        <f t="shared" si="0"/>
        <v>29449</v>
      </c>
      <c r="E52" s="13">
        <f t="shared" si="1"/>
        <v>14725</v>
      </c>
      <c r="F52" s="12">
        <f t="shared" si="2"/>
        <v>14724</v>
      </c>
    </row>
    <row r="53" spans="1:6">
      <c r="A53" s="8">
        <v>3</v>
      </c>
      <c r="B53" s="11" t="s">
        <v>275</v>
      </c>
      <c r="C53" s="10">
        <v>3.8700000000000002E-3</v>
      </c>
      <c r="D53" s="12">
        <f t="shared" si="0"/>
        <v>1936</v>
      </c>
      <c r="E53" s="13">
        <f t="shared" si="1"/>
        <v>968</v>
      </c>
      <c r="F53" s="12">
        <f t="shared" si="2"/>
        <v>968</v>
      </c>
    </row>
    <row r="54" spans="1:6">
      <c r="A54" s="8">
        <v>3</v>
      </c>
      <c r="B54" s="11" t="s">
        <v>276</v>
      </c>
      <c r="C54" s="10">
        <v>1.6080000000000001E-3</v>
      </c>
      <c r="D54" s="12">
        <f t="shared" si="0"/>
        <v>804</v>
      </c>
      <c r="E54" s="13">
        <f t="shared" si="1"/>
        <v>402</v>
      </c>
      <c r="F54" s="12">
        <f t="shared" si="2"/>
        <v>402</v>
      </c>
    </row>
    <row r="55" spans="1:6">
      <c r="A55" s="8">
        <v>3</v>
      </c>
      <c r="B55" s="11" t="s">
        <v>277</v>
      </c>
      <c r="C55" s="10">
        <v>1.768E-3</v>
      </c>
      <c r="D55" s="12">
        <f t="shared" si="0"/>
        <v>884</v>
      </c>
      <c r="E55" s="13">
        <f t="shared" si="1"/>
        <v>442</v>
      </c>
      <c r="F55" s="12">
        <f t="shared" si="2"/>
        <v>442</v>
      </c>
    </row>
    <row r="56" spans="1:6">
      <c r="A56" s="8">
        <v>3</v>
      </c>
      <c r="B56" s="11" t="s">
        <v>278</v>
      </c>
      <c r="C56" s="10">
        <v>2.3280000000000002E-3</v>
      </c>
      <c r="D56" s="12">
        <f t="shared" si="0"/>
        <v>1165</v>
      </c>
      <c r="E56" s="13">
        <f t="shared" si="1"/>
        <v>583</v>
      </c>
      <c r="F56" s="12">
        <f t="shared" si="2"/>
        <v>582</v>
      </c>
    </row>
    <row r="57" spans="1:6">
      <c r="A57" s="8">
        <v>4</v>
      </c>
      <c r="B57" s="11" t="s">
        <v>279</v>
      </c>
      <c r="C57" s="10">
        <v>9.8963999999999996E-2</v>
      </c>
      <c r="D57" s="9">
        <f t="shared" si="0"/>
        <v>49506</v>
      </c>
      <c r="E57" s="11">
        <f t="shared" si="1"/>
        <v>24753</v>
      </c>
      <c r="F57" s="9">
        <f t="shared" si="2"/>
        <v>24753</v>
      </c>
    </row>
    <row r="58" spans="1:6">
      <c r="A58" s="8"/>
      <c r="B58" s="11" t="s">
        <v>28</v>
      </c>
      <c r="C58" s="11"/>
      <c r="D58" s="14">
        <v>0.52315999999999996</v>
      </c>
      <c r="E58" s="11"/>
      <c r="F58" s="11"/>
    </row>
    <row r="59" spans="1:6">
      <c r="A59" s="8"/>
      <c r="B59" s="11" t="s">
        <v>29</v>
      </c>
      <c r="C59" s="11"/>
      <c r="D59" s="15">
        <f>ROUND(D57*D58,0)</f>
        <v>25900</v>
      </c>
      <c r="E59" s="16">
        <f>ROUND(D59/2,0)</f>
        <v>12950</v>
      </c>
      <c r="F59" s="15">
        <f>D59-E59</f>
        <v>12950</v>
      </c>
    </row>
    <row r="60" spans="1:6">
      <c r="A60" s="8"/>
      <c r="B60" s="11" t="s">
        <v>30</v>
      </c>
      <c r="C60" s="11"/>
      <c r="D60" s="12">
        <f>+D57-D59</f>
        <v>23606</v>
      </c>
      <c r="E60" s="13">
        <f>ROUND(D60/2,0)</f>
        <v>11803</v>
      </c>
      <c r="F60" s="12">
        <f>D60-E60</f>
        <v>11803</v>
      </c>
    </row>
    <row r="61" spans="1:6">
      <c r="A61" s="8">
        <v>4</v>
      </c>
      <c r="B61" s="11" t="s">
        <v>280</v>
      </c>
      <c r="C61" s="10">
        <v>0.183749</v>
      </c>
      <c r="D61" s="9">
        <f>ROUND(D$3*C61,0)</f>
        <v>91920</v>
      </c>
      <c r="E61" s="11">
        <f>ROUND(D61/2,0)</f>
        <v>45960</v>
      </c>
      <c r="F61" s="9">
        <f>D61-E61</f>
        <v>45960</v>
      </c>
    </row>
    <row r="62" spans="1:6">
      <c r="A62" s="8"/>
      <c r="B62" s="11" t="s">
        <v>28</v>
      </c>
      <c r="C62" s="11"/>
      <c r="D62" s="14">
        <v>0.40146100000000001</v>
      </c>
      <c r="E62" s="11"/>
      <c r="F62" s="11"/>
    </row>
    <row r="63" spans="1:6">
      <c r="A63" s="8"/>
      <c r="B63" s="11" t="s">
        <v>29</v>
      </c>
      <c r="C63" s="11"/>
      <c r="D63" s="15">
        <f>ROUND(D61*D62,0)</f>
        <v>36902</v>
      </c>
      <c r="E63" s="16">
        <f>ROUND(D63/2,0)</f>
        <v>18451</v>
      </c>
      <c r="F63" s="15">
        <f>D63-E63</f>
        <v>18451</v>
      </c>
    </row>
    <row r="64" spans="1:6">
      <c r="A64" s="8"/>
      <c r="B64" s="11" t="s">
        <v>30</v>
      </c>
      <c r="C64" s="11"/>
      <c r="D64" s="12">
        <f>+D61-D63</f>
        <v>55018</v>
      </c>
      <c r="E64" s="13">
        <f>ROUND(D64/2,0)</f>
        <v>27509</v>
      </c>
      <c r="F64" s="12">
        <f>D64-E64</f>
        <v>27509</v>
      </c>
    </row>
    <row r="65" spans="1:6">
      <c r="A65" s="8">
        <v>4</v>
      </c>
      <c r="B65" s="11" t="s">
        <v>281</v>
      </c>
      <c r="C65" s="10">
        <v>0.18451200000000001</v>
      </c>
      <c r="D65" s="9">
        <f>ROUND(D$3*C65,0)</f>
        <v>92302</v>
      </c>
      <c r="E65" s="11">
        <f>ROUND(D65/2,0)</f>
        <v>46151</v>
      </c>
      <c r="F65" s="9">
        <f>D65-E65</f>
        <v>46151</v>
      </c>
    </row>
    <row r="66" spans="1:6">
      <c r="A66" s="8"/>
      <c r="B66" s="11" t="s">
        <v>28</v>
      </c>
      <c r="C66" s="11"/>
      <c r="D66" s="14">
        <v>0.40509600000000001</v>
      </c>
      <c r="E66" s="11"/>
      <c r="F66" s="11"/>
    </row>
    <row r="67" spans="1:6">
      <c r="A67" s="8"/>
      <c r="B67" s="11" t="s">
        <v>29</v>
      </c>
      <c r="C67" s="11"/>
      <c r="D67" s="15">
        <f>ROUND(D65*D66,0)</f>
        <v>37391</v>
      </c>
      <c r="E67" s="16">
        <f>ROUND(D67/2,0)</f>
        <v>18696</v>
      </c>
      <c r="F67" s="15">
        <f>D67-E67</f>
        <v>18695</v>
      </c>
    </row>
    <row r="68" spans="1:6">
      <c r="A68" s="8"/>
      <c r="B68" s="11" t="s">
        <v>30</v>
      </c>
      <c r="C68" s="11"/>
      <c r="D68" s="12">
        <f>+D65-D67</f>
        <v>54911</v>
      </c>
      <c r="E68" s="13">
        <f>ROUND(D68/2,0)</f>
        <v>27456</v>
      </c>
      <c r="F68" s="12">
        <f>D68-E68</f>
        <v>27455</v>
      </c>
    </row>
    <row r="69" spans="1:6">
      <c r="A69" s="8">
        <v>4</v>
      </c>
      <c r="B69" s="11" t="s">
        <v>191</v>
      </c>
      <c r="C69" s="10">
        <v>5.1616000000000002E-2</v>
      </c>
      <c r="D69" s="9">
        <f>ROUND(D$3*C69,0)</f>
        <v>25821</v>
      </c>
      <c r="E69" s="11">
        <f>ROUND(D69/2,0)</f>
        <v>12911</v>
      </c>
      <c r="F69" s="9">
        <f>D69-E69</f>
        <v>12910</v>
      </c>
    </row>
    <row r="70" spans="1:6">
      <c r="A70" s="8"/>
      <c r="B70" s="11" t="s">
        <v>28</v>
      </c>
      <c r="C70" s="11"/>
      <c r="D70" s="14">
        <v>0.43918299999999999</v>
      </c>
      <c r="E70" s="11"/>
      <c r="F70" s="11"/>
    </row>
    <row r="71" spans="1:6">
      <c r="A71" s="8" t="s">
        <v>590</v>
      </c>
      <c r="B71" s="11" t="s">
        <v>29</v>
      </c>
      <c r="C71" s="11"/>
      <c r="D71" s="15">
        <f>ROUND(D69*D70,0)</f>
        <v>11340</v>
      </c>
      <c r="E71" s="16">
        <f t="shared" ref="E71:E78" si="3">ROUND(D71/2,0)</f>
        <v>5670</v>
      </c>
      <c r="F71" s="15">
        <f t="shared" ref="F71:F78" si="4">D71-E71</f>
        <v>5670</v>
      </c>
    </row>
    <row r="72" spans="1:6">
      <c r="A72" s="8"/>
      <c r="B72" s="11" t="s">
        <v>30</v>
      </c>
      <c r="C72" s="11"/>
      <c r="D72" s="12">
        <f>+D69-D71</f>
        <v>14481</v>
      </c>
      <c r="E72" s="13">
        <f t="shared" si="3"/>
        <v>7241</v>
      </c>
      <c r="F72" s="12">
        <f t="shared" si="4"/>
        <v>7240</v>
      </c>
    </row>
    <row r="73" spans="1:6">
      <c r="A73" s="8">
        <v>5</v>
      </c>
      <c r="B73" s="11" t="s">
        <v>282</v>
      </c>
      <c r="C73" s="10">
        <v>1.3486E-2</v>
      </c>
      <c r="D73" s="12">
        <f>ROUND(D$3*C73,0)</f>
        <v>6746</v>
      </c>
      <c r="E73" s="13">
        <f t="shared" si="3"/>
        <v>3373</v>
      </c>
      <c r="F73" s="12">
        <f t="shared" si="4"/>
        <v>3373</v>
      </c>
    </row>
    <row r="74" spans="1:6">
      <c r="A74" s="8">
        <v>5</v>
      </c>
      <c r="B74" s="11" t="s">
        <v>283</v>
      </c>
      <c r="C74" s="10">
        <v>2.3649999999999999E-3</v>
      </c>
      <c r="D74" s="12">
        <f>ROUND(D$3*C74,0)</f>
        <v>1183</v>
      </c>
      <c r="E74" s="13">
        <f t="shared" si="3"/>
        <v>592</v>
      </c>
      <c r="F74" s="12">
        <f t="shared" si="4"/>
        <v>591</v>
      </c>
    </row>
    <row r="75" spans="1:6">
      <c r="A75" s="8">
        <v>5</v>
      </c>
      <c r="B75" s="11" t="s">
        <v>284</v>
      </c>
      <c r="C75" s="10">
        <v>1.6146000000000001E-2</v>
      </c>
      <c r="D75" s="12">
        <f>ROUND(D$3*C75,0)</f>
        <v>8077</v>
      </c>
      <c r="E75" s="13">
        <f t="shared" si="3"/>
        <v>4039</v>
      </c>
      <c r="F75" s="12">
        <f t="shared" si="4"/>
        <v>4038</v>
      </c>
    </row>
    <row r="76" spans="1:6">
      <c r="A76" s="8">
        <v>5</v>
      </c>
      <c r="B76" s="11" t="s">
        <v>285</v>
      </c>
      <c r="C76" s="10">
        <v>2.3019999999999998E-3</v>
      </c>
      <c r="D76" s="12">
        <f>ROUND(D$3*C76,0)</f>
        <v>1152</v>
      </c>
      <c r="E76" s="13">
        <f t="shared" si="3"/>
        <v>576</v>
      </c>
      <c r="F76" s="12">
        <f t="shared" si="4"/>
        <v>576</v>
      </c>
    </row>
    <row r="77" spans="1:6">
      <c r="A77" s="8">
        <v>6</v>
      </c>
      <c r="B77" s="11" t="s">
        <v>286</v>
      </c>
      <c r="C77" s="10">
        <v>1.2600000000000389E-3</v>
      </c>
      <c r="D77" s="12">
        <f>+D3-SUM(D4:D5)-SUM(D10:D57)-D61-D65-D69-SUM(D73:D76)</f>
        <v>628</v>
      </c>
      <c r="E77" s="13">
        <f t="shared" si="3"/>
        <v>314</v>
      </c>
      <c r="F77" s="12">
        <f t="shared" si="4"/>
        <v>314</v>
      </c>
    </row>
    <row r="78" spans="1:6">
      <c r="A78" s="36">
        <v>6</v>
      </c>
      <c r="B78" s="37" t="s">
        <v>287</v>
      </c>
      <c r="C78" s="10">
        <v>0</v>
      </c>
      <c r="D78" s="12">
        <f>ROUND(D$3*C78,0)</f>
        <v>0</v>
      </c>
      <c r="E78" s="13">
        <f t="shared" si="3"/>
        <v>0</v>
      </c>
      <c r="F78" s="12">
        <f t="shared" si="4"/>
        <v>0</v>
      </c>
    </row>
    <row r="79" spans="1:6">
      <c r="A79" s="8"/>
      <c r="B79" s="28" t="s">
        <v>288</v>
      </c>
      <c r="C79" s="10">
        <v>1</v>
      </c>
      <c r="D79" s="38">
        <f>+D4+SUM(D7:D56)+SUM(D59:D60)+SUM(D63:D64)+SUM(D67:D68)+SUM(D71:D78)</f>
        <v>500247</v>
      </c>
      <c r="E79" s="38">
        <f>+E4+SUM(E7:E56)+SUM(E59:E60)+SUM(E63:E64)+SUM(E67:E68)+SUM(E71:E78)</f>
        <v>250136</v>
      </c>
      <c r="F79" s="38">
        <f>+F4+SUM(F7:F56)+SUM(F59:F60)+SUM(F63:F64)+SUM(F67:F68)+SUM(F71:F78)</f>
        <v>250111</v>
      </c>
    </row>
    <row r="80" spans="1:6">
      <c r="B80" s="18" t="s">
        <v>38</v>
      </c>
      <c r="D80" s="19">
        <f>+D4</f>
        <v>525</v>
      </c>
      <c r="E80" s="19">
        <f>+E4</f>
        <v>263</v>
      </c>
      <c r="F80" s="19">
        <f>+F4</f>
        <v>262</v>
      </c>
    </row>
    <row r="81" spans="2:8">
      <c r="B81" s="2" t="s">
        <v>39</v>
      </c>
      <c r="D81" s="19">
        <f>+D7</f>
        <v>16336</v>
      </c>
      <c r="E81" s="19">
        <f>+E7</f>
        <v>8168</v>
      </c>
      <c r="F81" s="19">
        <f>+F7</f>
        <v>8168</v>
      </c>
    </row>
    <row r="82" spans="2:8">
      <c r="B82" s="2" t="s">
        <v>40</v>
      </c>
      <c r="D82" s="19">
        <f>+D59+D63+D67+D71</f>
        <v>111533</v>
      </c>
      <c r="E82" s="19">
        <f>+E59+E63+E67+E71</f>
        <v>55767</v>
      </c>
      <c r="F82" s="19">
        <f>+F59+F63+F67+F71</f>
        <v>55766</v>
      </c>
      <c r="H82" s="3">
        <v>1</v>
      </c>
    </row>
    <row r="83" spans="2:8">
      <c r="B83" s="18" t="s">
        <v>41</v>
      </c>
      <c r="D83" s="19">
        <f>+D79-D80-D81-D82</f>
        <v>371853</v>
      </c>
      <c r="E83" s="19">
        <f>+E79-E80-E81-E82</f>
        <v>185938</v>
      </c>
      <c r="F83" s="19">
        <f>+F79-F80-F81-F82</f>
        <v>185915</v>
      </c>
      <c r="H83" s="3">
        <v>2</v>
      </c>
    </row>
    <row r="85" spans="2:8" hidden="1">
      <c r="B85" s="3" t="s">
        <v>42</v>
      </c>
      <c r="C85" s="4">
        <v>3.0000000000387789E-6</v>
      </c>
      <c r="D85" s="3">
        <f>+D77-ROUND(D3*C77,0)</f>
        <v>-2</v>
      </c>
      <c r="E85" s="39"/>
      <c r="F85" s="40"/>
    </row>
  </sheetData>
  <pageMargins left="0.7" right="0.7" top="0.75" bottom="0.75" header="0.3" footer="0.3"/>
  <pageSetup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
  <sheetViews>
    <sheetView workbookViewId="0">
      <selection activeCell="L19" sqref="L19"/>
    </sheetView>
  </sheetViews>
  <sheetFormatPr defaultRowHeight="15"/>
  <cols>
    <col min="1" max="1" width="12.140625" bestFit="1" customWidth="1"/>
    <col min="7" max="7" width="11.5703125" bestFit="1" customWidth="1"/>
  </cols>
  <sheetData>
    <row r="1" spans="1:9" s="69" customFormat="1">
      <c r="A1" s="69" t="s">
        <v>2005</v>
      </c>
      <c r="B1" s="69" t="s">
        <v>2006</v>
      </c>
      <c r="G1" s="69" t="s">
        <v>2007</v>
      </c>
      <c r="H1" s="69" t="s">
        <v>2008</v>
      </c>
    </row>
    <row r="3" spans="1:9">
      <c r="A3" t="s">
        <v>2009</v>
      </c>
    </row>
    <row r="4" spans="1:9">
      <c r="A4" s="147" t="s">
        <v>2010</v>
      </c>
      <c r="B4" s="147"/>
      <c r="C4" s="147"/>
      <c r="D4" s="147"/>
      <c r="E4" s="147"/>
      <c r="F4" s="147"/>
      <c r="G4" s="147"/>
      <c r="H4" s="147"/>
      <c r="I4" s="147"/>
    </row>
    <row r="5" spans="1:9">
      <c r="A5" s="147"/>
      <c r="B5" s="147"/>
      <c r="C5" s="147"/>
      <c r="D5" s="147"/>
      <c r="E5" s="147"/>
      <c r="F5" s="147"/>
      <c r="G5" s="147"/>
      <c r="H5" s="147"/>
      <c r="I5" s="147"/>
    </row>
    <row r="6" spans="1:9">
      <c r="A6" s="147"/>
      <c r="B6" s="147"/>
      <c r="C6" s="147"/>
      <c r="D6" s="147"/>
      <c r="E6" s="147"/>
      <c r="F6" s="147"/>
      <c r="G6" s="147"/>
      <c r="H6" s="147"/>
      <c r="I6" s="147"/>
    </row>
    <row r="7" spans="1:9">
      <c r="A7" s="147"/>
      <c r="B7" s="147"/>
      <c r="C7" s="147"/>
      <c r="D7" s="147"/>
      <c r="E7" s="147"/>
      <c r="F7" s="147"/>
      <c r="G7" s="147"/>
      <c r="H7" s="147"/>
      <c r="I7" s="147"/>
    </row>
    <row r="8" spans="1:9">
      <c r="A8" s="147"/>
      <c r="B8" s="147"/>
      <c r="C8" s="147"/>
      <c r="D8" s="147"/>
      <c r="E8" s="147"/>
      <c r="F8" s="147"/>
      <c r="G8" s="147"/>
      <c r="H8" s="147"/>
      <c r="I8" s="147"/>
    </row>
    <row r="9" spans="1:9">
      <c r="A9" s="147"/>
      <c r="B9" s="147"/>
      <c r="C9" s="147"/>
      <c r="D9" s="147"/>
      <c r="E9" s="147"/>
      <c r="F9" s="147"/>
      <c r="G9" s="147"/>
      <c r="H9" s="147"/>
      <c r="I9" s="147"/>
    </row>
    <row r="10" spans="1:9">
      <c r="A10" s="147"/>
      <c r="B10" s="147"/>
      <c r="C10" s="147"/>
      <c r="D10" s="147"/>
      <c r="E10" s="147"/>
      <c r="F10" s="147"/>
      <c r="G10" s="147"/>
      <c r="H10" s="147"/>
      <c r="I10" s="147"/>
    </row>
    <row r="11" spans="1:9">
      <c r="A11" s="147"/>
      <c r="B11" s="147"/>
      <c r="C11" s="147"/>
      <c r="D11" s="147"/>
      <c r="E11" s="147"/>
      <c r="F11" s="147"/>
      <c r="G11" s="147"/>
      <c r="H11" s="147"/>
      <c r="I11" s="147"/>
    </row>
    <row r="12" spans="1:9">
      <c r="A12" s="147"/>
      <c r="B12" s="147"/>
      <c r="C12" s="147"/>
      <c r="D12" s="147"/>
      <c r="E12" s="147"/>
      <c r="F12" s="147"/>
      <c r="G12" s="147"/>
      <c r="H12" s="147"/>
      <c r="I12" s="147"/>
    </row>
    <row r="13" spans="1:9">
      <c r="A13" s="147"/>
      <c r="B13" s="147"/>
      <c r="C13" s="147"/>
      <c r="D13" s="147"/>
      <c r="E13" s="147"/>
      <c r="F13" s="147"/>
      <c r="G13" s="147"/>
      <c r="H13" s="147"/>
      <c r="I13" s="147"/>
    </row>
    <row r="14" spans="1:9">
      <c r="A14" s="147"/>
      <c r="B14" s="147"/>
      <c r="C14" s="147"/>
      <c r="D14" s="147"/>
      <c r="E14" s="147"/>
      <c r="F14" s="147"/>
      <c r="G14" s="147"/>
      <c r="H14" s="147"/>
      <c r="I14" s="147"/>
    </row>
  </sheetData>
  <mergeCells count="1">
    <mergeCell ref="A4:I1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28515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28515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28515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28515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28515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28515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28515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28515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28515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28515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28515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28515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28515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28515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28515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28515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28515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28515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28515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28515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28515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28515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28515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28515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28515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28515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28515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28515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28515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28515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28515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28515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28515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28515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28515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28515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28515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28515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28515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28515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28515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28515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28515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28515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28515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28515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28515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28515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28515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28515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28515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28515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28515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28515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28515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28515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28515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28515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28515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28515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28515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28515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28515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289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Worksheet'!$D$15</f>
        <v>22366</v>
      </c>
      <c r="E3" s="11"/>
      <c r="F3" s="11"/>
    </row>
    <row r="4" spans="1:6">
      <c r="A4" s="8">
        <v>0</v>
      </c>
      <c r="B4" s="11" t="s">
        <v>4</v>
      </c>
      <c r="C4" s="10">
        <v>1.0089999999999999E-3</v>
      </c>
      <c r="D4" s="12">
        <f>ROUND(D$3*C4,0)</f>
        <v>23</v>
      </c>
      <c r="E4" s="13">
        <f>ROUND(D4/2,0)</f>
        <v>12</v>
      </c>
      <c r="F4" s="12">
        <f>D4-E4</f>
        <v>11</v>
      </c>
    </row>
    <row r="5" spans="1:6">
      <c r="A5" s="8">
        <v>1</v>
      </c>
      <c r="B5" s="11" t="s">
        <v>290</v>
      </c>
      <c r="C5" s="10">
        <v>0.32181399999999999</v>
      </c>
      <c r="D5" s="9">
        <f>ROUND(D$3*C5,0)</f>
        <v>7198</v>
      </c>
      <c r="E5" s="11">
        <f>ROUND(D5/2,0)</f>
        <v>3599</v>
      </c>
      <c r="F5" s="9">
        <f>D5-E5</f>
        <v>3599</v>
      </c>
    </row>
    <row r="6" spans="1:6">
      <c r="A6" s="8"/>
      <c r="B6" s="11" t="s">
        <v>6</v>
      </c>
      <c r="C6" s="11"/>
      <c r="D6" s="14">
        <v>0.34007199999999999</v>
      </c>
      <c r="E6" s="11"/>
      <c r="F6" s="11"/>
    </row>
    <row r="7" spans="1:6">
      <c r="A7" s="8"/>
      <c r="B7" s="11" t="s">
        <v>7</v>
      </c>
      <c r="C7" s="11"/>
      <c r="D7" s="15">
        <f>ROUND(D5*D6,0)</f>
        <v>2448</v>
      </c>
      <c r="E7" s="16">
        <f>ROUND(D7/2,0)</f>
        <v>1224</v>
      </c>
      <c r="F7" s="15">
        <f>D7-E7</f>
        <v>1224</v>
      </c>
    </row>
    <row r="8" spans="1:6">
      <c r="A8" s="8"/>
      <c r="B8" s="11" t="s">
        <v>8</v>
      </c>
      <c r="C8" s="11"/>
      <c r="D8" s="12">
        <f>+D5-D7</f>
        <v>4750</v>
      </c>
      <c r="E8" s="13">
        <f>ROUND(D8/2,0)</f>
        <v>2375</v>
      </c>
      <c r="F8" s="12">
        <f>D8-E8</f>
        <v>2375</v>
      </c>
    </row>
    <row r="9" spans="1:6">
      <c r="A9" s="8">
        <v>2</v>
      </c>
      <c r="B9" s="11" t="s">
        <v>200</v>
      </c>
      <c r="C9" s="11"/>
      <c r="D9" s="9"/>
      <c r="E9" s="11"/>
      <c r="F9" s="11"/>
    </row>
    <row r="10" spans="1:6">
      <c r="A10" s="8"/>
      <c r="B10" s="11" t="s">
        <v>10</v>
      </c>
      <c r="C10" s="10">
        <v>7.5699999999999997E-4</v>
      </c>
      <c r="D10" s="12">
        <f>ROUND(D$3*C10,0)</f>
        <v>17</v>
      </c>
      <c r="E10" s="13">
        <f>ROUND(D10/2,0)</f>
        <v>9</v>
      </c>
      <c r="F10" s="12">
        <f>D10-E10</f>
        <v>8</v>
      </c>
    </row>
    <row r="11" spans="1:6">
      <c r="A11" s="8"/>
      <c r="B11" s="11" t="s">
        <v>11</v>
      </c>
      <c r="C11" s="10">
        <v>0</v>
      </c>
      <c r="D11" s="12">
        <f>ROUND(D$3*C11,0)</f>
        <v>0</v>
      </c>
      <c r="E11" s="13">
        <f>ROUND(D11/2,0)</f>
        <v>0</v>
      </c>
      <c r="F11" s="12">
        <f>D11-E11</f>
        <v>0</v>
      </c>
    </row>
    <row r="12" spans="1:6">
      <c r="A12" s="8">
        <v>2</v>
      </c>
      <c r="B12" s="11" t="s">
        <v>291</v>
      </c>
      <c r="C12" s="11"/>
      <c r="D12" s="9"/>
      <c r="E12" s="11"/>
      <c r="F12" s="11"/>
    </row>
    <row r="13" spans="1:6">
      <c r="A13" s="8"/>
      <c r="B13" s="11" t="s">
        <v>10</v>
      </c>
      <c r="C13" s="10">
        <v>2.52E-4</v>
      </c>
      <c r="D13" s="12">
        <f>ROUND(D$3*C13,0)</f>
        <v>6</v>
      </c>
      <c r="E13" s="13">
        <f>ROUND(D13/2,0)</f>
        <v>3</v>
      </c>
      <c r="F13" s="12">
        <f>D13-E13</f>
        <v>3</v>
      </c>
    </row>
    <row r="14" spans="1:6">
      <c r="A14" s="8"/>
      <c r="B14" s="11" t="s">
        <v>11</v>
      </c>
      <c r="C14" s="10">
        <v>2.9399999999999999E-4</v>
      </c>
      <c r="D14" s="12">
        <f>ROUND(D$3*C14,0)</f>
        <v>7</v>
      </c>
      <c r="E14" s="13">
        <f>ROUND(D14/2,0)</f>
        <v>4</v>
      </c>
      <c r="F14" s="12">
        <f>D14-E14</f>
        <v>3</v>
      </c>
    </row>
    <row r="15" spans="1:6">
      <c r="A15" s="8">
        <v>2</v>
      </c>
      <c r="B15" s="11" t="s">
        <v>268</v>
      </c>
      <c r="C15" s="11"/>
      <c r="D15" s="9"/>
      <c r="E15" s="11"/>
      <c r="F15" s="11"/>
    </row>
    <row r="16" spans="1:6">
      <c r="A16" s="8"/>
      <c r="B16" s="11" t="s">
        <v>10</v>
      </c>
      <c r="C16" s="10">
        <v>0</v>
      </c>
      <c r="D16" s="12">
        <f>ROUND(D$3*C16,0)</f>
        <v>0</v>
      </c>
      <c r="E16" s="13">
        <f>ROUND(D16/2,0)</f>
        <v>0</v>
      </c>
      <c r="F16" s="12">
        <f>D16-E16</f>
        <v>0</v>
      </c>
    </row>
    <row r="17" spans="1:6">
      <c r="A17" s="8"/>
      <c r="B17" s="11" t="s">
        <v>11</v>
      </c>
      <c r="C17" s="10">
        <v>0</v>
      </c>
      <c r="D17" s="12">
        <f>ROUND(D$3*C17,0)</f>
        <v>0</v>
      </c>
      <c r="E17" s="13">
        <f>ROUND(D17/2,0)</f>
        <v>0</v>
      </c>
      <c r="F17" s="12">
        <f>D17-E17</f>
        <v>0</v>
      </c>
    </row>
    <row r="18" spans="1:6">
      <c r="A18" s="8">
        <v>2</v>
      </c>
      <c r="B18" s="11" t="s">
        <v>181</v>
      </c>
      <c r="C18" s="11"/>
      <c r="D18" s="9"/>
      <c r="E18" s="11"/>
      <c r="F18" s="11"/>
    </row>
    <row r="19" spans="1:6" ht="14.45" customHeight="1">
      <c r="A19" s="8"/>
      <c r="B19" s="11" t="s">
        <v>10</v>
      </c>
      <c r="C19" s="10">
        <v>3.4889999999999999E-3</v>
      </c>
      <c r="D19" s="12">
        <f>ROUND(D$3*C19,0)</f>
        <v>78</v>
      </c>
      <c r="E19" s="13">
        <f>ROUND(D19/2,0)</f>
        <v>39</v>
      </c>
      <c r="F19" s="12">
        <f>D19-E19</f>
        <v>39</v>
      </c>
    </row>
    <row r="20" spans="1:6">
      <c r="A20" s="8"/>
      <c r="B20" s="11" t="s">
        <v>11</v>
      </c>
      <c r="C20" s="10">
        <v>0</v>
      </c>
      <c r="D20" s="12">
        <f>ROUND(D$3*C20,0)</f>
        <v>0</v>
      </c>
      <c r="E20" s="13">
        <f>ROUND(D20/2,0)</f>
        <v>0</v>
      </c>
      <c r="F20" s="12">
        <f>D20-E20</f>
        <v>0</v>
      </c>
    </row>
    <row r="21" spans="1:6">
      <c r="A21" s="8">
        <v>2</v>
      </c>
      <c r="B21" s="11" t="s">
        <v>88</v>
      </c>
      <c r="C21" s="11"/>
      <c r="D21" s="9"/>
      <c r="E21" s="11"/>
      <c r="F21" s="11"/>
    </row>
    <row r="22" spans="1:6">
      <c r="A22" s="8"/>
      <c r="B22" s="11" t="s">
        <v>10</v>
      </c>
      <c r="C22" s="10">
        <v>4.1999999999999998E-5</v>
      </c>
      <c r="D22" s="12">
        <f>ROUND(D$3*C22,0)</f>
        <v>1</v>
      </c>
      <c r="E22" s="13">
        <f>ROUND(D22/2,0)</f>
        <v>1</v>
      </c>
      <c r="F22" s="12">
        <f>D22-E22</f>
        <v>0</v>
      </c>
    </row>
    <row r="23" spans="1:6">
      <c r="A23" s="8"/>
      <c r="B23" s="11" t="s">
        <v>11</v>
      </c>
      <c r="C23" s="10">
        <v>4.1999999999999998E-5</v>
      </c>
      <c r="D23" s="12">
        <f>ROUND(D$3*C23,0)</f>
        <v>1</v>
      </c>
      <c r="E23" s="13">
        <f>ROUND(D23/2,0)</f>
        <v>1</v>
      </c>
      <c r="F23" s="12">
        <f>D23-E23</f>
        <v>0</v>
      </c>
    </row>
    <row r="24" spans="1:6">
      <c r="A24" s="8">
        <v>2</v>
      </c>
      <c r="B24" s="11" t="s">
        <v>292</v>
      </c>
      <c r="C24" s="11"/>
      <c r="D24" s="9"/>
      <c r="E24" s="11"/>
      <c r="F24" s="11"/>
    </row>
    <row r="25" spans="1:6">
      <c r="A25" s="8"/>
      <c r="B25" s="11" t="s">
        <v>10</v>
      </c>
      <c r="C25" s="10">
        <v>1.6819999999999999E-3</v>
      </c>
      <c r="D25" s="12">
        <f>ROUND(D$3*C25,0)</f>
        <v>38</v>
      </c>
      <c r="E25" s="13">
        <f>ROUND(D25/2,0)</f>
        <v>19</v>
      </c>
      <c r="F25" s="12">
        <f>D25-E25</f>
        <v>19</v>
      </c>
    </row>
    <row r="26" spans="1:6">
      <c r="A26" s="8"/>
      <c r="B26" s="11" t="s">
        <v>11</v>
      </c>
      <c r="C26" s="10">
        <v>0</v>
      </c>
      <c r="D26" s="12">
        <f>ROUND(D$3*C26,0)</f>
        <v>0</v>
      </c>
      <c r="E26" s="13">
        <f>ROUND(D26/2,0)</f>
        <v>0</v>
      </c>
      <c r="F26" s="12">
        <f>D26-E26</f>
        <v>0</v>
      </c>
    </row>
    <row r="27" spans="1:6">
      <c r="A27" s="8">
        <v>2</v>
      </c>
      <c r="B27" s="11" t="s">
        <v>293</v>
      </c>
      <c r="C27" s="11"/>
      <c r="D27" s="9"/>
      <c r="E27" s="11"/>
      <c r="F27" s="11"/>
    </row>
    <row r="28" spans="1:6">
      <c r="A28" s="8"/>
      <c r="B28" s="11" t="s">
        <v>10</v>
      </c>
      <c r="C28" s="10">
        <v>1.766E-3</v>
      </c>
      <c r="D28" s="12">
        <f>ROUND(D$3*C28,0)</f>
        <v>39</v>
      </c>
      <c r="E28" s="13">
        <f>ROUND(D28/2,0)</f>
        <v>20</v>
      </c>
      <c r="F28" s="12">
        <f>D28-E28</f>
        <v>19</v>
      </c>
    </row>
    <row r="29" spans="1:6">
      <c r="A29" s="8"/>
      <c r="B29" s="11" t="s">
        <v>11</v>
      </c>
      <c r="C29" s="10">
        <v>0</v>
      </c>
      <c r="D29" s="12">
        <f>ROUND(D$3*C29,0)</f>
        <v>0</v>
      </c>
      <c r="E29" s="13">
        <f>ROUND(D29/2,0)</f>
        <v>0</v>
      </c>
      <c r="F29" s="12">
        <f>D29-E29</f>
        <v>0</v>
      </c>
    </row>
    <row r="30" spans="1:6">
      <c r="A30" s="8">
        <v>2</v>
      </c>
      <c r="B30" s="11" t="s">
        <v>20</v>
      </c>
      <c r="C30" s="11"/>
      <c r="D30" s="9"/>
      <c r="E30" s="11"/>
      <c r="F30" s="11"/>
    </row>
    <row r="31" spans="1:6">
      <c r="A31" s="8"/>
      <c r="B31" s="11" t="s">
        <v>10</v>
      </c>
      <c r="C31" s="10">
        <v>3.7800000000000003E-4</v>
      </c>
      <c r="D31" s="12">
        <f>ROUND(D$3*C31,0)</f>
        <v>8</v>
      </c>
      <c r="E31" s="13">
        <f>ROUND(D31/2,0)</f>
        <v>4</v>
      </c>
      <c r="F31" s="12">
        <f>D31-E31</f>
        <v>4</v>
      </c>
    </row>
    <row r="32" spans="1:6">
      <c r="A32" s="8"/>
      <c r="B32" s="11" t="s">
        <v>11</v>
      </c>
      <c r="C32" s="10">
        <v>0</v>
      </c>
      <c r="D32" s="12">
        <f>ROUND(D$3*C32,0)</f>
        <v>0</v>
      </c>
      <c r="E32" s="13">
        <f>ROUND(D32/2,0)</f>
        <v>0</v>
      </c>
      <c r="F32" s="12">
        <f>D32-E32</f>
        <v>0</v>
      </c>
    </row>
    <row r="33" spans="1:6">
      <c r="A33" s="8">
        <v>2</v>
      </c>
      <c r="B33" s="11" t="s">
        <v>294</v>
      </c>
      <c r="C33" s="11"/>
      <c r="D33" s="9"/>
      <c r="E33" s="11"/>
      <c r="F33" s="11"/>
    </row>
    <row r="34" spans="1:6">
      <c r="A34" s="8"/>
      <c r="B34" s="11" t="s">
        <v>10</v>
      </c>
      <c r="C34" s="10">
        <v>2.3960000000000001E-3</v>
      </c>
      <c r="D34" s="12">
        <f t="shared" ref="D34:D41" si="0">ROUND(D$3*C34,0)</f>
        <v>54</v>
      </c>
      <c r="E34" s="13">
        <f t="shared" ref="E34:E41" si="1">ROUND(D34/2,0)</f>
        <v>27</v>
      </c>
      <c r="F34" s="12">
        <f t="shared" ref="F34:F41" si="2">D34-E34</f>
        <v>27</v>
      </c>
    </row>
    <row r="35" spans="1:6">
      <c r="A35" s="8"/>
      <c r="B35" s="11" t="s">
        <v>11</v>
      </c>
      <c r="C35" s="10">
        <v>0</v>
      </c>
      <c r="D35" s="12">
        <f t="shared" si="0"/>
        <v>0</v>
      </c>
      <c r="E35" s="13">
        <f t="shared" si="1"/>
        <v>0</v>
      </c>
      <c r="F35" s="12">
        <f t="shared" si="2"/>
        <v>0</v>
      </c>
    </row>
    <row r="36" spans="1:6">
      <c r="A36" s="8">
        <v>3</v>
      </c>
      <c r="B36" s="11" t="s">
        <v>295</v>
      </c>
      <c r="C36" s="10">
        <v>0</v>
      </c>
      <c r="D36" s="12">
        <f t="shared" si="0"/>
        <v>0</v>
      </c>
      <c r="E36" s="13">
        <f t="shared" si="1"/>
        <v>0</v>
      </c>
      <c r="F36" s="12">
        <f t="shared" si="2"/>
        <v>0</v>
      </c>
    </row>
    <row r="37" spans="1:6">
      <c r="A37" s="8">
        <v>3</v>
      </c>
      <c r="B37" s="11" t="s">
        <v>296</v>
      </c>
      <c r="C37" s="10">
        <v>8.4919999999999995E-3</v>
      </c>
      <c r="D37" s="12">
        <f t="shared" si="0"/>
        <v>190</v>
      </c>
      <c r="E37" s="13">
        <f t="shared" si="1"/>
        <v>95</v>
      </c>
      <c r="F37" s="12">
        <f t="shared" si="2"/>
        <v>95</v>
      </c>
    </row>
    <row r="38" spans="1:6">
      <c r="A38" s="8">
        <v>3</v>
      </c>
      <c r="B38" s="11" t="s">
        <v>297</v>
      </c>
      <c r="C38" s="10">
        <v>0</v>
      </c>
      <c r="D38" s="12">
        <f t="shared" si="0"/>
        <v>0</v>
      </c>
      <c r="E38" s="13">
        <f t="shared" si="1"/>
        <v>0</v>
      </c>
      <c r="F38" s="12">
        <f t="shared" si="2"/>
        <v>0</v>
      </c>
    </row>
    <row r="39" spans="1:6">
      <c r="A39" s="8">
        <v>3</v>
      </c>
      <c r="B39" s="11" t="s">
        <v>298</v>
      </c>
      <c r="C39" s="10">
        <v>3.447E-3</v>
      </c>
      <c r="D39" s="12">
        <f t="shared" si="0"/>
        <v>77</v>
      </c>
      <c r="E39" s="13">
        <f t="shared" si="1"/>
        <v>39</v>
      </c>
      <c r="F39" s="12">
        <f t="shared" si="2"/>
        <v>38</v>
      </c>
    </row>
    <row r="40" spans="1:6">
      <c r="A40" s="8">
        <v>3</v>
      </c>
      <c r="B40" s="11" t="s">
        <v>299</v>
      </c>
      <c r="C40" s="10">
        <v>1.219E-3</v>
      </c>
      <c r="D40" s="12">
        <f t="shared" si="0"/>
        <v>27</v>
      </c>
      <c r="E40" s="13">
        <f t="shared" si="1"/>
        <v>14</v>
      </c>
      <c r="F40" s="12">
        <f t="shared" si="2"/>
        <v>13</v>
      </c>
    </row>
    <row r="41" spans="1:6">
      <c r="A41" s="8">
        <v>4</v>
      </c>
      <c r="B41" s="11" t="s">
        <v>300</v>
      </c>
      <c r="C41" s="10">
        <v>0.57977000000000001</v>
      </c>
      <c r="D41" s="9">
        <f t="shared" si="0"/>
        <v>12967</v>
      </c>
      <c r="E41" s="11">
        <f t="shared" si="1"/>
        <v>6484</v>
      </c>
      <c r="F41" s="9">
        <f t="shared" si="2"/>
        <v>6483</v>
      </c>
    </row>
    <row r="42" spans="1:6">
      <c r="A42" s="8"/>
      <c r="B42" s="11" t="s">
        <v>28</v>
      </c>
      <c r="C42" s="11"/>
      <c r="D42" s="14">
        <v>0.334123</v>
      </c>
      <c r="E42" s="11"/>
      <c r="F42" s="11"/>
    </row>
    <row r="43" spans="1:6">
      <c r="A43" s="8"/>
      <c r="B43" s="11" t="s">
        <v>29</v>
      </c>
      <c r="C43" s="11"/>
      <c r="D43" s="15">
        <f>ROUND(D41*D42,0)</f>
        <v>4333</v>
      </c>
      <c r="E43" s="16">
        <f t="shared" ref="E43:E49" si="3">ROUND(D43/2,0)</f>
        <v>2167</v>
      </c>
      <c r="F43" s="15">
        <f t="shared" ref="F43:F49" si="4">D43-E43</f>
        <v>2166</v>
      </c>
    </row>
    <row r="44" spans="1:6">
      <c r="A44" s="8"/>
      <c r="B44" s="11" t="s">
        <v>30</v>
      </c>
      <c r="C44" s="11"/>
      <c r="D44" s="12">
        <f>+D41-D43</f>
        <v>8634</v>
      </c>
      <c r="E44" s="13">
        <f t="shared" si="3"/>
        <v>4317</v>
      </c>
      <c r="F44" s="12">
        <f t="shared" si="4"/>
        <v>4317</v>
      </c>
    </row>
    <row r="45" spans="1:6">
      <c r="A45" s="8">
        <v>5</v>
      </c>
      <c r="B45" s="11" t="s">
        <v>301</v>
      </c>
      <c r="C45" s="10">
        <v>1.257E-2</v>
      </c>
      <c r="D45" s="12">
        <f>ROUND(D$3*C45,0)</f>
        <v>281</v>
      </c>
      <c r="E45" s="13">
        <f t="shared" si="3"/>
        <v>141</v>
      </c>
      <c r="F45" s="12">
        <f t="shared" si="4"/>
        <v>140</v>
      </c>
    </row>
    <row r="46" spans="1:6">
      <c r="A46" s="8">
        <v>6</v>
      </c>
      <c r="B46" s="11" t="s">
        <v>302</v>
      </c>
      <c r="C46" s="10">
        <v>1.917E-2</v>
      </c>
      <c r="D46" s="12">
        <f>ROUND(D$3*C46,0)</f>
        <v>429</v>
      </c>
      <c r="E46" s="13">
        <f t="shared" si="3"/>
        <v>215</v>
      </c>
      <c r="F46" s="12">
        <f t="shared" si="4"/>
        <v>214</v>
      </c>
    </row>
    <row r="47" spans="1:6">
      <c r="A47" s="8">
        <v>6</v>
      </c>
      <c r="B47" s="11" t="s">
        <v>303</v>
      </c>
      <c r="C47" s="10">
        <v>1.7319999999999999E-2</v>
      </c>
      <c r="D47" s="12">
        <f>ROUND(D$3*C47,0)</f>
        <v>387</v>
      </c>
      <c r="E47" s="13">
        <f t="shared" si="3"/>
        <v>194</v>
      </c>
      <c r="F47" s="12">
        <f t="shared" si="4"/>
        <v>193</v>
      </c>
    </row>
    <row r="48" spans="1:6">
      <c r="A48" s="8">
        <v>6</v>
      </c>
      <c r="B48" s="11" t="s">
        <v>304</v>
      </c>
      <c r="C48" s="10">
        <v>1.1393E-2</v>
      </c>
      <c r="D48" s="12">
        <f>ROUND(D$3*C48,0)</f>
        <v>255</v>
      </c>
      <c r="E48" s="13">
        <f t="shared" si="3"/>
        <v>128</v>
      </c>
      <c r="F48" s="12">
        <f t="shared" si="4"/>
        <v>127</v>
      </c>
    </row>
    <row r="49" spans="1:8">
      <c r="A49" s="8">
        <v>6</v>
      </c>
      <c r="B49" s="11" t="s">
        <v>305</v>
      </c>
      <c r="C49" s="10">
        <v>1.2697999999999987E-2</v>
      </c>
      <c r="D49" s="12">
        <f>+D3-SUM(D4:D5)-SUM(D10:D41)-SUM(D45:D48)</f>
        <v>283</v>
      </c>
      <c r="E49" s="13">
        <f t="shared" si="3"/>
        <v>142</v>
      </c>
      <c r="F49" s="12">
        <f t="shared" si="4"/>
        <v>141</v>
      </c>
    </row>
    <row r="50" spans="1:8">
      <c r="A50" s="8"/>
      <c r="B50" s="28" t="s">
        <v>288</v>
      </c>
      <c r="C50" s="10">
        <v>1</v>
      </c>
      <c r="D50" s="12">
        <f>+D4+SUM(D7:D40)+SUM(D43:D49)</f>
        <v>22366</v>
      </c>
      <c r="E50" s="12">
        <f>+E4+SUM(E7:E40)+SUM(E43:E49)</f>
        <v>11190</v>
      </c>
      <c r="F50" s="12">
        <f>+F4+SUM(F7:F40)+SUM(F43:F49)</f>
        <v>11176</v>
      </c>
    </row>
    <row r="51" spans="1:8">
      <c r="B51" s="18" t="s">
        <v>38</v>
      </c>
      <c r="D51" s="19">
        <f>+D4</f>
        <v>23</v>
      </c>
      <c r="E51" s="19">
        <f>+E4</f>
        <v>12</v>
      </c>
      <c r="F51" s="19">
        <f>+F4</f>
        <v>11</v>
      </c>
    </row>
    <row r="52" spans="1:8">
      <c r="B52" s="2" t="s">
        <v>39</v>
      </c>
      <c r="D52" s="19">
        <f>+D7</f>
        <v>2448</v>
      </c>
      <c r="E52" s="19">
        <f>+E7</f>
        <v>1224</v>
      </c>
      <c r="F52" s="19">
        <f>+F7</f>
        <v>1224</v>
      </c>
    </row>
    <row r="53" spans="1:8">
      <c r="B53" s="2" t="s">
        <v>40</v>
      </c>
      <c r="D53" s="19">
        <f>+D43</f>
        <v>4333</v>
      </c>
      <c r="E53" s="19">
        <f>+E43</f>
        <v>2167</v>
      </c>
      <c r="F53" s="19">
        <f>+F43</f>
        <v>2166</v>
      </c>
      <c r="H53" s="3">
        <v>1</v>
      </c>
    </row>
    <row r="54" spans="1:8">
      <c r="B54" s="18" t="s">
        <v>41</v>
      </c>
      <c r="D54" s="19">
        <f>+D50-D51-D52-D53</f>
        <v>15562</v>
      </c>
      <c r="E54" s="19">
        <f>+E50-E51-E52-E53</f>
        <v>7787</v>
      </c>
      <c r="F54" s="19">
        <f>+F50-F51-F52-F53</f>
        <v>7775</v>
      </c>
      <c r="H54" s="3">
        <v>2</v>
      </c>
    </row>
    <row r="56" spans="1:8" hidden="1">
      <c r="B56" s="3" t="s">
        <v>42</v>
      </c>
      <c r="C56" s="4">
        <v>1.9999999999863877E-6</v>
      </c>
      <c r="D56" s="3">
        <f>+D49-ROUND(D3*C49,0)</f>
        <v>-1</v>
      </c>
    </row>
    <row r="71" spans="1:1">
      <c r="A71" s="1" t="s">
        <v>590</v>
      </c>
    </row>
  </sheetData>
  <pageMargins left="0.7" right="0.7" top="0.75" bottom="0.75" header="0.3" footer="0.3"/>
  <pageSetup scale="64"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306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ht="15.75">
      <c r="A3" s="7" t="s">
        <v>2</v>
      </c>
      <c r="B3" s="7" t="s">
        <v>3</v>
      </c>
      <c r="C3" s="10"/>
      <c r="D3" s="33">
        <f>'Allocation Worksheet'!$D$16</f>
        <v>491078</v>
      </c>
      <c r="E3" s="11"/>
      <c r="F3" s="11"/>
    </row>
    <row r="4" spans="1:6">
      <c r="A4" s="8">
        <v>0</v>
      </c>
      <c r="B4" s="11" t="s">
        <v>4</v>
      </c>
      <c r="C4" s="10">
        <v>1.2359999999999999E-3</v>
      </c>
      <c r="D4" s="13">
        <f>ROUND(D$3*C4,0)</f>
        <v>607</v>
      </c>
      <c r="E4" s="13">
        <f>ROUND(D4/2,0)</f>
        <v>304</v>
      </c>
      <c r="F4" s="13">
        <f>D4-E4</f>
        <v>303</v>
      </c>
    </row>
    <row r="5" spans="1:6">
      <c r="A5" s="8">
        <v>1</v>
      </c>
      <c r="B5" s="11" t="s">
        <v>307</v>
      </c>
      <c r="C5" s="10">
        <v>0.245833</v>
      </c>
      <c r="D5" s="11">
        <f>ROUND(D$3*C5,0)</f>
        <v>120723</v>
      </c>
      <c r="E5" s="11">
        <f>ROUND(D5/2,0)</f>
        <v>60362</v>
      </c>
      <c r="F5" s="11">
        <f>D5-E5</f>
        <v>60361</v>
      </c>
    </row>
    <row r="6" spans="1:6">
      <c r="A6" s="8"/>
      <c r="B6" s="11" t="s">
        <v>6</v>
      </c>
      <c r="C6" s="11"/>
      <c r="D6" s="14">
        <v>0.11137900000000001</v>
      </c>
      <c r="E6" s="11"/>
      <c r="F6" s="11"/>
    </row>
    <row r="7" spans="1:6">
      <c r="A7" s="8"/>
      <c r="B7" s="11" t="s">
        <v>7</v>
      </c>
      <c r="C7" s="11"/>
      <c r="D7" s="15">
        <f>ROUND(D5*D6,0)</f>
        <v>13446</v>
      </c>
      <c r="E7" s="16">
        <f>ROUND(D7/2,0)</f>
        <v>6723</v>
      </c>
      <c r="F7" s="16">
        <f>D7-E7</f>
        <v>6723</v>
      </c>
    </row>
    <row r="8" spans="1:6">
      <c r="A8" s="8"/>
      <c r="B8" s="11" t="s">
        <v>8</v>
      </c>
      <c r="C8" s="11"/>
      <c r="D8" s="13">
        <f>+D5-D7</f>
        <v>107277</v>
      </c>
      <c r="E8" s="13">
        <f>ROUND(D8/2,0)</f>
        <v>53639</v>
      </c>
      <c r="F8" s="13">
        <f>D8-E8</f>
        <v>53638</v>
      </c>
    </row>
    <row r="9" spans="1:6">
      <c r="A9" s="8">
        <v>2</v>
      </c>
      <c r="B9" s="11" t="s">
        <v>308</v>
      </c>
      <c r="C9" s="11"/>
      <c r="D9" s="11"/>
      <c r="E9" s="11"/>
      <c r="F9" s="11"/>
    </row>
    <row r="10" spans="1:6">
      <c r="A10" s="8"/>
      <c r="B10" s="11" t="s">
        <v>10</v>
      </c>
      <c r="C10" s="10">
        <v>1.0430000000000001E-3</v>
      </c>
      <c r="D10" s="13">
        <f>ROUND(D$3*C10,0)</f>
        <v>512</v>
      </c>
      <c r="E10" s="13">
        <f>ROUND(D10/2,0)</f>
        <v>256</v>
      </c>
      <c r="F10" s="13">
        <f>D10-E10</f>
        <v>256</v>
      </c>
    </row>
    <row r="11" spans="1:6">
      <c r="A11" s="8"/>
      <c r="B11" s="11" t="s">
        <v>11</v>
      </c>
      <c r="C11" s="10">
        <v>9.19E-4</v>
      </c>
      <c r="D11" s="13">
        <f>ROUND(D$3*C11,0)</f>
        <v>451</v>
      </c>
      <c r="E11" s="13">
        <f>ROUND(D11/2,0)</f>
        <v>226</v>
      </c>
      <c r="F11" s="13">
        <f>D11-E11</f>
        <v>225</v>
      </c>
    </row>
    <row r="12" spans="1:6">
      <c r="A12" s="8">
        <v>2</v>
      </c>
      <c r="B12" s="11" t="s">
        <v>309</v>
      </c>
      <c r="C12" s="11"/>
      <c r="D12" s="11"/>
      <c r="E12" s="11"/>
      <c r="F12" s="11"/>
    </row>
    <row r="13" spans="1:6">
      <c r="A13" s="8"/>
      <c r="B13" s="11" t="s">
        <v>10</v>
      </c>
      <c r="C13" s="10">
        <v>3.3500000000000001E-4</v>
      </c>
      <c r="D13" s="13">
        <f>ROUND(D$3*C13,0)</f>
        <v>165</v>
      </c>
      <c r="E13" s="13">
        <f>ROUND(D13/2,0)</f>
        <v>83</v>
      </c>
      <c r="F13" s="13">
        <f>D13-E13</f>
        <v>82</v>
      </c>
    </row>
    <row r="14" spans="1:6">
      <c r="A14" s="8"/>
      <c r="B14" s="11" t="s">
        <v>11</v>
      </c>
      <c r="C14" s="10">
        <v>5.3999999999999998E-5</v>
      </c>
      <c r="D14" s="13">
        <f>ROUND(D$3*C14,0)</f>
        <v>27</v>
      </c>
      <c r="E14" s="13">
        <f>ROUND(D14/2,0)</f>
        <v>14</v>
      </c>
      <c r="F14" s="13">
        <f>D14-E14</f>
        <v>13</v>
      </c>
    </row>
    <row r="15" spans="1:6">
      <c r="A15" s="8">
        <v>2</v>
      </c>
      <c r="B15" s="11" t="s">
        <v>310</v>
      </c>
      <c r="C15" s="11"/>
      <c r="D15" s="11"/>
      <c r="E15" s="11"/>
      <c r="F15" s="11"/>
    </row>
    <row r="16" spans="1:6">
      <c r="A16" s="8"/>
      <c r="B16" s="11" t="s">
        <v>10</v>
      </c>
      <c r="C16" s="10">
        <v>5.2400000000000005E-4</v>
      </c>
      <c r="D16" s="13">
        <f>ROUND(D$3*C16,0)</f>
        <v>257</v>
      </c>
      <c r="E16" s="13">
        <f>ROUND(D16/2,0)</f>
        <v>129</v>
      </c>
      <c r="F16" s="13">
        <f>D16-E16</f>
        <v>128</v>
      </c>
    </row>
    <row r="17" spans="1:6">
      <c r="A17" s="8"/>
      <c r="B17" s="11" t="s">
        <v>11</v>
      </c>
      <c r="C17" s="10">
        <v>3.39E-4</v>
      </c>
      <c r="D17" s="13">
        <f>ROUND(D$3*C17,0)</f>
        <v>166</v>
      </c>
      <c r="E17" s="13">
        <f>ROUND(D17/2,0)</f>
        <v>83</v>
      </c>
      <c r="F17" s="13">
        <f>D17-E17</f>
        <v>83</v>
      </c>
    </row>
    <row r="18" spans="1:6">
      <c r="A18" s="8">
        <v>2</v>
      </c>
      <c r="B18" s="11" t="s">
        <v>86</v>
      </c>
      <c r="C18" s="11"/>
      <c r="D18" s="11"/>
      <c r="E18" s="11"/>
      <c r="F18" s="11"/>
    </row>
    <row r="19" spans="1:6">
      <c r="A19" s="8"/>
      <c r="B19" s="11" t="s">
        <v>10</v>
      </c>
      <c r="C19" s="10">
        <v>1.36E-4</v>
      </c>
      <c r="D19" s="13">
        <f>ROUND(D$3*C19,0)</f>
        <v>67</v>
      </c>
      <c r="E19" s="13">
        <f>ROUND(D19/2,0)</f>
        <v>34</v>
      </c>
      <c r="F19" s="13">
        <f>D19-E19</f>
        <v>33</v>
      </c>
    </row>
    <row r="20" spans="1:6">
      <c r="A20" s="8"/>
      <c r="B20" s="11" t="s">
        <v>11</v>
      </c>
      <c r="C20" s="10">
        <v>0</v>
      </c>
      <c r="D20" s="13">
        <f>ROUND(D$3*C20,0)</f>
        <v>0</v>
      </c>
      <c r="E20" s="13">
        <f>ROUND(D20/2,0)</f>
        <v>0</v>
      </c>
      <c r="F20" s="13">
        <f>D20-E20</f>
        <v>0</v>
      </c>
    </row>
    <row r="21" spans="1:6">
      <c r="A21" s="8">
        <v>2</v>
      </c>
      <c r="B21" s="11" t="s">
        <v>52</v>
      </c>
      <c r="C21" s="11"/>
      <c r="D21" s="11"/>
      <c r="E21" s="11"/>
      <c r="F21" s="11"/>
    </row>
    <row r="22" spans="1:6">
      <c r="A22" s="8"/>
      <c r="B22" s="11" t="s">
        <v>10</v>
      </c>
      <c r="C22" s="10">
        <v>2.8499999999999999E-4</v>
      </c>
      <c r="D22" s="13">
        <f>ROUND(D$3*C22,0)</f>
        <v>140</v>
      </c>
      <c r="E22" s="13">
        <f>ROUND(D22/2,0)</f>
        <v>70</v>
      </c>
      <c r="F22" s="13">
        <f>D22-E22</f>
        <v>70</v>
      </c>
    </row>
    <row r="23" spans="1:6">
      <c r="A23" s="8"/>
      <c r="B23" s="11" t="s">
        <v>11</v>
      </c>
      <c r="C23" s="10">
        <v>2.3900000000000001E-4</v>
      </c>
      <c r="D23" s="13">
        <f>ROUND(D$3*C23,0)</f>
        <v>117</v>
      </c>
      <c r="E23" s="13">
        <f>ROUND(D23/2,0)</f>
        <v>59</v>
      </c>
      <c r="F23" s="13">
        <f>D23-E23</f>
        <v>58</v>
      </c>
    </row>
    <row r="24" spans="1:6">
      <c r="A24" s="8">
        <v>2</v>
      </c>
      <c r="B24" s="11" t="s">
        <v>311</v>
      </c>
      <c r="C24" s="11"/>
      <c r="D24" s="11"/>
      <c r="E24" s="11"/>
      <c r="F24" s="11"/>
    </row>
    <row r="25" spans="1:6">
      <c r="A25" s="8"/>
      <c r="B25" s="11" t="s">
        <v>10</v>
      </c>
      <c r="C25" s="10">
        <v>3.8699999999999997E-4</v>
      </c>
      <c r="D25" s="13">
        <f>ROUND(D$3*C25,0)</f>
        <v>190</v>
      </c>
      <c r="E25" s="13">
        <f>ROUND(D25/2,0)</f>
        <v>95</v>
      </c>
      <c r="F25" s="13">
        <f>D25-E25</f>
        <v>95</v>
      </c>
    </row>
    <row r="26" spans="1:6">
      <c r="A26" s="8"/>
      <c r="B26" s="11" t="s">
        <v>11</v>
      </c>
      <c r="C26" s="10">
        <v>0</v>
      </c>
      <c r="D26" s="13">
        <f>ROUND(D$3*C26,0)</f>
        <v>0</v>
      </c>
      <c r="E26" s="13">
        <f>ROUND(D26/2,0)</f>
        <v>0</v>
      </c>
      <c r="F26" s="13">
        <f>D26-E26</f>
        <v>0</v>
      </c>
    </row>
    <row r="27" spans="1:6">
      <c r="A27" s="8">
        <v>2</v>
      </c>
      <c r="B27" s="11" t="s">
        <v>312</v>
      </c>
      <c r="C27" s="11"/>
      <c r="D27" s="11"/>
      <c r="E27" s="11"/>
      <c r="F27" s="11"/>
    </row>
    <row r="28" spans="1:6">
      <c r="A28" s="8"/>
      <c r="B28" s="11" t="s">
        <v>10</v>
      </c>
      <c r="C28" s="10">
        <v>1.3990000000000001E-3</v>
      </c>
      <c r="D28" s="13">
        <f>ROUND(D$3*C28,0)</f>
        <v>687</v>
      </c>
      <c r="E28" s="13">
        <f>ROUND(D28/2,0)</f>
        <v>344</v>
      </c>
      <c r="F28" s="13">
        <f>D28-E28</f>
        <v>343</v>
      </c>
    </row>
    <row r="29" spans="1:6">
      <c r="A29" s="8"/>
      <c r="B29" s="11" t="s">
        <v>11</v>
      </c>
      <c r="C29" s="10">
        <v>1.9100000000000001E-4</v>
      </c>
      <c r="D29" s="13">
        <f>ROUND(D$3*C29,0)</f>
        <v>94</v>
      </c>
      <c r="E29" s="13">
        <f>ROUND(D29/2,0)</f>
        <v>47</v>
      </c>
      <c r="F29" s="13">
        <f>D29-E29</f>
        <v>47</v>
      </c>
    </row>
    <row r="30" spans="1:6">
      <c r="A30" s="8">
        <v>2</v>
      </c>
      <c r="B30" s="11" t="s">
        <v>169</v>
      </c>
      <c r="C30" s="11"/>
      <c r="D30" s="11"/>
      <c r="E30" s="11"/>
      <c r="F30" s="11"/>
    </row>
    <row r="31" spans="1:6">
      <c r="A31" s="8"/>
      <c r="B31" s="11" t="s">
        <v>10</v>
      </c>
      <c r="C31" s="10">
        <v>7.18E-4</v>
      </c>
      <c r="D31" s="13">
        <f>ROUND(D$3*C31,0)</f>
        <v>353</v>
      </c>
      <c r="E31" s="13">
        <f>ROUND(D31/2,0)</f>
        <v>177</v>
      </c>
      <c r="F31" s="13">
        <f>D31-E31</f>
        <v>176</v>
      </c>
    </row>
    <row r="32" spans="1:6">
      <c r="A32" s="8"/>
      <c r="B32" s="11" t="s">
        <v>11</v>
      </c>
      <c r="C32" s="10">
        <v>1.8200000000000001E-4</v>
      </c>
      <c r="D32" s="13">
        <f>ROUND(D$3*C32,0)</f>
        <v>89</v>
      </c>
      <c r="E32" s="13">
        <f>ROUND(D32/2,0)</f>
        <v>45</v>
      </c>
      <c r="F32" s="13">
        <f>D32-E32</f>
        <v>44</v>
      </c>
    </row>
    <row r="33" spans="1:6">
      <c r="A33" s="8">
        <v>2</v>
      </c>
      <c r="B33" s="11" t="s">
        <v>313</v>
      </c>
      <c r="C33" s="11"/>
      <c r="D33" s="11"/>
      <c r="E33" s="11"/>
      <c r="F33" s="11"/>
    </row>
    <row r="34" spans="1:6">
      <c r="A34" s="8"/>
      <c r="B34" s="11" t="s">
        <v>10</v>
      </c>
      <c r="C34" s="10">
        <v>2.14E-4</v>
      </c>
      <c r="D34" s="13">
        <f>ROUND(D$3*C34,0)</f>
        <v>105</v>
      </c>
      <c r="E34" s="13">
        <f>ROUND(D34/2,0)</f>
        <v>53</v>
      </c>
      <c r="F34" s="13">
        <f>D34-E34</f>
        <v>52</v>
      </c>
    </row>
    <row r="35" spans="1:6">
      <c r="A35" s="8"/>
      <c r="B35" s="11" t="s">
        <v>11</v>
      </c>
      <c r="C35" s="10">
        <v>0</v>
      </c>
      <c r="D35" s="13">
        <f>ROUND(D$3*C35,0)</f>
        <v>0</v>
      </c>
      <c r="E35" s="13">
        <f>ROUND(D35/2,0)</f>
        <v>0</v>
      </c>
      <c r="F35" s="13">
        <f>D35-E35</f>
        <v>0</v>
      </c>
    </row>
    <row r="36" spans="1:6">
      <c r="A36" s="8">
        <v>2</v>
      </c>
      <c r="B36" s="11" t="s">
        <v>22</v>
      </c>
      <c r="C36" s="11"/>
      <c r="D36" s="11"/>
      <c r="E36" s="11"/>
      <c r="F36" s="11"/>
    </row>
    <row r="37" spans="1:6">
      <c r="A37" s="8"/>
      <c r="B37" s="11" t="s">
        <v>10</v>
      </c>
      <c r="C37" s="10">
        <v>1.4161E-2</v>
      </c>
      <c r="D37" s="13">
        <f t="shared" ref="D37:D46" si="0">ROUND(D$3*C37,0)</f>
        <v>6954</v>
      </c>
      <c r="E37" s="13">
        <f t="shared" ref="E37:E46" si="1">ROUND(D37/2,0)</f>
        <v>3477</v>
      </c>
      <c r="F37" s="13">
        <f t="shared" ref="F37:F46" si="2">D37-E37</f>
        <v>3477</v>
      </c>
    </row>
    <row r="38" spans="1:6">
      <c r="A38" s="8"/>
      <c r="B38" s="11" t="s">
        <v>11</v>
      </c>
      <c r="C38" s="10">
        <v>2.8499999999999999E-4</v>
      </c>
      <c r="D38" s="13">
        <f t="shared" si="0"/>
        <v>140</v>
      </c>
      <c r="E38" s="13">
        <f t="shared" si="1"/>
        <v>70</v>
      </c>
      <c r="F38" s="13">
        <f t="shared" si="2"/>
        <v>70</v>
      </c>
    </row>
    <row r="39" spans="1:6">
      <c r="A39" s="8">
        <v>3</v>
      </c>
      <c r="B39" s="11" t="s">
        <v>314</v>
      </c>
      <c r="C39" s="10">
        <v>3.4E-5</v>
      </c>
      <c r="D39" s="13">
        <f t="shared" si="0"/>
        <v>17</v>
      </c>
      <c r="E39" s="13">
        <f t="shared" si="1"/>
        <v>9</v>
      </c>
      <c r="F39" s="13">
        <f t="shared" si="2"/>
        <v>8</v>
      </c>
    </row>
    <row r="40" spans="1:6">
      <c r="A40" s="8">
        <v>3</v>
      </c>
      <c r="B40" s="11" t="s">
        <v>315</v>
      </c>
      <c r="C40" s="10">
        <v>1.9100000000000001E-4</v>
      </c>
      <c r="D40" s="13">
        <f t="shared" si="0"/>
        <v>94</v>
      </c>
      <c r="E40" s="13">
        <f t="shared" si="1"/>
        <v>47</v>
      </c>
      <c r="F40" s="13">
        <f t="shared" si="2"/>
        <v>47</v>
      </c>
    </row>
    <row r="41" spans="1:6">
      <c r="A41" s="8">
        <v>3</v>
      </c>
      <c r="B41" s="11" t="s">
        <v>316</v>
      </c>
      <c r="C41" s="10">
        <v>1.2570000000000001E-3</v>
      </c>
      <c r="D41" s="13">
        <f t="shared" si="0"/>
        <v>617</v>
      </c>
      <c r="E41" s="13">
        <f t="shared" si="1"/>
        <v>309</v>
      </c>
      <c r="F41" s="13">
        <f t="shared" si="2"/>
        <v>308</v>
      </c>
    </row>
    <row r="42" spans="1:6">
      <c r="A42" s="8">
        <v>3</v>
      </c>
      <c r="B42" s="11" t="s">
        <v>317</v>
      </c>
      <c r="C42" s="10">
        <v>5.8640000000000003E-3</v>
      </c>
      <c r="D42" s="13">
        <f t="shared" si="0"/>
        <v>2880</v>
      </c>
      <c r="E42" s="13">
        <f t="shared" si="1"/>
        <v>1440</v>
      </c>
      <c r="F42" s="13">
        <f t="shared" si="2"/>
        <v>1440</v>
      </c>
    </row>
    <row r="43" spans="1:6">
      <c r="A43" s="8">
        <v>3</v>
      </c>
      <c r="B43" s="11" t="s">
        <v>318</v>
      </c>
      <c r="C43" s="10">
        <v>1.7110000000000001E-3</v>
      </c>
      <c r="D43" s="13">
        <f t="shared" si="0"/>
        <v>840</v>
      </c>
      <c r="E43" s="13">
        <f t="shared" si="1"/>
        <v>420</v>
      </c>
      <c r="F43" s="13">
        <f t="shared" si="2"/>
        <v>420</v>
      </c>
    </row>
    <row r="44" spans="1:6">
      <c r="A44" s="8">
        <v>3</v>
      </c>
      <c r="B44" s="11" t="s">
        <v>319</v>
      </c>
      <c r="C44" s="10">
        <v>1.673E-3</v>
      </c>
      <c r="D44" s="13">
        <f t="shared" si="0"/>
        <v>822</v>
      </c>
      <c r="E44" s="13">
        <f t="shared" si="1"/>
        <v>411</v>
      </c>
      <c r="F44" s="13">
        <f t="shared" si="2"/>
        <v>411</v>
      </c>
    </row>
    <row r="45" spans="1:6">
      <c r="A45" s="8">
        <v>3</v>
      </c>
      <c r="B45" s="11" t="s">
        <v>320</v>
      </c>
      <c r="C45" s="10">
        <v>0.100928</v>
      </c>
      <c r="D45" s="13">
        <f t="shared" si="0"/>
        <v>49564</v>
      </c>
      <c r="E45" s="13">
        <f t="shared" si="1"/>
        <v>24782</v>
      </c>
      <c r="F45" s="13">
        <f t="shared" si="2"/>
        <v>24782</v>
      </c>
    </row>
    <row r="46" spans="1:6">
      <c r="A46" s="8">
        <v>4</v>
      </c>
      <c r="B46" s="11" t="s">
        <v>321</v>
      </c>
      <c r="C46" s="10">
        <v>9.9961999999999995E-2</v>
      </c>
      <c r="D46" s="11">
        <f t="shared" si="0"/>
        <v>49089</v>
      </c>
      <c r="E46" s="11">
        <f t="shared" si="1"/>
        <v>24545</v>
      </c>
      <c r="F46" s="11">
        <f t="shared" si="2"/>
        <v>24544</v>
      </c>
    </row>
    <row r="47" spans="1:6">
      <c r="A47" s="8"/>
      <c r="B47" s="11" t="s">
        <v>28</v>
      </c>
      <c r="C47" s="11"/>
      <c r="D47" s="14">
        <v>0.476047</v>
      </c>
      <c r="E47" s="11"/>
      <c r="F47" s="11"/>
    </row>
    <row r="48" spans="1:6">
      <c r="A48" s="8"/>
      <c r="B48" s="11" t="s">
        <v>29</v>
      </c>
      <c r="C48" s="11"/>
      <c r="D48" s="15">
        <f>ROUND(D46*D47,0)</f>
        <v>23369</v>
      </c>
      <c r="E48" s="16">
        <f>ROUND(D48/2,0)</f>
        <v>11685</v>
      </c>
      <c r="F48" s="16">
        <f>D48-E48</f>
        <v>11684</v>
      </c>
    </row>
    <row r="49" spans="1:6">
      <c r="A49" s="8"/>
      <c r="B49" s="11" t="s">
        <v>30</v>
      </c>
      <c r="C49" s="11"/>
      <c r="D49" s="13">
        <f>+D46-D48</f>
        <v>25720</v>
      </c>
      <c r="E49" s="13">
        <f>ROUND(D49/2,0)</f>
        <v>12860</v>
      </c>
      <c r="F49" s="13">
        <f>D49-E49</f>
        <v>12860</v>
      </c>
    </row>
    <row r="50" spans="1:6">
      <c r="A50" s="8">
        <v>4</v>
      </c>
      <c r="B50" s="11" t="s">
        <v>322</v>
      </c>
      <c r="C50" s="10">
        <v>0.11271</v>
      </c>
      <c r="D50" s="11">
        <f>ROUND(D$3*C50,0)</f>
        <v>55349</v>
      </c>
      <c r="E50" s="11">
        <f>ROUND(D50/2,0)</f>
        <v>27675</v>
      </c>
      <c r="F50" s="11">
        <f>D50-E50</f>
        <v>27674</v>
      </c>
    </row>
    <row r="51" spans="1:6">
      <c r="A51" s="8"/>
      <c r="B51" s="11" t="s">
        <v>28</v>
      </c>
      <c r="C51" s="11"/>
      <c r="D51" s="14">
        <v>0.42667899999999997</v>
      </c>
      <c r="E51" s="11"/>
      <c r="F51" s="11"/>
    </row>
    <row r="52" spans="1:6">
      <c r="A52" s="8"/>
      <c r="B52" s="11" t="s">
        <v>29</v>
      </c>
      <c r="C52" s="11"/>
      <c r="D52" s="15">
        <f>ROUND(D50*D51,0)</f>
        <v>23616</v>
      </c>
      <c r="E52" s="16">
        <f>ROUND(D52/2,0)</f>
        <v>11808</v>
      </c>
      <c r="F52" s="16">
        <f>D52-E52</f>
        <v>11808</v>
      </c>
    </row>
    <row r="53" spans="1:6">
      <c r="A53" s="8"/>
      <c r="B53" s="11" t="s">
        <v>30</v>
      </c>
      <c r="C53" s="11"/>
      <c r="D53" s="13">
        <f>+D50-D52</f>
        <v>31733</v>
      </c>
      <c r="E53" s="13">
        <f>ROUND(D53/2,0)</f>
        <v>15867</v>
      </c>
      <c r="F53" s="13">
        <f>D53-E53</f>
        <v>15866</v>
      </c>
    </row>
    <row r="54" spans="1:6">
      <c r="A54" s="8">
        <v>4</v>
      </c>
      <c r="B54" s="11" t="s">
        <v>323</v>
      </c>
      <c r="C54" s="10">
        <v>0.38101200000000002</v>
      </c>
      <c r="D54" s="11">
        <f>ROUND(D$3*C54,0)</f>
        <v>187107</v>
      </c>
      <c r="E54" s="11">
        <f>ROUND(D54/2,0)</f>
        <v>93554</v>
      </c>
      <c r="F54" s="11">
        <f>D54-E54</f>
        <v>93553</v>
      </c>
    </row>
    <row r="55" spans="1:6">
      <c r="A55" s="8"/>
      <c r="B55" s="11" t="s">
        <v>28</v>
      </c>
      <c r="C55" s="11"/>
      <c r="D55" s="14">
        <v>0.400592</v>
      </c>
      <c r="E55" s="11"/>
      <c r="F55" s="11"/>
    </row>
    <row r="56" spans="1:6">
      <c r="A56" s="8"/>
      <c r="B56" s="11" t="s">
        <v>29</v>
      </c>
      <c r="C56" s="11"/>
      <c r="D56" s="15">
        <f>ROUND(D54*D55,0)</f>
        <v>74954</v>
      </c>
      <c r="E56" s="16">
        <f t="shared" ref="E56:E62" si="3">ROUND(D56/2,0)</f>
        <v>37477</v>
      </c>
      <c r="F56" s="16">
        <f t="shared" ref="F56:F62" si="4">D56-E56</f>
        <v>37477</v>
      </c>
    </row>
    <row r="57" spans="1:6">
      <c r="A57" s="8"/>
      <c r="B57" s="11" t="s">
        <v>30</v>
      </c>
      <c r="C57" s="11"/>
      <c r="D57" s="13">
        <f>+D54-D56</f>
        <v>112153</v>
      </c>
      <c r="E57" s="13">
        <f t="shared" si="3"/>
        <v>56077</v>
      </c>
      <c r="F57" s="13">
        <f t="shared" si="4"/>
        <v>56076</v>
      </c>
    </row>
    <row r="58" spans="1:6">
      <c r="A58" s="8">
        <v>5</v>
      </c>
      <c r="B58" s="11" t="s">
        <v>324</v>
      </c>
      <c r="C58" s="10">
        <v>3.4299999999999999E-4</v>
      </c>
      <c r="D58" s="13">
        <f>ROUND(D$3*C58,0)</f>
        <v>168</v>
      </c>
      <c r="E58" s="13">
        <f t="shared" si="3"/>
        <v>84</v>
      </c>
      <c r="F58" s="13">
        <f t="shared" si="4"/>
        <v>84</v>
      </c>
    </row>
    <row r="59" spans="1:6">
      <c r="A59" s="8">
        <v>5</v>
      </c>
      <c r="B59" s="11" t="s">
        <v>325</v>
      </c>
      <c r="C59" s="10">
        <v>2.0639000000000001E-2</v>
      </c>
      <c r="D59" s="13">
        <f>ROUND(D$3*C59,0)</f>
        <v>10135</v>
      </c>
      <c r="E59" s="13">
        <f t="shared" si="3"/>
        <v>5068</v>
      </c>
      <c r="F59" s="13">
        <f t="shared" si="4"/>
        <v>5067</v>
      </c>
    </row>
    <row r="60" spans="1:6">
      <c r="A60" s="8">
        <v>6</v>
      </c>
      <c r="B60" s="11" t="s">
        <v>326</v>
      </c>
      <c r="C60" s="10">
        <v>3.0869999999999999E-3</v>
      </c>
      <c r="D60" s="13">
        <f>ROUND(D$3*C60,0)</f>
        <v>1516</v>
      </c>
      <c r="E60" s="13">
        <f t="shared" si="3"/>
        <v>758</v>
      </c>
      <c r="F60" s="13">
        <f t="shared" si="4"/>
        <v>758</v>
      </c>
    </row>
    <row r="61" spans="1:6">
      <c r="A61" s="8">
        <v>6</v>
      </c>
      <c r="B61" s="11" t="s">
        <v>327</v>
      </c>
      <c r="C61" s="10">
        <v>1.634E-3</v>
      </c>
      <c r="D61" s="13">
        <f>ROUND(D$3*C61,0)</f>
        <v>802</v>
      </c>
      <c r="E61" s="13">
        <f t="shared" si="3"/>
        <v>401</v>
      </c>
      <c r="F61" s="13">
        <f t="shared" si="4"/>
        <v>401</v>
      </c>
    </row>
    <row r="62" spans="1:6">
      <c r="A62" s="8">
        <v>6</v>
      </c>
      <c r="B62" s="11" t="s">
        <v>328</v>
      </c>
      <c r="C62" s="10">
        <v>4.75E-4</v>
      </c>
      <c r="D62" s="13">
        <f>+D3-SUM(D4:D5)-SUM(D10:D46)-D50-D54-SUM(D58:D61)</f>
        <v>234</v>
      </c>
      <c r="E62" s="13">
        <f t="shared" si="3"/>
        <v>117</v>
      </c>
      <c r="F62" s="13">
        <f t="shared" si="4"/>
        <v>117</v>
      </c>
    </row>
    <row r="63" spans="1:6">
      <c r="A63" s="8"/>
      <c r="B63" s="28" t="s">
        <v>288</v>
      </c>
      <c r="C63" s="10">
        <v>0.99999999999999989</v>
      </c>
      <c r="D63" s="12">
        <f>+D4+SUM(D7:D45)+SUM(D48:D49)+SUM(D52:D53)+SUM(D56:D62)</f>
        <v>491078</v>
      </c>
      <c r="E63" s="12">
        <f>+E4+SUM(E7:E45)+SUM(E48:E49)+SUM(E52:E53)+SUM(E56:E62)</f>
        <v>245548</v>
      </c>
      <c r="F63" s="12">
        <f>+F4+SUM(F7:F45)+SUM(F48:F49)+SUM(F52:F53)+SUM(F56:F62)</f>
        <v>245530</v>
      </c>
    </row>
    <row r="64" spans="1:6">
      <c r="B64" s="18" t="s">
        <v>38</v>
      </c>
      <c r="D64" s="19">
        <f>+D4</f>
        <v>607</v>
      </c>
      <c r="E64" s="19">
        <f>+E4</f>
        <v>304</v>
      </c>
      <c r="F64" s="19">
        <f>+F4</f>
        <v>303</v>
      </c>
    </row>
    <row r="65" spans="1:8">
      <c r="B65" s="2" t="s">
        <v>39</v>
      </c>
      <c r="D65" s="19">
        <f>+D7</f>
        <v>13446</v>
      </c>
      <c r="E65" s="19">
        <f>+E7</f>
        <v>6723</v>
      </c>
      <c r="F65" s="19">
        <f>+F7</f>
        <v>6723</v>
      </c>
    </row>
    <row r="66" spans="1:8">
      <c r="B66" s="2" t="s">
        <v>40</v>
      </c>
      <c r="D66" s="19">
        <f>+D48+D52+D56</f>
        <v>121939</v>
      </c>
      <c r="E66" s="19">
        <f>+E48+E52+E56</f>
        <v>60970</v>
      </c>
      <c r="F66" s="19">
        <f>+F48+F52+F56</f>
        <v>60969</v>
      </c>
      <c r="H66" s="3">
        <v>1</v>
      </c>
    </row>
    <row r="67" spans="1:8">
      <c r="B67" s="18" t="s">
        <v>41</v>
      </c>
      <c r="D67" s="19">
        <f>+D63-D64-D65-D66</f>
        <v>355086</v>
      </c>
      <c r="E67" s="19">
        <f>+E63-E64-E65-E66</f>
        <v>177551</v>
      </c>
      <c r="F67" s="19">
        <f>+F63-F64-F65-F66</f>
        <v>177535</v>
      </c>
      <c r="H67" s="3">
        <v>2</v>
      </c>
    </row>
    <row r="69" spans="1:8" hidden="1">
      <c r="B69" s="3" t="s">
        <v>42</v>
      </c>
      <c r="C69" s="4">
        <v>0</v>
      </c>
      <c r="D69" s="3">
        <f>+D62-ROUND(D3*C62,0)</f>
        <v>1</v>
      </c>
    </row>
    <row r="71" spans="1:8">
      <c r="A71" s="1" t="s">
        <v>590</v>
      </c>
    </row>
  </sheetData>
  <pageMargins left="0.7" right="0.7" top="0.75" bottom="0.75" header="0.3" footer="0.3"/>
  <pageSetup scale="64"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6">
    <pageSetUpPr fitToPage="1"/>
  </sheetPr>
  <dimension ref="A1:WVB79"/>
  <sheetViews>
    <sheetView topLeftCell="A2" zoomScaleNormal="100" zoomScaleSheetLayoutView="10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24" width="9.140625" style="3" hidden="1"/>
    <col min="25" max="25" width="11.28515625" style="3" hidden="1"/>
    <col min="26" max="187" width="9.140625" style="3" hidden="1"/>
    <col min="188" max="188" width="11" style="3" hidden="1"/>
    <col min="189" max="189" width="56.28515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28515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28515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28515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28515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28515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28515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28515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28515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28515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28515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28515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28515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28515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28515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28515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28515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28515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28515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28515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28515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28515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28515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28515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28515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28515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28515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28515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28515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28515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28515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28515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28515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28515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28515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28515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28515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28515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28515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28515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28515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28515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28515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28515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28515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28515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28515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28515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28515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28515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28515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28515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28515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28515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28515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28515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28515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28515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28515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28515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28515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28515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28515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25">
      <c r="B1" s="2" t="s">
        <v>329</v>
      </c>
    </row>
    <row r="2" spans="1:25" ht="60">
      <c r="B2" s="1"/>
      <c r="C2" s="6" t="s">
        <v>1</v>
      </c>
      <c r="D2" s="66" t="str">
        <f>'Allocation Worksheet'!H2</f>
        <v>2025 TOTAL BASED ON CY2024 CVET REVENUE</v>
      </c>
      <c r="E2" s="66" t="str">
        <f>'Allocation Worksheet'!H3</f>
        <v>MAY 2025 DISTRIBUTION</v>
      </c>
      <c r="F2" s="66" t="str">
        <f>'Allocation Worksheet'!H4</f>
        <v>NOVEMBER 2025 DISTRIBUTION</v>
      </c>
    </row>
    <row r="3" spans="1:25">
      <c r="A3" s="7" t="s">
        <v>2</v>
      </c>
      <c r="B3" s="7" t="s">
        <v>3</v>
      </c>
      <c r="C3" s="10"/>
      <c r="D3" s="9">
        <f>'Allocation Worksheet'!$D$17</f>
        <v>202125</v>
      </c>
      <c r="E3" s="11"/>
      <c r="F3" s="11"/>
    </row>
    <row r="4" spans="1:25">
      <c r="A4" s="8">
        <v>0</v>
      </c>
      <c r="B4" s="11" t="s">
        <v>4</v>
      </c>
      <c r="C4" s="10">
        <v>1.1720000000000001E-3</v>
      </c>
      <c r="D4" s="12">
        <f>ROUND(D$3*C4,0)</f>
        <v>237</v>
      </c>
      <c r="E4" s="13">
        <f>ROUND(D4/2,0)</f>
        <v>119</v>
      </c>
      <c r="F4" s="12">
        <f>D4-E4</f>
        <v>118</v>
      </c>
    </row>
    <row r="5" spans="1:25">
      <c r="A5" s="8">
        <v>1</v>
      </c>
      <c r="B5" s="11" t="s">
        <v>330</v>
      </c>
      <c r="C5" s="10">
        <v>0.20582600000000001</v>
      </c>
      <c r="D5" s="9">
        <f>ROUND(D$3*C5,0)</f>
        <v>41603</v>
      </c>
      <c r="E5" s="11">
        <f>ROUND(D5/2,0)</f>
        <v>20802</v>
      </c>
      <c r="F5" s="9">
        <f>D5-E5</f>
        <v>20801</v>
      </c>
      <c r="Y5" s="110"/>
    </row>
    <row r="6" spans="1:25">
      <c r="A6" s="8"/>
      <c r="B6" s="11" t="s">
        <v>6</v>
      </c>
      <c r="C6" s="11"/>
      <c r="D6" s="14">
        <v>0.23113700000000001</v>
      </c>
      <c r="E6" s="11"/>
      <c r="F6" s="11"/>
      <c r="Y6" s="110"/>
    </row>
    <row r="7" spans="1:25">
      <c r="A7" s="8"/>
      <c r="B7" s="11" t="s">
        <v>7</v>
      </c>
      <c r="C7" s="11"/>
      <c r="D7" s="15">
        <f>ROUND(D5*D6,0)</f>
        <v>9616</v>
      </c>
      <c r="E7" s="16">
        <f>ROUND(D7/2,0)</f>
        <v>4808</v>
      </c>
      <c r="F7" s="15">
        <f>D7-E7</f>
        <v>4808</v>
      </c>
      <c r="Y7" s="110"/>
    </row>
    <row r="8" spans="1:25">
      <c r="A8" s="8"/>
      <c r="B8" s="11" t="s">
        <v>8</v>
      </c>
      <c r="C8" s="11"/>
      <c r="D8" s="12">
        <f>+D5-D7</f>
        <v>31987</v>
      </c>
      <c r="E8" s="13">
        <f>ROUND(D8/2,0)</f>
        <v>15994</v>
      </c>
      <c r="F8" s="12">
        <f>D8-E8</f>
        <v>15993</v>
      </c>
    </row>
    <row r="9" spans="1:25">
      <c r="A9" s="8">
        <v>2</v>
      </c>
      <c r="B9" s="11" t="s">
        <v>331</v>
      </c>
      <c r="C9" s="11"/>
      <c r="D9" s="9"/>
      <c r="E9" s="11"/>
      <c r="F9" s="11"/>
    </row>
    <row r="10" spans="1:25">
      <c r="A10" s="8"/>
      <c r="B10" s="11" t="s">
        <v>10</v>
      </c>
      <c r="C10" s="10">
        <v>8.5599999999999999E-4</v>
      </c>
      <c r="D10" s="12">
        <f>ROUND(D$3*C10,0)</f>
        <v>173</v>
      </c>
      <c r="E10" s="13">
        <f>ROUND(D10/2,0)</f>
        <v>87</v>
      </c>
      <c r="F10" s="12">
        <f>D10-E10</f>
        <v>86</v>
      </c>
    </row>
    <row r="11" spans="1:25">
      <c r="A11" s="8"/>
      <c r="B11" s="11" t="s">
        <v>11</v>
      </c>
      <c r="C11" s="10">
        <v>1.5799999999999999E-4</v>
      </c>
      <c r="D11" s="12">
        <f>ROUND(D$3*C11,0)</f>
        <v>32</v>
      </c>
      <c r="E11" s="13">
        <f>ROUND(D11/2,0)</f>
        <v>16</v>
      </c>
      <c r="F11" s="12">
        <f>D11-E11</f>
        <v>16</v>
      </c>
    </row>
    <row r="12" spans="1:25">
      <c r="A12" s="8">
        <v>2</v>
      </c>
      <c r="B12" s="11" t="s">
        <v>107</v>
      </c>
      <c r="C12" s="11"/>
      <c r="D12" s="9"/>
      <c r="E12" s="11"/>
      <c r="F12" s="11"/>
    </row>
    <row r="13" spans="1:25">
      <c r="A13" s="8"/>
      <c r="B13" s="11" t="s">
        <v>10</v>
      </c>
      <c r="C13" s="10">
        <v>1.0790000000000001E-3</v>
      </c>
      <c r="D13" s="12">
        <f>ROUND(D$3*C13,0)</f>
        <v>218</v>
      </c>
      <c r="E13" s="13">
        <f>ROUND(D13/2,0)</f>
        <v>109</v>
      </c>
      <c r="F13" s="12">
        <f>D13-E13</f>
        <v>109</v>
      </c>
    </row>
    <row r="14" spans="1:25">
      <c r="A14" s="8"/>
      <c r="B14" s="11" t="s">
        <v>11</v>
      </c>
      <c r="C14" s="10">
        <v>2.23E-4</v>
      </c>
      <c r="D14" s="12">
        <f>ROUND(D$3*C14,0)</f>
        <v>45</v>
      </c>
      <c r="E14" s="13">
        <f>ROUND(D14/2,0)</f>
        <v>23</v>
      </c>
      <c r="F14" s="12">
        <f>D14-E14</f>
        <v>22</v>
      </c>
    </row>
    <row r="15" spans="1:25">
      <c r="A15" s="8">
        <v>2</v>
      </c>
      <c r="B15" s="11" t="s">
        <v>81</v>
      </c>
      <c r="C15" s="11"/>
      <c r="D15" s="9"/>
      <c r="E15" s="11"/>
      <c r="F15" s="11"/>
    </row>
    <row r="16" spans="1:25">
      <c r="A16" s="8"/>
      <c r="B16" s="11" t="s">
        <v>10</v>
      </c>
      <c r="C16" s="10">
        <v>3.3E-4</v>
      </c>
      <c r="D16" s="12">
        <f>ROUND(D$3*C16,0)</f>
        <v>67</v>
      </c>
      <c r="E16" s="11">
        <f>ROUND(D16/2,0)</f>
        <v>34</v>
      </c>
      <c r="F16" s="9">
        <f>D16-E16</f>
        <v>33</v>
      </c>
    </row>
    <row r="17" spans="1:6">
      <c r="A17" s="8"/>
      <c r="B17" s="11" t="s">
        <v>11</v>
      </c>
      <c r="C17" s="10">
        <v>3.86E-4</v>
      </c>
      <c r="D17" s="12">
        <f>ROUND(D$3*C17,0)</f>
        <v>78</v>
      </c>
      <c r="E17" s="13">
        <f>ROUND(D17/2,0)</f>
        <v>39</v>
      </c>
      <c r="F17" s="12">
        <f>D17-E17</f>
        <v>39</v>
      </c>
    </row>
    <row r="18" spans="1:6">
      <c r="A18" s="8">
        <v>2</v>
      </c>
      <c r="B18" s="11" t="s">
        <v>86</v>
      </c>
      <c r="C18" s="11"/>
      <c r="D18" s="9"/>
      <c r="E18" s="11"/>
      <c r="F18" s="11"/>
    </row>
    <row r="19" spans="1:6">
      <c r="A19" s="8"/>
      <c r="B19" s="11" t="s">
        <v>10</v>
      </c>
      <c r="C19" s="10">
        <v>5.9500000000000004E-4</v>
      </c>
      <c r="D19" s="12">
        <f>ROUND(D$3*C19,0)</f>
        <v>120</v>
      </c>
      <c r="E19" s="13">
        <f>ROUND(D19/2,0)</f>
        <v>60</v>
      </c>
      <c r="F19" s="12">
        <f>D19-E19</f>
        <v>60</v>
      </c>
    </row>
    <row r="20" spans="1:6">
      <c r="A20" s="8"/>
      <c r="B20" s="11" t="s">
        <v>11</v>
      </c>
      <c r="C20" s="10">
        <v>7.4399999999999998E-4</v>
      </c>
      <c r="D20" s="12">
        <f>ROUND(D$3*C20,0)</f>
        <v>150</v>
      </c>
      <c r="E20" s="13">
        <f>ROUND(D20/2,0)</f>
        <v>75</v>
      </c>
      <c r="F20" s="12">
        <f>D20-E20</f>
        <v>75</v>
      </c>
    </row>
    <row r="21" spans="1:6">
      <c r="A21" s="8">
        <v>2</v>
      </c>
      <c r="B21" s="11" t="s">
        <v>332</v>
      </c>
      <c r="C21" s="11"/>
      <c r="D21" s="9"/>
      <c r="E21" s="11"/>
      <c r="F21" s="11"/>
    </row>
    <row r="22" spans="1:6">
      <c r="A22" s="8"/>
      <c r="B22" s="11" t="s">
        <v>10</v>
      </c>
      <c r="C22" s="10">
        <v>5.0199999999999995E-4</v>
      </c>
      <c r="D22" s="12">
        <f>ROUND(D$3*C22,0)</f>
        <v>101</v>
      </c>
      <c r="E22" s="13">
        <f>ROUND(D22/2,0)</f>
        <v>51</v>
      </c>
      <c r="F22" s="12">
        <f>D22-E22</f>
        <v>50</v>
      </c>
    </row>
    <row r="23" spans="1:6">
      <c r="A23" s="8"/>
      <c r="B23" s="11" t="s">
        <v>11</v>
      </c>
      <c r="C23" s="10">
        <v>2.3699999999999999E-4</v>
      </c>
      <c r="D23" s="12">
        <f>ROUND(D$3*C23,0)</f>
        <v>48</v>
      </c>
      <c r="E23" s="13">
        <f>ROUND(D23/2,0)</f>
        <v>24</v>
      </c>
      <c r="F23" s="12">
        <f>D23-E23</f>
        <v>24</v>
      </c>
    </row>
    <row r="24" spans="1:6" ht="15.75" customHeight="1">
      <c r="A24" s="8">
        <v>2</v>
      </c>
      <c r="B24" s="11" t="s">
        <v>49</v>
      </c>
      <c r="C24" s="11"/>
      <c r="D24" s="9"/>
      <c r="E24" s="11"/>
      <c r="F24" s="11"/>
    </row>
    <row r="25" spans="1:6" ht="15.75" customHeight="1">
      <c r="A25" s="8"/>
      <c r="B25" s="11" t="s">
        <v>10</v>
      </c>
      <c r="C25" s="10">
        <v>8.2299999999999995E-4</v>
      </c>
      <c r="D25" s="12">
        <f>ROUND(D$3*C25,0)</f>
        <v>166</v>
      </c>
      <c r="E25" s="13">
        <f>ROUND(D25/2,0)</f>
        <v>83</v>
      </c>
      <c r="F25" s="12">
        <f>D25-E25</f>
        <v>83</v>
      </c>
    </row>
    <row r="26" spans="1:6" ht="15.75" customHeight="1">
      <c r="A26" s="8"/>
      <c r="B26" s="11" t="s">
        <v>11</v>
      </c>
      <c r="C26" s="10">
        <v>5.1599999999999997E-4</v>
      </c>
      <c r="D26" s="12">
        <f>ROUND(D$3*C26,0)</f>
        <v>104</v>
      </c>
      <c r="E26" s="13">
        <f>ROUND(D26/2,0)</f>
        <v>52</v>
      </c>
      <c r="F26" s="12">
        <f>D26-E26</f>
        <v>52</v>
      </c>
    </row>
    <row r="27" spans="1:6">
      <c r="A27" s="8">
        <v>2</v>
      </c>
      <c r="B27" s="11" t="s">
        <v>333</v>
      </c>
      <c r="C27" s="11"/>
      <c r="D27" s="9"/>
      <c r="E27" s="11"/>
      <c r="F27" s="11"/>
    </row>
    <row r="28" spans="1:6">
      <c r="A28" s="8"/>
      <c r="B28" s="11" t="s">
        <v>10</v>
      </c>
      <c r="C28" s="10">
        <v>2.5999999999999998E-4</v>
      </c>
      <c r="D28" s="12">
        <f>ROUND(D$3*C28,0)</f>
        <v>53</v>
      </c>
      <c r="E28" s="13">
        <f>ROUND(D28/2,0)</f>
        <v>27</v>
      </c>
      <c r="F28" s="12">
        <f>D28-E28</f>
        <v>26</v>
      </c>
    </row>
    <row r="29" spans="1:6">
      <c r="A29" s="8"/>
      <c r="B29" s="11" t="s">
        <v>11</v>
      </c>
      <c r="C29" s="10">
        <v>2.2800000000000001E-4</v>
      </c>
      <c r="D29" s="12">
        <f>ROUND(D$3*C29,0)</f>
        <v>46</v>
      </c>
      <c r="E29" s="13">
        <f>ROUND(D29/2,0)</f>
        <v>23</v>
      </c>
      <c r="F29" s="12">
        <f>D29-E29</f>
        <v>23</v>
      </c>
    </row>
    <row r="30" spans="1:6">
      <c r="A30" s="8">
        <v>2</v>
      </c>
      <c r="B30" s="11" t="s">
        <v>334</v>
      </c>
      <c r="C30" s="11"/>
      <c r="D30" s="9"/>
      <c r="E30" s="11"/>
      <c r="F30" s="11"/>
    </row>
    <row r="31" spans="1:6">
      <c r="A31" s="8"/>
      <c r="B31" s="11" t="s">
        <v>10</v>
      </c>
      <c r="C31" s="10">
        <v>1.6739999999999999E-3</v>
      </c>
      <c r="D31" s="12">
        <f>ROUND(D$3*C31,0)</f>
        <v>338</v>
      </c>
      <c r="E31" s="13">
        <f>ROUND(D31/2,0)</f>
        <v>169</v>
      </c>
      <c r="F31" s="12">
        <f>D31-E31</f>
        <v>169</v>
      </c>
    </row>
    <row r="32" spans="1:6">
      <c r="A32" s="8"/>
      <c r="B32" s="11" t="s">
        <v>11</v>
      </c>
      <c r="C32" s="10">
        <v>1.26E-4</v>
      </c>
      <c r="D32" s="12">
        <f>ROUND(D$3*C32,0)</f>
        <v>25</v>
      </c>
      <c r="E32" s="13">
        <f>ROUND(D32/2,0)</f>
        <v>13</v>
      </c>
      <c r="F32" s="12">
        <f>D32-E32</f>
        <v>12</v>
      </c>
    </row>
    <row r="33" spans="1:6">
      <c r="A33" s="8">
        <v>2</v>
      </c>
      <c r="B33" s="11" t="s">
        <v>335</v>
      </c>
      <c r="C33" s="11"/>
      <c r="D33" s="9"/>
      <c r="E33" s="11"/>
      <c r="F33" s="11"/>
    </row>
    <row r="34" spans="1:6">
      <c r="A34" s="8"/>
      <c r="B34" s="11" t="s">
        <v>10</v>
      </c>
      <c r="C34" s="10">
        <v>3.1599999999999998E-4</v>
      </c>
      <c r="D34" s="12">
        <f>ROUND(D$3*C34,0)</f>
        <v>64</v>
      </c>
      <c r="E34" s="13">
        <f>ROUND(D34/2,0)</f>
        <v>32</v>
      </c>
      <c r="F34" s="12">
        <f>D34-E34</f>
        <v>32</v>
      </c>
    </row>
    <row r="35" spans="1:6">
      <c r="A35" s="8"/>
      <c r="B35" s="11" t="s">
        <v>11</v>
      </c>
      <c r="C35" s="10">
        <v>2.7399999999999999E-4</v>
      </c>
      <c r="D35" s="12">
        <f>ROUND(D$3*C35,0)</f>
        <v>55</v>
      </c>
      <c r="E35" s="13">
        <f>ROUND(D35/2,0)</f>
        <v>28</v>
      </c>
      <c r="F35" s="12">
        <f>D35-E35</f>
        <v>27</v>
      </c>
    </row>
    <row r="36" spans="1:6">
      <c r="A36" s="8">
        <v>2</v>
      </c>
      <c r="B36" s="11" t="s">
        <v>336</v>
      </c>
      <c r="C36" s="11"/>
      <c r="D36" s="9"/>
      <c r="E36" s="11"/>
      <c r="F36" s="11"/>
    </row>
    <row r="37" spans="1:6">
      <c r="A37" s="8"/>
      <c r="B37" s="11" t="s">
        <v>10</v>
      </c>
      <c r="C37" s="10">
        <v>9.5299999999999996E-4</v>
      </c>
      <c r="D37" s="12">
        <f>ROUND(D$3*C37,0)</f>
        <v>193</v>
      </c>
      <c r="E37" s="13">
        <f>ROUND(D37/2,0)</f>
        <v>97</v>
      </c>
      <c r="F37" s="12">
        <f>D37-E37</f>
        <v>96</v>
      </c>
    </row>
    <row r="38" spans="1:6">
      <c r="A38" s="8"/>
      <c r="B38" s="11" t="s">
        <v>11</v>
      </c>
      <c r="C38" s="10">
        <v>6.2799999999999998E-4</v>
      </c>
      <c r="D38" s="12">
        <f>ROUND(D$3*C38,0)</f>
        <v>127</v>
      </c>
      <c r="E38" s="13">
        <f>ROUND(D38/2,0)</f>
        <v>64</v>
      </c>
      <c r="F38" s="12">
        <f>D38-E38</f>
        <v>63</v>
      </c>
    </row>
    <row r="39" spans="1:6">
      <c r="A39" s="8">
        <v>2</v>
      </c>
      <c r="B39" s="11" t="s">
        <v>337</v>
      </c>
      <c r="C39" s="11"/>
      <c r="D39" s="9"/>
      <c r="E39" s="11"/>
      <c r="F39" s="11"/>
    </row>
    <row r="40" spans="1:6">
      <c r="A40" s="8"/>
      <c r="B40" s="11" t="s">
        <v>10</v>
      </c>
      <c r="C40" s="10">
        <v>6.7900000000000002E-4</v>
      </c>
      <c r="D40" s="12">
        <f>ROUND(D$3*C40,0)</f>
        <v>137</v>
      </c>
      <c r="E40" s="13">
        <f>ROUND(D40/2,0)</f>
        <v>69</v>
      </c>
      <c r="F40" s="12">
        <f>D40-E40</f>
        <v>68</v>
      </c>
    </row>
    <row r="41" spans="1:6">
      <c r="A41" s="8"/>
      <c r="B41" s="11" t="s">
        <v>11</v>
      </c>
      <c r="C41" s="10">
        <v>6.4599999999999998E-4</v>
      </c>
      <c r="D41" s="12">
        <f>ROUND(D$3*C41,0)</f>
        <v>131</v>
      </c>
      <c r="E41" s="13">
        <f>ROUND(D41/2,0)</f>
        <v>66</v>
      </c>
      <c r="F41" s="12">
        <f>D41-E41</f>
        <v>65</v>
      </c>
    </row>
    <row r="42" spans="1:6">
      <c r="A42" s="8">
        <v>2</v>
      </c>
      <c r="B42" s="11" t="s">
        <v>338</v>
      </c>
      <c r="C42" s="11"/>
      <c r="D42" s="9"/>
      <c r="E42" s="11"/>
      <c r="F42" s="11"/>
    </row>
    <row r="43" spans="1:6">
      <c r="A43" s="8"/>
      <c r="B43" s="11" t="s">
        <v>10</v>
      </c>
      <c r="C43" s="10">
        <v>3.7199999999999999E-4</v>
      </c>
      <c r="D43" s="12">
        <f>ROUND(D$3*C43,0)</f>
        <v>75</v>
      </c>
      <c r="E43" s="13">
        <f>ROUND(D43/2,0)</f>
        <v>38</v>
      </c>
      <c r="F43" s="12">
        <f>D43-E43</f>
        <v>37</v>
      </c>
    </row>
    <row r="44" spans="1:6">
      <c r="A44" s="8"/>
      <c r="B44" s="11" t="s">
        <v>11</v>
      </c>
      <c r="C44" s="10">
        <v>2.1900000000000001E-4</v>
      </c>
      <c r="D44" s="12">
        <f>ROUND(D$3*C44,0)</f>
        <v>44</v>
      </c>
      <c r="E44" s="13">
        <f>ROUND(D44/2,0)</f>
        <v>22</v>
      </c>
      <c r="F44" s="12">
        <f>D44-E44</f>
        <v>22</v>
      </c>
    </row>
    <row r="45" spans="1:6">
      <c r="A45" s="8">
        <v>2</v>
      </c>
      <c r="B45" s="11" t="s">
        <v>22</v>
      </c>
      <c r="C45" s="11"/>
      <c r="D45" s="9"/>
      <c r="E45" s="11"/>
      <c r="F45" s="11"/>
    </row>
    <row r="46" spans="1:6">
      <c r="A46" s="8"/>
      <c r="B46" s="11" t="s">
        <v>10</v>
      </c>
      <c r="C46" s="10">
        <v>5.6700000000000001E-4</v>
      </c>
      <c r="D46" s="12">
        <f>ROUND(D$3*C46,0)</f>
        <v>115</v>
      </c>
      <c r="E46" s="13">
        <f>ROUND(D46/2,0)</f>
        <v>58</v>
      </c>
      <c r="F46" s="12">
        <f>D46-E46</f>
        <v>57</v>
      </c>
    </row>
    <row r="47" spans="1:6">
      <c r="A47" s="8"/>
      <c r="B47" s="11" t="s">
        <v>11</v>
      </c>
      <c r="C47" s="10">
        <v>2.9300000000000002E-4</v>
      </c>
      <c r="D47" s="12">
        <f>ROUND(D$3*C47,0)</f>
        <v>59</v>
      </c>
      <c r="E47" s="13">
        <f>ROUND(D47/2,0)</f>
        <v>30</v>
      </c>
      <c r="F47" s="12">
        <f>D47-E47</f>
        <v>29</v>
      </c>
    </row>
    <row r="48" spans="1:6">
      <c r="A48" s="8">
        <v>2</v>
      </c>
      <c r="B48" s="11" t="s">
        <v>115</v>
      </c>
      <c r="C48" s="11"/>
      <c r="D48" s="9"/>
      <c r="E48" s="11"/>
      <c r="F48" s="11"/>
    </row>
    <row r="49" spans="1:6">
      <c r="A49" s="8"/>
      <c r="B49" s="11" t="s">
        <v>10</v>
      </c>
      <c r="C49" s="10">
        <v>4.1999999999999998E-5</v>
      </c>
      <c r="D49" s="12">
        <f t="shared" ref="D49:D58" si="0">ROUND(D$3*C49,0)</f>
        <v>8</v>
      </c>
      <c r="E49" s="13">
        <f t="shared" ref="E49:E58" si="1">ROUND(D49/2,0)</f>
        <v>4</v>
      </c>
      <c r="F49" s="12">
        <f t="shared" ref="F49:F58" si="2">D49-E49</f>
        <v>4</v>
      </c>
    </row>
    <row r="50" spans="1:6">
      <c r="A50" s="8"/>
      <c r="B50" s="11" t="s">
        <v>11</v>
      </c>
      <c r="C50" s="10">
        <v>3.3000000000000003E-5</v>
      </c>
      <c r="D50" s="12">
        <f t="shared" si="0"/>
        <v>7</v>
      </c>
      <c r="E50" s="13">
        <f t="shared" si="1"/>
        <v>4</v>
      </c>
      <c r="F50" s="12">
        <f t="shared" si="2"/>
        <v>3</v>
      </c>
    </row>
    <row r="51" spans="1:6">
      <c r="A51" s="8">
        <v>3</v>
      </c>
      <c r="B51" s="11" t="s">
        <v>339</v>
      </c>
      <c r="C51" s="10">
        <v>4.5586000000000002E-2</v>
      </c>
      <c r="D51" s="12">
        <f t="shared" si="0"/>
        <v>9214</v>
      </c>
      <c r="E51" s="13">
        <f t="shared" si="1"/>
        <v>4607</v>
      </c>
      <c r="F51" s="12">
        <f t="shared" si="2"/>
        <v>4607</v>
      </c>
    </row>
    <row r="52" spans="1:6">
      <c r="A52" s="8">
        <v>3</v>
      </c>
      <c r="B52" s="11" t="s">
        <v>340</v>
      </c>
      <c r="C52" s="10">
        <v>2.088E-3</v>
      </c>
      <c r="D52" s="12">
        <f t="shared" si="0"/>
        <v>422</v>
      </c>
      <c r="E52" s="13">
        <f t="shared" si="1"/>
        <v>211</v>
      </c>
      <c r="F52" s="12">
        <f t="shared" si="2"/>
        <v>211</v>
      </c>
    </row>
    <row r="53" spans="1:6">
      <c r="A53" s="8">
        <v>3</v>
      </c>
      <c r="B53" s="11" t="s">
        <v>341</v>
      </c>
      <c r="C53" s="10">
        <v>3.7651999999999998E-2</v>
      </c>
      <c r="D53" s="12">
        <f t="shared" si="0"/>
        <v>7610</v>
      </c>
      <c r="E53" s="13">
        <f t="shared" si="1"/>
        <v>3805</v>
      </c>
      <c r="F53" s="12">
        <f t="shared" si="2"/>
        <v>3805</v>
      </c>
    </row>
    <row r="54" spans="1:6">
      <c r="A54" s="8">
        <v>3</v>
      </c>
      <c r="B54" s="11" t="s">
        <v>342</v>
      </c>
      <c r="C54" s="10">
        <v>1.4578000000000001E-2</v>
      </c>
      <c r="D54" s="12">
        <f t="shared" si="0"/>
        <v>2947</v>
      </c>
      <c r="E54" s="13">
        <f t="shared" si="1"/>
        <v>1474</v>
      </c>
      <c r="F54" s="12">
        <f t="shared" si="2"/>
        <v>1473</v>
      </c>
    </row>
    <row r="55" spans="1:6">
      <c r="A55" s="8">
        <v>3</v>
      </c>
      <c r="B55" s="11" t="s">
        <v>343</v>
      </c>
      <c r="C55" s="10">
        <v>1.7699999999999999E-4</v>
      </c>
      <c r="D55" s="12">
        <f t="shared" si="0"/>
        <v>36</v>
      </c>
      <c r="E55" s="13">
        <f t="shared" si="1"/>
        <v>18</v>
      </c>
      <c r="F55" s="12">
        <f t="shared" si="2"/>
        <v>18</v>
      </c>
    </row>
    <row r="56" spans="1:6">
      <c r="A56" s="8">
        <v>3</v>
      </c>
      <c r="B56" s="11" t="s">
        <v>344</v>
      </c>
      <c r="C56" s="10">
        <v>1.95E-4</v>
      </c>
      <c r="D56" s="12">
        <f t="shared" si="0"/>
        <v>39</v>
      </c>
      <c r="E56" s="13">
        <f t="shared" si="1"/>
        <v>20</v>
      </c>
      <c r="F56" s="12">
        <f t="shared" si="2"/>
        <v>19</v>
      </c>
    </row>
    <row r="57" spans="1:6">
      <c r="A57" s="8">
        <v>3</v>
      </c>
      <c r="B57" s="11" t="s">
        <v>345</v>
      </c>
      <c r="C57" s="10">
        <v>7.1050000000000002E-3</v>
      </c>
      <c r="D57" s="12">
        <f t="shared" si="0"/>
        <v>1436</v>
      </c>
      <c r="E57" s="13">
        <f t="shared" si="1"/>
        <v>718</v>
      </c>
      <c r="F57" s="12">
        <f t="shared" si="2"/>
        <v>718</v>
      </c>
    </row>
    <row r="58" spans="1:6">
      <c r="A58" s="8">
        <v>4</v>
      </c>
      <c r="B58" s="11" t="s">
        <v>346</v>
      </c>
      <c r="C58" s="10">
        <v>0.16728999999999999</v>
      </c>
      <c r="D58" s="9">
        <f t="shared" si="0"/>
        <v>33813</v>
      </c>
      <c r="E58" s="11">
        <f t="shared" si="1"/>
        <v>16907</v>
      </c>
      <c r="F58" s="9">
        <f t="shared" si="2"/>
        <v>16906</v>
      </c>
    </row>
    <row r="59" spans="1:6">
      <c r="A59" s="8"/>
      <c r="B59" s="11" t="s">
        <v>28</v>
      </c>
      <c r="C59" s="11"/>
      <c r="D59" s="14">
        <v>0.68069100000000005</v>
      </c>
      <c r="E59" s="11"/>
      <c r="F59" s="11"/>
    </row>
    <row r="60" spans="1:6">
      <c r="A60" s="8"/>
      <c r="B60" s="11" t="s">
        <v>29</v>
      </c>
      <c r="C60" s="11"/>
      <c r="D60" s="15">
        <f>ROUND(D58*D59,0)</f>
        <v>23016</v>
      </c>
      <c r="E60" s="16">
        <f>ROUND(D60/2,0)</f>
        <v>11508</v>
      </c>
      <c r="F60" s="15">
        <f>D60-E60</f>
        <v>11508</v>
      </c>
    </row>
    <row r="61" spans="1:6">
      <c r="A61" s="8"/>
      <c r="B61" s="11" t="s">
        <v>30</v>
      </c>
      <c r="C61" s="11"/>
      <c r="D61" s="12">
        <f>+D58-D60</f>
        <v>10797</v>
      </c>
      <c r="E61" s="13">
        <f>ROUND(D61/2,0)</f>
        <v>5399</v>
      </c>
      <c r="F61" s="12">
        <f>D61-E61</f>
        <v>5398</v>
      </c>
    </row>
    <row r="62" spans="1:6">
      <c r="A62" s="8">
        <v>4</v>
      </c>
      <c r="B62" s="11" t="s">
        <v>347</v>
      </c>
      <c r="C62" s="10">
        <v>0.25068099999999999</v>
      </c>
      <c r="D62" s="9">
        <f>ROUND(D$3*C62,0)</f>
        <v>50669</v>
      </c>
      <c r="E62" s="11">
        <f>ROUND(D62/2,0)</f>
        <v>25335</v>
      </c>
      <c r="F62" s="9">
        <f>D62-E62</f>
        <v>25334</v>
      </c>
    </row>
    <row r="63" spans="1:6">
      <c r="A63" s="8"/>
      <c r="B63" s="11" t="s">
        <v>28</v>
      </c>
      <c r="C63" s="11"/>
      <c r="D63" s="14">
        <v>0.412856</v>
      </c>
      <c r="E63" s="11"/>
      <c r="F63" s="11"/>
    </row>
    <row r="64" spans="1:6">
      <c r="A64" s="8"/>
      <c r="B64" s="11" t="s">
        <v>29</v>
      </c>
      <c r="C64" s="11"/>
      <c r="D64" s="15">
        <f>ROUND(D62*D63,0)</f>
        <v>20919</v>
      </c>
      <c r="E64" s="16">
        <f>ROUND(D64/2,0)</f>
        <v>10460</v>
      </c>
      <c r="F64" s="15">
        <f>D64-E64</f>
        <v>10459</v>
      </c>
    </row>
    <row r="65" spans="1:8">
      <c r="A65" s="8"/>
      <c r="B65" s="11" t="s">
        <v>30</v>
      </c>
      <c r="C65" s="11"/>
      <c r="D65" s="12">
        <f>+D62-D64</f>
        <v>29750</v>
      </c>
      <c r="E65" s="13">
        <f>ROUND(D65/2,0)</f>
        <v>14875</v>
      </c>
      <c r="F65" s="12">
        <f>D65-E65</f>
        <v>14875</v>
      </c>
    </row>
    <row r="66" spans="1:8">
      <c r="A66" s="8">
        <v>4</v>
      </c>
      <c r="B66" s="11" t="s">
        <v>348</v>
      </c>
      <c r="C66" s="10">
        <v>0.20757</v>
      </c>
      <c r="D66" s="9">
        <f>ROUND(D$3*C66,0)</f>
        <v>41955</v>
      </c>
      <c r="E66" s="11">
        <f>ROUND(D66/2,0)</f>
        <v>20978</v>
      </c>
      <c r="F66" s="9">
        <f>D66-E66</f>
        <v>20977</v>
      </c>
    </row>
    <row r="67" spans="1:8">
      <c r="A67" s="8"/>
      <c r="B67" s="11" t="s">
        <v>28</v>
      </c>
      <c r="C67" s="11"/>
      <c r="D67" s="14">
        <v>0.37912400000000002</v>
      </c>
      <c r="E67" s="11"/>
      <c r="F67" s="11"/>
    </row>
    <row r="68" spans="1:8">
      <c r="A68" s="8"/>
      <c r="B68" s="11" t="s">
        <v>29</v>
      </c>
      <c r="C68" s="11"/>
      <c r="D68" s="15">
        <f>ROUND(D66*D67,0)</f>
        <v>15906</v>
      </c>
      <c r="E68" s="16">
        <f>ROUND(D68/2,0)</f>
        <v>7953</v>
      </c>
      <c r="F68" s="15">
        <f>D68-E68</f>
        <v>7953</v>
      </c>
    </row>
    <row r="69" spans="1:8">
      <c r="A69" s="8"/>
      <c r="B69" s="11" t="s">
        <v>30</v>
      </c>
      <c r="C69" s="11"/>
      <c r="D69" s="12">
        <f>+D66-D68</f>
        <v>26049</v>
      </c>
      <c r="E69" s="13">
        <f>ROUND(D69/2,0)</f>
        <v>13025</v>
      </c>
      <c r="F69" s="12">
        <f>D69-E69</f>
        <v>13024</v>
      </c>
    </row>
    <row r="70" spans="1:8">
      <c r="A70" s="8">
        <v>5</v>
      </c>
      <c r="B70" s="11" t="s">
        <v>349</v>
      </c>
      <c r="C70" s="10">
        <v>1.9805E-2</v>
      </c>
      <c r="D70" s="12">
        <f>ROUND(D$3*C70,0)</f>
        <v>4003</v>
      </c>
      <c r="E70" s="13">
        <f>ROUND(D70/2,0)</f>
        <v>2002</v>
      </c>
      <c r="F70" s="12">
        <f>D70-E70</f>
        <v>2001</v>
      </c>
    </row>
    <row r="71" spans="1:8">
      <c r="A71" s="8" t="s">
        <v>590</v>
      </c>
      <c r="B71" s="11" t="s">
        <v>350</v>
      </c>
      <c r="C71" s="10">
        <v>2.3064999999999999E-2</v>
      </c>
      <c r="D71" s="12">
        <f>ROUND(D$3*C71,0)</f>
        <v>4662</v>
      </c>
      <c r="E71" s="13">
        <f>ROUND(D71/2,0)</f>
        <v>2331</v>
      </c>
      <c r="F71" s="12">
        <f>D71-E71</f>
        <v>2331</v>
      </c>
    </row>
    <row r="72" spans="1:8">
      <c r="A72" s="8">
        <v>6</v>
      </c>
      <c r="B72" s="11" t="s">
        <v>351</v>
      </c>
      <c r="C72" s="10">
        <v>3.4510000000000929E-3</v>
      </c>
      <c r="D72" s="12">
        <f>+D3-SUM(D4:D5)-SUM(D10:D58)-D62-D66-SUM(D70:D71)</f>
        <v>700</v>
      </c>
      <c r="E72" s="13">
        <f>ROUND(D72/2,0)</f>
        <v>350</v>
      </c>
      <c r="F72" s="12">
        <f>D72-E72</f>
        <v>350</v>
      </c>
    </row>
    <row r="73" spans="1:8">
      <c r="A73" s="8"/>
      <c r="B73" s="28" t="s">
        <v>288</v>
      </c>
      <c r="C73" s="10">
        <v>1</v>
      </c>
      <c r="D73" s="12">
        <f>+D4+(SUM(D7:D57)+SUM(D60:D61)+SUM(D64:D65)+SUM(D68:D72))</f>
        <v>202125</v>
      </c>
      <c r="E73" s="12">
        <f>+E4+(SUM(E7:E57)+SUM(E60:E61)+SUM(E64:E65)+SUM(E68:E72))</f>
        <v>101074</v>
      </c>
      <c r="F73" s="12">
        <f>+F4+(SUM(F7:F57)+SUM(F60:F61)+SUM(F64:F65)+SUM(F68:F72))</f>
        <v>101051</v>
      </c>
    </row>
    <row r="74" spans="1:8">
      <c r="B74" s="18" t="s">
        <v>38</v>
      </c>
      <c r="D74" s="19">
        <f>+D4</f>
        <v>237</v>
      </c>
      <c r="E74" s="19">
        <f>+E4</f>
        <v>119</v>
      </c>
      <c r="F74" s="19">
        <f>+F4</f>
        <v>118</v>
      </c>
    </row>
    <row r="75" spans="1:8">
      <c r="B75" s="2" t="s">
        <v>39</v>
      </c>
      <c r="D75" s="19">
        <f>+D7</f>
        <v>9616</v>
      </c>
      <c r="E75" s="19">
        <f>+E7</f>
        <v>4808</v>
      </c>
      <c r="F75" s="19">
        <f>+F7</f>
        <v>4808</v>
      </c>
    </row>
    <row r="76" spans="1:8">
      <c r="B76" s="2" t="s">
        <v>40</v>
      </c>
      <c r="D76" s="19">
        <f>+D60+D64+D68</f>
        <v>59841</v>
      </c>
      <c r="E76" s="19">
        <f>+E60+E64+E68</f>
        <v>29921</v>
      </c>
      <c r="F76" s="19">
        <f>+F60+F64+F68</f>
        <v>29920</v>
      </c>
      <c r="H76" s="3">
        <v>1</v>
      </c>
    </row>
    <row r="77" spans="1:8">
      <c r="B77" s="18" t="s">
        <v>41</v>
      </c>
      <c r="D77" s="19">
        <f>+D73-D74-D75-D76</f>
        <v>132431</v>
      </c>
      <c r="E77" s="19">
        <f>+E73-E74-E75-E76</f>
        <v>66226</v>
      </c>
      <c r="F77" s="19">
        <f>+F73-F74-F75-F76</f>
        <v>66205</v>
      </c>
      <c r="H77" s="3">
        <v>2</v>
      </c>
    </row>
    <row r="79" spans="1:8" hidden="1">
      <c r="B79" s="3" t="s">
        <v>42</v>
      </c>
      <c r="C79" s="4">
        <v>1.0000000000929404E-6</v>
      </c>
      <c r="D79" s="3">
        <f>+D72-ROUND(D3*C72,0)</f>
        <v>2</v>
      </c>
    </row>
  </sheetData>
  <pageMargins left="0.7" right="0.7" top="0.75" bottom="0.75" header="0.3" footer="0.3"/>
  <pageSetup scale="5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352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Worksheet'!$D$18</f>
        <v>336041</v>
      </c>
      <c r="E3" s="11"/>
      <c r="F3" s="11"/>
    </row>
    <row r="4" spans="1:6">
      <c r="A4" s="8">
        <v>0</v>
      </c>
      <c r="B4" s="11" t="s">
        <v>4</v>
      </c>
      <c r="C4" s="10">
        <v>1.5269999999999999E-3</v>
      </c>
      <c r="D4" s="12">
        <f>ROUND(D$3*C4,0)</f>
        <v>513</v>
      </c>
      <c r="E4" s="13">
        <f>ROUND(D4/2,0)</f>
        <v>257</v>
      </c>
      <c r="F4" s="12">
        <f>D4-E4</f>
        <v>256</v>
      </c>
    </row>
    <row r="5" spans="1:6">
      <c r="A5" s="8">
        <v>1</v>
      </c>
      <c r="B5" s="11" t="s">
        <v>353</v>
      </c>
      <c r="C5" s="10">
        <v>0.20996200000000001</v>
      </c>
      <c r="D5" s="9">
        <f>ROUND(D$3*C5,0)</f>
        <v>70556</v>
      </c>
      <c r="E5" s="11">
        <f>ROUND(D5/2,0)</f>
        <v>35278</v>
      </c>
      <c r="F5" s="9">
        <f>D5-E5</f>
        <v>35278</v>
      </c>
    </row>
    <row r="6" spans="1:6">
      <c r="A6" s="8"/>
      <c r="B6" s="11" t="s">
        <v>6</v>
      </c>
      <c r="C6" s="11"/>
      <c r="D6" s="14">
        <v>0.20225299999999999</v>
      </c>
      <c r="E6" s="11"/>
      <c r="F6" s="11"/>
    </row>
    <row r="7" spans="1:6">
      <c r="A7" s="8"/>
      <c r="B7" s="11" t="s">
        <v>7</v>
      </c>
      <c r="C7" s="11"/>
      <c r="D7" s="15">
        <f>ROUND(D5*D6,0)</f>
        <v>14270</v>
      </c>
      <c r="E7" s="16">
        <f>ROUND(D7/2,0)</f>
        <v>7135</v>
      </c>
      <c r="F7" s="15">
        <f>D7-E7</f>
        <v>7135</v>
      </c>
    </row>
    <row r="8" spans="1:6">
      <c r="A8" s="8"/>
      <c r="B8" s="11" t="s">
        <v>8</v>
      </c>
      <c r="C8" s="11"/>
      <c r="D8" s="12">
        <f>+D5-D7</f>
        <v>56286</v>
      </c>
      <c r="E8" s="13">
        <f>ROUND(D8/2,0)</f>
        <v>28143</v>
      </c>
      <c r="F8" s="12">
        <f>D8-E8</f>
        <v>28143</v>
      </c>
    </row>
    <row r="9" spans="1:6">
      <c r="A9" s="8">
        <v>2</v>
      </c>
      <c r="B9" s="11" t="s">
        <v>46</v>
      </c>
      <c r="C9" s="11"/>
      <c r="D9" s="9"/>
      <c r="E9" s="11"/>
      <c r="F9" s="11"/>
    </row>
    <row r="10" spans="1:6">
      <c r="A10" s="8"/>
      <c r="B10" s="11" t="s">
        <v>10</v>
      </c>
      <c r="C10" s="10">
        <v>4.08E-4</v>
      </c>
      <c r="D10" s="12">
        <f>ROUND(D$3*C10,0)</f>
        <v>137</v>
      </c>
      <c r="E10" s="13">
        <f>ROUND(D10/2,0)</f>
        <v>69</v>
      </c>
      <c r="F10" s="12">
        <f>D10-E10</f>
        <v>68</v>
      </c>
    </row>
    <row r="11" spans="1:6">
      <c r="A11" s="8"/>
      <c r="B11" s="11" t="s">
        <v>11</v>
      </c>
      <c r="C11" s="10">
        <v>3.0800000000000001E-4</v>
      </c>
      <c r="D11" s="12">
        <f>ROUND(D$3*C11,0)</f>
        <v>104</v>
      </c>
      <c r="E11" s="13">
        <f>ROUND(D11/2,0)</f>
        <v>52</v>
      </c>
      <c r="F11" s="12">
        <f>D11-E11</f>
        <v>52</v>
      </c>
    </row>
    <row r="12" spans="1:6">
      <c r="A12" s="8">
        <v>2</v>
      </c>
      <c r="B12" s="11" t="s">
        <v>81</v>
      </c>
      <c r="C12" s="11"/>
      <c r="D12" s="9"/>
      <c r="E12" s="11"/>
      <c r="F12" s="11"/>
    </row>
    <row r="13" spans="1:6">
      <c r="A13" s="8"/>
      <c r="B13" s="11" t="s">
        <v>10</v>
      </c>
      <c r="C13" s="10">
        <v>3.4459999999999998E-3</v>
      </c>
      <c r="D13" s="12">
        <f>ROUND(D$3*C13,0)</f>
        <v>1158</v>
      </c>
      <c r="E13" s="13">
        <f>ROUND(D13/2,0)</f>
        <v>579</v>
      </c>
      <c r="F13" s="12">
        <f>D13-E13</f>
        <v>579</v>
      </c>
    </row>
    <row r="14" spans="1:6">
      <c r="A14" s="8"/>
      <c r="B14" s="11" t="s">
        <v>11</v>
      </c>
      <c r="C14" s="10">
        <v>2.735E-3</v>
      </c>
      <c r="D14" s="12">
        <f>ROUND(D$3*C14,0)</f>
        <v>919</v>
      </c>
      <c r="E14" s="13">
        <f>ROUND(D14/2,0)</f>
        <v>460</v>
      </c>
      <c r="F14" s="12">
        <f>D14-E14</f>
        <v>459</v>
      </c>
    </row>
    <row r="15" spans="1:6">
      <c r="A15" s="8">
        <v>2</v>
      </c>
      <c r="B15" s="11" t="s">
        <v>147</v>
      </c>
      <c r="C15" s="11"/>
      <c r="D15" s="9"/>
      <c r="E15" s="11"/>
      <c r="F15" s="11"/>
    </row>
    <row r="16" spans="1:6">
      <c r="A16" s="8"/>
      <c r="B16" s="11" t="s">
        <v>10</v>
      </c>
      <c r="C16" s="10">
        <v>3.2400000000000001E-4</v>
      </c>
      <c r="D16" s="12">
        <f>ROUND(D$3*C16,0)</f>
        <v>109</v>
      </c>
      <c r="E16" s="13">
        <f>ROUND(D16/2,0)</f>
        <v>55</v>
      </c>
      <c r="F16" s="12">
        <f>D16-E16</f>
        <v>54</v>
      </c>
    </row>
    <row r="17" spans="1:6">
      <c r="A17" s="8"/>
      <c r="B17" s="11" t="s">
        <v>11</v>
      </c>
      <c r="C17" s="10">
        <v>6.7000000000000002E-5</v>
      </c>
      <c r="D17" s="12">
        <f>ROUND(D$3*C17,0)</f>
        <v>23</v>
      </c>
      <c r="E17" s="13">
        <f>ROUND(D17/2,0)</f>
        <v>12</v>
      </c>
      <c r="F17" s="12">
        <f>D17-E17</f>
        <v>11</v>
      </c>
    </row>
    <row r="18" spans="1:6">
      <c r="A18" s="8">
        <v>2</v>
      </c>
      <c r="B18" s="11" t="s">
        <v>354</v>
      </c>
      <c r="C18" s="11"/>
      <c r="D18" s="9"/>
      <c r="E18" s="11"/>
      <c r="F18" s="11"/>
    </row>
    <row r="19" spans="1:6">
      <c r="A19" s="8"/>
      <c r="B19" s="11" t="s">
        <v>10</v>
      </c>
      <c r="C19" s="10">
        <v>7.27E-4</v>
      </c>
      <c r="D19" s="12">
        <f>ROUND(D$3*C19,0)</f>
        <v>244</v>
      </c>
      <c r="E19" s="13">
        <f>ROUND(D19/2,0)</f>
        <v>122</v>
      </c>
      <c r="F19" s="12">
        <f>D19-E19</f>
        <v>122</v>
      </c>
    </row>
    <row r="20" spans="1:6">
      <c r="A20" s="8"/>
      <c r="B20" s="11" t="s">
        <v>11</v>
      </c>
      <c r="C20" s="10">
        <v>1.4300000000000001E-4</v>
      </c>
      <c r="D20" s="12">
        <f>ROUND(D$3*C20,0)</f>
        <v>48</v>
      </c>
      <c r="E20" s="13">
        <f>ROUND(D20/2,0)</f>
        <v>24</v>
      </c>
      <c r="F20" s="12">
        <f>D20-E20</f>
        <v>24</v>
      </c>
    </row>
    <row r="21" spans="1:6">
      <c r="A21" s="8">
        <v>2</v>
      </c>
      <c r="B21" s="11" t="s">
        <v>49</v>
      </c>
      <c r="C21" s="11"/>
      <c r="D21" s="9"/>
      <c r="E21" s="11"/>
      <c r="F21" s="11"/>
    </row>
    <row r="22" spans="1:6">
      <c r="A22" s="8"/>
      <c r="B22" s="11" t="s">
        <v>10</v>
      </c>
      <c r="C22" s="10">
        <v>1.854E-3</v>
      </c>
      <c r="D22" s="12">
        <f>ROUND(D$3*C22,0)</f>
        <v>623</v>
      </c>
      <c r="E22" s="13">
        <f>ROUND(D22/2,0)</f>
        <v>312</v>
      </c>
      <c r="F22" s="12">
        <f>D22-E22</f>
        <v>311</v>
      </c>
    </row>
    <row r="23" spans="1:6">
      <c r="A23" s="8"/>
      <c r="B23" s="11" t="s">
        <v>11</v>
      </c>
      <c r="C23" s="10">
        <v>3.97E-4</v>
      </c>
      <c r="D23" s="12">
        <f>ROUND(D$3*C23,0)</f>
        <v>133</v>
      </c>
      <c r="E23" s="13">
        <f>ROUND(D23/2,0)</f>
        <v>67</v>
      </c>
      <c r="F23" s="12">
        <f>D23-E23</f>
        <v>66</v>
      </c>
    </row>
    <row r="24" spans="1:6">
      <c r="A24" s="8">
        <v>2</v>
      </c>
      <c r="B24" s="11" t="s">
        <v>53</v>
      </c>
      <c r="C24" s="11"/>
      <c r="D24" s="9"/>
      <c r="E24" s="11"/>
      <c r="F24" s="11"/>
    </row>
    <row r="25" spans="1:6">
      <c r="A25" s="8"/>
      <c r="B25" s="11" t="s">
        <v>10</v>
      </c>
      <c r="C25" s="10">
        <v>1.3979999999999999E-3</v>
      </c>
      <c r="D25" s="12">
        <f>ROUND(D$3*C25,0)</f>
        <v>470</v>
      </c>
      <c r="E25" s="13">
        <f>ROUND(D25/2,0)</f>
        <v>235</v>
      </c>
      <c r="F25" s="12">
        <f>D25-E25</f>
        <v>235</v>
      </c>
    </row>
    <row r="26" spans="1:6">
      <c r="A26" s="8"/>
      <c r="B26" s="11" t="s">
        <v>11</v>
      </c>
      <c r="C26" s="10">
        <v>7.8899999999999999E-4</v>
      </c>
      <c r="D26" s="12">
        <f>ROUND(D$3*C26,0)</f>
        <v>265</v>
      </c>
      <c r="E26" s="13">
        <f>ROUND(D26/2,0)</f>
        <v>133</v>
      </c>
      <c r="F26" s="12">
        <f>D26-E26</f>
        <v>132</v>
      </c>
    </row>
    <row r="27" spans="1:6">
      <c r="A27" s="8">
        <v>2</v>
      </c>
      <c r="B27" s="11" t="s">
        <v>355</v>
      </c>
      <c r="C27" s="11"/>
      <c r="D27" s="9"/>
      <c r="E27" s="11"/>
      <c r="F27" s="11"/>
    </row>
    <row r="28" spans="1:6">
      <c r="A28" s="8"/>
      <c r="B28" s="11" t="s">
        <v>10</v>
      </c>
      <c r="C28" s="10">
        <v>1.6590000000000001E-3</v>
      </c>
      <c r="D28" s="12">
        <f>ROUND(D$3*C28,0)</f>
        <v>557</v>
      </c>
      <c r="E28" s="13">
        <f>ROUND(D28/2,0)</f>
        <v>279</v>
      </c>
      <c r="F28" s="12">
        <f>D28-E28</f>
        <v>278</v>
      </c>
    </row>
    <row r="29" spans="1:6">
      <c r="A29" s="8"/>
      <c r="B29" s="11" t="s">
        <v>11</v>
      </c>
      <c r="C29" s="10">
        <v>7.7499999999999997E-4</v>
      </c>
      <c r="D29" s="12">
        <f>ROUND(D$3*C29,0)</f>
        <v>260</v>
      </c>
      <c r="E29" s="13">
        <f>ROUND(D29/2,0)</f>
        <v>130</v>
      </c>
      <c r="F29" s="12">
        <f>D29-E29</f>
        <v>130</v>
      </c>
    </row>
    <row r="30" spans="1:6">
      <c r="A30" s="8">
        <v>2</v>
      </c>
      <c r="B30" s="11" t="s">
        <v>90</v>
      </c>
      <c r="C30" s="11"/>
      <c r="D30" s="9"/>
      <c r="E30" s="11"/>
      <c r="F30" s="11"/>
    </row>
    <row r="31" spans="1:6">
      <c r="A31" s="8"/>
      <c r="B31" s="11" t="s">
        <v>10</v>
      </c>
      <c r="C31" s="10">
        <v>4.5669999999999999E-3</v>
      </c>
      <c r="D31" s="12">
        <f>ROUND(D$3*C31,0)</f>
        <v>1535</v>
      </c>
      <c r="E31" s="13">
        <f>ROUND(D31/2,0)</f>
        <v>768</v>
      </c>
      <c r="F31" s="12">
        <f>D31-E31</f>
        <v>767</v>
      </c>
    </row>
    <row r="32" spans="1:6">
      <c r="A32" s="8"/>
      <c r="B32" s="11" t="s">
        <v>11</v>
      </c>
      <c r="C32" s="10">
        <v>6.9899999999999997E-4</v>
      </c>
      <c r="D32" s="12">
        <f>ROUND(D$3*C32,0)</f>
        <v>235</v>
      </c>
      <c r="E32" s="13">
        <f>ROUND(D32/2,0)</f>
        <v>118</v>
      </c>
      <c r="F32" s="12">
        <f>D32-E32</f>
        <v>117</v>
      </c>
    </row>
    <row r="33" spans="1:6">
      <c r="A33" s="8">
        <v>2</v>
      </c>
      <c r="B33" s="11" t="s">
        <v>22</v>
      </c>
      <c r="C33" s="11"/>
      <c r="D33" s="9"/>
      <c r="E33" s="11"/>
      <c r="F33" s="11"/>
    </row>
    <row r="34" spans="1:6">
      <c r="A34" s="8"/>
      <c r="B34" s="11" t="s">
        <v>10</v>
      </c>
      <c r="C34" s="10">
        <v>5.3200000000000001E-3</v>
      </c>
      <c r="D34" s="12">
        <f t="shared" ref="D34:D42" si="0">ROUND(D$3*C34,0)</f>
        <v>1788</v>
      </c>
      <c r="E34" s="13">
        <f t="shared" ref="E34:E42" si="1">ROUND(D34/2,0)</f>
        <v>894</v>
      </c>
      <c r="F34" s="12">
        <f t="shared" ref="F34:F42" si="2">D34-E34</f>
        <v>894</v>
      </c>
    </row>
    <row r="35" spans="1:6">
      <c r="A35" s="8"/>
      <c r="B35" s="11" t="s">
        <v>11</v>
      </c>
      <c r="C35" s="10">
        <v>2.8609999999999998E-3</v>
      </c>
      <c r="D35" s="12">
        <f t="shared" si="0"/>
        <v>961</v>
      </c>
      <c r="E35" s="13">
        <f t="shared" si="1"/>
        <v>481</v>
      </c>
      <c r="F35" s="12">
        <f t="shared" si="2"/>
        <v>480</v>
      </c>
    </row>
    <row r="36" spans="1:6">
      <c r="A36" s="8">
        <v>3</v>
      </c>
      <c r="B36" s="11" t="s">
        <v>356</v>
      </c>
      <c r="C36" s="10">
        <v>6.3630999999999993E-2</v>
      </c>
      <c r="D36" s="12">
        <f t="shared" si="0"/>
        <v>21383</v>
      </c>
      <c r="E36" s="13">
        <f t="shared" si="1"/>
        <v>10692</v>
      </c>
      <c r="F36" s="12">
        <f t="shared" si="2"/>
        <v>10691</v>
      </c>
    </row>
    <row r="37" spans="1:6">
      <c r="A37" s="8">
        <v>3</v>
      </c>
      <c r="B37" s="11" t="s">
        <v>357</v>
      </c>
      <c r="C37" s="10">
        <v>0</v>
      </c>
      <c r="D37" s="12">
        <f t="shared" si="0"/>
        <v>0</v>
      </c>
      <c r="E37" s="13">
        <f t="shared" si="1"/>
        <v>0</v>
      </c>
      <c r="F37" s="12">
        <f t="shared" si="2"/>
        <v>0</v>
      </c>
    </row>
    <row r="38" spans="1:6">
      <c r="A38" s="8">
        <v>3</v>
      </c>
      <c r="B38" s="11" t="s">
        <v>358</v>
      </c>
      <c r="C38" s="10">
        <v>4.8000000000000001E-5</v>
      </c>
      <c r="D38" s="12">
        <f t="shared" si="0"/>
        <v>16</v>
      </c>
      <c r="E38" s="13">
        <f t="shared" si="1"/>
        <v>8</v>
      </c>
      <c r="F38" s="12">
        <f t="shared" si="2"/>
        <v>8</v>
      </c>
    </row>
    <row r="39" spans="1:6">
      <c r="A39" s="8">
        <v>3</v>
      </c>
      <c r="B39" s="11" t="s">
        <v>359</v>
      </c>
      <c r="C39" s="10">
        <v>6.4640000000000001E-3</v>
      </c>
      <c r="D39" s="12">
        <f t="shared" si="0"/>
        <v>2172</v>
      </c>
      <c r="E39" s="13">
        <f t="shared" si="1"/>
        <v>1086</v>
      </c>
      <c r="F39" s="12">
        <f t="shared" si="2"/>
        <v>1086</v>
      </c>
    </row>
    <row r="40" spans="1:6">
      <c r="A40" s="8">
        <v>3</v>
      </c>
      <c r="B40" s="11" t="s">
        <v>360</v>
      </c>
      <c r="C40" s="10">
        <v>1.4E-5</v>
      </c>
      <c r="D40" s="12">
        <f t="shared" si="0"/>
        <v>5</v>
      </c>
      <c r="E40" s="13">
        <f t="shared" si="1"/>
        <v>3</v>
      </c>
      <c r="F40" s="12">
        <f t="shared" si="2"/>
        <v>2</v>
      </c>
    </row>
    <row r="41" spans="1:6">
      <c r="A41" s="8">
        <v>3</v>
      </c>
      <c r="B41" s="11" t="s">
        <v>361</v>
      </c>
      <c r="C41" s="10">
        <v>6.6169999999999996E-3</v>
      </c>
      <c r="D41" s="12">
        <f t="shared" si="0"/>
        <v>2224</v>
      </c>
      <c r="E41" s="13">
        <f t="shared" si="1"/>
        <v>1112</v>
      </c>
      <c r="F41" s="12">
        <f t="shared" si="2"/>
        <v>1112</v>
      </c>
    </row>
    <row r="42" spans="1:6">
      <c r="A42" s="8">
        <v>4</v>
      </c>
      <c r="B42" s="11" t="s">
        <v>362</v>
      </c>
      <c r="C42" s="10">
        <v>0.37912000000000001</v>
      </c>
      <c r="D42" s="9">
        <f t="shared" si="0"/>
        <v>127400</v>
      </c>
      <c r="E42" s="11">
        <f t="shared" si="1"/>
        <v>63700</v>
      </c>
      <c r="F42" s="9">
        <f t="shared" si="2"/>
        <v>63700</v>
      </c>
    </row>
    <row r="43" spans="1:6">
      <c r="A43" s="8"/>
      <c r="B43" s="11" t="s">
        <v>28</v>
      </c>
      <c r="C43" s="11"/>
      <c r="D43" s="14">
        <v>0.52469100000000002</v>
      </c>
      <c r="E43" s="11"/>
      <c r="F43" s="11"/>
    </row>
    <row r="44" spans="1:6">
      <c r="A44" s="8"/>
      <c r="B44" s="11" t="s">
        <v>29</v>
      </c>
      <c r="C44" s="11"/>
      <c r="D44" s="15">
        <f>ROUND(D42*D43,0)</f>
        <v>66846</v>
      </c>
      <c r="E44" s="16">
        <f>ROUND(D44/2,0)</f>
        <v>33423</v>
      </c>
      <c r="F44" s="15">
        <f>D44-E44</f>
        <v>33423</v>
      </c>
    </row>
    <row r="45" spans="1:6">
      <c r="A45" s="8"/>
      <c r="B45" s="11" t="s">
        <v>30</v>
      </c>
      <c r="C45" s="11"/>
      <c r="D45" s="12">
        <f>+D42-D44</f>
        <v>60554</v>
      </c>
      <c r="E45" s="13">
        <f>ROUND(D45/2,0)</f>
        <v>30277</v>
      </c>
      <c r="F45" s="12">
        <f>D45-E45</f>
        <v>30277</v>
      </c>
    </row>
    <row r="46" spans="1:6">
      <c r="A46" s="8">
        <v>4</v>
      </c>
      <c r="B46" s="11" t="s">
        <v>363</v>
      </c>
      <c r="C46" s="10">
        <v>9.8670000000000008E-3</v>
      </c>
      <c r="D46" s="12">
        <f>ROUND(D$3*C46,0)</f>
        <v>3316</v>
      </c>
      <c r="E46" s="13">
        <f>ROUND(D46/2,0)</f>
        <v>1658</v>
      </c>
      <c r="F46" s="12">
        <f>D46-E46</f>
        <v>1658</v>
      </c>
    </row>
    <row r="47" spans="1:6">
      <c r="A47" s="8">
        <v>4</v>
      </c>
      <c r="B47" s="11" t="s">
        <v>364</v>
      </c>
      <c r="C47" s="10">
        <v>0.27818799999999999</v>
      </c>
      <c r="D47" s="9">
        <f>ROUND(D$3*C47,0)</f>
        <v>93483</v>
      </c>
      <c r="E47" s="11">
        <f>ROUND(D47/2,0)</f>
        <v>46742</v>
      </c>
      <c r="F47" s="9">
        <f>D47-E47</f>
        <v>46741</v>
      </c>
    </row>
    <row r="48" spans="1:6">
      <c r="A48" s="8"/>
      <c r="B48" s="11" t="s">
        <v>28</v>
      </c>
      <c r="C48" s="11"/>
      <c r="D48" s="14">
        <v>0.43104700000000001</v>
      </c>
      <c r="E48" s="11"/>
      <c r="F48" s="11"/>
    </row>
    <row r="49" spans="1:8">
      <c r="A49" s="8"/>
      <c r="B49" s="11" t="s">
        <v>29</v>
      </c>
      <c r="C49" s="11"/>
      <c r="D49" s="15">
        <f>ROUND(D47*D48,0)</f>
        <v>40296</v>
      </c>
      <c r="E49" s="16">
        <f>ROUND(D49/2,0)</f>
        <v>20148</v>
      </c>
      <c r="F49" s="15">
        <f>D49-E49</f>
        <v>20148</v>
      </c>
    </row>
    <row r="50" spans="1:8">
      <c r="A50" s="8"/>
      <c r="B50" s="11" t="s">
        <v>30</v>
      </c>
      <c r="C50" s="11"/>
      <c r="D50" s="12">
        <f>+D47-D49</f>
        <v>53187</v>
      </c>
      <c r="E50" s="13">
        <f>ROUND(D50/2,0)</f>
        <v>26594</v>
      </c>
      <c r="F50" s="12">
        <f>D50-E50</f>
        <v>26593</v>
      </c>
    </row>
    <row r="51" spans="1:8">
      <c r="A51" s="8">
        <v>5</v>
      </c>
      <c r="B51" s="11" t="s">
        <v>365</v>
      </c>
      <c r="C51" s="10">
        <v>1.0343E-2</v>
      </c>
      <c r="D51" s="12">
        <f>ROUND(D$3*C51,0)</f>
        <v>3476</v>
      </c>
      <c r="E51" s="13">
        <f>ROUND(D51/2,0)</f>
        <v>1738</v>
      </c>
      <c r="F51" s="12">
        <f>D51-E51</f>
        <v>1738</v>
      </c>
    </row>
    <row r="52" spans="1:8">
      <c r="A52" s="8">
        <v>6</v>
      </c>
      <c r="B52" s="11" t="s">
        <v>366</v>
      </c>
      <c r="C52" s="10">
        <v>5.7419999999999997E-3</v>
      </c>
      <c r="D52" s="12">
        <f>+D3-SUM(D4:D5)-SUM(D10:D42)-SUM(D46:D47)-D51</f>
        <v>1928</v>
      </c>
      <c r="E52" s="13">
        <f>ROUND(D52/2,0)</f>
        <v>964</v>
      </c>
      <c r="F52" s="12">
        <f>D52-E52</f>
        <v>964</v>
      </c>
    </row>
    <row r="53" spans="1:8">
      <c r="A53" s="8"/>
      <c r="B53" s="28" t="s">
        <v>288</v>
      </c>
      <c r="C53" s="10">
        <v>1</v>
      </c>
      <c r="D53" s="12">
        <f>+D4+SUM(D7:D41)+SUM(D44:D46)+SUM(D49:D52)</f>
        <v>336041</v>
      </c>
      <c r="E53" s="12">
        <f>+E4+SUM(E7:E41)+SUM(E44:E46)+SUM(E49:E52)</f>
        <v>168028</v>
      </c>
      <c r="F53" s="12">
        <f>+F4+SUM(F7:F41)+SUM(F44:F46)+SUM(F49:F52)</f>
        <v>168013</v>
      </c>
    </row>
    <row r="54" spans="1:8">
      <c r="B54" s="18" t="s">
        <v>38</v>
      </c>
      <c r="C54" s="19">
        <v>1.5269999999999999E-3</v>
      </c>
      <c r="D54" s="19">
        <f>+D4</f>
        <v>513</v>
      </c>
      <c r="E54" s="19">
        <f>+E4</f>
        <v>257</v>
      </c>
      <c r="F54" s="19">
        <f>+F4</f>
        <v>256</v>
      </c>
    </row>
    <row r="55" spans="1:8">
      <c r="B55" s="2" t="s">
        <v>39</v>
      </c>
      <c r="C55" s="19">
        <v>0</v>
      </c>
      <c r="D55" s="19">
        <f>+D7</f>
        <v>14270</v>
      </c>
      <c r="E55" s="19">
        <f>+E7</f>
        <v>7135</v>
      </c>
      <c r="F55" s="19">
        <f>+F7</f>
        <v>7135</v>
      </c>
    </row>
    <row r="56" spans="1:8">
      <c r="B56" s="2" t="s">
        <v>40</v>
      </c>
      <c r="C56" s="19">
        <v>0</v>
      </c>
      <c r="D56" s="19">
        <f>+D44+D49</f>
        <v>107142</v>
      </c>
      <c r="E56" s="19">
        <f>+E44+E49</f>
        <v>53571</v>
      </c>
      <c r="F56" s="19">
        <f>+F44+F49</f>
        <v>53571</v>
      </c>
      <c r="H56" s="3">
        <v>1</v>
      </c>
    </row>
    <row r="57" spans="1:8">
      <c r="B57" s="18" t="s">
        <v>41</v>
      </c>
      <c r="C57" s="19">
        <v>0.99847300000000005</v>
      </c>
      <c r="D57" s="19">
        <f>+D53-D54-D55-D56</f>
        <v>214116</v>
      </c>
      <c r="E57" s="19">
        <f>+E53-E54-E55-E56</f>
        <v>107065</v>
      </c>
      <c r="F57" s="19">
        <f>+F53-F54-F55-F56</f>
        <v>107051</v>
      </c>
      <c r="H57" s="3">
        <v>2</v>
      </c>
    </row>
    <row r="59" spans="1:8" hidden="1">
      <c r="B59" s="3" t="s">
        <v>42</v>
      </c>
      <c r="C59" s="4">
        <v>0</v>
      </c>
      <c r="D59" s="3">
        <f>+D52-ROUND(D3*C52,0)</f>
        <v>-2</v>
      </c>
    </row>
    <row r="71" spans="1:1">
      <c r="A71" s="1" t="s">
        <v>590</v>
      </c>
    </row>
  </sheetData>
  <pageMargins left="0.7" right="0.7" top="0.75" bottom="0.75" header="0.3" footer="0.3"/>
  <pageSetup scale="6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pageSetUpPr fitToPage="1"/>
  </sheetPr>
  <dimension ref="A1:WVB90"/>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367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Worksheet'!$D$19</f>
        <v>298710</v>
      </c>
      <c r="E3" s="11"/>
      <c r="F3" s="11"/>
    </row>
    <row r="4" spans="1:6">
      <c r="A4" s="8">
        <v>0</v>
      </c>
      <c r="B4" s="11" t="s">
        <v>4</v>
      </c>
      <c r="C4" s="10">
        <v>1.268E-3</v>
      </c>
      <c r="D4" s="12">
        <f>ROUND(D$3*C4,0)</f>
        <v>379</v>
      </c>
      <c r="E4" s="13">
        <f>ROUND(D4/2,0)</f>
        <v>190</v>
      </c>
      <c r="F4" s="12">
        <f>D4-E4</f>
        <v>189</v>
      </c>
    </row>
    <row r="5" spans="1:6">
      <c r="A5" s="8">
        <v>1</v>
      </c>
      <c r="B5" s="11" t="s">
        <v>368</v>
      </c>
      <c r="C5" s="10">
        <v>0.17787</v>
      </c>
      <c r="D5" s="9">
        <f>ROUND(D$3*C5,0)</f>
        <v>53132</v>
      </c>
      <c r="E5" s="11">
        <f>ROUND(D5/2,0)</f>
        <v>26566</v>
      </c>
      <c r="F5" s="9">
        <f>D5-E5</f>
        <v>26566</v>
      </c>
    </row>
    <row r="6" spans="1:6">
      <c r="A6" s="8"/>
      <c r="B6" s="11" t="s">
        <v>6</v>
      </c>
      <c r="C6" s="11"/>
      <c r="D6" s="14">
        <v>0.24379400000000001</v>
      </c>
      <c r="E6" s="11"/>
      <c r="F6" s="11"/>
    </row>
    <row r="7" spans="1:6">
      <c r="A7" s="8"/>
      <c r="B7" s="11" t="s">
        <v>7</v>
      </c>
      <c r="C7" s="11"/>
      <c r="D7" s="15">
        <f>ROUND(D5*D6,0)</f>
        <v>12953</v>
      </c>
      <c r="E7" s="16">
        <f>ROUND(D7/2,0)</f>
        <v>6477</v>
      </c>
      <c r="F7" s="15">
        <f>D7-E7</f>
        <v>6476</v>
      </c>
    </row>
    <row r="8" spans="1:6">
      <c r="A8" s="8"/>
      <c r="B8" s="11" t="s">
        <v>8</v>
      </c>
      <c r="C8" s="11"/>
      <c r="D8" s="12">
        <f>+D5-D7</f>
        <v>40179</v>
      </c>
      <c r="E8" s="13">
        <f>ROUND(D8/2,0)</f>
        <v>20090</v>
      </c>
      <c r="F8" s="12">
        <f>D8-E8</f>
        <v>20089</v>
      </c>
    </row>
    <row r="9" spans="1:6">
      <c r="A9" s="8">
        <v>2</v>
      </c>
      <c r="B9" s="11" t="s">
        <v>369</v>
      </c>
      <c r="C9" s="11"/>
      <c r="D9" s="9"/>
      <c r="E9" s="11"/>
      <c r="F9" s="11"/>
    </row>
    <row r="10" spans="1:6">
      <c r="A10" s="8"/>
      <c r="B10" s="11" t="s">
        <v>10</v>
      </c>
      <c r="C10" s="10">
        <v>7.6800000000000002E-4</v>
      </c>
      <c r="D10" s="12">
        <f>ROUND(D$3*C10,0)</f>
        <v>229</v>
      </c>
      <c r="E10" s="13">
        <f>ROUND(D10/2,0)</f>
        <v>115</v>
      </c>
      <c r="F10" s="12">
        <f>D10-E10</f>
        <v>114</v>
      </c>
    </row>
    <row r="11" spans="1:6">
      <c r="A11" s="8"/>
      <c r="B11" s="11" t="s">
        <v>11</v>
      </c>
      <c r="C11" s="10">
        <v>5.6300000000000002E-4</v>
      </c>
      <c r="D11" s="12">
        <f>ROUND(D$3*C11,0)</f>
        <v>168</v>
      </c>
      <c r="E11" s="13">
        <f>ROUND(D11/2,0)</f>
        <v>84</v>
      </c>
      <c r="F11" s="12">
        <f>D11-E11</f>
        <v>84</v>
      </c>
    </row>
    <row r="12" spans="1:6">
      <c r="A12" s="8">
        <v>2</v>
      </c>
      <c r="B12" s="11" t="s">
        <v>370</v>
      </c>
      <c r="C12" s="11"/>
      <c r="D12" s="9"/>
      <c r="E12" s="11"/>
      <c r="F12" s="11"/>
    </row>
    <row r="13" spans="1:6">
      <c r="A13" s="8"/>
      <c r="B13" s="11" t="s">
        <v>10</v>
      </c>
      <c r="C13" s="10">
        <v>7.8700000000000005E-4</v>
      </c>
      <c r="D13" s="12">
        <f>ROUND(D$3*C13,0)</f>
        <v>235</v>
      </c>
      <c r="E13" s="13">
        <f>ROUND(D13/2,0)</f>
        <v>118</v>
      </c>
      <c r="F13" s="12">
        <f>D13-E13</f>
        <v>117</v>
      </c>
    </row>
    <row r="14" spans="1:6">
      <c r="A14" s="8"/>
      <c r="B14" s="11" t="s">
        <v>11</v>
      </c>
      <c r="C14" s="10">
        <v>5.6300000000000002E-4</v>
      </c>
      <c r="D14" s="12">
        <f>ROUND(D$3*C14,0)</f>
        <v>168</v>
      </c>
      <c r="E14" s="13">
        <f>ROUND(D14/2,0)</f>
        <v>84</v>
      </c>
      <c r="F14" s="12">
        <f>D14-E14</f>
        <v>84</v>
      </c>
    </row>
    <row r="15" spans="1:6">
      <c r="A15" s="8">
        <v>2</v>
      </c>
      <c r="B15" s="11" t="s">
        <v>371</v>
      </c>
      <c r="C15" s="11"/>
      <c r="D15" s="9"/>
      <c r="E15" s="11"/>
      <c r="F15" s="11"/>
    </row>
    <row r="16" spans="1:6">
      <c r="A16" s="8"/>
      <c r="B16" s="11" t="s">
        <v>10</v>
      </c>
      <c r="C16" s="10">
        <v>6.2E-4</v>
      </c>
      <c r="D16" s="12">
        <f>ROUND(D$3*C16,0)</f>
        <v>185</v>
      </c>
      <c r="E16" s="13">
        <f>ROUND(D16/2,0)</f>
        <v>93</v>
      </c>
      <c r="F16" s="12">
        <f>D16-E16</f>
        <v>92</v>
      </c>
    </row>
    <row r="17" spans="1:6">
      <c r="A17" s="8"/>
      <c r="B17" s="11" t="s">
        <v>11</v>
      </c>
      <c r="C17" s="10">
        <v>3.21E-4</v>
      </c>
      <c r="D17" s="12">
        <f>ROUND(D$3*C17,0)</f>
        <v>96</v>
      </c>
      <c r="E17" s="13">
        <f>ROUND(D17/2,0)</f>
        <v>48</v>
      </c>
      <c r="F17" s="12">
        <f>D17-E17</f>
        <v>48</v>
      </c>
    </row>
    <row r="18" spans="1:6">
      <c r="A18" s="8">
        <v>2</v>
      </c>
      <c r="B18" s="11" t="s">
        <v>372</v>
      </c>
      <c r="C18" s="11"/>
      <c r="D18" s="9"/>
      <c r="E18" s="11"/>
      <c r="F18" s="11"/>
    </row>
    <row r="19" spans="1:6">
      <c r="A19" s="8"/>
      <c r="B19" s="11" t="s">
        <v>10</v>
      </c>
      <c r="C19" s="10">
        <v>5.6300000000000002E-4</v>
      </c>
      <c r="D19" s="12">
        <f>ROUND(D$3*C19,0)</f>
        <v>168</v>
      </c>
      <c r="E19" s="13">
        <f>ROUND(D19/2,0)</f>
        <v>84</v>
      </c>
      <c r="F19" s="12">
        <f>D19-E19</f>
        <v>84</v>
      </c>
    </row>
    <row r="20" spans="1:6">
      <c r="A20" s="8"/>
      <c r="B20" s="11" t="s">
        <v>11</v>
      </c>
      <c r="C20" s="10">
        <v>5.6999999999999998E-4</v>
      </c>
      <c r="D20" s="12">
        <f>ROUND(D$3*C20,0)</f>
        <v>170</v>
      </c>
      <c r="E20" s="13">
        <f>ROUND(D20/2,0)</f>
        <v>85</v>
      </c>
      <c r="F20" s="12">
        <f>D20-E20</f>
        <v>85</v>
      </c>
    </row>
    <row r="21" spans="1:6">
      <c r="A21" s="8">
        <v>2</v>
      </c>
      <c r="B21" s="11" t="s">
        <v>109</v>
      </c>
      <c r="C21" s="11"/>
      <c r="D21" s="9"/>
      <c r="E21" s="11"/>
      <c r="F21" s="11"/>
    </row>
    <row r="22" spans="1:6">
      <c r="A22" s="8"/>
      <c r="B22" s="11" t="s">
        <v>10</v>
      </c>
      <c r="C22" s="10">
        <v>2.2750000000000001E-3</v>
      </c>
      <c r="D22" s="12">
        <f>ROUND(D$3*C22,0)</f>
        <v>680</v>
      </c>
      <c r="E22" s="13">
        <f>ROUND(D22/2,0)</f>
        <v>340</v>
      </c>
      <c r="F22" s="12">
        <f>D22-E22</f>
        <v>340</v>
      </c>
    </row>
    <row r="23" spans="1:6">
      <c r="A23" s="8"/>
      <c r="B23" s="11" t="s">
        <v>11</v>
      </c>
      <c r="C23" s="10">
        <v>8.2799999999999996E-4</v>
      </c>
      <c r="D23" s="12">
        <f>ROUND(D$3*C23,0)</f>
        <v>247</v>
      </c>
      <c r="E23" s="13">
        <f>ROUND(D23/2,0)</f>
        <v>124</v>
      </c>
      <c r="F23" s="12">
        <f>D23-E23</f>
        <v>123</v>
      </c>
    </row>
    <row r="24" spans="1:6">
      <c r="A24" s="8">
        <v>2</v>
      </c>
      <c r="B24" s="11" t="s">
        <v>49</v>
      </c>
      <c r="C24" s="11"/>
      <c r="D24" s="9"/>
      <c r="E24" s="11"/>
      <c r="F24" s="11"/>
    </row>
    <row r="25" spans="1:6">
      <c r="A25" s="8"/>
      <c r="B25" s="11" t="s">
        <v>10</v>
      </c>
      <c r="C25" s="10">
        <v>2.5799999999999998E-3</v>
      </c>
      <c r="D25" s="12">
        <f>ROUND(D$3*C25,0)</f>
        <v>771</v>
      </c>
      <c r="E25" s="13">
        <f>ROUND(D25/2,0)</f>
        <v>386</v>
      </c>
      <c r="F25" s="12">
        <f>D25-E25</f>
        <v>385</v>
      </c>
    </row>
    <row r="26" spans="1:6">
      <c r="A26" s="8"/>
      <c r="B26" s="11" t="s">
        <v>11</v>
      </c>
      <c r="C26" s="10">
        <v>2.0200000000000001E-3</v>
      </c>
      <c r="D26" s="12">
        <f>ROUND(D$3*C26,0)</f>
        <v>603</v>
      </c>
      <c r="E26" s="13">
        <f>ROUND(D26/2,0)</f>
        <v>302</v>
      </c>
      <c r="F26" s="12">
        <f>D26-E26</f>
        <v>301</v>
      </c>
    </row>
    <row r="27" spans="1:6">
      <c r="A27" s="8">
        <v>2</v>
      </c>
      <c r="B27" s="11" t="s">
        <v>373</v>
      </c>
      <c r="C27" s="11"/>
      <c r="D27" s="9"/>
      <c r="E27" s="11"/>
      <c r="F27" s="11"/>
    </row>
    <row r="28" spans="1:6">
      <c r="A28" s="8"/>
      <c r="B28" s="11" t="s">
        <v>10</v>
      </c>
      <c r="C28" s="10">
        <v>4.5600000000000003E-4</v>
      </c>
      <c r="D28" s="12">
        <f>ROUND(D$3*C28,0)</f>
        <v>136</v>
      </c>
      <c r="E28" s="13">
        <f>ROUND(D28/2,0)</f>
        <v>68</v>
      </c>
      <c r="F28" s="12">
        <f>D28-E28</f>
        <v>68</v>
      </c>
    </row>
    <row r="29" spans="1:6">
      <c r="A29" s="8"/>
      <c r="B29" s="11" t="s">
        <v>11</v>
      </c>
      <c r="C29" s="10">
        <v>6.3E-5</v>
      </c>
      <c r="D29" s="12">
        <f>ROUND(D$3*C29,0)</f>
        <v>19</v>
      </c>
      <c r="E29" s="13">
        <f>ROUND(D29/2,0)</f>
        <v>10</v>
      </c>
      <c r="F29" s="12">
        <f>D29-E29</f>
        <v>9</v>
      </c>
    </row>
    <row r="30" spans="1:6">
      <c r="A30" s="8">
        <v>2</v>
      </c>
      <c r="B30" s="11" t="s">
        <v>374</v>
      </c>
      <c r="C30" s="11"/>
      <c r="D30" s="9"/>
      <c r="E30" s="11"/>
      <c r="F30" s="11"/>
    </row>
    <row r="31" spans="1:6">
      <c r="A31" s="8"/>
      <c r="B31" s="11" t="s">
        <v>10</v>
      </c>
      <c r="C31" s="10">
        <v>0</v>
      </c>
      <c r="D31" s="12">
        <f>ROUND(D$3*C31,0)</f>
        <v>0</v>
      </c>
      <c r="E31" s="13">
        <f>ROUND(D31/2,0)</f>
        <v>0</v>
      </c>
      <c r="F31" s="12">
        <f>D31-E31</f>
        <v>0</v>
      </c>
    </row>
    <row r="32" spans="1:6">
      <c r="A32" s="8"/>
      <c r="B32" s="11" t="s">
        <v>11</v>
      </c>
      <c r="C32" s="10">
        <v>0</v>
      </c>
      <c r="D32" s="12">
        <f>ROUND(D$3*C32,0)</f>
        <v>0</v>
      </c>
      <c r="E32" s="13">
        <f>ROUND(D32/2,0)</f>
        <v>0</v>
      </c>
      <c r="F32" s="12">
        <f>D32-E32</f>
        <v>0</v>
      </c>
    </row>
    <row r="33" spans="1:6">
      <c r="A33" s="8">
        <v>2</v>
      </c>
      <c r="B33" s="11" t="s">
        <v>114</v>
      </c>
      <c r="C33" s="11"/>
      <c r="D33" s="9"/>
      <c r="E33" s="11"/>
      <c r="F33" s="11"/>
    </row>
    <row r="34" spans="1:6">
      <c r="A34" s="8"/>
      <c r="B34" s="11" t="s">
        <v>10</v>
      </c>
      <c r="C34" s="10">
        <v>4.66E-4</v>
      </c>
      <c r="D34" s="12">
        <f>ROUND(D$3*C34,0)</f>
        <v>139</v>
      </c>
      <c r="E34" s="13">
        <f>ROUND(D34/2,0)</f>
        <v>70</v>
      </c>
      <c r="F34" s="12">
        <f>D34-E34</f>
        <v>69</v>
      </c>
    </row>
    <row r="35" spans="1:6">
      <c r="A35" s="8"/>
      <c r="B35" s="11" t="s">
        <v>11</v>
      </c>
      <c r="C35" s="10">
        <v>2.05E-4</v>
      </c>
      <c r="D35" s="12">
        <f>ROUND(D$3*C35,0)</f>
        <v>61</v>
      </c>
      <c r="E35" s="13">
        <f>ROUND(D35/2,0)</f>
        <v>31</v>
      </c>
      <c r="F35" s="12">
        <f>D35-E35</f>
        <v>30</v>
      </c>
    </row>
    <row r="36" spans="1:6">
      <c r="A36" s="8">
        <v>2</v>
      </c>
      <c r="B36" s="11" t="s">
        <v>375</v>
      </c>
      <c r="C36" s="11"/>
      <c r="D36" s="9"/>
      <c r="E36" s="11"/>
      <c r="F36" s="11"/>
    </row>
    <row r="37" spans="1:6">
      <c r="A37" s="8"/>
      <c r="B37" s="11" t="s">
        <v>10</v>
      </c>
      <c r="C37" s="10">
        <v>5.6999999999999998E-4</v>
      </c>
      <c r="D37" s="12">
        <f>ROUND(D$3*C37,0)</f>
        <v>170</v>
      </c>
      <c r="E37" s="13">
        <f>ROUND(D37/2,0)</f>
        <v>85</v>
      </c>
      <c r="F37" s="12">
        <f>D37-E37</f>
        <v>85</v>
      </c>
    </row>
    <row r="38" spans="1:6">
      <c r="A38" s="8"/>
      <c r="B38" s="11" t="s">
        <v>11</v>
      </c>
      <c r="C38" s="10">
        <v>1.7899999999999999E-4</v>
      </c>
      <c r="D38" s="12">
        <f>ROUND(D$3*C38,0)</f>
        <v>53</v>
      </c>
      <c r="E38" s="13">
        <f>ROUND(D38/2,0)</f>
        <v>27</v>
      </c>
      <c r="F38" s="12">
        <f>D38-E38</f>
        <v>26</v>
      </c>
    </row>
    <row r="39" spans="1:6">
      <c r="A39" s="8">
        <v>2</v>
      </c>
      <c r="B39" s="11" t="s">
        <v>376</v>
      </c>
      <c r="C39" s="11"/>
      <c r="D39" s="9"/>
      <c r="E39" s="11"/>
      <c r="F39" s="11"/>
    </row>
    <row r="40" spans="1:6">
      <c r="A40" s="8"/>
      <c r="B40" s="11" t="s">
        <v>10</v>
      </c>
      <c r="C40" s="10">
        <v>1.2080000000000001E-3</v>
      </c>
      <c r="D40" s="12">
        <f>ROUND(D$3*C40,0)</f>
        <v>361</v>
      </c>
      <c r="E40" s="13">
        <f>ROUND(D40/2,0)</f>
        <v>181</v>
      </c>
      <c r="F40" s="12">
        <f>D40-E40</f>
        <v>180</v>
      </c>
    </row>
    <row r="41" spans="1:6">
      <c r="A41" s="8"/>
      <c r="B41" s="11" t="s">
        <v>11</v>
      </c>
      <c r="C41" s="10">
        <v>9.4700000000000003E-4</v>
      </c>
      <c r="D41" s="12">
        <f>ROUND(D$3*C41,0)</f>
        <v>283</v>
      </c>
      <c r="E41" s="13">
        <f>ROUND(D41/2,0)</f>
        <v>142</v>
      </c>
      <c r="F41" s="12">
        <f>D41-E41</f>
        <v>141</v>
      </c>
    </row>
    <row r="42" spans="1:6">
      <c r="A42" s="8">
        <v>2</v>
      </c>
      <c r="B42" s="11" t="s">
        <v>377</v>
      </c>
      <c r="C42" s="11"/>
      <c r="D42" s="9"/>
      <c r="E42" s="11"/>
      <c r="F42" s="11"/>
    </row>
    <row r="43" spans="1:6">
      <c r="A43" s="8"/>
      <c r="B43" s="11" t="s">
        <v>10</v>
      </c>
      <c r="C43" s="10">
        <v>1.067E-3</v>
      </c>
      <c r="D43" s="12">
        <f>ROUND(D$3*C43,0)</f>
        <v>319</v>
      </c>
      <c r="E43" s="13">
        <f>ROUND(D43/2,0)</f>
        <v>160</v>
      </c>
      <c r="F43" s="12">
        <f>D43-E43</f>
        <v>159</v>
      </c>
    </row>
    <row r="44" spans="1:6">
      <c r="A44" s="8"/>
      <c r="B44" s="11" t="s">
        <v>11</v>
      </c>
      <c r="C44" s="10">
        <v>4.3399999999999998E-4</v>
      </c>
      <c r="D44" s="12">
        <f>ROUND(D$3*C44,0)</f>
        <v>130</v>
      </c>
      <c r="E44" s="13">
        <f>ROUND(D44/2,0)</f>
        <v>65</v>
      </c>
      <c r="F44" s="12">
        <f>D44-E44</f>
        <v>65</v>
      </c>
    </row>
    <row r="45" spans="1:6">
      <c r="A45" s="8">
        <v>2</v>
      </c>
      <c r="B45" s="11" t="s">
        <v>378</v>
      </c>
      <c r="C45" s="11"/>
      <c r="D45" s="9"/>
      <c r="E45" s="11"/>
      <c r="F45" s="11"/>
    </row>
    <row r="46" spans="1:6">
      <c r="A46" s="8"/>
      <c r="B46" s="11" t="s">
        <v>10</v>
      </c>
      <c r="C46" s="10">
        <v>3.9300000000000001E-4</v>
      </c>
      <c r="D46" s="12">
        <f>ROUND(D$3*C46,0)</f>
        <v>117</v>
      </c>
      <c r="E46" s="13">
        <f>ROUND(D46/2,0)</f>
        <v>59</v>
      </c>
      <c r="F46" s="12">
        <f>D46-E46</f>
        <v>58</v>
      </c>
    </row>
    <row r="47" spans="1:6">
      <c r="A47" s="8"/>
      <c r="B47" s="11" t="s">
        <v>11</v>
      </c>
      <c r="C47" s="10">
        <v>1.54E-4</v>
      </c>
      <c r="D47" s="12">
        <f>ROUND(D$3*C47,0)</f>
        <v>46</v>
      </c>
      <c r="E47" s="13">
        <f>ROUND(D47/2,0)</f>
        <v>23</v>
      </c>
      <c r="F47" s="12">
        <f>D47-E47</f>
        <v>23</v>
      </c>
    </row>
    <row r="48" spans="1:6">
      <c r="A48" s="8">
        <v>2</v>
      </c>
      <c r="B48" s="11" t="s">
        <v>20</v>
      </c>
      <c r="C48" s="11"/>
      <c r="D48" s="9"/>
      <c r="E48" s="11"/>
      <c r="F48" s="11"/>
    </row>
    <row r="49" spans="1:6">
      <c r="A49" s="8"/>
      <c r="B49" s="11" t="s">
        <v>10</v>
      </c>
      <c r="C49" s="10">
        <v>7.0200000000000004E-4</v>
      </c>
      <c r="D49" s="12">
        <f>ROUND(D$3*C49,0)</f>
        <v>210</v>
      </c>
      <c r="E49" s="13">
        <f>ROUND(D49/2,0)</f>
        <v>105</v>
      </c>
      <c r="F49" s="12">
        <f>D49-E49</f>
        <v>105</v>
      </c>
    </row>
    <row r="50" spans="1:6">
      <c r="A50" s="8"/>
      <c r="B50" s="11" t="s">
        <v>11</v>
      </c>
      <c r="C50" s="10">
        <v>9.0000000000000002E-6</v>
      </c>
      <c r="D50" s="12">
        <f>ROUND(D$3*C50,0)</f>
        <v>3</v>
      </c>
      <c r="E50" s="13">
        <f>ROUND(D50/2,0)</f>
        <v>2</v>
      </c>
      <c r="F50" s="12">
        <f>D50-E50</f>
        <v>1</v>
      </c>
    </row>
    <row r="51" spans="1:6">
      <c r="A51" s="8">
        <v>2</v>
      </c>
      <c r="B51" s="11" t="s">
        <v>379</v>
      </c>
      <c r="C51" s="11"/>
      <c r="D51" s="9"/>
      <c r="E51" s="11"/>
      <c r="F51" s="11"/>
    </row>
    <row r="52" spans="1:6">
      <c r="A52" s="8"/>
      <c r="B52" s="11" t="s">
        <v>10</v>
      </c>
      <c r="C52" s="10">
        <v>2.0579999999999999E-3</v>
      </c>
      <c r="D52" s="12">
        <f t="shared" ref="D52:D63" si="0">ROUND(D$3*C52,0)</f>
        <v>615</v>
      </c>
      <c r="E52" s="13">
        <f t="shared" ref="E52:E63" si="1">ROUND(D52/2,0)</f>
        <v>308</v>
      </c>
      <c r="F52" s="12">
        <f t="shared" ref="F52:F63" si="2">D52-E52</f>
        <v>307</v>
      </c>
    </row>
    <row r="53" spans="1:6">
      <c r="A53" s="8"/>
      <c r="B53" s="11" t="s">
        <v>11</v>
      </c>
      <c r="C53" s="10">
        <v>2.7700000000000001E-4</v>
      </c>
      <c r="D53" s="12">
        <f t="shared" si="0"/>
        <v>83</v>
      </c>
      <c r="E53" s="13">
        <f t="shared" si="1"/>
        <v>42</v>
      </c>
      <c r="F53" s="12">
        <f t="shared" si="2"/>
        <v>41</v>
      </c>
    </row>
    <row r="54" spans="1:6">
      <c r="A54" s="8">
        <v>3</v>
      </c>
      <c r="B54" s="11" t="s">
        <v>380</v>
      </c>
      <c r="C54" s="10">
        <v>0</v>
      </c>
      <c r="D54" s="12">
        <f t="shared" si="0"/>
        <v>0</v>
      </c>
      <c r="E54" s="13">
        <f t="shared" si="1"/>
        <v>0</v>
      </c>
      <c r="F54" s="12">
        <f t="shared" si="2"/>
        <v>0</v>
      </c>
    </row>
    <row r="55" spans="1:6">
      <c r="A55" s="8">
        <v>3</v>
      </c>
      <c r="B55" s="11" t="s">
        <v>381</v>
      </c>
      <c r="C55" s="10">
        <v>0</v>
      </c>
      <c r="D55" s="12">
        <f t="shared" si="0"/>
        <v>0</v>
      </c>
      <c r="E55" s="13">
        <f t="shared" si="1"/>
        <v>0</v>
      </c>
      <c r="F55" s="12">
        <f t="shared" si="2"/>
        <v>0</v>
      </c>
    </row>
    <row r="56" spans="1:6">
      <c r="A56" s="8">
        <v>3</v>
      </c>
      <c r="B56" s="11" t="s">
        <v>382</v>
      </c>
      <c r="C56" s="10">
        <v>2.0254000000000001E-2</v>
      </c>
      <c r="D56" s="12">
        <f t="shared" si="0"/>
        <v>6050</v>
      </c>
      <c r="E56" s="13">
        <f t="shared" si="1"/>
        <v>3025</v>
      </c>
      <c r="F56" s="12">
        <f t="shared" si="2"/>
        <v>3025</v>
      </c>
    </row>
    <row r="57" spans="1:6">
      <c r="A57" s="8">
        <v>3</v>
      </c>
      <c r="B57" s="11" t="s">
        <v>383</v>
      </c>
      <c r="C57" s="10">
        <v>1.8127000000000001E-2</v>
      </c>
      <c r="D57" s="12">
        <f t="shared" si="0"/>
        <v>5415</v>
      </c>
      <c r="E57" s="13">
        <f t="shared" si="1"/>
        <v>2708</v>
      </c>
      <c r="F57" s="12">
        <f t="shared" si="2"/>
        <v>2707</v>
      </c>
    </row>
    <row r="58" spans="1:6">
      <c r="A58" s="8">
        <v>3</v>
      </c>
      <c r="B58" s="11" t="s">
        <v>384</v>
      </c>
      <c r="C58" s="10">
        <v>1.6800000000000001E-3</v>
      </c>
      <c r="D58" s="12">
        <f t="shared" si="0"/>
        <v>502</v>
      </c>
      <c r="E58" s="13">
        <f t="shared" si="1"/>
        <v>251</v>
      </c>
      <c r="F58" s="12">
        <f t="shared" si="2"/>
        <v>251</v>
      </c>
    </row>
    <row r="59" spans="1:6">
      <c r="A59" s="8">
        <v>3</v>
      </c>
      <c r="B59" s="11" t="s">
        <v>385</v>
      </c>
      <c r="C59" s="10">
        <v>6.4147999999999997E-2</v>
      </c>
      <c r="D59" s="12">
        <f t="shared" si="0"/>
        <v>19162</v>
      </c>
      <c r="E59" s="13">
        <f t="shared" si="1"/>
        <v>9581</v>
      </c>
      <c r="F59" s="12">
        <f t="shared" si="2"/>
        <v>9581</v>
      </c>
    </row>
    <row r="60" spans="1:6">
      <c r="A60" s="8">
        <v>3</v>
      </c>
      <c r="B60" s="11" t="s">
        <v>386</v>
      </c>
      <c r="C60" s="10">
        <v>0</v>
      </c>
      <c r="D60" s="12">
        <f t="shared" si="0"/>
        <v>0</v>
      </c>
      <c r="E60" s="13">
        <f t="shared" si="1"/>
        <v>0</v>
      </c>
      <c r="F60" s="12">
        <f t="shared" si="2"/>
        <v>0</v>
      </c>
    </row>
    <row r="61" spans="1:6">
      <c r="A61" s="8">
        <v>3</v>
      </c>
      <c r="B61" s="11" t="s">
        <v>387</v>
      </c>
      <c r="C61" s="10">
        <v>4.2499999999999998E-4</v>
      </c>
      <c r="D61" s="12">
        <f t="shared" si="0"/>
        <v>127</v>
      </c>
      <c r="E61" s="13">
        <f t="shared" si="1"/>
        <v>64</v>
      </c>
      <c r="F61" s="12">
        <f t="shared" si="2"/>
        <v>63</v>
      </c>
    </row>
    <row r="62" spans="1:6">
      <c r="A62" s="8">
        <v>3</v>
      </c>
      <c r="B62" s="11" t="s">
        <v>388</v>
      </c>
      <c r="C62" s="10">
        <v>2.9919999999999999E-2</v>
      </c>
      <c r="D62" s="12">
        <f t="shared" si="0"/>
        <v>8937</v>
      </c>
      <c r="E62" s="13">
        <f t="shared" si="1"/>
        <v>4469</v>
      </c>
      <c r="F62" s="12">
        <f t="shared" si="2"/>
        <v>4468</v>
      </c>
    </row>
    <row r="63" spans="1:6">
      <c r="A63" s="8">
        <v>4</v>
      </c>
      <c r="B63" s="11" t="s">
        <v>389</v>
      </c>
      <c r="C63" s="10">
        <v>0.26269700000000001</v>
      </c>
      <c r="D63" s="9">
        <f t="shared" si="0"/>
        <v>78470</v>
      </c>
      <c r="E63" s="11">
        <f t="shared" si="1"/>
        <v>39235</v>
      </c>
      <c r="F63" s="9">
        <f t="shared" si="2"/>
        <v>39235</v>
      </c>
    </row>
    <row r="64" spans="1:6">
      <c r="A64" s="8"/>
      <c r="B64" s="11" t="s">
        <v>28</v>
      </c>
      <c r="C64" s="11"/>
      <c r="D64" s="14">
        <v>0.43253399999999997</v>
      </c>
      <c r="E64" s="11"/>
      <c r="F64" s="11"/>
    </row>
    <row r="65" spans="1:6">
      <c r="A65" s="8"/>
      <c r="B65" s="11" t="s">
        <v>29</v>
      </c>
      <c r="C65" s="11"/>
      <c r="D65" s="15">
        <f>ROUND(D63*D64,0)</f>
        <v>33941</v>
      </c>
      <c r="E65" s="16">
        <f>ROUND(D65/2,0)</f>
        <v>16971</v>
      </c>
      <c r="F65" s="15">
        <f>D65-E65</f>
        <v>16970</v>
      </c>
    </row>
    <row r="66" spans="1:6">
      <c r="A66" s="8"/>
      <c r="B66" s="11" t="s">
        <v>30</v>
      </c>
      <c r="C66" s="11"/>
      <c r="D66" s="12">
        <f>+D63-D65</f>
        <v>44529</v>
      </c>
      <c r="E66" s="13">
        <f>ROUND(D66/2,0)</f>
        <v>22265</v>
      </c>
      <c r="F66" s="12">
        <f>D66-E66</f>
        <v>22264</v>
      </c>
    </row>
    <row r="67" spans="1:6">
      <c r="A67" s="8">
        <v>4</v>
      </c>
      <c r="B67" s="11" t="s">
        <v>390</v>
      </c>
      <c r="C67" s="10">
        <v>0.19134300000000001</v>
      </c>
      <c r="D67" s="9">
        <f>ROUND(D$3*C67,0)</f>
        <v>57156</v>
      </c>
      <c r="E67" s="11">
        <f>ROUND(D67/2,0)</f>
        <v>28578</v>
      </c>
      <c r="F67" s="9">
        <f>D67-E67</f>
        <v>28578</v>
      </c>
    </row>
    <row r="68" spans="1:6">
      <c r="A68" s="8"/>
      <c r="B68" s="11" t="s">
        <v>28</v>
      </c>
      <c r="C68" s="11"/>
      <c r="D68" s="14">
        <v>0.419437</v>
      </c>
      <c r="E68" s="11"/>
      <c r="F68" s="11"/>
    </row>
    <row r="69" spans="1:6">
      <c r="A69" s="8"/>
      <c r="B69" s="11" t="s">
        <v>29</v>
      </c>
      <c r="C69" s="11"/>
      <c r="D69" s="15">
        <f>ROUND(D67*D68,0)</f>
        <v>23973</v>
      </c>
      <c r="E69" s="16">
        <f>ROUND(D69/2,0)</f>
        <v>11987</v>
      </c>
      <c r="F69" s="15">
        <f>D69-E69</f>
        <v>11986</v>
      </c>
    </row>
    <row r="70" spans="1:6">
      <c r="A70" s="8"/>
      <c r="B70" s="11" t="s">
        <v>30</v>
      </c>
      <c r="C70" s="11"/>
      <c r="D70" s="12">
        <f>+D67-D69</f>
        <v>33183</v>
      </c>
      <c r="E70" s="13">
        <f>ROUND(D70/2,0)</f>
        <v>16592</v>
      </c>
      <c r="F70" s="12">
        <f>D70-E70</f>
        <v>16591</v>
      </c>
    </row>
    <row r="71" spans="1:6">
      <c r="A71" s="8" t="s">
        <v>590</v>
      </c>
      <c r="B71" s="11" t="s">
        <v>391</v>
      </c>
      <c r="C71" s="10">
        <v>0.16623099999999999</v>
      </c>
      <c r="D71" s="9">
        <f>ROUND(D$3*C71,0)</f>
        <v>49655</v>
      </c>
      <c r="E71" s="11">
        <f>ROUND(D71/2,0)</f>
        <v>24828</v>
      </c>
      <c r="F71" s="9">
        <f>D71-E71</f>
        <v>24827</v>
      </c>
    </row>
    <row r="72" spans="1:6">
      <c r="A72" s="8"/>
      <c r="B72" s="11" t="s">
        <v>28</v>
      </c>
      <c r="C72" s="11"/>
      <c r="D72" s="14">
        <v>0.46364</v>
      </c>
      <c r="E72" s="11"/>
      <c r="F72" s="11"/>
    </row>
    <row r="73" spans="1:6">
      <c r="A73" s="8"/>
      <c r="B73" s="11" t="s">
        <v>29</v>
      </c>
      <c r="C73" s="11"/>
      <c r="D73" s="15">
        <f>ROUND(D71*D72,0)</f>
        <v>23022</v>
      </c>
      <c r="E73" s="16">
        <f>ROUND(D73/2,0)</f>
        <v>11511</v>
      </c>
      <c r="F73" s="15">
        <f>D73-E73</f>
        <v>11511</v>
      </c>
    </row>
    <row r="74" spans="1:6">
      <c r="A74" s="8"/>
      <c r="B74" s="11" t="s">
        <v>30</v>
      </c>
      <c r="C74" s="11"/>
      <c r="D74" s="12">
        <f>+D71-D73</f>
        <v>26633</v>
      </c>
      <c r="E74" s="13">
        <f>ROUND(D74/2,0)</f>
        <v>13317</v>
      </c>
      <c r="F74" s="12">
        <f>D74-E74</f>
        <v>13316</v>
      </c>
    </row>
    <row r="75" spans="1:6">
      <c r="A75" s="8">
        <v>4</v>
      </c>
      <c r="B75" s="11" t="s">
        <v>392</v>
      </c>
      <c r="C75" s="10">
        <v>1.1334E-2</v>
      </c>
      <c r="D75" s="9">
        <f>ROUND(D$3*C75,0)</f>
        <v>3386</v>
      </c>
      <c r="E75" s="11">
        <f>ROUND(D75/2,0)</f>
        <v>1693</v>
      </c>
      <c r="F75" s="9">
        <f>D75-E75</f>
        <v>1693</v>
      </c>
    </row>
    <row r="76" spans="1:6">
      <c r="A76" s="8"/>
      <c r="B76" s="11" t="s">
        <v>28</v>
      </c>
      <c r="C76" s="11"/>
      <c r="D76" s="14">
        <v>0.59018099999999996</v>
      </c>
      <c r="E76" s="11"/>
      <c r="F76" s="11"/>
    </row>
    <row r="77" spans="1:6">
      <c r="A77" s="8"/>
      <c r="B77" s="11" t="s">
        <v>29</v>
      </c>
      <c r="C77" s="11"/>
      <c r="D77" s="15">
        <f>ROUND(D75*D76,0)</f>
        <v>1998</v>
      </c>
      <c r="E77" s="16">
        <f t="shared" ref="E77:E83" si="3">ROUND(D77/2,0)</f>
        <v>999</v>
      </c>
      <c r="F77" s="15">
        <f t="shared" ref="F77:F83" si="4">D77-E77</f>
        <v>999</v>
      </c>
    </row>
    <row r="78" spans="1:6">
      <c r="A78" s="8"/>
      <c r="B78" s="11" t="s">
        <v>30</v>
      </c>
      <c r="C78" s="11"/>
      <c r="D78" s="12">
        <f>+D75-D77</f>
        <v>1388</v>
      </c>
      <c r="E78" s="13">
        <f t="shared" si="3"/>
        <v>694</v>
      </c>
      <c r="F78" s="12">
        <f t="shared" si="4"/>
        <v>694</v>
      </c>
    </row>
    <row r="79" spans="1:6">
      <c r="A79" s="8">
        <v>5</v>
      </c>
      <c r="B79" s="11" t="s">
        <v>393</v>
      </c>
      <c r="C79" s="10">
        <v>3.3010000000000001E-3</v>
      </c>
      <c r="D79" s="12">
        <f>ROUND(D$3*C79,0)</f>
        <v>986</v>
      </c>
      <c r="E79" s="13">
        <f t="shared" si="3"/>
        <v>493</v>
      </c>
      <c r="F79" s="12">
        <f t="shared" si="4"/>
        <v>493</v>
      </c>
    </row>
    <row r="80" spans="1:6">
      <c r="A80" s="8">
        <v>5</v>
      </c>
      <c r="B80" s="11" t="s">
        <v>394</v>
      </c>
      <c r="C80" s="10">
        <v>2.9229999999999998E-3</v>
      </c>
      <c r="D80" s="12">
        <f>ROUND(D$3*C80,0)</f>
        <v>873</v>
      </c>
      <c r="E80" s="13">
        <f t="shared" si="3"/>
        <v>437</v>
      </c>
      <c r="F80" s="12">
        <f t="shared" si="4"/>
        <v>436</v>
      </c>
    </row>
    <row r="81" spans="1:8">
      <c r="A81" s="8">
        <v>5</v>
      </c>
      <c r="B81" s="11" t="s">
        <v>395</v>
      </c>
      <c r="C81" s="10">
        <v>1.3082999999999999E-2</v>
      </c>
      <c r="D81" s="12">
        <f>ROUND(D$3*C81,0)</f>
        <v>3908</v>
      </c>
      <c r="E81" s="13">
        <f t="shared" si="3"/>
        <v>1954</v>
      </c>
      <c r="F81" s="12">
        <f t="shared" si="4"/>
        <v>1954</v>
      </c>
    </row>
    <row r="82" spans="1:8">
      <c r="A82" s="8">
        <v>5</v>
      </c>
      <c r="B82" s="11" t="s">
        <v>396</v>
      </c>
      <c r="C82" s="10">
        <v>8.7980000000000003E-3</v>
      </c>
      <c r="D82" s="12">
        <f>ROUND(D$3*C82,0)</f>
        <v>2628</v>
      </c>
      <c r="E82" s="13">
        <f t="shared" si="3"/>
        <v>1314</v>
      </c>
      <c r="F82" s="12">
        <f t="shared" si="4"/>
        <v>1314</v>
      </c>
    </row>
    <row r="83" spans="1:8">
      <c r="A83" s="8">
        <v>6</v>
      </c>
      <c r="B83" s="11" t="s">
        <v>397</v>
      </c>
      <c r="C83" s="10">
        <v>4.9519999999999564E-3</v>
      </c>
      <c r="D83" s="12">
        <f>+D3-SUM(D4:D5)-SUM(D10:D63)-D67-D71-D75-SUM(D79:D82)</f>
        <v>1479</v>
      </c>
      <c r="E83" s="13">
        <f t="shared" si="3"/>
        <v>740</v>
      </c>
      <c r="F83" s="12">
        <f t="shared" si="4"/>
        <v>739</v>
      </c>
    </row>
    <row r="84" spans="1:8">
      <c r="A84" s="8"/>
      <c r="B84" s="28" t="s">
        <v>288</v>
      </c>
      <c r="C84" s="10">
        <v>1</v>
      </c>
      <c r="D84" s="12">
        <f>+D4+SUM(D7:D62)+SUM(D65:D66)+SUM(D69:D70)+SUM(D73:D74)+SUM(D77:D83)</f>
        <v>298710</v>
      </c>
      <c r="E84" s="12">
        <f>+E4+SUM(E7:E62)+SUM(E65:E66)+SUM(E69:E70)+SUM(E73:E74)+SUM(E77:E83)</f>
        <v>149370</v>
      </c>
      <c r="F84" s="12">
        <f>+F4+SUM(F7:F62)+SUM(F65:F66)+SUM(F69:F70)+SUM(F73:F74)+SUM(F77:F83)</f>
        <v>149340</v>
      </c>
    </row>
    <row r="85" spans="1:8">
      <c r="B85" s="18" t="s">
        <v>38</v>
      </c>
      <c r="D85" s="19">
        <f>+D4</f>
        <v>379</v>
      </c>
      <c r="E85" s="19">
        <f>+E4</f>
        <v>190</v>
      </c>
      <c r="F85" s="19">
        <f>+F4</f>
        <v>189</v>
      </c>
    </row>
    <row r="86" spans="1:8">
      <c r="B86" s="2" t="s">
        <v>39</v>
      </c>
      <c r="D86" s="19">
        <f>+D7</f>
        <v>12953</v>
      </c>
      <c r="E86" s="19">
        <f>+E7</f>
        <v>6477</v>
      </c>
      <c r="F86" s="19">
        <f>+F7</f>
        <v>6476</v>
      </c>
    </row>
    <row r="87" spans="1:8">
      <c r="B87" s="2" t="s">
        <v>40</v>
      </c>
      <c r="D87" s="19">
        <f>+D65+D69+D73+D77</f>
        <v>82934</v>
      </c>
      <c r="E87" s="19">
        <f>+E65+E69+E73+E77</f>
        <v>41468</v>
      </c>
      <c r="F87" s="19">
        <f>+F65+F69+F73+F77</f>
        <v>41466</v>
      </c>
      <c r="H87" s="3">
        <v>1</v>
      </c>
    </row>
    <row r="88" spans="1:8">
      <c r="B88" s="18" t="s">
        <v>41</v>
      </c>
      <c r="D88" s="19">
        <f>+D84-D85-D86-D87</f>
        <v>202444</v>
      </c>
      <c r="E88" s="19">
        <f>+E84-E85-E86-E87</f>
        <v>101235</v>
      </c>
      <c r="F88" s="19">
        <f>+F84-F85-F86-F87</f>
        <v>101209</v>
      </c>
      <c r="H88" s="3">
        <v>2</v>
      </c>
    </row>
    <row r="90" spans="1:8" hidden="1">
      <c r="B90" s="3" t="s">
        <v>42</v>
      </c>
      <c r="C90" s="4">
        <v>-1.0000000000435008E-6</v>
      </c>
      <c r="D90" s="3">
        <f>+D83-ROUND(D3*C83,0)</f>
        <v>0</v>
      </c>
    </row>
  </sheetData>
  <pageMargins left="0.7" right="0.7" top="0.75" bottom="0.75" header="0.3" footer="0.3"/>
  <pageSetup scale="5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pageSetUpPr fitToPage="1"/>
  </sheetPr>
  <dimension ref="A1:WVB92"/>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398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Worksheet'!$D$20</f>
        <v>1098486</v>
      </c>
      <c r="E3" s="11"/>
      <c r="F3" s="11"/>
    </row>
    <row r="4" spans="1:6">
      <c r="A4" s="8">
        <v>0</v>
      </c>
      <c r="B4" s="11" t="s">
        <v>4</v>
      </c>
      <c r="C4" s="10">
        <v>8.3799999999999999E-4</v>
      </c>
      <c r="D4" s="12">
        <f>ROUND(D$3*C4,0)</f>
        <v>921</v>
      </c>
      <c r="E4" s="13">
        <f>ROUND(D4/2,0)</f>
        <v>461</v>
      </c>
      <c r="F4" s="12">
        <f>D4-E4</f>
        <v>460</v>
      </c>
    </row>
    <row r="5" spans="1:6">
      <c r="A5" s="8">
        <v>1</v>
      </c>
      <c r="B5" s="11" t="s">
        <v>399</v>
      </c>
      <c r="C5" s="10">
        <v>0.23000300000000001</v>
      </c>
      <c r="D5" s="9">
        <f>ROUND(D$3*C5,0)</f>
        <v>252655</v>
      </c>
      <c r="E5" s="11">
        <f>ROUND(D5/2,0)</f>
        <v>126328</v>
      </c>
      <c r="F5" s="9">
        <f>D5-E5</f>
        <v>126327</v>
      </c>
    </row>
    <row r="6" spans="1:6">
      <c r="A6" s="8"/>
      <c r="B6" s="11" t="s">
        <v>6</v>
      </c>
      <c r="C6" s="11"/>
      <c r="D6" s="14">
        <v>0.378996</v>
      </c>
      <c r="E6" s="11"/>
      <c r="F6" s="11"/>
    </row>
    <row r="7" spans="1:6">
      <c r="A7" s="8"/>
      <c r="B7" s="11" t="s">
        <v>7</v>
      </c>
      <c r="C7" s="11"/>
      <c r="D7" s="15">
        <f>ROUND(D5*D6,0)</f>
        <v>95755</v>
      </c>
      <c r="E7" s="16">
        <f>ROUND(D7/2,0)</f>
        <v>47878</v>
      </c>
      <c r="F7" s="15">
        <f>D7-E7</f>
        <v>47877</v>
      </c>
    </row>
    <row r="8" spans="1:6">
      <c r="A8" s="8"/>
      <c r="B8" s="11" t="s">
        <v>8</v>
      </c>
      <c r="C8" s="11"/>
      <c r="D8" s="12">
        <f>+D5-D7</f>
        <v>156900</v>
      </c>
      <c r="E8" s="13">
        <f>ROUND(D8/2,0)</f>
        <v>78450</v>
      </c>
      <c r="F8" s="12">
        <f>D8-E8</f>
        <v>78450</v>
      </c>
    </row>
    <row r="9" spans="1:6">
      <c r="A9" s="8">
        <v>2</v>
      </c>
      <c r="B9" s="11" t="s">
        <v>107</v>
      </c>
      <c r="C9" s="11"/>
      <c r="D9" s="9"/>
      <c r="E9" s="11"/>
      <c r="F9" s="11"/>
    </row>
    <row r="10" spans="1:6">
      <c r="A10" s="8"/>
      <c r="B10" s="11" t="s">
        <v>10</v>
      </c>
      <c r="C10" s="10">
        <v>6.8380000000000003E-3</v>
      </c>
      <c r="D10" s="12">
        <f>ROUND(D$3*C10,0)</f>
        <v>7511</v>
      </c>
      <c r="E10" s="13">
        <f>ROUND(D10/2,0)</f>
        <v>3756</v>
      </c>
      <c r="F10" s="12">
        <f>D10-E10</f>
        <v>3755</v>
      </c>
    </row>
    <row r="11" spans="1:6">
      <c r="A11" s="8"/>
      <c r="B11" s="11" t="s">
        <v>11</v>
      </c>
      <c r="C11" s="10">
        <v>8.2600000000000002E-4</v>
      </c>
      <c r="D11" s="12">
        <f>ROUND(D$3*C11,0)</f>
        <v>907</v>
      </c>
      <c r="E11" s="13">
        <f>ROUND(D11/2,0)</f>
        <v>454</v>
      </c>
      <c r="F11" s="12">
        <f>D11-E11</f>
        <v>453</v>
      </c>
    </row>
    <row r="12" spans="1:6">
      <c r="A12" s="8">
        <v>2</v>
      </c>
      <c r="B12" s="11" t="s">
        <v>400</v>
      </c>
      <c r="C12" s="11"/>
      <c r="D12" s="9"/>
      <c r="E12" s="11"/>
      <c r="F12" s="11"/>
    </row>
    <row r="13" spans="1:6">
      <c r="A13" s="8"/>
      <c r="B13" s="11" t="s">
        <v>10</v>
      </c>
      <c r="C13" s="10">
        <v>3.9399999999999998E-4</v>
      </c>
      <c r="D13" s="12">
        <f>ROUND(D$3*C13,0)</f>
        <v>433</v>
      </c>
      <c r="E13" s="13">
        <f>ROUND(D13/2,0)</f>
        <v>217</v>
      </c>
      <c r="F13" s="12">
        <f>D13-E13</f>
        <v>216</v>
      </c>
    </row>
    <row r="14" spans="1:6">
      <c r="A14" s="8"/>
      <c r="B14" s="11" t="s">
        <v>11</v>
      </c>
      <c r="C14" s="10">
        <v>2.0000000000000001E-4</v>
      </c>
      <c r="D14" s="12">
        <f>ROUND(D$3*C14,0)</f>
        <v>220</v>
      </c>
      <c r="E14" s="13">
        <f>ROUND(D14/2,0)</f>
        <v>110</v>
      </c>
      <c r="F14" s="12">
        <f>D14-E14</f>
        <v>110</v>
      </c>
    </row>
    <row r="15" spans="1:6">
      <c r="A15" s="8">
        <v>2</v>
      </c>
      <c r="B15" s="11" t="s">
        <v>401</v>
      </c>
      <c r="C15" s="11"/>
      <c r="D15" s="9"/>
      <c r="E15" s="11"/>
      <c r="F15" s="11"/>
    </row>
    <row r="16" spans="1:6">
      <c r="A16" s="8"/>
      <c r="B16" s="11" t="s">
        <v>10</v>
      </c>
      <c r="C16" s="10">
        <v>1.37E-4</v>
      </c>
      <c r="D16" s="12">
        <f>ROUND(D$3*C16,0)</f>
        <v>150</v>
      </c>
      <c r="E16" s="13">
        <f>ROUND(D16/2,0)</f>
        <v>75</v>
      </c>
      <c r="F16" s="12">
        <f>D16-E16</f>
        <v>75</v>
      </c>
    </row>
    <row r="17" spans="1:6">
      <c r="A17" s="8"/>
      <c r="B17" s="11" t="s">
        <v>11</v>
      </c>
      <c r="C17" s="10">
        <v>4.73E-4</v>
      </c>
      <c r="D17" s="12">
        <f>ROUND(D$3*C17,0)</f>
        <v>520</v>
      </c>
      <c r="E17" s="13">
        <f>ROUND(D17/2,0)</f>
        <v>260</v>
      </c>
      <c r="F17" s="12">
        <f>D17-E17</f>
        <v>260</v>
      </c>
    </row>
    <row r="18" spans="1:6">
      <c r="A18" s="8">
        <v>2</v>
      </c>
      <c r="B18" s="11" t="s">
        <v>86</v>
      </c>
      <c r="C18" s="11"/>
      <c r="D18" s="9"/>
      <c r="E18" s="11"/>
      <c r="F18" s="11"/>
    </row>
    <row r="19" spans="1:6">
      <c r="A19" s="8"/>
      <c r="B19" s="11" t="s">
        <v>10</v>
      </c>
      <c r="C19" s="10">
        <v>2.1900000000000001E-4</v>
      </c>
      <c r="D19" s="12">
        <f>ROUND(D$3*C19,0)</f>
        <v>241</v>
      </c>
      <c r="E19" s="13">
        <f>ROUND(D19/2,0)</f>
        <v>121</v>
      </c>
      <c r="F19" s="12">
        <f>D19-E19</f>
        <v>120</v>
      </c>
    </row>
    <row r="20" spans="1:6">
      <c r="A20" s="8"/>
      <c r="B20" s="11" t="s">
        <v>11</v>
      </c>
      <c r="C20" s="10">
        <v>7.4999999999999993E-5</v>
      </c>
      <c r="D20" s="12">
        <f>ROUND(D$3*C20,0)</f>
        <v>82</v>
      </c>
      <c r="E20" s="13">
        <f>ROUND(D20/2,0)</f>
        <v>41</v>
      </c>
      <c r="F20" s="12">
        <f>D20-E20</f>
        <v>41</v>
      </c>
    </row>
    <row r="21" spans="1:6">
      <c r="A21" s="8">
        <v>2</v>
      </c>
      <c r="B21" s="11" t="s">
        <v>181</v>
      </c>
      <c r="C21" s="11"/>
      <c r="D21" s="9"/>
      <c r="E21" s="11"/>
      <c r="F21" s="11"/>
    </row>
    <row r="22" spans="1:6">
      <c r="A22" s="8"/>
      <c r="B22" s="11" t="s">
        <v>10</v>
      </c>
      <c r="C22" s="10">
        <v>1.47E-4</v>
      </c>
      <c r="D22" s="12">
        <f>ROUND(D$3*C22,0)</f>
        <v>161</v>
      </c>
      <c r="E22" s="13">
        <f>ROUND(D22/2,0)</f>
        <v>81</v>
      </c>
      <c r="F22" s="12">
        <f>D22-E22</f>
        <v>80</v>
      </c>
    </row>
    <row r="23" spans="1:6">
      <c r="A23" s="8"/>
      <c r="B23" s="11" t="s">
        <v>11</v>
      </c>
      <c r="C23" s="10">
        <v>1.25E-4</v>
      </c>
      <c r="D23" s="12">
        <f>ROUND(D$3*C23,0)</f>
        <v>137</v>
      </c>
      <c r="E23" s="13">
        <f>ROUND(D23/2,0)</f>
        <v>69</v>
      </c>
      <c r="F23" s="12">
        <f>D23-E23</f>
        <v>68</v>
      </c>
    </row>
    <row r="24" spans="1:6">
      <c r="A24" s="8">
        <v>2</v>
      </c>
      <c r="B24" s="11" t="s">
        <v>16</v>
      </c>
      <c r="C24" s="11"/>
      <c r="D24" s="9"/>
      <c r="E24" s="11"/>
      <c r="F24" s="11"/>
    </row>
    <row r="25" spans="1:6">
      <c r="A25" s="8"/>
      <c r="B25" s="11" t="s">
        <v>10</v>
      </c>
      <c r="C25" s="10">
        <v>7.5500000000000003E-4</v>
      </c>
      <c r="D25" s="12">
        <f>ROUND(D$3*C25,0)</f>
        <v>829</v>
      </c>
      <c r="E25" s="13">
        <f>ROUND(D25/2,0)</f>
        <v>415</v>
      </c>
      <c r="F25" s="12">
        <f>D25-E25</f>
        <v>414</v>
      </c>
    </row>
    <row r="26" spans="1:6">
      <c r="A26" s="8"/>
      <c r="B26" s="11" t="s">
        <v>11</v>
      </c>
      <c r="C26" s="10">
        <v>3.57E-4</v>
      </c>
      <c r="D26" s="12">
        <f>ROUND(D$3*C26,0)</f>
        <v>392</v>
      </c>
      <c r="E26" s="13">
        <f>ROUND(D26/2,0)</f>
        <v>196</v>
      </c>
      <c r="F26" s="12">
        <f>D26-E26</f>
        <v>196</v>
      </c>
    </row>
    <row r="27" spans="1:6">
      <c r="A27" s="8">
        <v>2</v>
      </c>
      <c r="B27" s="11" t="s">
        <v>402</v>
      </c>
      <c r="C27" s="11"/>
      <c r="D27" s="9"/>
      <c r="E27" s="11"/>
      <c r="F27" s="11"/>
    </row>
    <row r="28" spans="1:6">
      <c r="A28" s="8"/>
      <c r="B28" s="11" t="s">
        <v>10</v>
      </c>
      <c r="C28" s="10">
        <v>3.5799999999999997E-4</v>
      </c>
      <c r="D28" s="12">
        <f>ROUND(D$3*C28,0)</f>
        <v>393</v>
      </c>
      <c r="E28" s="13">
        <f>ROUND(D28/2,0)</f>
        <v>197</v>
      </c>
      <c r="F28" s="12">
        <f>D28-E28</f>
        <v>196</v>
      </c>
    </row>
    <row r="29" spans="1:6">
      <c r="A29" s="8"/>
      <c r="B29" s="11" t="s">
        <v>11</v>
      </c>
      <c r="C29" s="10">
        <v>1.95E-4</v>
      </c>
      <c r="D29" s="12">
        <f>ROUND(D$3*C29,0)</f>
        <v>214</v>
      </c>
      <c r="E29" s="13">
        <f>ROUND(D29/2,0)</f>
        <v>107</v>
      </c>
      <c r="F29" s="12">
        <f>D29-E29</f>
        <v>107</v>
      </c>
    </row>
    <row r="30" spans="1:6">
      <c r="A30" s="8">
        <v>2</v>
      </c>
      <c r="B30" s="11" t="s">
        <v>403</v>
      </c>
      <c r="C30" s="11"/>
      <c r="D30" s="9"/>
      <c r="E30" s="11"/>
      <c r="F30" s="11"/>
    </row>
    <row r="31" spans="1:6">
      <c r="A31" s="8"/>
      <c r="B31" s="11" t="s">
        <v>10</v>
      </c>
      <c r="C31" s="10">
        <v>1.7699999999999999E-4</v>
      </c>
      <c r="D31" s="12">
        <f>ROUND(D$3*C31,0)</f>
        <v>194</v>
      </c>
      <c r="E31" s="13">
        <f>ROUND(D31/2,0)</f>
        <v>97</v>
      </c>
      <c r="F31" s="12">
        <f>D31-E31</f>
        <v>97</v>
      </c>
    </row>
    <row r="32" spans="1:6">
      <c r="A32" s="8"/>
      <c r="B32" s="11" t="s">
        <v>11</v>
      </c>
      <c r="C32" s="10">
        <v>3.8999999999999999E-5</v>
      </c>
      <c r="D32" s="12">
        <f>ROUND(D$3*C32,0)</f>
        <v>43</v>
      </c>
      <c r="E32" s="13">
        <f>ROUND(D32/2,0)</f>
        <v>22</v>
      </c>
      <c r="F32" s="12">
        <f>D32-E32</f>
        <v>21</v>
      </c>
    </row>
    <row r="33" spans="1:6">
      <c r="A33" s="8">
        <v>2</v>
      </c>
      <c r="B33" s="11" t="s">
        <v>56</v>
      </c>
      <c r="C33" s="11"/>
      <c r="D33" s="9"/>
      <c r="E33" s="11"/>
      <c r="F33" s="11"/>
    </row>
    <row r="34" spans="1:6">
      <c r="A34" s="8"/>
      <c r="B34" s="11" t="s">
        <v>10</v>
      </c>
      <c r="C34" s="10">
        <v>2.4000000000000001E-5</v>
      </c>
      <c r="D34" s="12">
        <f>ROUND(D$3*C34,0)</f>
        <v>26</v>
      </c>
      <c r="E34" s="13">
        <f>ROUND(D34/2,0)</f>
        <v>13</v>
      </c>
      <c r="F34" s="12">
        <f>D34-E34</f>
        <v>13</v>
      </c>
    </row>
    <row r="35" spans="1:6">
      <c r="A35" s="8"/>
      <c r="B35" s="11" t="s">
        <v>11</v>
      </c>
      <c r="C35" s="10">
        <v>1.5E-5</v>
      </c>
      <c r="D35" s="12">
        <f>ROUND(D$3*C35,0)</f>
        <v>16</v>
      </c>
      <c r="E35" s="13">
        <f>ROUND(D35/2,0)</f>
        <v>8</v>
      </c>
      <c r="F35" s="12">
        <f>D35-E35</f>
        <v>8</v>
      </c>
    </row>
    <row r="36" spans="1:6">
      <c r="A36" s="8">
        <v>2</v>
      </c>
      <c r="B36" s="11" t="s">
        <v>404</v>
      </c>
      <c r="C36" s="11"/>
      <c r="D36" s="9"/>
      <c r="E36" s="11"/>
      <c r="F36" s="11"/>
    </row>
    <row r="37" spans="1:6">
      <c r="A37" s="8"/>
      <c r="B37" s="11" t="s">
        <v>10</v>
      </c>
      <c r="C37" s="10">
        <v>2.5500000000000002E-3</v>
      </c>
      <c r="D37" s="12">
        <f>ROUND(D$3*C37,0)</f>
        <v>2801</v>
      </c>
      <c r="E37" s="13">
        <f>ROUND(D37/2,0)</f>
        <v>1401</v>
      </c>
      <c r="F37" s="12">
        <f>D37-E37</f>
        <v>1400</v>
      </c>
    </row>
    <row r="38" spans="1:6">
      <c r="A38" s="8"/>
      <c r="B38" s="11" t="s">
        <v>11</v>
      </c>
      <c r="C38" s="10">
        <v>1.5479999999999999E-3</v>
      </c>
      <c r="D38" s="12">
        <f>ROUND(D$3*C38,0)</f>
        <v>1700</v>
      </c>
      <c r="E38" s="13">
        <f>ROUND(D38/2,0)</f>
        <v>850</v>
      </c>
      <c r="F38" s="12">
        <f>D38-E38</f>
        <v>850</v>
      </c>
    </row>
    <row r="39" spans="1:6">
      <c r="A39" s="8">
        <v>2</v>
      </c>
      <c r="B39" s="11" t="s">
        <v>20</v>
      </c>
      <c r="C39" s="11"/>
      <c r="D39" s="9"/>
      <c r="E39" s="11"/>
      <c r="F39" s="11"/>
    </row>
    <row r="40" spans="1:6">
      <c r="A40" s="8"/>
      <c r="B40" s="11" t="s">
        <v>10</v>
      </c>
      <c r="C40" s="10">
        <v>1.8900000000000001E-4</v>
      </c>
      <c r="D40" s="12">
        <f>ROUND(D$3*C40,0)</f>
        <v>208</v>
      </c>
      <c r="E40" s="13">
        <f>ROUND(D40/2,0)</f>
        <v>104</v>
      </c>
      <c r="F40" s="12">
        <f>D40-E40</f>
        <v>104</v>
      </c>
    </row>
    <row r="41" spans="1:6">
      <c r="A41" s="8"/>
      <c r="B41" s="11" t="s">
        <v>11</v>
      </c>
      <c r="C41" s="10">
        <v>8.6000000000000003E-5</v>
      </c>
      <c r="D41" s="12">
        <f>ROUND(D$3*C41,0)</f>
        <v>94</v>
      </c>
      <c r="E41" s="13">
        <f>ROUND(D41/2,0)</f>
        <v>47</v>
      </c>
      <c r="F41" s="12">
        <f>D41-E41</f>
        <v>47</v>
      </c>
    </row>
    <row r="42" spans="1:6">
      <c r="A42" s="8">
        <v>2</v>
      </c>
      <c r="B42" s="11" t="s">
        <v>22</v>
      </c>
      <c r="C42" s="11"/>
      <c r="D42" s="9"/>
      <c r="E42" s="11"/>
      <c r="F42" s="11"/>
    </row>
    <row r="43" spans="1:6">
      <c r="A43" s="8"/>
      <c r="B43" s="11" t="s">
        <v>10</v>
      </c>
      <c r="C43" s="10">
        <v>2.5300000000000002E-4</v>
      </c>
      <c r="D43" s="12">
        <f t="shared" ref="D43:D53" si="0">ROUND(D$3*C43,0)</f>
        <v>278</v>
      </c>
      <c r="E43" s="13">
        <f t="shared" ref="E43:E53" si="1">ROUND(D43/2,0)</f>
        <v>139</v>
      </c>
      <c r="F43" s="12">
        <f t="shared" ref="F43:F53" si="2">D43-E43</f>
        <v>139</v>
      </c>
    </row>
    <row r="44" spans="1:6">
      <c r="A44" s="8"/>
      <c r="B44" s="11" t="s">
        <v>11</v>
      </c>
      <c r="C44" s="10">
        <v>1.3899999999999999E-4</v>
      </c>
      <c r="D44" s="12">
        <f t="shared" si="0"/>
        <v>153</v>
      </c>
      <c r="E44" s="13">
        <f t="shared" si="1"/>
        <v>77</v>
      </c>
      <c r="F44" s="12">
        <f t="shared" si="2"/>
        <v>76</v>
      </c>
    </row>
    <row r="45" spans="1:6">
      <c r="A45" s="8">
        <v>3</v>
      </c>
      <c r="B45" s="11" t="s">
        <v>405</v>
      </c>
      <c r="C45" s="10">
        <v>4.86E-4</v>
      </c>
      <c r="D45" s="12">
        <f t="shared" si="0"/>
        <v>534</v>
      </c>
      <c r="E45" s="13">
        <f t="shared" si="1"/>
        <v>267</v>
      </c>
      <c r="F45" s="12">
        <f t="shared" si="2"/>
        <v>267</v>
      </c>
    </row>
    <row r="46" spans="1:6">
      <c r="A46" s="8">
        <v>3</v>
      </c>
      <c r="B46" s="11" t="s">
        <v>406</v>
      </c>
      <c r="C46" s="10">
        <v>0</v>
      </c>
      <c r="D46" s="12">
        <f t="shared" si="0"/>
        <v>0</v>
      </c>
      <c r="E46" s="13">
        <f t="shared" si="1"/>
        <v>0</v>
      </c>
      <c r="F46" s="12">
        <f t="shared" si="2"/>
        <v>0</v>
      </c>
    </row>
    <row r="47" spans="1:6">
      <c r="A47" s="8">
        <v>3</v>
      </c>
      <c r="B47" s="11" t="s">
        <v>407</v>
      </c>
      <c r="C47" s="10">
        <v>7.0254999999999998E-2</v>
      </c>
      <c r="D47" s="12">
        <f t="shared" si="0"/>
        <v>77174</v>
      </c>
      <c r="E47" s="13">
        <f t="shared" si="1"/>
        <v>38587</v>
      </c>
      <c r="F47" s="12">
        <f t="shared" si="2"/>
        <v>38587</v>
      </c>
    </row>
    <row r="48" spans="1:6">
      <c r="A48" s="8">
        <v>3</v>
      </c>
      <c r="B48" s="11" t="s">
        <v>408</v>
      </c>
      <c r="C48" s="10">
        <v>2.2000000000000001E-3</v>
      </c>
      <c r="D48" s="12">
        <f t="shared" si="0"/>
        <v>2417</v>
      </c>
      <c r="E48" s="13">
        <f t="shared" si="1"/>
        <v>1209</v>
      </c>
      <c r="F48" s="12">
        <f t="shared" si="2"/>
        <v>1208</v>
      </c>
    </row>
    <row r="49" spans="1:6">
      <c r="A49" s="8">
        <v>3</v>
      </c>
      <c r="B49" s="11" t="s">
        <v>409</v>
      </c>
      <c r="C49" s="10">
        <v>1.64E-4</v>
      </c>
      <c r="D49" s="12">
        <f t="shared" si="0"/>
        <v>180</v>
      </c>
      <c r="E49" s="13">
        <f t="shared" si="1"/>
        <v>90</v>
      </c>
      <c r="F49" s="12">
        <f t="shared" si="2"/>
        <v>90</v>
      </c>
    </row>
    <row r="50" spans="1:6">
      <c r="A50" s="8">
        <v>3</v>
      </c>
      <c r="B50" s="11" t="s">
        <v>410</v>
      </c>
      <c r="C50" s="10">
        <v>0.104111</v>
      </c>
      <c r="D50" s="12">
        <f t="shared" si="0"/>
        <v>114364</v>
      </c>
      <c r="E50" s="13">
        <f t="shared" si="1"/>
        <v>57182</v>
      </c>
      <c r="F50" s="12">
        <f t="shared" si="2"/>
        <v>57182</v>
      </c>
    </row>
    <row r="51" spans="1:6">
      <c r="A51" s="8">
        <v>3</v>
      </c>
      <c r="B51" s="11" t="s">
        <v>411</v>
      </c>
      <c r="C51" s="10">
        <v>5.8E-5</v>
      </c>
      <c r="D51" s="12">
        <f t="shared" si="0"/>
        <v>64</v>
      </c>
      <c r="E51" s="13">
        <f t="shared" si="1"/>
        <v>32</v>
      </c>
      <c r="F51" s="12">
        <f t="shared" si="2"/>
        <v>32</v>
      </c>
    </row>
    <row r="52" spans="1:6">
      <c r="A52" s="8">
        <v>3</v>
      </c>
      <c r="B52" s="11" t="s">
        <v>412</v>
      </c>
      <c r="C52" s="10">
        <v>9.7599999999999998E-4</v>
      </c>
      <c r="D52" s="12">
        <f t="shared" si="0"/>
        <v>1072</v>
      </c>
      <c r="E52" s="13">
        <f t="shared" si="1"/>
        <v>536</v>
      </c>
      <c r="F52" s="12">
        <f t="shared" si="2"/>
        <v>536</v>
      </c>
    </row>
    <row r="53" spans="1:6">
      <c r="A53" s="8">
        <v>4</v>
      </c>
      <c r="B53" s="11" t="s">
        <v>413</v>
      </c>
      <c r="C53" s="10">
        <v>1.9642E-2</v>
      </c>
      <c r="D53" s="9">
        <f t="shared" si="0"/>
        <v>21576</v>
      </c>
      <c r="E53" s="11">
        <f t="shared" si="1"/>
        <v>10788</v>
      </c>
      <c r="F53" s="9">
        <f t="shared" si="2"/>
        <v>10788</v>
      </c>
    </row>
    <row r="54" spans="1:6">
      <c r="A54" s="8"/>
      <c r="B54" s="11" t="s">
        <v>28</v>
      </c>
      <c r="C54" s="11"/>
      <c r="D54" s="14">
        <v>0.39561000000000002</v>
      </c>
      <c r="E54" s="11"/>
      <c r="F54" s="11"/>
    </row>
    <row r="55" spans="1:6">
      <c r="A55" s="8"/>
      <c r="B55" s="11" t="s">
        <v>29</v>
      </c>
      <c r="C55" s="11"/>
      <c r="D55" s="15">
        <f>ROUND(D53*D54,0)</f>
        <v>8536</v>
      </c>
      <c r="E55" s="16">
        <f>ROUND(D55/2,0)</f>
        <v>4268</v>
      </c>
      <c r="F55" s="15">
        <f>D55-E55</f>
        <v>4268</v>
      </c>
    </row>
    <row r="56" spans="1:6">
      <c r="A56" s="8"/>
      <c r="B56" s="11" t="s">
        <v>30</v>
      </c>
      <c r="C56" s="11"/>
      <c r="D56" s="12">
        <f>+D53-D55</f>
        <v>13040</v>
      </c>
      <c r="E56" s="13">
        <f>ROUND(D56/2,0)</f>
        <v>6520</v>
      </c>
      <c r="F56" s="12">
        <f>D56-E56</f>
        <v>6520</v>
      </c>
    </row>
    <row r="57" spans="1:6">
      <c r="A57" s="8">
        <v>4</v>
      </c>
      <c r="B57" s="11" t="s">
        <v>414</v>
      </c>
      <c r="C57" s="10">
        <v>0.225244</v>
      </c>
      <c r="D57" s="9">
        <f>ROUND(D$3*C57,0)</f>
        <v>247427</v>
      </c>
      <c r="E57" s="11">
        <f>ROUND(D57/2,0)</f>
        <v>123714</v>
      </c>
      <c r="F57" s="9">
        <f>D57-E57</f>
        <v>123713</v>
      </c>
    </row>
    <row r="58" spans="1:6">
      <c r="A58" s="8"/>
      <c r="B58" s="11" t="s">
        <v>28</v>
      </c>
      <c r="C58" s="11"/>
      <c r="D58" s="14">
        <v>0.44757799999999998</v>
      </c>
      <c r="E58" s="11"/>
      <c r="F58" s="11"/>
    </row>
    <row r="59" spans="1:6">
      <c r="A59" s="8"/>
      <c r="B59" s="11" t="s">
        <v>29</v>
      </c>
      <c r="C59" s="11"/>
      <c r="D59" s="15">
        <f>ROUND(D57*D58,0)</f>
        <v>110743</v>
      </c>
      <c r="E59" s="16">
        <f>ROUND(D59/2,0)</f>
        <v>55372</v>
      </c>
      <c r="F59" s="15">
        <f>D59-E59</f>
        <v>55371</v>
      </c>
    </row>
    <row r="60" spans="1:6">
      <c r="A60" s="8"/>
      <c r="B60" s="11" t="s">
        <v>30</v>
      </c>
      <c r="C60" s="11"/>
      <c r="D60" s="12">
        <f>+D57-D59</f>
        <v>136684</v>
      </c>
      <c r="E60" s="13">
        <f>ROUND(D60/2,0)</f>
        <v>68342</v>
      </c>
      <c r="F60" s="12">
        <f>D60-E60</f>
        <v>68342</v>
      </c>
    </row>
    <row r="61" spans="1:6">
      <c r="A61" s="8">
        <v>4</v>
      </c>
      <c r="B61" s="11" t="s">
        <v>415</v>
      </c>
      <c r="C61" s="10">
        <v>5.1880000000000003E-2</v>
      </c>
      <c r="D61" s="9">
        <f>ROUND(D$3*C61,0)</f>
        <v>56989</v>
      </c>
      <c r="E61" s="11">
        <f>ROUND(D61/2,0)</f>
        <v>28495</v>
      </c>
      <c r="F61" s="9">
        <f>D61-E61</f>
        <v>28494</v>
      </c>
    </row>
    <row r="62" spans="1:6">
      <c r="A62" s="8"/>
      <c r="B62" s="11" t="s">
        <v>28</v>
      </c>
      <c r="C62" s="11"/>
      <c r="D62" s="14">
        <v>0.41563600000000001</v>
      </c>
      <c r="E62" s="11"/>
      <c r="F62" s="11"/>
    </row>
    <row r="63" spans="1:6">
      <c r="A63" s="8"/>
      <c r="B63" s="11" t="s">
        <v>29</v>
      </c>
      <c r="C63" s="11"/>
      <c r="D63" s="15">
        <f>ROUND(D61*D62,0)</f>
        <v>23687</v>
      </c>
      <c r="E63" s="16">
        <f>ROUND(D63/2,0)</f>
        <v>11844</v>
      </c>
      <c r="F63" s="15">
        <f>D63-E63</f>
        <v>11843</v>
      </c>
    </row>
    <row r="64" spans="1:6">
      <c r="A64" s="8"/>
      <c r="B64" s="11" t="s">
        <v>30</v>
      </c>
      <c r="C64" s="11"/>
      <c r="D64" s="12">
        <f>+D61-D63</f>
        <v>33302</v>
      </c>
      <c r="E64" s="13">
        <f>ROUND(D64/2,0)</f>
        <v>16651</v>
      </c>
      <c r="F64" s="12">
        <f>D64-E64</f>
        <v>16651</v>
      </c>
    </row>
    <row r="65" spans="1:6">
      <c r="A65" s="8">
        <v>4</v>
      </c>
      <c r="B65" s="11" t="s">
        <v>416</v>
      </c>
      <c r="C65" s="10">
        <v>1.9325999999999999E-2</v>
      </c>
      <c r="D65" s="9">
        <f>ROUND(D$3*C65,0)</f>
        <v>21229</v>
      </c>
      <c r="E65" s="11">
        <f>ROUND(D65/2,0)</f>
        <v>10615</v>
      </c>
      <c r="F65" s="9">
        <f>D65-E65</f>
        <v>10614</v>
      </c>
    </row>
    <row r="66" spans="1:6">
      <c r="A66" s="8"/>
      <c r="B66" s="11" t="s">
        <v>28</v>
      </c>
      <c r="C66" s="11"/>
      <c r="D66" s="14">
        <v>0.49643300000000001</v>
      </c>
      <c r="E66" s="11"/>
      <c r="F66" s="11"/>
    </row>
    <row r="67" spans="1:6">
      <c r="A67" s="8"/>
      <c r="B67" s="11" t="s">
        <v>29</v>
      </c>
      <c r="C67" s="11"/>
      <c r="D67" s="15">
        <f>ROUND(D65*D66,0)</f>
        <v>10539</v>
      </c>
      <c r="E67" s="16">
        <f>ROUND(D67/2,0)</f>
        <v>5270</v>
      </c>
      <c r="F67" s="15">
        <f>D67-E67</f>
        <v>5269</v>
      </c>
    </row>
    <row r="68" spans="1:6">
      <c r="A68" s="8"/>
      <c r="B68" s="11" t="s">
        <v>30</v>
      </c>
      <c r="C68" s="11"/>
      <c r="D68" s="12">
        <f>+D65-D67</f>
        <v>10690</v>
      </c>
      <c r="E68" s="13">
        <f>ROUND(D68/2,0)</f>
        <v>5345</v>
      </c>
      <c r="F68" s="12">
        <f>D68-E68</f>
        <v>5345</v>
      </c>
    </row>
    <row r="69" spans="1:6">
      <c r="A69" s="8">
        <v>4</v>
      </c>
      <c r="B69" s="11" t="s">
        <v>417</v>
      </c>
      <c r="C69" s="10">
        <v>7.7600000000000004E-3</v>
      </c>
      <c r="D69" s="9">
        <f>ROUND(D$3*C69,0)</f>
        <v>8524</v>
      </c>
      <c r="E69" s="11">
        <f>ROUND(D69/2,0)</f>
        <v>4262</v>
      </c>
      <c r="F69" s="9">
        <f>D69-E69</f>
        <v>4262</v>
      </c>
    </row>
    <row r="70" spans="1:6">
      <c r="A70" s="8"/>
      <c r="B70" s="11" t="s">
        <v>28</v>
      </c>
      <c r="C70" s="11"/>
      <c r="D70" s="14">
        <v>0.41642699999999999</v>
      </c>
      <c r="E70" s="11"/>
      <c r="F70" s="11"/>
    </row>
    <row r="71" spans="1:6">
      <c r="A71" s="8" t="s">
        <v>590</v>
      </c>
      <c r="B71" s="11" t="s">
        <v>29</v>
      </c>
      <c r="C71" s="11"/>
      <c r="D71" s="15">
        <f>ROUND(D69*D70,0)</f>
        <v>3550</v>
      </c>
      <c r="E71" s="16">
        <f>ROUND(D71/2,0)</f>
        <v>1775</v>
      </c>
      <c r="F71" s="15">
        <f>D71-E71</f>
        <v>1775</v>
      </c>
    </row>
    <row r="72" spans="1:6">
      <c r="A72" s="8"/>
      <c r="B72" s="11" t="s">
        <v>30</v>
      </c>
      <c r="C72" s="11"/>
      <c r="D72" s="12">
        <f>+D69-D71</f>
        <v>4974</v>
      </c>
      <c r="E72" s="13">
        <f>ROUND(D72/2,0)</f>
        <v>2487</v>
      </c>
      <c r="F72" s="12">
        <f>D72-E72</f>
        <v>2487</v>
      </c>
    </row>
    <row r="73" spans="1:6">
      <c r="A73" s="8">
        <v>4</v>
      </c>
      <c r="B73" s="11" t="s">
        <v>418</v>
      </c>
      <c r="C73" s="10">
        <v>1.3414000000000001E-2</v>
      </c>
      <c r="D73" s="9">
        <f>ROUND(D$3*C73,0)</f>
        <v>14735</v>
      </c>
      <c r="E73" s="11">
        <f>ROUND(D73/2,0)</f>
        <v>7368</v>
      </c>
      <c r="F73" s="9">
        <f>D73-E73</f>
        <v>7367</v>
      </c>
    </row>
    <row r="74" spans="1:6">
      <c r="A74" s="8"/>
      <c r="B74" s="11" t="s">
        <v>28</v>
      </c>
      <c r="C74" s="11"/>
      <c r="D74" s="14">
        <v>0.46119399999999999</v>
      </c>
      <c r="E74" s="11"/>
      <c r="F74" s="11"/>
    </row>
    <row r="75" spans="1:6">
      <c r="A75" s="8"/>
      <c r="B75" s="11" t="s">
        <v>29</v>
      </c>
      <c r="C75" s="11"/>
      <c r="D75" s="15">
        <f>ROUND(D73*D74,0)</f>
        <v>6796</v>
      </c>
      <c r="E75" s="16">
        <f>ROUND(D75/2,0)</f>
        <v>3398</v>
      </c>
      <c r="F75" s="15">
        <f>D75-E75</f>
        <v>3398</v>
      </c>
    </row>
    <row r="76" spans="1:6">
      <c r="A76" s="8"/>
      <c r="B76" s="11" t="s">
        <v>30</v>
      </c>
      <c r="C76" s="11"/>
      <c r="D76" s="12">
        <f>+D73-D75</f>
        <v>7939</v>
      </c>
      <c r="E76" s="13">
        <f>ROUND(D76/2,0)</f>
        <v>3970</v>
      </c>
      <c r="F76" s="12">
        <f>D76-E76</f>
        <v>3969</v>
      </c>
    </row>
    <row r="77" spans="1:6">
      <c r="A77" s="8">
        <v>4</v>
      </c>
      <c r="B77" s="11" t="s">
        <v>419</v>
      </c>
      <c r="C77" s="10">
        <v>0.170291</v>
      </c>
      <c r="D77" s="9">
        <f>ROUND(D$3*C77,0)</f>
        <v>187062</v>
      </c>
      <c r="E77" s="11">
        <f>ROUND(D77/2,0)</f>
        <v>93531</v>
      </c>
      <c r="F77" s="9">
        <f>D77-E77</f>
        <v>93531</v>
      </c>
    </row>
    <row r="78" spans="1:6">
      <c r="A78" s="8"/>
      <c r="B78" s="11" t="s">
        <v>28</v>
      </c>
      <c r="C78" s="11"/>
      <c r="D78" s="14">
        <v>0.48746899999999999</v>
      </c>
      <c r="E78" s="11"/>
      <c r="F78" s="11"/>
    </row>
    <row r="79" spans="1:6">
      <c r="A79" s="8"/>
      <c r="B79" s="11" t="s">
        <v>29</v>
      </c>
      <c r="C79" s="11"/>
      <c r="D79" s="15">
        <f>ROUND(D77*D78,0)</f>
        <v>91187</v>
      </c>
      <c r="E79" s="16">
        <f t="shared" ref="E79:E85" si="3">ROUND(D79/2,0)</f>
        <v>45594</v>
      </c>
      <c r="F79" s="15">
        <f t="shared" ref="F79:F85" si="4">D79-E79</f>
        <v>45593</v>
      </c>
    </row>
    <row r="80" spans="1:6">
      <c r="A80" s="8"/>
      <c r="B80" s="11" t="s">
        <v>30</v>
      </c>
      <c r="C80" s="11"/>
      <c r="D80" s="12">
        <f>+D77-D79</f>
        <v>95875</v>
      </c>
      <c r="E80" s="13">
        <f t="shared" si="3"/>
        <v>47938</v>
      </c>
      <c r="F80" s="12">
        <f t="shared" si="4"/>
        <v>47937</v>
      </c>
    </row>
    <row r="81" spans="1:8">
      <c r="A81" s="8">
        <v>5</v>
      </c>
      <c r="B81" s="11" t="s">
        <v>420</v>
      </c>
      <c r="C81" s="10">
        <v>1.9574000000000001E-2</v>
      </c>
      <c r="D81" s="12">
        <f>ROUND(D$3*C81,0)</f>
        <v>21502</v>
      </c>
      <c r="E81" s="13">
        <f t="shared" si="3"/>
        <v>10751</v>
      </c>
      <c r="F81" s="12">
        <f t="shared" si="4"/>
        <v>10751</v>
      </c>
    </row>
    <row r="82" spans="1:8">
      <c r="A82" s="8">
        <v>6</v>
      </c>
      <c r="B82" s="11" t="s">
        <v>421</v>
      </c>
      <c r="C82" s="10">
        <v>2.467E-3</v>
      </c>
      <c r="D82" s="12">
        <f>ROUND(D$3*C82,0)</f>
        <v>2710</v>
      </c>
      <c r="E82" s="13">
        <f t="shared" si="3"/>
        <v>1355</v>
      </c>
      <c r="F82" s="12">
        <f t="shared" si="4"/>
        <v>1355</v>
      </c>
    </row>
    <row r="83" spans="1:8">
      <c r="A83" s="8">
        <v>6</v>
      </c>
      <c r="B83" s="11" t="s">
        <v>422</v>
      </c>
      <c r="C83" s="10">
        <v>2.0219999999999999E-3</v>
      </c>
      <c r="D83" s="12">
        <f>ROUND(D$3*C83,0)</f>
        <v>2221</v>
      </c>
      <c r="E83" s="13">
        <f t="shared" si="3"/>
        <v>1111</v>
      </c>
      <c r="F83" s="12">
        <f t="shared" si="4"/>
        <v>1110</v>
      </c>
    </row>
    <row r="84" spans="1:8">
      <c r="A84" s="8">
        <v>6</v>
      </c>
      <c r="B84" s="11" t="s">
        <v>423</v>
      </c>
      <c r="C84" s="10">
        <v>1.1150999999999999E-2</v>
      </c>
      <c r="D84" s="12">
        <f>ROUND(D$3*C84,0)</f>
        <v>12249</v>
      </c>
      <c r="E84" s="13">
        <f t="shared" si="3"/>
        <v>6125</v>
      </c>
      <c r="F84" s="12">
        <f t="shared" si="4"/>
        <v>6124</v>
      </c>
    </row>
    <row r="85" spans="1:8">
      <c r="A85" s="8">
        <v>6</v>
      </c>
      <c r="B85" s="11" t="s">
        <v>424</v>
      </c>
      <c r="C85" s="10">
        <v>3.201900000000002E-2</v>
      </c>
      <c r="D85" s="12">
        <f>+D3-SUM(D4:D5)-SUM(D10:D53)-D57-D61-D65-D69-D73-D77-SUM(D81:D84)</f>
        <v>35178</v>
      </c>
      <c r="E85" s="13">
        <f t="shared" si="3"/>
        <v>17589</v>
      </c>
      <c r="F85" s="12">
        <f t="shared" si="4"/>
        <v>17589</v>
      </c>
    </row>
    <row r="86" spans="1:8">
      <c r="A86" s="8"/>
      <c r="B86" s="28" t="s">
        <v>425</v>
      </c>
      <c r="C86" s="10">
        <v>1</v>
      </c>
      <c r="D86" s="12">
        <f>+D4+SUM(D7:D52)+SUM(D55:D56)+SUM(D59:D60)+SUM(D63:D64)+SUM(D67:D68)+SUM(D71:D72)+SUM(D75:D76)+SUM(D79:D85)</f>
        <v>1098486</v>
      </c>
      <c r="E86" s="12">
        <f>+E4+SUM(E7:E52)+SUM(E55:E56)+SUM(E59:E60)+SUM(E63:E64)+SUM(E67:E68)+SUM(E71:E72)+SUM(E75:E76)+SUM(E79:E85)</f>
        <v>549254</v>
      </c>
      <c r="F86" s="12">
        <f>+F4+SUM(F7:F52)+SUM(F55:F56)+SUM(F59:F60)+SUM(F63:F64)+SUM(F67:F68)+SUM(F71:F72)+SUM(F75:F76)+SUM(F79:F85)</f>
        <v>549232</v>
      </c>
    </row>
    <row r="87" spans="1:8">
      <c r="B87" s="18" t="s">
        <v>38</v>
      </c>
      <c r="D87" s="19">
        <f>+D4</f>
        <v>921</v>
      </c>
      <c r="E87" s="19">
        <f>+E4</f>
        <v>461</v>
      </c>
      <c r="F87" s="19">
        <f>+F4</f>
        <v>460</v>
      </c>
    </row>
    <row r="88" spans="1:8">
      <c r="B88" s="2" t="s">
        <v>39</v>
      </c>
      <c r="D88" s="19">
        <f>+D7</f>
        <v>95755</v>
      </c>
      <c r="E88" s="19">
        <f>+E7</f>
        <v>47878</v>
      </c>
      <c r="F88" s="19">
        <f>+F7</f>
        <v>47877</v>
      </c>
    </row>
    <row r="89" spans="1:8">
      <c r="B89" s="2" t="s">
        <v>40</v>
      </c>
      <c r="D89" s="19">
        <f>+D55+D59+D63+D67+D71+D75+D79</f>
        <v>255038</v>
      </c>
      <c r="E89" s="19">
        <f>+E55+E59+E63+E67+E71+E75+E79</f>
        <v>127521</v>
      </c>
      <c r="F89" s="19">
        <f>+F55+F59+F63+F67+F71+F75+F79</f>
        <v>127517</v>
      </c>
      <c r="H89" s="3">
        <v>1</v>
      </c>
    </row>
    <row r="90" spans="1:8">
      <c r="B90" s="18" t="s">
        <v>41</v>
      </c>
      <c r="D90" s="19">
        <f>+D86-D87-D88-D89</f>
        <v>746772</v>
      </c>
      <c r="E90" s="19">
        <f>+E86-E87-E88-E89</f>
        <v>373394</v>
      </c>
      <c r="F90" s="19">
        <f>+F86-F87-F88-F89</f>
        <v>373378</v>
      </c>
      <c r="H90" s="3">
        <v>2</v>
      </c>
    </row>
    <row r="92" spans="1:8" hidden="1">
      <c r="B92" s="3" t="s">
        <v>42</v>
      </c>
      <c r="C92" s="4">
        <v>2.0000000000228169E-6</v>
      </c>
      <c r="D92" s="3">
        <f>+D85-ROUND(D3*C85,0)</f>
        <v>6</v>
      </c>
    </row>
  </sheetData>
  <pageMargins left="0.7" right="0.7" top="0.75" bottom="0.75" header="0.3" footer="0.3"/>
  <pageSetup scale="5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
    <pageSetUpPr fitToPage="1"/>
  </sheetPr>
  <dimension ref="A1:WVB78"/>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426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ht="15.75" customHeight="1">
      <c r="A3" s="7" t="s">
        <v>2</v>
      </c>
      <c r="B3" s="7" t="s">
        <v>3</v>
      </c>
      <c r="C3" s="10"/>
      <c r="D3" s="9">
        <f>'Allocation Worksheet'!$D$21</f>
        <v>661018</v>
      </c>
      <c r="E3" s="11"/>
      <c r="F3" s="11"/>
    </row>
    <row r="4" spans="1:6">
      <c r="A4" s="8">
        <v>0</v>
      </c>
      <c r="B4" s="11" t="s">
        <v>4</v>
      </c>
      <c r="C4" s="10">
        <v>1.3240000000000001E-3</v>
      </c>
      <c r="D4" s="12">
        <f>ROUND(D$3*C4,0)</f>
        <v>875</v>
      </c>
      <c r="E4" s="13">
        <f>ROUND(D4/2,0)</f>
        <v>438</v>
      </c>
      <c r="F4" s="12">
        <f>D4-E4</f>
        <v>437</v>
      </c>
    </row>
    <row r="5" spans="1:6">
      <c r="A5" s="8">
        <v>1</v>
      </c>
      <c r="B5" s="11" t="s">
        <v>427</v>
      </c>
      <c r="C5" s="10">
        <v>0.123831</v>
      </c>
      <c r="D5" s="9">
        <f>ROUND(D$3*C5,0)</f>
        <v>81855</v>
      </c>
      <c r="E5" s="11">
        <f>ROUND(D5/2,0)</f>
        <v>40928</v>
      </c>
      <c r="F5" s="9">
        <f>D5-E5</f>
        <v>40927</v>
      </c>
    </row>
    <row r="6" spans="1:6">
      <c r="A6" s="8"/>
      <c r="B6" s="11" t="s">
        <v>6</v>
      </c>
      <c r="C6" s="11"/>
      <c r="D6" s="14">
        <v>0.18373200000000001</v>
      </c>
      <c r="E6" s="11"/>
      <c r="F6" s="11"/>
    </row>
    <row r="7" spans="1:6">
      <c r="A7" s="8"/>
      <c r="B7" s="11" t="s">
        <v>7</v>
      </c>
      <c r="C7" s="11"/>
      <c r="D7" s="15">
        <f>ROUND(D5*D6,0)</f>
        <v>15039</v>
      </c>
      <c r="E7" s="16">
        <f>ROUND(D7/2,0)</f>
        <v>7520</v>
      </c>
      <c r="F7" s="15">
        <f>D7-E7</f>
        <v>7519</v>
      </c>
    </row>
    <row r="8" spans="1:6">
      <c r="A8" s="8"/>
      <c r="B8" s="11" t="s">
        <v>8</v>
      </c>
      <c r="C8" s="11"/>
      <c r="D8" s="12">
        <f>+D5-D7</f>
        <v>66816</v>
      </c>
      <c r="E8" s="13">
        <f>ROUND(D8/2,0)</f>
        <v>33408</v>
      </c>
      <c r="F8" s="12">
        <f>D8-E8</f>
        <v>33408</v>
      </c>
    </row>
    <row r="9" spans="1:6">
      <c r="A9" s="8">
        <v>2</v>
      </c>
      <c r="B9" s="11" t="s">
        <v>428</v>
      </c>
      <c r="C9" s="11"/>
      <c r="D9" s="9"/>
      <c r="E9" s="11"/>
      <c r="F9" s="11"/>
    </row>
    <row r="10" spans="1:6">
      <c r="A10" s="8"/>
      <c r="B10" s="11" t="s">
        <v>10</v>
      </c>
      <c r="C10" s="10">
        <v>8.7699999999999996E-4</v>
      </c>
      <c r="D10" s="12">
        <f>ROUND(D$3*C10,0)</f>
        <v>580</v>
      </c>
      <c r="E10" s="13">
        <f>ROUND(D10/2,0)</f>
        <v>290</v>
      </c>
      <c r="F10" s="12">
        <f>D10-E10</f>
        <v>290</v>
      </c>
    </row>
    <row r="11" spans="1:6">
      <c r="A11" s="8"/>
      <c r="B11" s="11" t="s">
        <v>11</v>
      </c>
      <c r="C11" s="10">
        <v>9.3999999999999994E-5</v>
      </c>
      <c r="D11" s="12">
        <f>ROUND(D$3*C11,0)</f>
        <v>62</v>
      </c>
      <c r="E11" s="13">
        <f>ROUND(D11/2,0)</f>
        <v>31</v>
      </c>
      <c r="F11" s="12">
        <f>D11-E11</f>
        <v>31</v>
      </c>
    </row>
    <row r="12" spans="1:6">
      <c r="A12" s="8">
        <v>2</v>
      </c>
      <c r="B12" s="11" t="s">
        <v>200</v>
      </c>
      <c r="C12" s="11"/>
      <c r="D12" s="9"/>
      <c r="E12" s="11"/>
      <c r="F12" s="11"/>
    </row>
    <row r="13" spans="1:6">
      <c r="A13" s="8"/>
      <c r="B13" s="11" t="s">
        <v>10</v>
      </c>
      <c r="C13" s="10">
        <v>3.4699999999999998E-4</v>
      </c>
      <c r="D13" s="12">
        <f>ROUND(D$3*C13,0)</f>
        <v>229</v>
      </c>
      <c r="E13" s="13">
        <f>ROUND(D13/2,0)</f>
        <v>115</v>
      </c>
      <c r="F13" s="12">
        <f>D13-E13</f>
        <v>114</v>
      </c>
    </row>
    <row r="14" spans="1:6">
      <c r="A14" s="8"/>
      <c r="B14" s="11" t="s">
        <v>11</v>
      </c>
      <c r="C14" s="10">
        <v>2.6200000000000003E-4</v>
      </c>
      <c r="D14" s="12">
        <f>ROUND(D$3*C14,0)</f>
        <v>173</v>
      </c>
      <c r="E14" s="13">
        <f>ROUND(D14/2,0)</f>
        <v>87</v>
      </c>
      <c r="F14" s="12">
        <f>D14-E14</f>
        <v>86</v>
      </c>
    </row>
    <row r="15" spans="1:6">
      <c r="A15" s="8">
        <v>2</v>
      </c>
      <c r="B15" s="11" t="s">
        <v>249</v>
      </c>
      <c r="C15" s="11"/>
      <c r="D15" s="9"/>
      <c r="E15" s="11"/>
      <c r="F15" s="11"/>
    </row>
    <row r="16" spans="1:6">
      <c r="A16" s="8"/>
      <c r="B16" s="11" t="s">
        <v>10</v>
      </c>
      <c r="C16" s="10">
        <v>1.3760000000000001E-3</v>
      </c>
      <c r="D16" s="12">
        <f>ROUND(D$3*C16,0)</f>
        <v>910</v>
      </c>
      <c r="E16" s="13">
        <f>ROUND(D16/2,0)</f>
        <v>455</v>
      </c>
      <c r="F16" s="12">
        <f>D16-E16</f>
        <v>455</v>
      </c>
    </row>
    <row r="17" spans="1:6">
      <c r="A17" s="8"/>
      <c r="B17" s="11" t="s">
        <v>11</v>
      </c>
      <c r="C17" s="10">
        <v>1.3100000000000001E-4</v>
      </c>
      <c r="D17" s="12">
        <f>ROUND(D$3*C17,0)</f>
        <v>87</v>
      </c>
      <c r="E17" s="13">
        <f>ROUND(D17/2,0)</f>
        <v>44</v>
      </c>
      <c r="F17" s="12">
        <f>D17-E17</f>
        <v>43</v>
      </c>
    </row>
    <row r="18" spans="1:6">
      <c r="A18" s="8">
        <v>2</v>
      </c>
      <c r="B18" s="11" t="s">
        <v>429</v>
      </c>
      <c r="C18" s="11"/>
      <c r="D18" s="9"/>
      <c r="E18" s="11"/>
      <c r="F18" s="11"/>
    </row>
    <row r="19" spans="1:6">
      <c r="A19" s="8"/>
      <c r="B19" s="11" t="s">
        <v>10</v>
      </c>
      <c r="C19" s="10">
        <v>2.5599999999999999E-4</v>
      </c>
      <c r="D19" s="12">
        <f>ROUND(D$3*C19,0)</f>
        <v>169</v>
      </c>
      <c r="E19" s="13">
        <f>ROUND(D19/2,0)</f>
        <v>85</v>
      </c>
      <c r="F19" s="12">
        <f>D19-E19</f>
        <v>84</v>
      </c>
    </row>
    <row r="20" spans="1:6">
      <c r="A20" s="8"/>
      <c r="B20" s="11" t="s">
        <v>11</v>
      </c>
      <c r="C20" s="10">
        <v>0</v>
      </c>
      <c r="D20" s="12">
        <f>ROUND(D$3*C20,0)</f>
        <v>0</v>
      </c>
      <c r="E20" s="13">
        <f>ROUND(D20/2,0)</f>
        <v>0</v>
      </c>
      <c r="F20" s="12">
        <f>D20-E20</f>
        <v>0</v>
      </c>
    </row>
    <row r="21" spans="1:6">
      <c r="A21" s="8">
        <v>2</v>
      </c>
      <c r="B21" s="11" t="s">
        <v>430</v>
      </c>
      <c r="C21" s="11"/>
      <c r="D21" s="9"/>
      <c r="E21" s="11"/>
      <c r="F21" s="11"/>
    </row>
    <row r="22" spans="1:6">
      <c r="A22" s="8"/>
      <c r="B22" s="11" t="s">
        <v>10</v>
      </c>
      <c r="C22" s="10">
        <v>7.1400000000000001E-4</v>
      </c>
      <c r="D22" s="12">
        <f>ROUND(D$3*C22,0)</f>
        <v>472</v>
      </c>
      <c r="E22" s="13">
        <f>ROUND(D22/2,0)</f>
        <v>236</v>
      </c>
      <c r="F22" s="12">
        <f>D22-E22</f>
        <v>236</v>
      </c>
    </row>
    <row r="23" spans="1:6">
      <c r="A23" s="8"/>
      <c r="B23" s="11" t="s">
        <v>11</v>
      </c>
      <c r="C23" s="10">
        <v>2.0599999999999999E-4</v>
      </c>
      <c r="D23" s="12">
        <f>ROUND(D$3*C23,0)</f>
        <v>136</v>
      </c>
      <c r="E23" s="13">
        <f>ROUND(D23/2,0)</f>
        <v>68</v>
      </c>
      <c r="F23" s="12">
        <f>D23-E23</f>
        <v>68</v>
      </c>
    </row>
    <row r="24" spans="1:6">
      <c r="A24" s="8">
        <v>2</v>
      </c>
      <c r="B24" s="11" t="s">
        <v>431</v>
      </c>
      <c r="C24" s="11"/>
      <c r="D24" s="9"/>
      <c r="E24" s="11"/>
      <c r="F24" s="11"/>
    </row>
    <row r="25" spans="1:6">
      <c r="A25" s="8"/>
      <c r="B25" s="11" t="s">
        <v>10</v>
      </c>
      <c r="C25" s="10">
        <v>1.8799999999999999E-4</v>
      </c>
      <c r="D25" s="12">
        <f>ROUND(D$3*C25,0)</f>
        <v>124</v>
      </c>
      <c r="E25" s="13">
        <f>ROUND(D25/2,0)</f>
        <v>62</v>
      </c>
      <c r="F25" s="12">
        <f>D25-E25</f>
        <v>62</v>
      </c>
    </row>
    <row r="26" spans="1:6">
      <c r="A26" s="8"/>
      <c r="B26" s="11" t="s">
        <v>11</v>
      </c>
      <c r="C26" s="10">
        <v>2.2000000000000001E-4</v>
      </c>
      <c r="D26" s="12">
        <f>ROUND(D$3*C26,0)</f>
        <v>145</v>
      </c>
      <c r="E26" s="13">
        <f>ROUND(D26/2,0)</f>
        <v>73</v>
      </c>
      <c r="F26" s="12">
        <f>D26-E26</f>
        <v>72</v>
      </c>
    </row>
    <row r="27" spans="1:6">
      <c r="A27" s="8">
        <v>2</v>
      </c>
      <c r="B27" s="11" t="s">
        <v>432</v>
      </c>
      <c r="C27" s="11"/>
      <c r="D27" s="9"/>
      <c r="E27" s="11"/>
      <c r="F27" s="11"/>
    </row>
    <row r="28" spans="1:6">
      <c r="A28" s="8"/>
      <c r="B28" s="11" t="s">
        <v>10</v>
      </c>
      <c r="C28" s="10">
        <v>4.55E-4</v>
      </c>
      <c r="D28" s="12">
        <f>ROUND(D$3*C28,0)</f>
        <v>301</v>
      </c>
      <c r="E28" s="13">
        <f>ROUND(D28/2,0)</f>
        <v>151</v>
      </c>
      <c r="F28" s="12">
        <f>D28-E28</f>
        <v>150</v>
      </c>
    </row>
    <row r="29" spans="1:6">
      <c r="A29" s="8"/>
      <c r="B29" s="11" t="s">
        <v>11</v>
      </c>
      <c r="C29" s="10">
        <v>2.5700000000000001E-4</v>
      </c>
      <c r="D29" s="12">
        <f>ROUND(D$3*C29,0)</f>
        <v>170</v>
      </c>
      <c r="E29" s="13">
        <f>ROUND(D29/2,0)</f>
        <v>85</v>
      </c>
      <c r="F29" s="12">
        <f>D29-E29</f>
        <v>85</v>
      </c>
    </row>
    <row r="30" spans="1:6">
      <c r="A30" s="8">
        <v>2</v>
      </c>
      <c r="B30" s="11" t="s">
        <v>49</v>
      </c>
      <c r="C30" s="11"/>
      <c r="D30" s="9"/>
      <c r="E30" s="11"/>
      <c r="F30" s="11"/>
    </row>
    <row r="31" spans="1:6">
      <c r="A31" s="8"/>
      <c r="B31" s="11" t="s">
        <v>10</v>
      </c>
      <c r="C31" s="10">
        <v>1.194E-3</v>
      </c>
      <c r="D31" s="12">
        <f>ROUND(D$3*C31,0)</f>
        <v>789</v>
      </c>
      <c r="E31" s="13">
        <f>ROUND(D31/2,0)</f>
        <v>395</v>
      </c>
      <c r="F31" s="12">
        <f>D31-E31</f>
        <v>394</v>
      </c>
    </row>
    <row r="32" spans="1:6">
      <c r="A32" s="8"/>
      <c r="B32" s="11" t="s">
        <v>11</v>
      </c>
      <c r="C32" s="10">
        <v>8.25E-4</v>
      </c>
      <c r="D32" s="12">
        <f>ROUND(D$3*C32,0)</f>
        <v>545</v>
      </c>
      <c r="E32" s="13">
        <f>ROUND(D32/2,0)</f>
        <v>273</v>
      </c>
      <c r="F32" s="12">
        <f>D32-E32</f>
        <v>272</v>
      </c>
    </row>
    <row r="33" spans="1:6">
      <c r="A33" s="8">
        <v>2</v>
      </c>
      <c r="B33" s="11" t="s">
        <v>14</v>
      </c>
      <c r="C33" s="11"/>
      <c r="D33" s="9"/>
      <c r="E33" s="11"/>
      <c r="F33" s="11"/>
    </row>
    <row r="34" spans="1:6">
      <c r="A34" s="8"/>
      <c r="B34" s="11" t="s">
        <v>10</v>
      </c>
      <c r="C34" s="10">
        <v>1.3799999999999999E-4</v>
      </c>
      <c r="D34" s="12">
        <f>ROUND(D$3*C34,0)</f>
        <v>91</v>
      </c>
      <c r="E34" s="13">
        <f>ROUND(D34/2,0)</f>
        <v>46</v>
      </c>
      <c r="F34" s="12">
        <f>D34-E34</f>
        <v>45</v>
      </c>
    </row>
    <row r="35" spans="1:6">
      <c r="A35" s="8"/>
      <c r="B35" s="11" t="s">
        <v>11</v>
      </c>
      <c r="C35" s="10">
        <v>7.7000000000000001E-5</v>
      </c>
      <c r="D35" s="12">
        <f>ROUND(D$3*C35,0)</f>
        <v>51</v>
      </c>
      <c r="E35" s="13">
        <f>ROUND(D35/2,0)</f>
        <v>26</v>
      </c>
      <c r="F35" s="12">
        <f>D35-E35</f>
        <v>25</v>
      </c>
    </row>
    <row r="36" spans="1:6">
      <c r="A36" s="8">
        <v>2</v>
      </c>
      <c r="B36" s="11" t="s">
        <v>52</v>
      </c>
      <c r="C36" s="11"/>
      <c r="D36" s="9"/>
      <c r="E36" s="11"/>
      <c r="F36" s="11"/>
    </row>
    <row r="37" spans="1:6">
      <c r="A37" s="8"/>
      <c r="B37" s="11" t="s">
        <v>10</v>
      </c>
      <c r="C37" s="10">
        <v>8.3299999999999997E-4</v>
      </c>
      <c r="D37" s="12">
        <f>ROUND(D$3*C37,0)</f>
        <v>551</v>
      </c>
      <c r="E37" s="13">
        <f>ROUND(D37/2,0)</f>
        <v>276</v>
      </c>
      <c r="F37" s="12">
        <f>D37-E37</f>
        <v>275</v>
      </c>
    </row>
    <row r="38" spans="1:6">
      <c r="A38" s="8"/>
      <c r="B38" s="11" t="s">
        <v>11</v>
      </c>
      <c r="C38" s="10">
        <v>5.7700000000000004E-4</v>
      </c>
      <c r="D38" s="12">
        <f>ROUND(D$3*C38,0)</f>
        <v>381</v>
      </c>
      <c r="E38" s="13">
        <f>ROUND(D38/2,0)</f>
        <v>191</v>
      </c>
      <c r="F38" s="12">
        <f>D38-E38</f>
        <v>190</v>
      </c>
    </row>
    <row r="39" spans="1:6">
      <c r="A39" s="8">
        <v>2</v>
      </c>
      <c r="B39" s="11" t="s">
        <v>53</v>
      </c>
      <c r="C39" s="11"/>
      <c r="D39" s="9"/>
      <c r="E39" s="11"/>
      <c r="F39" s="11"/>
    </row>
    <row r="40" spans="1:6">
      <c r="A40" s="8"/>
      <c r="B40" s="11" t="s">
        <v>10</v>
      </c>
      <c r="C40" s="10">
        <v>2.2599999999999999E-4</v>
      </c>
      <c r="D40" s="12">
        <f>ROUND(D$3*C40,0)</f>
        <v>149</v>
      </c>
      <c r="E40" s="13">
        <f>ROUND(D40/2,0)</f>
        <v>75</v>
      </c>
      <c r="F40" s="12">
        <f>D40-E40</f>
        <v>74</v>
      </c>
    </row>
    <row r="41" spans="1:6">
      <c r="A41" s="8"/>
      <c r="B41" s="11" t="s">
        <v>11</v>
      </c>
      <c r="C41" s="10">
        <v>1.46E-4</v>
      </c>
      <c r="D41" s="12">
        <f>ROUND(D$3*C41,0)</f>
        <v>97</v>
      </c>
      <c r="E41" s="13">
        <f>ROUND(D41/2,0)</f>
        <v>49</v>
      </c>
      <c r="F41" s="12">
        <f>D41-E41</f>
        <v>48</v>
      </c>
    </row>
    <row r="42" spans="1:6">
      <c r="A42" s="8">
        <v>2</v>
      </c>
      <c r="B42" s="11" t="s">
        <v>292</v>
      </c>
      <c r="C42" s="11"/>
      <c r="D42" s="9"/>
      <c r="E42" s="11"/>
      <c r="F42" s="11"/>
    </row>
    <row r="43" spans="1:6">
      <c r="A43" s="8"/>
      <c r="B43" s="11" t="s">
        <v>10</v>
      </c>
      <c r="C43" s="10">
        <v>1.0510000000000001E-3</v>
      </c>
      <c r="D43" s="12">
        <f t="shared" ref="D43:D50" si="0">ROUND(D$3*C43,0)</f>
        <v>695</v>
      </c>
      <c r="E43" s="13">
        <f t="shared" ref="E43:E50" si="1">ROUND(D43/2,0)</f>
        <v>348</v>
      </c>
      <c r="F43" s="12">
        <f t="shared" ref="F43:F50" si="2">D43-E43</f>
        <v>347</v>
      </c>
    </row>
    <row r="44" spans="1:6">
      <c r="A44" s="8"/>
      <c r="B44" s="11" t="s">
        <v>11</v>
      </c>
      <c r="C44" s="10">
        <v>8.5000000000000006E-5</v>
      </c>
      <c r="D44" s="12">
        <f t="shared" si="0"/>
        <v>56</v>
      </c>
      <c r="E44" s="13">
        <f t="shared" si="1"/>
        <v>28</v>
      </c>
      <c r="F44" s="12">
        <f t="shared" si="2"/>
        <v>28</v>
      </c>
    </row>
    <row r="45" spans="1:6">
      <c r="A45" s="8">
        <v>3</v>
      </c>
      <c r="B45" s="11" t="s">
        <v>433</v>
      </c>
      <c r="C45" s="10">
        <v>5.6999999999999998E-4</v>
      </c>
      <c r="D45" s="12">
        <f t="shared" si="0"/>
        <v>377</v>
      </c>
      <c r="E45" s="13">
        <f t="shared" si="1"/>
        <v>189</v>
      </c>
      <c r="F45" s="12">
        <f t="shared" si="2"/>
        <v>188</v>
      </c>
    </row>
    <row r="46" spans="1:6">
      <c r="A46" s="8">
        <v>3</v>
      </c>
      <c r="B46" s="11" t="s">
        <v>434</v>
      </c>
      <c r="C46" s="10">
        <v>6.3699999999999998E-3</v>
      </c>
      <c r="D46" s="12">
        <f t="shared" si="0"/>
        <v>4211</v>
      </c>
      <c r="E46" s="13">
        <f t="shared" si="1"/>
        <v>2106</v>
      </c>
      <c r="F46" s="12">
        <f t="shared" si="2"/>
        <v>2105</v>
      </c>
    </row>
    <row r="47" spans="1:6">
      <c r="A47" s="8">
        <v>3</v>
      </c>
      <c r="B47" s="11" t="s">
        <v>435</v>
      </c>
      <c r="C47" s="10">
        <v>5.1440000000000001E-3</v>
      </c>
      <c r="D47" s="12">
        <f t="shared" si="0"/>
        <v>3400</v>
      </c>
      <c r="E47" s="13">
        <f t="shared" si="1"/>
        <v>1700</v>
      </c>
      <c r="F47" s="12">
        <f t="shared" si="2"/>
        <v>1700</v>
      </c>
    </row>
    <row r="48" spans="1:6">
      <c r="A48" s="8">
        <v>3</v>
      </c>
      <c r="B48" s="11" t="s">
        <v>436</v>
      </c>
      <c r="C48" s="10">
        <v>5.4966000000000001E-2</v>
      </c>
      <c r="D48" s="12">
        <f t="shared" si="0"/>
        <v>36334</v>
      </c>
      <c r="E48" s="13">
        <f t="shared" si="1"/>
        <v>18167</v>
      </c>
      <c r="F48" s="12">
        <f t="shared" si="2"/>
        <v>18167</v>
      </c>
    </row>
    <row r="49" spans="1:6">
      <c r="A49" s="8">
        <v>3</v>
      </c>
      <c r="B49" s="11" t="s">
        <v>437</v>
      </c>
      <c r="C49" s="10">
        <v>6.9264999999999993E-2</v>
      </c>
      <c r="D49" s="12">
        <f t="shared" si="0"/>
        <v>45785</v>
      </c>
      <c r="E49" s="13">
        <f t="shared" si="1"/>
        <v>22893</v>
      </c>
      <c r="F49" s="12">
        <f t="shared" si="2"/>
        <v>22892</v>
      </c>
    </row>
    <row r="50" spans="1:6">
      <c r="A50" s="8">
        <v>4</v>
      </c>
      <c r="B50" s="11" t="s">
        <v>438</v>
      </c>
      <c r="C50" s="10">
        <v>0.26164399999999999</v>
      </c>
      <c r="D50" s="9">
        <f t="shared" si="0"/>
        <v>172951</v>
      </c>
      <c r="E50" s="11">
        <f t="shared" si="1"/>
        <v>86476</v>
      </c>
      <c r="F50" s="9">
        <f t="shared" si="2"/>
        <v>86475</v>
      </c>
    </row>
    <row r="51" spans="1:6">
      <c r="A51" s="8"/>
      <c r="B51" s="11" t="s">
        <v>28</v>
      </c>
      <c r="C51" s="11"/>
      <c r="D51" s="14">
        <v>0.42733900000000002</v>
      </c>
      <c r="E51" s="11"/>
      <c r="F51" s="11"/>
    </row>
    <row r="52" spans="1:6">
      <c r="A52" s="8"/>
      <c r="B52" s="11" t="s">
        <v>29</v>
      </c>
      <c r="C52" s="11"/>
      <c r="D52" s="15">
        <f>ROUND(D50*D51,0)</f>
        <v>73909</v>
      </c>
      <c r="E52" s="16">
        <f>ROUND(D52/2,0)</f>
        <v>36955</v>
      </c>
      <c r="F52" s="15">
        <f>D52-E52</f>
        <v>36954</v>
      </c>
    </row>
    <row r="53" spans="1:6">
      <c r="A53" s="8"/>
      <c r="B53" s="11" t="s">
        <v>30</v>
      </c>
      <c r="C53" s="11"/>
      <c r="D53" s="12">
        <f>+D50-D52</f>
        <v>99042</v>
      </c>
      <c r="E53" s="13">
        <f>ROUND(D53/2,0)</f>
        <v>49521</v>
      </c>
      <c r="F53" s="12">
        <f>D53-E53</f>
        <v>49521</v>
      </c>
    </row>
    <row r="54" spans="1:6">
      <c r="A54" s="8">
        <v>4</v>
      </c>
      <c r="B54" s="11" t="s">
        <v>439</v>
      </c>
      <c r="C54" s="10">
        <v>9.3826999999999994E-2</v>
      </c>
      <c r="D54" s="9">
        <f>ROUND(D$3*C54,0)</f>
        <v>62021</v>
      </c>
      <c r="E54" s="11">
        <f>ROUND(D54/2,0)</f>
        <v>31011</v>
      </c>
      <c r="F54" s="9">
        <f>D54-E54</f>
        <v>31010</v>
      </c>
    </row>
    <row r="55" spans="1:6">
      <c r="A55" s="8"/>
      <c r="B55" s="11" t="s">
        <v>28</v>
      </c>
      <c r="C55" s="11"/>
      <c r="D55" s="14">
        <v>0.45052399999999998</v>
      </c>
      <c r="E55" s="11"/>
      <c r="F55" s="11"/>
    </row>
    <row r="56" spans="1:6">
      <c r="A56" s="8"/>
      <c r="B56" s="11" t="s">
        <v>29</v>
      </c>
      <c r="C56" s="11"/>
      <c r="D56" s="15">
        <f>ROUND(D54*D55,0)</f>
        <v>27942</v>
      </c>
      <c r="E56" s="16">
        <f>ROUND(D56/2,0)</f>
        <v>13971</v>
      </c>
      <c r="F56" s="15">
        <f>D56-E56</f>
        <v>13971</v>
      </c>
    </row>
    <row r="57" spans="1:6">
      <c r="A57" s="8"/>
      <c r="B57" s="11" t="s">
        <v>30</v>
      </c>
      <c r="C57" s="11"/>
      <c r="D57" s="12">
        <f>+D54-D56</f>
        <v>34079</v>
      </c>
      <c r="E57" s="13">
        <f>ROUND(D57/2,0)</f>
        <v>17040</v>
      </c>
      <c r="F57" s="12">
        <f>D57-E57</f>
        <v>17039</v>
      </c>
    </row>
    <row r="58" spans="1:6">
      <c r="A58" s="8">
        <v>4</v>
      </c>
      <c r="B58" s="11" t="s">
        <v>440</v>
      </c>
      <c r="C58" s="10">
        <v>0.122852</v>
      </c>
      <c r="D58" s="9">
        <f>ROUND(D$3*C58,0)</f>
        <v>81207</v>
      </c>
      <c r="E58" s="11">
        <f>ROUND(D58/2,0)</f>
        <v>40604</v>
      </c>
      <c r="F58" s="9">
        <f>D58-E58</f>
        <v>40603</v>
      </c>
    </row>
    <row r="59" spans="1:6">
      <c r="A59" s="8"/>
      <c r="B59" s="11" t="s">
        <v>28</v>
      </c>
      <c r="C59" s="11"/>
      <c r="D59" s="14">
        <v>0.41065099999999999</v>
      </c>
      <c r="E59" s="11"/>
      <c r="F59" s="11"/>
    </row>
    <row r="60" spans="1:6">
      <c r="A60" s="8"/>
      <c r="B60" s="11" t="s">
        <v>29</v>
      </c>
      <c r="C60" s="11"/>
      <c r="D60" s="15">
        <f>ROUND(D58*D59,0)</f>
        <v>33348</v>
      </c>
      <c r="E60" s="16">
        <f>ROUND(D60/2,0)</f>
        <v>16674</v>
      </c>
      <c r="F60" s="15">
        <f>D60-E60</f>
        <v>16674</v>
      </c>
    </row>
    <row r="61" spans="1:6">
      <c r="A61" s="8"/>
      <c r="B61" s="11" t="s">
        <v>30</v>
      </c>
      <c r="C61" s="11"/>
      <c r="D61" s="12">
        <f>+D58-D60</f>
        <v>47859</v>
      </c>
      <c r="E61" s="13">
        <f>ROUND(D61/2,0)</f>
        <v>23930</v>
      </c>
      <c r="F61" s="12">
        <f>D61-E61</f>
        <v>23929</v>
      </c>
    </row>
    <row r="62" spans="1:6">
      <c r="A62" s="8">
        <v>4</v>
      </c>
      <c r="B62" s="11" t="s">
        <v>441</v>
      </c>
      <c r="C62" s="10">
        <v>0.22958200000000001</v>
      </c>
      <c r="D62" s="9">
        <f>ROUND(D$3*C62,0)</f>
        <v>151758</v>
      </c>
      <c r="E62" s="11">
        <f>ROUND(D62/2,0)</f>
        <v>75879</v>
      </c>
      <c r="F62" s="9">
        <f>D62-E62</f>
        <v>75879</v>
      </c>
    </row>
    <row r="63" spans="1:6">
      <c r="A63" s="8"/>
      <c r="B63" s="11" t="s">
        <v>28</v>
      </c>
      <c r="C63" s="11"/>
      <c r="D63" s="14">
        <v>0.389594</v>
      </c>
      <c r="E63" s="11"/>
      <c r="F63" s="11"/>
    </row>
    <row r="64" spans="1:6">
      <c r="A64" s="8"/>
      <c r="B64" s="11" t="s">
        <v>29</v>
      </c>
      <c r="C64" s="11"/>
      <c r="D64" s="15">
        <f>ROUND(D62*D63,0)</f>
        <v>59124</v>
      </c>
      <c r="E64" s="16">
        <f t="shared" ref="E64:E71" si="3">ROUND(D64/2,0)</f>
        <v>29562</v>
      </c>
      <c r="F64" s="15">
        <f t="shared" ref="F64:F71" si="4">D64-E64</f>
        <v>29562</v>
      </c>
    </row>
    <row r="65" spans="1:8">
      <c r="A65" s="8"/>
      <c r="B65" s="11" t="s">
        <v>30</v>
      </c>
      <c r="C65" s="11"/>
      <c r="D65" s="12">
        <f>+D62-D64</f>
        <v>92634</v>
      </c>
      <c r="E65" s="13">
        <f t="shared" si="3"/>
        <v>46317</v>
      </c>
      <c r="F65" s="12">
        <f t="shared" si="4"/>
        <v>46317</v>
      </c>
    </row>
    <row r="66" spans="1:8">
      <c r="A66" s="8">
        <v>5</v>
      </c>
      <c r="B66" s="11" t="s">
        <v>442</v>
      </c>
      <c r="C66" s="10">
        <v>4.9909999999999998E-3</v>
      </c>
      <c r="D66" s="12">
        <f>ROUND(D$3*C66,0)</f>
        <v>3299</v>
      </c>
      <c r="E66" s="13">
        <f t="shared" si="3"/>
        <v>1650</v>
      </c>
      <c r="F66" s="12">
        <f t="shared" si="4"/>
        <v>1649</v>
      </c>
    </row>
    <row r="67" spans="1:8">
      <c r="A67" s="8">
        <v>5</v>
      </c>
      <c r="B67" s="11" t="s">
        <v>443</v>
      </c>
      <c r="C67" s="10">
        <v>5.4840000000000002E-3</v>
      </c>
      <c r="D67" s="12">
        <f>ROUND(D$3*C67,0)</f>
        <v>3625</v>
      </c>
      <c r="E67" s="13">
        <f t="shared" si="3"/>
        <v>1813</v>
      </c>
      <c r="F67" s="12">
        <f t="shared" si="4"/>
        <v>1812</v>
      </c>
    </row>
    <row r="68" spans="1:8">
      <c r="A68" s="8">
        <v>5</v>
      </c>
      <c r="B68" s="11" t="s">
        <v>444</v>
      </c>
      <c r="C68" s="10">
        <v>4.5459999999999997E-3</v>
      </c>
      <c r="D68" s="12">
        <f>ROUND(D$3*C68,0)</f>
        <v>3005</v>
      </c>
      <c r="E68" s="13">
        <f t="shared" si="3"/>
        <v>1503</v>
      </c>
      <c r="F68" s="12">
        <f t="shared" si="4"/>
        <v>1502</v>
      </c>
    </row>
    <row r="69" spans="1:8">
      <c r="A69" s="8">
        <v>6</v>
      </c>
      <c r="B69" s="11" t="s">
        <v>445</v>
      </c>
      <c r="C69" s="10">
        <v>3.7239999999999999E-3</v>
      </c>
      <c r="D69" s="12">
        <f>ROUND(D$3*C69,0)</f>
        <v>2462</v>
      </c>
      <c r="E69" s="13">
        <f t="shared" si="3"/>
        <v>1231</v>
      </c>
      <c r="F69" s="12">
        <f t="shared" si="4"/>
        <v>1231</v>
      </c>
    </row>
    <row r="70" spans="1:8">
      <c r="A70" s="8">
        <v>6</v>
      </c>
      <c r="B70" s="11" t="s">
        <v>446</v>
      </c>
      <c r="C70" s="10">
        <v>0</v>
      </c>
      <c r="D70" s="12">
        <f>ROUND(D$3*C70,0)</f>
        <v>0</v>
      </c>
      <c r="E70" s="13">
        <f t="shared" si="3"/>
        <v>0</v>
      </c>
      <c r="F70" s="12">
        <f t="shared" si="4"/>
        <v>0</v>
      </c>
    </row>
    <row r="71" spans="1:8">
      <c r="A71" s="8" t="s">
        <v>590</v>
      </c>
      <c r="B71" s="11" t="s">
        <v>447</v>
      </c>
      <c r="C71" s="10">
        <v>1.3450000000001516E-3</v>
      </c>
      <c r="D71" s="12">
        <f>+D3-SUM(D4:D5)-SUM(D10:D50)-D54-D58-D62-SUM(D66:D70)</f>
        <v>890</v>
      </c>
      <c r="E71" s="13">
        <f t="shared" si="3"/>
        <v>445</v>
      </c>
      <c r="F71" s="12">
        <f t="shared" si="4"/>
        <v>445</v>
      </c>
    </row>
    <row r="72" spans="1:8">
      <c r="A72" s="8"/>
      <c r="B72" s="28" t="s">
        <v>288</v>
      </c>
      <c r="C72" s="10">
        <v>1</v>
      </c>
      <c r="D72" s="12">
        <f>+D4+SUM(D7:D49)+SUM(D52:D53)+SUM(D56:D57)+SUM(D60:D61)+SUM(D64:D71)</f>
        <v>661018</v>
      </c>
      <c r="E72" s="12">
        <f>+E4+SUM(E7:E49)+SUM(E52:E53)+SUM(E56:E57)+SUM(E60:E61)+SUM(E64:E71)</f>
        <v>330522</v>
      </c>
      <c r="F72" s="12">
        <f>+F4+SUM(F7:F49)+SUM(F52:F53)+SUM(F56:F57)+SUM(F60:F61)+SUM(F64:F71)</f>
        <v>330496</v>
      </c>
    </row>
    <row r="73" spans="1:8">
      <c r="B73" s="18" t="s">
        <v>38</v>
      </c>
      <c r="D73" s="19">
        <f>+D4</f>
        <v>875</v>
      </c>
      <c r="E73" s="19">
        <f>+E4</f>
        <v>438</v>
      </c>
      <c r="F73" s="19">
        <f>+F4</f>
        <v>437</v>
      </c>
    </row>
    <row r="74" spans="1:8">
      <c r="B74" s="2" t="s">
        <v>39</v>
      </c>
      <c r="D74" s="19">
        <f>+D7</f>
        <v>15039</v>
      </c>
      <c r="E74" s="19">
        <f>+E7</f>
        <v>7520</v>
      </c>
      <c r="F74" s="19">
        <f>+F7</f>
        <v>7519</v>
      </c>
    </row>
    <row r="75" spans="1:8">
      <c r="B75" s="2" t="s">
        <v>40</v>
      </c>
      <c r="D75" s="19">
        <f>+D52+D56+D60+D64</f>
        <v>194323</v>
      </c>
      <c r="E75" s="19">
        <f>+E52+E56+E60+E64</f>
        <v>97162</v>
      </c>
      <c r="F75" s="19">
        <f>+F52+F56+F60+F64</f>
        <v>97161</v>
      </c>
      <c r="H75" s="3">
        <v>1</v>
      </c>
    </row>
    <row r="76" spans="1:8">
      <c r="B76" s="18" t="s">
        <v>41</v>
      </c>
      <c r="D76" s="19">
        <f>+D72-D73-D74-D75</f>
        <v>450781</v>
      </c>
      <c r="E76" s="19">
        <f>+E72-E73-E74-E75</f>
        <v>225402</v>
      </c>
      <c r="F76" s="19">
        <f>+F72-F73-F74-F75</f>
        <v>225379</v>
      </c>
      <c r="H76" s="3">
        <v>2</v>
      </c>
    </row>
    <row r="78" spans="1:8" hidden="1">
      <c r="B78" s="3" t="s">
        <v>42</v>
      </c>
      <c r="C78" s="4">
        <v>-9.9999999984834442E-7</v>
      </c>
      <c r="D78" s="3">
        <f>+D71-ROUND(D3*C71,0)</f>
        <v>1</v>
      </c>
    </row>
  </sheetData>
  <pageMargins left="0.7" right="0.7" top="0.75" bottom="0.75" header="0.3" footer="0.3"/>
  <pageSetup scale="5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WVB105"/>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855468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855468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855468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855468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855468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855468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855468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855468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855468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855468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855468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855468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855468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855468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855468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855468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855468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855468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855468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855468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855468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855468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855468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855468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855468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855468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855468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855468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855468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855468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855468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855468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855468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855468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855468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855468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855468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855468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855468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855468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855468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855468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855468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855468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855468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855468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855468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855468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855468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855468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855468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855468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855468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855468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855468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855468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855468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855468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855468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855468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855468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855468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855468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41" t="s">
        <v>590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Worksheet'!$D$22</f>
        <v>2030213</v>
      </c>
      <c r="E3" s="11"/>
      <c r="F3" s="11"/>
    </row>
    <row r="4" spans="1:6">
      <c r="A4" s="23">
        <v>0</v>
      </c>
      <c r="B4" s="9" t="s">
        <v>4</v>
      </c>
      <c r="C4" s="10">
        <v>1.1360000000000001E-3</v>
      </c>
      <c r="D4" s="12">
        <f>ROUND(D$3*C4,0)</f>
        <v>2306</v>
      </c>
      <c r="E4" s="13">
        <f>ROUND(D4/2,0)</f>
        <v>1153</v>
      </c>
      <c r="F4" s="12">
        <f>D4-E4</f>
        <v>1153</v>
      </c>
    </row>
    <row r="5" spans="1:6">
      <c r="A5" s="23">
        <v>1</v>
      </c>
      <c r="B5" s="9" t="s">
        <v>448</v>
      </c>
      <c r="C5" s="10">
        <v>0.17275499999999999</v>
      </c>
      <c r="D5" s="9">
        <f>ROUND(D$3*C5,0)</f>
        <v>350729</v>
      </c>
      <c r="E5" s="11">
        <f>ROUND(D5/2,0)</f>
        <v>175365</v>
      </c>
      <c r="F5" s="9">
        <f>D5-E5</f>
        <v>175364</v>
      </c>
    </row>
    <row r="6" spans="1:6">
      <c r="A6" s="23"/>
      <c r="B6" s="11" t="s">
        <v>6</v>
      </c>
      <c r="C6" s="11"/>
      <c r="D6" s="14">
        <v>0.28568199999999999</v>
      </c>
      <c r="E6" s="11"/>
      <c r="F6" s="11"/>
    </row>
    <row r="7" spans="1:6">
      <c r="A7" s="23"/>
      <c r="B7" s="11" t="s">
        <v>7</v>
      </c>
      <c r="C7" s="11"/>
      <c r="D7" s="15">
        <f>ROUND(D5*D6,0)</f>
        <v>100197</v>
      </c>
      <c r="E7" s="16">
        <f>ROUND(D7/2,0)</f>
        <v>50099</v>
      </c>
      <c r="F7" s="15">
        <f>D7-E7</f>
        <v>50098</v>
      </c>
    </row>
    <row r="8" spans="1:6">
      <c r="A8" s="23"/>
      <c r="B8" s="11" t="s">
        <v>8</v>
      </c>
      <c r="C8" s="11"/>
      <c r="D8" s="12">
        <f>+D5-D7</f>
        <v>250532</v>
      </c>
      <c r="E8" s="13">
        <f>ROUND(D8/2,0)</f>
        <v>125266</v>
      </c>
      <c r="F8" s="12">
        <f>D8-E8</f>
        <v>125266</v>
      </c>
    </row>
    <row r="9" spans="1:6">
      <c r="A9" s="23">
        <v>2</v>
      </c>
      <c r="B9" s="9" t="s">
        <v>449</v>
      </c>
      <c r="C9" s="11"/>
      <c r="D9" s="9"/>
      <c r="E9" s="11"/>
      <c r="F9" s="11"/>
    </row>
    <row r="10" spans="1:6">
      <c r="A10" s="23"/>
      <c r="B10" s="9" t="s">
        <v>10</v>
      </c>
      <c r="C10" s="10">
        <v>2.4459999999999998E-3</v>
      </c>
      <c r="D10" s="12">
        <f>ROUND(D$3*C10,0)</f>
        <v>4966</v>
      </c>
      <c r="E10" s="13">
        <f>ROUND(D10/2,0)</f>
        <v>2483</v>
      </c>
      <c r="F10" s="12">
        <f>D10-E10</f>
        <v>2483</v>
      </c>
    </row>
    <row r="11" spans="1:6">
      <c r="A11" s="23"/>
      <c r="B11" s="9" t="s">
        <v>11</v>
      </c>
      <c r="C11" s="10">
        <v>4.0499999999999998E-4</v>
      </c>
      <c r="D11" s="12">
        <f>ROUND(D$3*C11,0)</f>
        <v>822</v>
      </c>
      <c r="E11" s="13">
        <f>ROUND(D11/2,0)</f>
        <v>411</v>
      </c>
      <c r="F11" s="12">
        <f>D11-E11</f>
        <v>411</v>
      </c>
    </row>
    <row r="12" spans="1:6">
      <c r="A12" s="23">
        <v>2</v>
      </c>
      <c r="B12" s="9" t="s">
        <v>450</v>
      </c>
      <c r="C12" s="11"/>
      <c r="D12" s="9"/>
      <c r="E12" s="11"/>
      <c r="F12" s="11"/>
    </row>
    <row r="13" spans="1:6">
      <c r="A13" s="23"/>
      <c r="B13" s="9" t="s">
        <v>10</v>
      </c>
      <c r="C13" s="10">
        <v>9.7999999999999997E-5</v>
      </c>
      <c r="D13" s="12">
        <f>ROUND(D$3*C13,0)</f>
        <v>199</v>
      </c>
      <c r="E13" s="13">
        <f>ROUND(D13/2,0)</f>
        <v>100</v>
      </c>
      <c r="F13" s="12">
        <f>D13-E13</f>
        <v>99</v>
      </c>
    </row>
    <row r="14" spans="1:6">
      <c r="A14" s="23"/>
      <c r="B14" s="9" t="s">
        <v>11</v>
      </c>
      <c r="C14" s="10">
        <v>2.52E-4</v>
      </c>
      <c r="D14" s="12">
        <f>ROUND(D$3*C14,0)</f>
        <v>512</v>
      </c>
      <c r="E14" s="13">
        <f>ROUND(D14/2,0)</f>
        <v>256</v>
      </c>
      <c r="F14" s="12">
        <f>D14-E14</f>
        <v>256</v>
      </c>
    </row>
    <row r="15" spans="1:6">
      <c r="A15" s="23">
        <v>2</v>
      </c>
      <c r="B15" s="9" t="s">
        <v>451</v>
      </c>
      <c r="C15" s="11"/>
      <c r="D15" s="9"/>
      <c r="E15" s="11"/>
      <c r="F15" s="11"/>
    </row>
    <row r="16" spans="1:6">
      <c r="A16" s="23"/>
      <c r="B16" s="9" t="s">
        <v>10</v>
      </c>
      <c r="C16" s="10">
        <v>1.2310000000000001E-3</v>
      </c>
      <c r="D16" s="12">
        <f>ROUND(D$3*C16,0)</f>
        <v>2499</v>
      </c>
      <c r="E16" s="13">
        <f>ROUND(D16/2,0)</f>
        <v>1250</v>
      </c>
      <c r="F16" s="12">
        <f>D16-E16</f>
        <v>1249</v>
      </c>
    </row>
    <row r="17" spans="1:6">
      <c r="A17" s="23"/>
      <c r="B17" s="9" t="s">
        <v>11</v>
      </c>
      <c r="C17" s="10">
        <v>1.5799999999999999E-4</v>
      </c>
      <c r="D17" s="12">
        <f>ROUND(D$3*C17,0)</f>
        <v>321</v>
      </c>
      <c r="E17" s="13">
        <f>ROUND(D17/2,0)</f>
        <v>161</v>
      </c>
      <c r="F17" s="12">
        <f>D17-E17</f>
        <v>160</v>
      </c>
    </row>
    <row r="18" spans="1:6">
      <c r="A18" s="23">
        <v>2</v>
      </c>
      <c r="B18" s="9" t="s">
        <v>147</v>
      </c>
      <c r="C18" s="11"/>
      <c r="D18" s="9"/>
      <c r="E18" s="11"/>
      <c r="F18" s="11"/>
    </row>
    <row r="19" spans="1:6">
      <c r="A19" s="23"/>
      <c r="B19" s="9" t="s">
        <v>10</v>
      </c>
      <c r="C19" s="10">
        <v>9.5500000000000001E-4</v>
      </c>
      <c r="D19" s="12">
        <f>ROUND(D$3*C19,0)</f>
        <v>1939</v>
      </c>
      <c r="E19" s="13">
        <f>ROUND(D19/2,0)</f>
        <v>970</v>
      </c>
      <c r="F19" s="12">
        <f>D19-E19</f>
        <v>969</v>
      </c>
    </row>
    <row r="20" spans="1:6">
      <c r="A20" s="23"/>
      <c r="B20" s="9" t="s">
        <v>11</v>
      </c>
      <c r="C20" s="10">
        <v>5.9999999999999995E-4</v>
      </c>
      <c r="D20" s="12">
        <f>ROUND(D$3*C20,0)</f>
        <v>1218</v>
      </c>
      <c r="E20" s="13">
        <f>ROUND(D20/2,0)</f>
        <v>609</v>
      </c>
      <c r="F20" s="12">
        <f>D20-E20</f>
        <v>609</v>
      </c>
    </row>
    <row r="21" spans="1:6">
      <c r="A21" s="23">
        <v>2</v>
      </c>
      <c r="B21" s="9" t="s">
        <v>370</v>
      </c>
      <c r="C21" s="11"/>
      <c r="D21" s="9"/>
      <c r="E21" s="11"/>
      <c r="F21" s="11"/>
    </row>
    <row r="22" spans="1:6">
      <c r="A22" s="23"/>
      <c r="B22" s="9" t="s">
        <v>10</v>
      </c>
      <c r="C22" s="10">
        <v>3.127E-3</v>
      </c>
      <c r="D22" s="12">
        <f>ROUND(D$3*C22,0)</f>
        <v>6348</v>
      </c>
      <c r="E22" s="13">
        <f>ROUND(D22/2,0)</f>
        <v>3174</v>
      </c>
      <c r="F22" s="12">
        <f>D22-E22</f>
        <v>3174</v>
      </c>
    </row>
    <row r="23" spans="1:6">
      <c r="A23" s="23"/>
      <c r="B23" s="9" t="s">
        <v>11</v>
      </c>
      <c r="C23" s="10">
        <v>2.02E-4</v>
      </c>
      <c r="D23" s="12">
        <f>ROUND(D$3*C23,0)</f>
        <v>410</v>
      </c>
      <c r="E23" s="13">
        <f>ROUND(D23/2,0)</f>
        <v>205</v>
      </c>
      <c r="F23" s="12">
        <f>D23-E23</f>
        <v>205</v>
      </c>
    </row>
    <row r="24" spans="1:6">
      <c r="A24" s="23">
        <v>2</v>
      </c>
      <c r="B24" s="9" t="s">
        <v>452</v>
      </c>
      <c r="C24" s="11"/>
      <c r="D24" s="9"/>
      <c r="E24" s="11"/>
      <c r="F24" s="11"/>
    </row>
    <row r="25" spans="1:6">
      <c r="A25" s="23"/>
      <c r="B25" s="9" t="s">
        <v>10</v>
      </c>
      <c r="C25" s="10">
        <v>2.905E-3</v>
      </c>
      <c r="D25" s="12">
        <f>ROUND(D$3*C25,0)</f>
        <v>5898</v>
      </c>
      <c r="E25" s="13">
        <f>ROUND(D25/2,0)</f>
        <v>2949</v>
      </c>
      <c r="F25" s="12">
        <f>D25-E25</f>
        <v>2949</v>
      </c>
    </row>
    <row r="26" spans="1:6">
      <c r="A26" s="23"/>
      <c r="B26" s="9" t="s">
        <v>11</v>
      </c>
      <c r="C26" s="10">
        <v>7.3499999999999998E-4</v>
      </c>
      <c r="D26" s="12">
        <f>ROUND(D$3*C26,0)</f>
        <v>1492</v>
      </c>
      <c r="E26" s="13">
        <f>ROUND(D26/2,0)</f>
        <v>746</v>
      </c>
      <c r="F26" s="12">
        <f>D26-E26</f>
        <v>746</v>
      </c>
    </row>
    <row r="27" spans="1:6">
      <c r="A27" s="23">
        <v>2</v>
      </c>
      <c r="B27" s="9" t="s">
        <v>86</v>
      </c>
      <c r="C27" s="11"/>
      <c r="D27" s="9"/>
      <c r="E27" s="11"/>
      <c r="F27" s="11"/>
    </row>
    <row r="28" spans="1:6">
      <c r="A28" s="23"/>
      <c r="B28" s="9" t="s">
        <v>10</v>
      </c>
      <c r="C28" s="10">
        <v>9.2500000000000004E-4</v>
      </c>
      <c r="D28" s="12">
        <f>ROUND(D$3*C28,0)</f>
        <v>1878</v>
      </c>
      <c r="E28" s="13">
        <f>ROUND(D28/2,0)</f>
        <v>939</v>
      </c>
      <c r="F28" s="12">
        <f>D28-E28</f>
        <v>939</v>
      </c>
    </row>
    <row r="29" spans="1:6">
      <c r="A29" s="23"/>
      <c r="B29" s="9" t="s">
        <v>11</v>
      </c>
      <c r="C29" s="10">
        <v>2.0599999999999999E-4</v>
      </c>
      <c r="D29" s="12">
        <f>ROUND(D$3*C29,0)</f>
        <v>418</v>
      </c>
      <c r="E29" s="13">
        <f>ROUND(D29/2,0)</f>
        <v>209</v>
      </c>
      <c r="F29" s="12">
        <f>D29-E29</f>
        <v>209</v>
      </c>
    </row>
    <row r="30" spans="1:6">
      <c r="A30" s="23">
        <v>2</v>
      </c>
      <c r="B30" s="9" t="s">
        <v>49</v>
      </c>
      <c r="C30" s="11"/>
      <c r="D30" s="9"/>
      <c r="E30" s="11"/>
      <c r="F30" s="11"/>
    </row>
    <row r="31" spans="1:6">
      <c r="A31" s="23"/>
      <c r="B31" s="9" t="s">
        <v>10</v>
      </c>
      <c r="C31" s="10">
        <v>1.8860000000000001E-3</v>
      </c>
      <c r="D31" s="12">
        <f>ROUND(D$3*C31,0)</f>
        <v>3829</v>
      </c>
      <c r="E31" s="13">
        <f>ROUND(D31/2,0)</f>
        <v>1915</v>
      </c>
      <c r="F31" s="12">
        <f>D31-E31</f>
        <v>1914</v>
      </c>
    </row>
    <row r="32" spans="1:6">
      <c r="A32" s="23"/>
      <c r="B32" s="9" t="s">
        <v>11</v>
      </c>
      <c r="C32" s="10">
        <v>1.2290000000000001E-3</v>
      </c>
      <c r="D32" s="12">
        <f>ROUND(D$3*C32,0)</f>
        <v>2495</v>
      </c>
      <c r="E32" s="13">
        <f>ROUND(D32/2,0)</f>
        <v>1248</v>
      </c>
      <c r="F32" s="12">
        <f>D32-E32</f>
        <v>1247</v>
      </c>
    </row>
    <row r="33" spans="1:6">
      <c r="A33" s="23">
        <v>2</v>
      </c>
      <c r="B33" s="9" t="s">
        <v>14</v>
      </c>
      <c r="C33" s="11"/>
      <c r="D33" s="9"/>
      <c r="E33" s="11"/>
      <c r="F33" s="11"/>
    </row>
    <row r="34" spans="1:6">
      <c r="A34" s="23"/>
      <c r="B34" s="9" t="s">
        <v>10</v>
      </c>
      <c r="C34" s="10">
        <v>1.915E-3</v>
      </c>
      <c r="D34" s="12">
        <f>ROUND(D$3*C34,0)</f>
        <v>3888</v>
      </c>
      <c r="E34" s="13">
        <f>ROUND(D34/2,0)</f>
        <v>1944</v>
      </c>
      <c r="F34" s="12">
        <f>D34-E34</f>
        <v>1944</v>
      </c>
    </row>
    <row r="35" spans="1:6">
      <c r="A35" s="23"/>
      <c r="B35" s="9" t="s">
        <v>11</v>
      </c>
      <c r="C35" s="10">
        <v>1.0039999999999999E-3</v>
      </c>
      <c r="D35" s="12">
        <f>ROUND(D$3*C35,0)</f>
        <v>2038</v>
      </c>
      <c r="E35" s="13">
        <f>ROUND(D35/2,0)</f>
        <v>1019</v>
      </c>
      <c r="F35" s="12">
        <f>D35-E35</f>
        <v>1019</v>
      </c>
    </row>
    <row r="36" spans="1:6">
      <c r="A36" s="23">
        <v>2</v>
      </c>
      <c r="B36" s="9" t="s">
        <v>453</v>
      </c>
      <c r="C36" s="11"/>
      <c r="D36" s="9"/>
      <c r="E36" s="11"/>
      <c r="F36" s="11"/>
    </row>
    <row r="37" spans="1:6">
      <c r="A37" s="23"/>
      <c r="B37" s="9" t="s">
        <v>10</v>
      </c>
      <c r="C37" s="10">
        <v>1.2E-5</v>
      </c>
      <c r="D37" s="12">
        <f>ROUND(D$3*C37,0)</f>
        <v>24</v>
      </c>
      <c r="E37" s="13">
        <f>ROUND(D37/2,0)</f>
        <v>12</v>
      </c>
      <c r="F37" s="12">
        <f>D37-E37</f>
        <v>12</v>
      </c>
    </row>
    <row r="38" spans="1:6">
      <c r="A38" s="23"/>
      <c r="B38" s="9" t="s">
        <v>11</v>
      </c>
      <c r="C38" s="10">
        <v>9.9999999999999995E-7</v>
      </c>
      <c r="D38" s="12">
        <f>ROUND(D$3*C38,0)</f>
        <v>2</v>
      </c>
      <c r="E38" s="13">
        <f>ROUND(D38/2,0)</f>
        <v>1</v>
      </c>
      <c r="F38" s="12">
        <f>D38-E38</f>
        <v>1</v>
      </c>
    </row>
    <row r="39" spans="1:6">
      <c r="A39" s="23">
        <v>2</v>
      </c>
      <c r="B39" s="9" t="s">
        <v>454</v>
      </c>
      <c r="C39" s="11"/>
      <c r="D39" s="9"/>
      <c r="E39" s="11"/>
      <c r="F39" s="11"/>
    </row>
    <row r="40" spans="1:6">
      <c r="A40" s="23"/>
      <c r="B40" s="9" t="s">
        <v>10</v>
      </c>
      <c r="C40" s="10">
        <v>1.348E-3</v>
      </c>
      <c r="D40" s="12">
        <f>ROUND(D$3*C40,0)</f>
        <v>2737</v>
      </c>
      <c r="E40" s="13">
        <f>ROUND(D40/2,0)</f>
        <v>1369</v>
      </c>
      <c r="F40" s="12">
        <f>D40-E40</f>
        <v>1368</v>
      </c>
    </row>
    <row r="41" spans="1:6">
      <c r="A41" s="23"/>
      <c r="B41" s="9" t="s">
        <v>11</v>
      </c>
      <c r="C41" s="10">
        <v>7.7999999999999999E-4</v>
      </c>
      <c r="D41" s="12">
        <f>ROUND(D$3*C41,0)</f>
        <v>1584</v>
      </c>
      <c r="E41" s="13">
        <f>ROUND(D41/2,0)</f>
        <v>792</v>
      </c>
      <c r="F41" s="12">
        <f>D41-E41</f>
        <v>792</v>
      </c>
    </row>
    <row r="42" spans="1:6">
      <c r="A42" s="23">
        <v>2</v>
      </c>
      <c r="B42" s="9" t="s">
        <v>455</v>
      </c>
      <c r="C42" s="11"/>
      <c r="D42" s="9"/>
      <c r="E42" s="11"/>
      <c r="F42" s="11"/>
    </row>
    <row r="43" spans="1:6">
      <c r="A43" s="23"/>
      <c r="B43" s="9" t="s">
        <v>10</v>
      </c>
      <c r="C43" s="10">
        <v>1.34E-4</v>
      </c>
      <c r="D43" s="12">
        <f>ROUND(D$3*C43,0)</f>
        <v>272</v>
      </c>
      <c r="E43" s="13">
        <f>ROUND(D43/2,0)</f>
        <v>136</v>
      </c>
      <c r="F43" s="12">
        <f>D43-E43</f>
        <v>136</v>
      </c>
    </row>
    <row r="44" spans="1:6">
      <c r="A44" s="23"/>
      <c r="B44" s="9" t="s">
        <v>11</v>
      </c>
      <c r="C44" s="10">
        <v>1.2E-5</v>
      </c>
      <c r="D44" s="12">
        <f>ROUND(D$3*C44,0)</f>
        <v>24</v>
      </c>
      <c r="E44" s="13">
        <f>ROUND(D44/2,0)</f>
        <v>12</v>
      </c>
      <c r="F44" s="12">
        <f>D44-E44</f>
        <v>12</v>
      </c>
    </row>
    <row r="45" spans="1:6">
      <c r="A45" s="23">
        <v>2</v>
      </c>
      <c r="B45" s="9" t="s">
        <v>456</v>
      </c>
      <c r="C45" s="11"/>
      <c r="D45" s="9"/>
      <c r="E45" s="11"/>
      <c r="F45" s="11"/>
    </row>
    <row r="46" spans="1:6">
      <c r="A46" s="23"/>
      <c r="B46" s="9" t="s">
        <v>10</v>
      </c>
      <c r="C46" s="10">
        <v>2.408E-3</v>
      </c>
      <c r="D46" s="12">
        <f>ROUND(D$3*C46,0)</f>
        <v>4889</v>
      </c>
      <c r="E46" s="13">
        <f>ROUND(D46/2,0)</f>
        <v>2445</v>
      </c>
      <c r="F46" s="12">
        <f>D46-E46</f>
        <v>2444</v>
      </c>
    </row>
    <row r="47" spans="1:6">
      <c r="A47" s="23"/>
      <c r="B47" s="9" t="s">
        <v>11</v>
      </c>
      <c r="C47" s="10">
        <v>2.7900000000000001E-4</v>
      </c>
      <c r="D47" s="12">
        <f>ROUND(D$3*C47,0)</f>
        <v>566</v>
      </c>
      <c r="E47" s="13">
        <f>ROUND(D47/2,0)</f>
        <v>283</v>
      </c>
      <c r="F47" s="12">
        <f>D47-E47</f>
        <v>283</v>
      </c>
    </row>
    <row r="48" spans="1:6">
      <c r="A48" s="23">
        <v>2</v>
      </c>
      <c r="B48" s="9" t="s">
        <v>20</v>
      </c>
      <c r="C48" s="11"/>
      <c r="D48" s="9"/>
      <c r="E48" s="11"/>
      <c r="F48" s="11"/>
    </row>
    <row r="49" spans="1:6">
      <c r="A49" s="23"/>
      <c r="B49" s="9" t="s">
        <v>10</v>
      </c>
      <c r="C49" s="10">
        <v>4.1199999999999999E-4</v>
      </c>
      <c r="D49" s="12">
        <f>ROUND(D$3*C49,0)</f>
        <v>836</v>
      </c>
      <c r="E49" s="13">
        <f>ROUND(D49/2,0)</f>
        <v>418</v>
      </c>
      <c r="F49" s="12">
        <f>D49-E49</f>
        <v>418</v>
      </c>
    </row>
    <row r="50" spans="1:6">
      <c r="A50" s="23"/>
      <c r="B50" s="9" t="s">
        <v>11</v>
      </c>
      <c r="C50" s="10">
        <v>1.56E-4</v>
      </c>
      <c r="D50" s="12">
        <f>ROUND(D$3*C50,0)</f>
        <v>317</v>
      </c>
      <c r="E50" s="13">
        <f>ROUND(D50/2,0)</f>
        <v>159</v>
      </c>
      <c r="F50" s="12">
        <f>D50-E50</f>
        <v>158</v>
      </c>
    </row>
    <row r="51" spans="1:6">
      <c r="A51" s="23">
        <v>2</v>
      </c>
      <c r="B51" s="9" t="s">
        <v>22</v>
      </c>
      <c r="C51" s="11"/>
      <c r="D51" s="9"/>
      <c r="E51" s="11"/>
      <c r="F51" s="11"/>
    </row>
    <row r="52" spans="1:6">
      <c r="A52" s="23"/>
      <c r="B52" s="9" t="s">
        <v>10</v>
      </c>
      <c r="C52" s="10">
        <v>2.4899999999999998E-4</v>
      </c>
      <c r="D52" s="12">
        <f>ROUND(D$3*C52,0)</f>
        <v>506</v>
      </c>
      <c r="E52" s="13">
        <f>ROUND(D52/2,0)</f>
        <v>253</v>
      </c>
      <c r="F52" s="12">
        <f>D52-E52</f>
        <v>253</v>
      </c>
    </row>
    <row r="53" spans="1:6">
      <c r="A53" s="23"/>
      <c r="B53" s="9" t="s">
        <v>11</v>
      </c>
      <c r="C53" s="10">
        <v>2.43E-4</v>
      </c>
      <c r="D53" s="12">
        <f>ROUND(D$3*C53,0)</f>
        <v>493</v>
      </c>
      <c r="E53" s="13">
        <f>ROUND(D53/2,0)</f>
        <v>247</v>
      </c>
      <c r="F53" s="12">
        <f>D53-E53</f>
        <v>246</v>
      </c>
    </row>
    <row r="54" spans="1:6">
      <c r="A54" s="23">
        <v>2</v>
      </c>
      <c r="B54" s="9" t="s">
        <v>115</v>
      </c>
      <c r="C54" s="11"/>
      <c r="D54" s="9"/>
      <c r="E54" s="11"/>
      <c r="F54" s="11"/>
    </row>
    <row r="55" spans="1:6">
      <c r="A55" s="23"/>
      <c r="B55" s="9" t="s">
        <v>10</v>
      </c>
      <c r="C55" s="10">
        <v>3.57E-4</v>
      </c>
      <c r="D55" s="12">
        <f t="shared" ref="D55:D64" si="0">ROUND(D$3*C55,0)</f>
        <v>725</v>
      </c>
      <c r="E55" s="13">
        <f t="shared" ref="E55:E64" si="1">ROUND(D55/2,0)</f>
        <v>363</v>
      </c>
      <c r="F55" s="12">
        <f t="shared" ref="F55:F64" si="2">D55-E55</f>
        <v>362</v>
      </c>
    </row>
    <row r="56" spans="1:6">
      <c r="A56" s="23"/>
      <c r="B56" s="9" t="s">
        <v>11</v>
      </c>
      <c r="C56" s="10">
        <v>1.73E-4</v>
      </c>
      <c r="D56" s="12">
        <f t="shared" si="0"/>
        <v>351</v>
      </c>
      <c r="E56" s="13">
        <f t="shared" si="1"/>
        <v>176</v>
      </c>
      <c r="F56" s="12">
        <f t="shared" si="2"/>
        <v>175</v>
      </c>
    </row>
    <row r="57" spans="1:6">
      <c r="A57" s="23">
        <v>3</v>
      </c>
      <c r="B57" s="9" t="s">
        <v>457</v>
      </c>
      <c r="C57" s="10">
        <v>3.8440000000000002E-3</v>
      </c>
      <c r="D57" s="12">
        <f t="shared" si="0"/>
        <v>7804</v>
      </c>
      <c r="E57" s="13">
        <f t="shared" si="1"/>
        <v>3902</v>
      </c>
      <c r="F57" s="12">
        <f t="shared" si="2"/>
        <v>3902</v>
      </c>
    </row>
    <row r="58" spans="1:6">
      <c r="A58" s="23">
        <v>3</v>
      </c>
      <c r="B58" s="9" t="s">
        <v>458</v>
      </c>
      <c r="C58" s="10">
        <v>0.129026</v>
      </c>
      <c r="D58" s="12">
        <f t="shared" si="0"/>
        <v>261950</v>
      </c>
      <c r="E58" s="13">
        <f t="shared" si="1"/>
        <v>130975</v>
      </c>
      <c r="F58" s="12">
        <f t="shared" si="2"/>
        <v>130975</v>
      </c>
    </row>
    <row r="59" spans="1:6">
      <c r="A59" s="23">
        <v>3</v>
      </c>
      <c r="B59" s="9" t="s">
        <v>459</v>
      </c>
      <c r="C59" s="10">
        <v>3.9271E-2</v>
      </c>
      <c r="D59" s="12">
        <f t="shared" si="0"/>
        <v>79728</v>
      </c>
      <c r="E59" s="13">
        <f t="shared" si="1"/>
        <v>39864</v>
      </c>
      <c r="F59" s="12">
        <f t="shared" si="2"/>
        <v>39864</v>
      </c>
    </row>
    <row r="60" spans="1:6">
      <c r="A60" s="23">
        <v>3</v>
      </c>
      <c r="B60" s="9" t="s">
        <v>460</v>
      </c>
      <c r="C60" s="10">
        <v>5.1980000000000004E-3</v>
      </c>
      <c r="D60" s="12">
        <f t="shared" si="0"/>
        <v>10553</v>
      </c>
      <c r="E60" s="13">
        <f t="shared" si="1"/>
        <v>5277</v>
      </c>
      <c r="F60" s="12">
        <f t="shared" si="2"/>
        <v>5276</v>
      </c>
    </row>
    <row r="61" spans="1:6">
      <c r="A61" s="23">
        <v>3</v>
      </c>
      <c r="B61" s="9" t="s">
        <v>461</v>
      </c>
      <c r="C61" s="10">
        <v>0</v>
      </c>
      <c r="D61" s="12">
        <f t="shared" si="0"/>
        <v>0</v>
      </c>
      <c r="E61" s="13">
        <f t="shared" si="1"/>
        <v>0</v>
      </c>
      <c r="F61" s="12">
        <f t="shared" si="2"/>
        <v>0</v>
      </c>
    </row>
    <row r="62" spans="1:6">
      <c r="A62" s="23">
        <v>3</v>
      </c>
      <c r="B62" s="9" t="s">
        <v>462</v>
      </c>
      <c r="C62" s="10">
        <v>4.104E-3</v>
      </c>
      <c r="D62" s="12">
        <f t="shared" si="0"/>
        <v>8332</v>
      </c>
      <c r="E62" s="13">
        <f t="shared" si="1"/>
        <v>4166</v>
      </c>
      <c r="F62" s="12">
        <f t="shared" si="2"/>
        <v>4166</v>
      </c>
    </row>
    <row r="63" spans="1:6">
      <c r="A63" s="23">
        <v>3</v>
      </c>
      <c r="B63" s="9" t="s">
        <v>463</v>
      </c>
      <c r="C63" s="10">
        <v>2.483E-3</v>
      </c>
      <c r="D63" s="12">
        <f t="shared" si="0"/>
        <v>5041</v>
      </c>
      <c r="E63" s="13">
        <f t="shared" si="1"/>
        <v>2521</v>
      </c>
      <c r="F63" s="12">
        <f t="shared" si="2"/>
        <v>2520</v>
      </c>
    </row>
    <row r="64" spans="1:6">
      <c r="A64" s="23">
        <v>4</v>
      </c>
      <c r="B64" s="9" t="s">
        <v>464</v>
      </c>
      <c r="C64" s="10">
        <v>4.9917000000000003E-2</v>
      </c>
      <c r="D64" s="9">
        <f t="shared" si="0"/>
        <v>101342</v>
      </c>
      <c r="E64" s="11">
        <f t="shared" si="1"/>
        <v>50671</v>
      </c>
      <c r="F64" s="9">
        <f t="shared" si="2"/>
        <v>50671</v>
      </c>
    </row>
    <row r="65" spans="1:6">
      <c r="A65" s="23"/>
      <c r="B65" s="11" t="s">
        <v>28</v>
      </c>
      <c r="C65" s="11"/>
      <c r="D65" s="14">
        <v>0.35947699999999999</v>
      </c>
      <c r="E65" s="11"/>
      <c r="F65" s="11"/>
    </row>
    <row r="66" spans="1:6">
      <c r="A66" s="23"/>
      <c r="B66" s="11" t="s">
        <v>29</v>
      </c>
      <c r="C66" s="11"/>
      <c r="D66" s="15">
        <f>ROUND(D64*D65,0)</f>
        <v>36430</v>
      </c>
      <c r="E66" s="16">
        <f>ROUND(D66/2,0)</f>
        <v>18215</v>
      </c>
      <c r="F66" s="15">
        <f>D66-E66</f>
        <v>18215</v>
      </c>
    </row>
    <row r="67" spans="1:6">
      <c r="A67" s="23"/>
      <c r="B67" s="11" t="s">
        <v>30</v>
      </c>
      <c r="C67" s="11"/>
      <c r="D67" s="12">
        <f>+D64-D66</f>
        <v>64912</v>
      </c>
      <c r="E67" s="13">
        <f>ROUND(D67/2,0)</f>
        <v>32456</v>
      </c>
      <c r="F67" s="12">
        <f>D67-E67</f>
        <v>32456</v>
      </c>
    </row>
    <row r="68" spans="1:6">
      <c r="A68" s="23">
        <v>4</v>
      </c>
      <c r="B68" s="9" t="s">
        <v>465</v>
      </c>
      <c r="C68" s="10">
        <v>6.0722999999999999E-2</v>
      </c>
      <c r="D68" s="9">
        <f>ROUND(D$3*C68,0)</f>
        <v>123281</v>
      </c>
      <c r="E68" s="11">
        <f>ROUND(D68/2,0)</f>
        <v>61641</v>
      </c>
      <c r="F68" s="9">
        <f>D68-E68</f>
        <v>61640</v>
      </c>
    </row>
    <row r="69" spans="1:6">
      <c r="A69" s="23"/>
      <c r="B69" s="11" t="s">
        <v>28</v>
      </c>
      <c r="C69" s="11"/>
      <c r="D69" s="14">
        <v>0.36151899999999998</v>
      </c>
      <c r="E69" s="11"/>
      <c r="F69" s="11"/>
    </row>
    <row r="70" spans="1:6">
      <c r="A70" s="23"/>
      <c r="B70" s="11" t="s">
        <v>29</v>
      </c>
      <c r="C70" s="11"/>
      <c r="D70" s="15">
        <f>ROUND(D68*D69,0)</f>
        <v>44568</v>
      </c>
      <c r="E70" s="16">
        <f>ROUND(D70/2,0)</f>
        <v>22284</v>
      </c>
      <c r="F70" s="15">
        <f>D70-E70</f>
        <v>22284</v>
      </c>
    </row>
    <row r="71" spans="1:6">
      <c r="A71" s="23" t="s">
        <v>590</v>
      </c>
      <c r="B71" s="11" t="s">
        <v>30</v>
      </c>
      <c r="C71" s="11"/>
      <c r="D71" s="12">
        <f>+D68-D70</f>
        <v>78713</v>
      </c>
      <c r="E71" s="13">
        <f>ROUND(D71/2,0)</f>
        <v>39357</v>
      </c>
      <c r="F71" s="12">
        <f>D71-E71</f>
        <v>39356</v>
      </c>
    </row>
    <row r="72" spans="1:6">
      <c r="A72" s="23">
        <v>4</v>
      </c>
      <c r="B72" s="9" t="s">
        <v>466</v>
      </c>
      <c r="C72" s="10">
        <v>0.188446</v>
      </c>
      <c r="D72" s="9">
        <f>ROUND(D$3*C72,0)</f>
        <v>382586</v>
      </c>
      <c r="E72" s="11">
        <f>ROUND(D72/2,0)</f>
        <v>191293</v>
      </c>
      <c r="F72" s="9">
        <f>D72-E72</f>
        <v>191293</v>
      </c>
    </row>
    <row r="73" spans="1:6">
      <c r="A73" s="23"/>
      <c r="B73" s="11" t="s">
        <v>28</v>
      </c>
      <c r="C73" s="11"/>
      <c r="D73" s="14">
        <v>0.394895</v>
      </c>
      <c r="E73" s="11"/>
      <c r="F73" s="11"/>
    </row>
    <row r="74" spans="1:6">
      <c r="A74" s="23"/>
      <c r="B74" s="11" t="s">
        <v>29</v>
      </c>
      <c r="C74" s="11"/>
      <c r="D74" s="15">
        <f>ROUND(D72*D73,0)</f>
        <v>151081</v>
      </c>
      <c r="E74" s="16">
        <f>ROUND(D74/2,0)</f>
        <v>75541</v>
      </c>
      <c r="F74" s="15">
        <f>D74-E74</f>
        <v>75540</v>
      </c>
    </row>
    <row r="75" spans="1:6">
      <c r="A75" s="23"/>
      <c r="B75" s="11" t="s">
        <v>30</v>
      </c>
      <c r="C75" s="11"/>
      <c r="D75" s="12">
        <f>+D72-D74</f>
        <v>231505</v>
      </c>
      <c r="E75" s="13">
        <f>ROUND(D75/2,0)</f>
        <v>115753</v>
      </c>
      <c r="F75" s="12">
        <f>D75-E75</f>
        <v>115752</v>
      </c>
    </row>
    <row r="76" spans="1:6">
      <c r="A76" s="23">
        <v>4</v>
      </c>
      <c r="B76" s="9" t="s">
        <v>467</v>
      </c>
      <c r="C76" s="10">
        <v>5.1456000000000002E-2</v>
      </c>
      <c r="D76" s="9">
        <f>ROUND(D$3*C76,0)</f>
        <v>104467</v>
      </c>
      <c r="E76" s="11">
        <f>ROUND(D76/2,0)</f>
        <v>52234</v>
      </c>
      <c r="F76" s="9">
        <f>D76-E76</f>
        <v>52233</v>
      </c>
    </row>
    <row r="77" spans="1:6">
      <c r="A77" s="23"/>
      <c r="B77" s="11" t="s">
        <v>28</v>
      </c>
      <c r="C77" s="11"/>
      <c r="D77" s="14">
        <v>0.38996199999999998</v>
      </c>
      <c r="E77" s="11"/>
      <c r="F77" s="11"/>
    </row>
    <row r="78" spans="1:6">
      <c r="A78" s="23"/>
      <c r="B78" s="11" t="s">
        <v>29</v>
      </c>
      <c r="C78" s="11"/>
      <c r="D78" s="15">
        <f>ROUND(D76*D77,0)</f>
        <v>40738</v>
      </c>
      <c r="E78" s="16">
        <f>ROUND(D78/2,0)</f>
        <v>20369</v>
      </c>
      <c r="F78" s="15">
        <f>D78-E78</f>
        <v>20369</v>
      </c>
    </row>
    <row r="79" spans="1:6">
      <c r="A79" s="23"/>
      <c r="B79" s="11" t="s">
        <v>30</v>
      </c>
      <c r="C79" s="11"/>
      <c r="D79" s="12">
        <f>+D76-D78</f>
        <v>63729</v>
      </c>
      <c r="E79" s="13">
        <f>ROUND(D79/2,0)</f>
        <v>31865</v>
      </c>
      <c r="F79" s="12">
        <f>D79-E79</f>
        <v>31864</v>
      </c>
    </row>
    <row r="80" spans="1:6">
      <c r="A80" s="23">
        <v>4</v>
      </c>
      <c r="B80" s="9" t="s">
        <v>468</v>
      </c>
      <c r="C80" s="10">
        <v>0.12719800000000001</v>
      </c>
      <c r="D80" s="9">
        <f>ROUND(D$3*C80,0)</f>
        <v>258239</v>
      </c>
      <c r="E80" s="11">
        <f>ROUND(D80/2,0)</f>
        <v>129120</v>
      </c>
      <c r="F80" s="9">
        <f>D80-E80</f>
        <v>129119</v>
      </c>
    </row>
    <row r="81" spans="1:6">
      <c r="A81" s="23"/>
      <c r="B81" s="11" t="s">
        <v>28</v>
      </c>
      <c r="C81" s="11"/>
      <c r="D81" s="14">
        <v>0.35937000000000002</v>
      </c>
      <c r="E81" s="11"/>
      <c r="F81" s="11"/>
    </row>
    <row r="82" spans="1:6">
      <c r="A82" s="23"/>
      <c r="B82" s="11" t="s">
        <v>29</v>
      </c>
      <c r="C82" s="11"/>
      <c r="D82" s="15">
        <f>ROUND(D80*D81,0)</f>
        <v>92803</v>
      </c>
      <c r="E82" s="16">
        <f>ROUND(D82/2,0)</f>
        <v>46402</v>
      </c>
      <c r="F82" s="15">
        <f>D82-E82</f>
        <v>46401</v>
      </c>
    </row>
    <row r="83" spans="1:6">
      <c r="A83" s="23"/>
      <c r="B83" s="11" t="s">
        <v>30</v>
      </c>
      <c r="C83" s="11"/>
      <c r="D83" s="12">
        <f>+D80-D82</f>
        <v>165436</v>
      </c>
      <c r="E83" s="13">
        <f>ROUND(D83/2,0)</f>
        <v>82718</v>
      </c>
      <c r="F83" s="12">
        <f>D83-E83</f>
        <v>82718</v>
      </c>
    </row>
    <row r="84" spans="1:6">
      <c r="A84" s="23">
        <v>4</v>
      </c>
      <c r="B84" s="9" t="s">
        <v>469</v>
      </c>
      <c r="C84" s="10">
        <v>7.0122000000000004E-2</v>
      </c>
      <c r="D84" s="9">
        <f>ROUND(D$3*C84,0)</f>
        <v>142363</v>
      </c>
      <c r="E84" s="11">
        <f>ROUND(D84/2,0)</f>
        <v>71182</v>
      </c>
      <c r="F84" s="9">
        <f>D84-E84</f>
        <v>71181</v>
      </c>
    </row>
    <row r="85" spans="1:6">
      <c r="A85" s="23"/>
      <c r="B85" s="11" t="s">
        <v>28</v>
      </c>
      <c r="C85" s="11"/>
      <c r="D85" s="14">
        <v>0.41023300000000001</v>
      </c>
      <c r="E85" s="11"/>
      <c r="F85" s="11"/>
    </row>
    <row r="86" spans="1:6">
      <c r="A86" s="23"/>
      <c r="B86" s="11" t="s">
        <v>29</v>
      </c>
      <c r="C86" s="11"/>
      <c r="D86" s="15">
        <f>ROUND(D84*D85,0)</f>
        <v>58402</v>
      </c>
      <c r="E86" s="16">
        <f>ROUND(D86/2,0)</f>
        <v>29201</v>
      </c>
      <c r="F86" s="15">
        <f>D86-E86</f>
        <v>29201</v>
      </c>
    </row>
    <row r="87" spans="1:6">
      <c r="A87" s="23"/>
      <c r="B87" s="11" t="s">
        <v>30</v>
      </c>
      <c r="C87" s="11"/>
      <c r="D87" s="12">
        <f>+D84-D86</f>
        <v>83961</v>
      </c>
      <c r="E87" s="13">
        <f>ROUND(D87/2,0)</f>
        <v>41981</v>
      </c>
      <c r="F87" s="12">
        <f>D87-E87</f>
        <v>41980</v>
      </c>
    </row>
    <row r="88" spans="1:6">
      <c r="A88" s="23">
        <v>4</v>
      </c>
      <c r="B88" s="9" t="s">
        <v>470</v>
      </c>
      <c r="C88" s="10">
        <v>4.0780999999999998E-2</v>
      </c>
      <c r="D88" s="9">
        <f>ROUND(D$3*C88,0)</f>
        <v>82794</v>
      </c>
      <c r="E88" s="11">
        <f>ROUND(D88/2,0)</f>
        <v>41397</v>
      </c>
      <c r="F88" s="9">
        <f>D88-E88</f>
        <v>41397</v>
      </c>
    </row>
    <row r="89" spans="1:6">
      <c r="A89" s="23"/>
      <c r="B89" s="11" t="s">
        <v>28</v>
      </c>
      <c r="C89" s="11"/>
      <c r="D89" s="14">
        <v>0.384266</v>
      </c>
      <c r="E89" s="11"/>
      <c r="F89" s="11"/>
    </row>
    <row r="90" spans="1:6">
      <c r="A90" s="23"/>
      <c r="B90" s="11" t="s">
        <v>29</v>
      </c>
      <c r="C90" s="11"/>
      <c r="D90" s="15">
        <f>ROUND(D88*D89,0)</f>
        <v>31815</v>
      </c>
      <c r="E90" s="16">
        <f t="shared" ref="E90:E98" si="3">ROUND(D90/2,0)</f>
        <v>15908</v>
      </c>
      <c r="F90" s="15">
        <f t="shared" ref="F90:F98" si="4">D90-E90</f>
        <v>15907</v>
      </c>
    </row>
    <row r="91" spans="1:6">
      <c r="A91" s="23"/>
      <c r="B91" s="11" t="s">
        <v>30</v>
      </c>
      <c r="C91" s="11"/>
      <c r="D91" s="12">
        <f>+D88-D90</f>
        <v>50979</v>
      </c>
      <c r="E91" s="13">
        <f t="shared" si="3"/>
        <v>25490</v>
      </c>
      <c r="F91" s="12">
        <f t="shared" si="4"/>
        <v>25489</v>
      </c>
    </row>
    <row r="92" spans="1:6">
      <c r="A92" s="23">
        <v>5</v>
      </c>
      <c r="B92" s="9" t="s">
        <v>471</v>
      </c>
      <c r="C92" s="10">
        <v>7.3700000000000002E-4</v>
      </c>
      <c r="D92" s="12">
        <f>ROUND(D$3*C92,0)</f>
        <v>1496</v>
      </c>
      <c r="E92" s="13">
        <f t="shared" si="3"/>
        <v>748</v>
      </c>
      <c r="F92" s="12">
        <f t="shared" si="4"/>
        <v>748</v>
      </c>
    </row>
    <row r="93" spans="1:6">
      <c r="A93" s="23">
        <v>5</v>
      </c>
      <c r="B93" s="9" t="s">
        <v>472</v>
      </c>
      <c r="C93" s="10">
        <v>1.2592000000000001E-2</v>
      </c>
      <c r="D93" s="12">
        <f>ROUND(D$3*C93,0)</f>
        <v>25564</v>
      </c>
      <c r="E93" s="13">
        <f t="shared" si="3"/>
        <v>12782</v>
      </c>
      <c r="F93" s="12">
        <f t="shared" si="4"/>
        <v>12782</v>
      </c>
    </row>
    <row r="94" spans="1:6">
      <c r="A94" s="23">
        <v>5</v>
      </c>
      <c r="B94" s="9" t="s">
        <v>473</v>
      </c>
      <c r="C94" s="10">
        <v>8.1449999999999995E-3</v>
      </c>
      <c r="D94" s="12">
        <f>ROUND(D$3*C94,0)</f>
        <v>16536</v>
      </c>
      <c r="E94" s="13">
        <f t="shared" si="3"/>
        <v>8268</v>
      </c>
      <c r="F94" s="12">
        <f t="shared" si="4"/>
        <v>8268</v>
      </c>
    </row>
    <row r="95" spans="1:6">
      <c r="A95" s="23">
        <v>5</v>
      </c>
      <c r="B95" s="9" t="s">
        <v>474</v>
      </c>
      <c r="C95" s="10">
        <v>2.4499999999999999E-3</v>
      </c>
      <c r="D95" s="12">
        <f>ROUND(D$3*C95,0)</f>
        <v>4974</v>
      </c>
      <c r="E95" s="13">
        <f t="shared" si="3"/>
        <v>2487</v>
      </c>
      <c r="F95" s="12">
        <f t="shared" si="4"/>
        <v>2487</v>
      </c>
    </row>
    <row r="96" spans="1:6">
      <c r="A96" s="23">
        <v>5</v>
      </c>
      <c r="B96" s="9" t="s">
        <v>475</v>
      </c>
      <c r="C96" s="10">
        <v>1.0430000000000001E-3</v>
      </c>
      <c r="D96" s="12">
        <f>ROUND(D$3*C96,0)</f>
        <v>2118</v>
      </c>
      <c r="E96" s="13">
        <f t="shared" si="3"/>
        <v>1059</v>
      </c>
      <c r="F96" s="12">
        <f t="shared" si="4"/>
        <v>1059</v>
      </c>
    </row>
    <row r="97" spans="1:8">
      <c r="A97" s="23">
        <v>5</v>
      </c>
      <c r="B97" s="9" t="s">
        <v>476</v>
      </c>
      <c r="C97" s="10">
        <v>1.7300000000001203E-3</v>
      </c>
      <c r="D97" s="12">
        <f>+D3-SUM(D4:D5)-SUM(D10:D64)-D68-D72-D76-D80-D84-D88-SUM(D92:D96)</f>
        <v>3514</v>
      </c>
      <c r="E97" s="13">
        <f t="shared" si="3"/>
        <v>1757</v>
      </c>
      <c r="F97" s="12">
        <f t="shared" si="4"/>
        <v>1757</v>
      </c>
    </row>
    <row r="98" spans="1:8">
      <c r="A98" s="23">
        <v>6</v>
      </c>
      <c r="B98" s="9" t="s">
        <v>477</v>
      </c>
      <c r="C98" s="10">
        <v>0</v>
      </c>
      <c r="D98" s="12">
        <f>ROUND(D$3*C98,0)</f>
        <v>0</v>
      </c>
      <c r="E98" s="13">
        <f t="shared" si="3"/>
        <v>0</v>
      </c>
      <c r="F98" s="12">
        <f t="shared" si="4"/>
        <v>0</v>
      </c>
    </row>
    <row r="99" spans="1:8">
      <c r="A99" s="8"/>
      <c r="B99" s="28" t="s">
        <v>288</v>
      </c>
      <c r="C99" s="10">
        <v>1</v>
      </c>
      <c r="D99" s="12">
        <f>+D4+SUM(D7:D63)+SUM(D66:D67)+SUM(D70:D71)+SUM(D74:D75)+SUM(D78:D79)+SUM(D82:D83)+SUM(D86:D87)+SUM(D90:D98)</f>
        <v>2030213</v>
      </c>
      <c r="E99" s="12">
        <f>+E4+SUM(E7:E63)+SUM(E66:E67)+SUM(E70:E71)+SUM(E74:E75)+SUM(E78:E79)+SUM(E82:E83)+SUM(E86:E87)+SUM(E90:E98)</f>
        <v>1015118</v>
      </c>
      <c r="F99" s="12">
        <f>+F4+SUM(F7:F63)+SUM(F66:F67)+SUM(F70:F71)+SUM(F74:F75)+SUM(F78:F79)+SUM(F82:F83)+SUM(F86:F87)+SUM(F90:F98)</f>
        <v>1015095</v>
      </c>
    </row>
    <row r="100" spans="1:8">
      <c r="B100" s="18" t="s">
        <v>38</v>
      </c>
      <c r="D100" s="19">
        <f>+D4</f>
        <v>2306</v>
      </c>
      <c r="E100" s="19">
        <f>+E4</f>
        <v>1153</v>
      </c>
      <c r="F100" s="19">
        <f>+F4</f>
        <v>1153</v>
      </c>
    </row>
    <row r="101" spans="1:8">
      <c r="B101" s="2" t="s">
        <v>39</v>
      </c>
      <c r="D101" s="19">
        <f>+D7</f>
        <v>100197</v>
      </c>
      <c r="E101" s="19">
        <f>+E7</f>
        <v>50099</v>
      </c>
      <c r="F101" s="19">
        <f>+F7</f>
        <v>50098</v>
      </c>
    </row>
    <row r="102" spans="1:8">
      <c r="B102" s="2" t="s">
        <v>40</v>
      </c>
      <c r="D102" s="19">
        <f>+D66+D70+D74+D78+D82+D86+D90</f>
        <v>455837</v>
      </c>
      <c r="E102" s="19">
        <f>+E66+E70+E74+E78+E82+E86+E90</f>
        <v>227920</v>
      </c>
      <c r="F102" s="19">
        <f>+F66+F70+F74+F78+F82+F86+F90</f>
        <v>227917</v>
      </c>
      <c r="H102" s="3">
        <v>1</v>
      </c>
    </row>
    <row r="103" spans="1:8">
      <c r="B103" s="18" t="s">
        <v>41</v>
      </c>
      <c r="D103" s="19">
        <f>+D99-D100-D101-D102</f>
        <v>1471873</v>
      </c>
      <c r="E103" s="19">
        <f>+E99-E100-E101-E102</f>
        <v>735946</v>
      </c>
      <c r="F103" s="19">
        <f>+F99-F100-F101-F102</f>
        <v>735927</v>
      </c>
      <c r="H103" s="3">
        <v>2</v>
      </c>
    </row>
    <row r="105" spans="1:8" hidden="1">
      <c r="B105" s="3" t="s">
        <v>42</v>
      </c>
      <c r="C105" s="4">
        <v>-1.9999999998797022E-6</v>
      </c>
      <c r="D105" s="3">
        <f>+D98-ROUND(D30*C98,0)</f>
        <v>0</v>
      </c>
    </row>
  </sheetData>
  <pageMargins left="0.7" right="0.7" top="0.75" bottom="0.75" header="0.3" footer="0.3"/>
  <pageSetup scale="44"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2">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478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ht="18" customHeight="1">
      <c r="A3" s="7" t="s">
        <v>2</v>
      </c>
      <c r="B3" s="7" t="s">
        <v>3</v>
      </c>
      <c r="C3" s="10"/>
      <c r="D3" s="9">
        <f>'Allocation Worksheet'!$D$23</f>
        <v>120182</v>
      </c>
      <c r="E3" s="11"/>
      <c r="F3" s="11"/>
    </row>
    <row r="4" spans="1:6">
      <c r="A4" s="8">
        <v>0</v>
      </c>
      <c r="B4" s="11" t="s">
        <v>4</v>
      </c>
      <c r="C4" s="10">
        <v>1.103E-3</v>
      </c>
      <c r="D4" s="12">
        <f>ROUND(D$3*C4,0)</f>
        <v>133</v>
      </c>
      <c r="E4" s="13">
        <f>ROUND(D4/2,0)</f>
        <v>67</v>
      </c>
      <c r="F4" s="12">
        <f>D4-E4</f>
        <v>66</v>
      </c>
    </row>
    <row r="5" spans="1:6">
      <c r="A5" s="8">
        <v>1</v>
      </c>
      <c r="B5" s="11" t="s">
        <v>479</v>
      </c>
      <c r="C5" s="10">
        <v>0.28837800000000002</v>
      </c>
      <c r="D5" s="9">
        <f>ROUND(D$3*C5,0)</f>
        <v>34658</v>
      </c>
      <c r="E5" s="11">
        <f>ROUND(D5/2,0)</f>
        <v>17329</v>
      </c>
      <c r="F5" s="9">
        <f>D5-E5</f>
        <v>17329</v>
      </c>
    </row>
    <row r="6" spans="1:6">
      <c r="A6" s="8"/>
      <c r="B6" s="11" t="s">
        <v>6</v>
      </c>
      <c r="C6" s="11"/>
      <c r="D6" s="14">
        <v>0.29178700000000002</v>
      </c>
      <c r="E6" s="11"/>
      <c r="F6" s="11"/>
    </row>
    <row r="7" spans="1:6">
      <c r="A7" s="8"/>
      <c r="B7" s="11" t="s">
        <v>7</v>
      </c>
      <c r="C7" s="11"/>
      <c r="D7" s="15">
        <f>ROUND(D5*D6,0)</f>
        <v>10113</v>
      </c>
      <c r="E7" s="16">
        <f>ROUND(D7/2,0)</f>
        <v>5057</v>
      </c>
      <c r="F7" s="15">
        <f>D7-E7</f>
        <v>5056</v>
      </c>
    </row>
    <row r="8" spans="1:6">
      <c r="A8" s="8"/>
      <c r="B8" s="11" t="s">
        <v>8</v>
      </c>
      <c r="C8" s="11"/>
      <c r="D8" s="12">
        <f>+D5-D7</f>
        <v>24545</v>
      </c>
      <c r="E8" s="13">
        <f>ROUND(D8/2,0)</f>
        <v>12273</v>
      </c>
      <c r="F8" s="12">
        <f>D8-E8</f>
        <v>12272</v>
      </c>
    </row>
    <row r="9" spans="1:6">
      <c r="A9" s="8">
        <v>2</v>
      </c>
      <c r="B9" s="11" t="s">
        <v>429</v>
      </c>
      <c r="C9" s="11"/>
      <c r="D9" s="9"/>
      <c r="E9" s="11"/>
      <c r="F9" s="11"/>
    </row>
    <row r="10" spans="1:6">
      <c r="A10" s="8"/>
      <c r="B10" s="11" t="s">
        <v>10</v>
      </c>
      <c r="C10" s="10">
        <v>1.2199999999999999E-3</v>
      </c>
      <c r="D10" s="12">
        <f>ROUND(D$3*C10,0)</f>
        <v>147</v>
      </c>
      <c r="E10" s="13">
        <f>ROUND(D10/2,0)</f>
        <v>74</v>
      </c>
      <c r="F10" s="12">
        <f>D10-E10</f>
        <v>73</v>
      </c>
    </row>
    <row r="11" spans="1:6">
      <c r="A11" s="8"/>
      <c r="B11" s="11" t="s">
        <v>11</v>
      </c>
      <c r="C11" s="10">
        <v>3.1300000000000002E-4</v>
      </c>
      <c r="D11" s="12">
        <f>ROUND(D$3*C11,0)</f>
        <v>38</v>
      </c>
      <c r="E11" s="13">
        <f>ROUND(D11/2,0)</f>
        <v>19</v>
      </c>
      <c r="F11" s="12">
        <f>D11-E11</f>
        <v>19</v>
      </c>
    </row>
    <row r="12" spans="1:6">
      <c r="A12" s="8">
        <v>2</v>
      </c>
      <c r="B12" s="11" t="s">
        <v>480</v>
      </c>
      <c r="C12" s="11"/>
      <c r="D12" s="9"/>
      <c r="E12" s="11"/>
      <c r="F12" s="11"/>
    </row>
    <row r="13" spans="1:6">
      <c r="A13" s="8"/>
      <c r="B13" s="11" t="s">
        <v>10</v>
      </c>
      <c r="C13" s="10">
        <v>3.7460000000000002E-3</v>
      </c>
      <c r="D13" s="12">
        <f>ROUND(D$3*C13,0)</f>
        <v>450</v>
      </c>
      <c r="E13" s="13">
        <f>ROUND(D13/2,0)</f>
        <v>225</v>
      </c>
      <c r="F13" s="12">
        <f>D13-E13</f>
        <v>225</v>
      </c>
    </row>
    <row r="14" spans="1:6">
      <c r="A14" s="8"/>
      <c r="B14" s="11" t="s">
        <v>11</v>
      </c>
      <c r="C14" s="10">
        <v>3.5199999999999999E-4</v>
      </c>
      <c r="D14" s="12">
        <f>ROUND(D$3*C14,0)</f>
        <v>42</v>
      </c>
      <c r="E14" s="13">
        <f>ROUND(D14/2,0)</f>
        <v>21</v>
      </c>
      <c r="F14" s="12">
        <f>D14-E14</f>
        <v>21</v>
      </c>
    </row>
    <row r="15" spans="1:6">
      <c r="A15" s="8">
        <v>2</v>
      </c>
      <c r="B15" s="11" t="s">
        <v>481</v>
      </c>
      <c r="C15" s="11"/>
      <c r="D15" s="9"/>
      <c r="E15" s="11"/>
      <c r="F15" s="11"/>
    </row>
    <row r="16" spans="1:6">
      <c r="A16" s="8"/>
      <c r="B16" s="11" t="s">
        <v>10</v>
      </c>
      <c r="C16" s="10">
        <v>1.9599999999999999E-4</v>
      </c>
      <c r="D16" s="12">
        <f>ROUND(D$3*C16,0)</f>
        <v>24</v>
      </c>
      <c r="E16" s="13">
        <f>ROUND(D16/2,0)</f>
        <v>12</v>
      </c>
      <c r="F16" s="12">
        <f>D16-E16</f>
        <v>12</v>
      </c>
    </row>
    <row r="17" spans="1:6">
      <c r="A17" s="8"/>
      <c r="B17" s="11" t="s">
        <v>11</v>
      </c>
      <c r="C17" s="10">
        <v>3.8999999999999999E-5</v>
      </c>
      <c r="D17" s="12">
        <f>ROUND(D$3*C17,0)</f>
        <v>5</v>
      </c>
      <c r="E17" s="13">
        <f>ROUND(D17/2,0)</f>
        <v>3</v>
      </c>
      <c r="F17" s="12">
        <f>D17-E17</f>
        <v>2</v>
      </c>
    </row>
    <row r="18" spans="1:6">
      <c r="A18" s="8">
        <v>2</v>
      </c>
      <c r="B18" s="11" t="s">
        <v>86</v>
      </c>
      <c r="C18" s="11"/>
      <c r="D18" s="9"/>
      <c r="E18" s="11"/>
      <c r="F18" s="11"/>
    </row>
    <row r="19" spans="1:6">
      <c r="A19" s="8"/>
      <c r="B19" s="11" t="s">
        <v>10</v>
      </c>
      <c r="C19" s="10">
        <v>1.5020000000000001E-3</v>
      </c>
      <c r="D19" s="12">
        <f>ROUND(D$3*C19,0)</f>
        <v>181</v>
      </c>
      <c r="E19" s="13">
        <f>ROUND(D19/2,0)</f>
        <v>91</v>
      </c>
      <c r="F19" s="12">
        <f>D19-E19</f>
        <v>90</v>
      </c>
    </row>
    <row r="20" spans="1:6">
      <c r="A20" s="8"/>
      <c r="B20" s="11" t="s">
        <v>11</v>
      </c>
      <c r="C20" s="10">
        <v>1.56E-4</v>
      </c>
      <c r="D20" s="12">
        <f>ROUND(D$3*C20,0)</f>
        <v>19</v>
      </c>
      <c r="E20" s="13">
        <f>ROUND(D20/2,0)</f>
        <v>10</v>
      </c>
      <c r="F20" s="12">
        <f>D20-E20</f>
        <v>9</v>
      </c>
    </row>
    <row r="21" spans="1:6">
      <c r="A21" s="8">
        <v>2</v>
      </c>
      <c r="B21" s="11" t="s">
        <v>49</v>
      </c>
      <c r="C21" s="11"/>
      <c r="D21" s="9"/>
      <c r="E21" s="11"/>
      <c r="F21" s="11"/>
    </row>
    <row r="22" spans="1:6">
      <c r="A22" s="8"/>
      <c r="B22" s="11" t="s">
        <v>10</v>
      </c>
      <c r="C22" s="10">
        <v>1.4E-3</v>
      </c>
      <c r="D22" s="12">
        <f>ROUND(D$3*C22,0)</f>
        <v>168</v>
      </c>
      <c r="E22" s="13">
        <f>ROUND(D22/2,0)</f>
        <v>84</v>
      </c>
      <c r="F22" s="12">
        <f>D22-E22</f>
        <v>84</v>
      </c>
    </row>
    <row r="23" spans="1:6">
      <c r="A23" s="8"/>
      <c r="B23" s="11" t="s">
        <v>11</v>
      </c>
      <c r="C23" s="10">
        <v>4.3800000000000002E-4</v>
      </c>
      <c r="D23" s="12">
        <f>ROUND(D$3*C23,0)</f>
        <v>53</v>
      </c>
      <c r="E23" s="13">
        <f>ROUND(D23/2,0)</f>
        <v>27</v>
      </c>
      <c r="F23" s="12">
        <f>D23-E23</f>
        <v>26</v>
      </c>
    </row>
    <row r="24" spans="1:6">
      <c r="A24" s="8">
        <v>2</v>
      </c>
      <c r="B24" s="11" t="s">
        <v>291</v>
      </c>
      <c r="C24" s="11"/>
      <c r="D24" s="9"/>
      <c r="E24" s="11"/>
      <c r="F24" s="11"/>
    </row>
    <row r="25" spans="1:6">
      <c r="A25" s="8"/>
      <c r="B25" s="11" t="s">
        <v>10</v>
      </c>
      <c r="C25" s="10">
        <v>5.6300000000000002E-4</v>
      </c>
      <c r="D25" s="12">
        <f>ROUND(D$3*C25,0)</f>
        <v>68</v>
      </c>
      <c r="E25" s="13">
        <f>ROUND(D25/2,0)</f>
        <v>34</v>
      </c>
      <c r="F25" s="12">
        <f>D25-E25</f>
        <v>34</v>
      </c>
    </row>
    <row r="26" spans="1:6">
      <c r="A26" s="8"/>
      <c r="B26" s="11" t="s">
        <v>11</v>
      </c>
      <c r="C26" s="10">
        <v>1.56E-4</v>
      </c>
      <c r="D26" s="12">
        <f>ROUND(D$3*C26,0)</f>
        <v>19</v>
      </c>
      <c r="E26" s="13">
        <f>ROUND(D26/2,0)</f>
        <v>10</v>
      </c>
      <c r="F26" s="12">
        <f>D26-E26</f>
        <v>9</v>
      </c>
    </row>
    <row r="27" spans="1:6">
      <c r="A27" s="8">
        <v>2</v>
      </c>
      <c r="B27" s="11" t="s">
        <v>482</v>
      </c>
      <c r="C27" s="11"/>
      <c r="D27" s="9"/>
      <c r="E27" s="11"/>
      <c r="F27" s="11"/>
    </row>
    <row r="28" spans="1:6">
      <c r="A28" s="8"/>
      <c r="B28" s="11" t="s">
        <v>10</v>
      </c>
      <c r="C28" s="10">
        <v>1.2830000000000001E-3</v>
      </c>
      <c r="D28" s="12">
        <f>ROUND(D$3*C28,0)</f>
        <v>154</v>
      </c>
      <c r="E28" s="13">
        <f>ROUND(D28/2,0)</f>
        <v>77</v>
      </c>
      <c r="F28" s="12">
        <f>D28-E28</f>
        <v>77</v>
      </c>
    </row>
    <row r="29" spans="1:6">
      <c r="A29" s="8"/>
      <c r="B29" s="11" t="s">
        <v>11</v>
      </c>
      <c r="C29" s="10">
        <v>1.64E-4</v>
      </c>
      <c r="D29" s="12">
        <f>ROUND(D$3*C29,0)</f>
        <v>20</v>
      </c>
      <c r="E29" s="13">
        <f>ROUND(D29/2,0)</f>
        <v>10</v>
      </c>
      <c r="F29" s="12">
        <f>D29-E29</f>
        <v>10</v>
      </c>
    </row>
    <row r="30" spans="1:6">
      <c r="A30" s="8">
        <v>2</v>
      </c>
      <c r="B30" s="11" t="s">
        <v>252</v>
      </c>
      <c r="C30" s="11"/>
      <c r="D30" s="9"/>
      <c r="E30" s="11"/>
      <c r="F30" s="11"/>
    </row>
    <row r="31" spans="1:6">
      <c r="A31" s="8"/>
      <c r="B31" s="11" t="s">
        <v>10</v>
      </c>
      <c r="C31" s="10">
        <v>1.2589999999999999E-3</v>
      </c>
      <c r="D31" s="12">
        <f>ROUND(D$3*C31,0)</f>
        <v>151</v>
      </c>
      <c r="E31" s="13">
        <f>ROUND(D31/2,0)</f>
        <v>76</v>
      </c>
      <c r="F31" s="12">
        <f>D31-E31</f>
        <v>75</v>
      </c>
    </row>
    <row r="32" spans="1:6">
      <c r="A32" s="8"/>
      <c r="B32" s="11" t="s">
        <v>11</v>
      </c>
      <c r="C32" s="10">
        <v>7.9799999999999999E-4</v>
      </c>
      <c r="D32" s="12">
        <f>ROUND(D$3*C32,0)</f>
        <v>96</v>
      </c>
      <c r="E32" s="13">
        <f>ROUND(D32/2,0)</f>
        <v>48</v>
      </c>
      <c r="F32" s="12">
        <f>D32-E32</f>
        <v>48</v>
      </c>
    </row>
    <row r="33" spans="1:8">
      <c r="A33" s="8">
        <v>2</v>
      </c>
      <c r="B33" s="11" t="s">
        <v>483</v>
      </c>
      <c r="C33" s="11"/>
      <c r="D33" s="9"/>
      <c r="E33" s="11"/>
      <c r="F33" s="11"/>
    </row>
    <row r="34" spans="1:8">
      <c r="A34" s="8"/>
      <c r="B34" s="11" t="s">
        <v>10</v>
      </c>
      <c r="C34" s="10">
        <v>8.4500000000000005E-4</v>
      </c>
      <c r="D34" s="12">
        <f>ROUND(D$3*C34,0)</f>
        <v>102</v>
      </c>
      <c r="E34" s="13">
        <f>ROUND(D34/2,0)</f>
        <v>51</v>
      </c>
      <c r="F34" s="12">
        <f>D34-E34</f>
        <v>51</v>
      </c>
    </row>
    <row r="35" spans="1:8">
      <c r="A35" s="8"/>
      <c r="B35" s="11" t="s">
        <v>11</v>
      </c>
      <c r="C35" s="10">
        <v>2.5000000000000001E-4</v>
      </c>
      <c r="D35" s="12">
        <f>ROUND(D$3*C35,0)</f>
        <v>30</v>
      </c>
      <c r="E35" s="13">
        <f>ROUND(D35/2,0)</f>
        <v>15</v>
      </c>
      <c r="F35" s="12">
        <f>D35-E35</f>
        <v>15</v>
      </c>
    </row>
    <row r="36" spans="1:8">
      <c r="A36" s="8">
        <v>3</v>
      </c>
      <c r="B36" s="11" t="s">
        <v>484</v>
      </c>
      <c r="C36" s="10">
        <v>0.16173799999999999</v>
      </c>
      <c r="D36" s="12">
        <f>ROUND(D$3*C36,0)</f>
        <v>19438</v>
      </c>
      <c r="E36" s="13">
        <f>ROUND(D36/2,0)</f>
        <v>9719</v>
      </c>
      <c r="F36" s="12">
        <f>D36-E36</f>
        <v>9719</v>
      </c>
    </row>
    <row r="37" spans="1:8">
      <c r="A37" s="8">
        <v>3</v>
      </c>
      <c r="B37" s="11" t="s">
        <v>485</v>
      </c>
      <c r="C37" s="10">
        <v>1.3060000000000001E-3</v>
      </c>
      <c r="D37" s="12">
        <f>ROUND(D$3*C37,0)</f>
        <v>157</v>
      </c>
      <c r="E37" s="13">
        <f>ROUND(D37/2,0)</f>
        <v>79</v>
      </c>
      <c r="F37" s="12">
        <f>D37-E37</f>
        <v>78</v>
      </c>
    </row>
    <row r="38" spans="1:8">
      <c r="A38" s="8">
        <v>4</v>
      </c>
      <c r="B38" s="11" t="s">
        <v>486</v>
      </c>
      <c r="C38" s="10">
        <v>0.50625299999999995</v>
      </c>
      <c r="D38" s="9">
        <f>ROUND(D$3*C38,0)</f>
        <v>60842</v>
      </c>
      <c r="E38" s="11">
        <f>ROUND(D38/2,0)</f>
        <v>30421</v>
      </c>
      <c r="F38" s="9">
        <f>D38-E38</f>
        <v>30421</v>
      </c>
    </row>
    <row r="39" spans="1:8">
      <c r="A39" s="8"/>
      <c r="B39" s="11" t="s">
        <v>28</v>
      </c>
      <c r="C39" s="11"/>
      <c r="D39" s="14">
        <v>0.51203299999999996</v>
      </c>
      <c r="E39" s="11"/>
      <c r="F39" s="11"/>
    </row>
    <row r="40" spans="1:8">
      <c r="A40" s="8"/>
      <c r="B40" s="11" t="s">
        <v>29</v>
      </c>
      <c r="C40" s="11"/>
      <c r="D40" s="15">
        <f>ROUND(D38*D39,0)</f>
        <v>31153</v>
      </c>
      <c r="E40" s="16">
        <f>ROUND(D40/2,0)</f>
        <v>15577</v>
      </c>
      <c r="F40" s="15">
        <f>D40-E40</f>
        <v>15576</v>
      </c>
    </row>
    <row r="41" spans="1:8">
      <c r="A41" s="8"/>
      <c r="B41" s="11" t="s">
        <v>30</v>
      </c>
      <c r="C41" s="11"/>
      <c r="D41" s="12">
        <f>+D38-D40</f>
        <v>29689</v>
      </c>
      <c r="E41" s="13">
        <f>ROUND(D41/2,0)</f>
        <v>14845</v>
      </c>
      <c r="F41" s="12">
        <f>D41-E41</f>
        <v>14844</v>
      </c>
    </row>
    <row r="42" spans="1:8">
      <c r="A42" s="8">
        <v>5</v>
      </c>
      <c r="B42" s="11" t="s">
        <v>487</v>
      </c>
      <c r="C42" s="10">
        <v>2.6542000000000066E-2</v>
      </c>
      <c r="D42" s="12">
        <f>+D3-SUM(D4:D5)-SUM(D10:D38)</f>
        <v>3187</v>
      </c>
      <c r="E42" s="13">
        <f>ROUND(D42/2,0)</f>
        <v>1594</v>
      </c>
      <c r="F42" s="12">
        <f>D42-E42</f>
        <v>1593</v>
      </c>
    </row>
    <row r="43" spans="1:8">
      <c r="A43" s="8">
        <v>6</v>
      </c>
      <c r="B43" s="11" t="s">
        <v>488</v>
      </c>
      <c r="C43" s="10">
        <v>0</v>
      </c>
      <c r="D43" s="12">
        <f>ROUND(D$3*C43,0)</f>
        <v>0</v>
      </c>
      <c r="E43" s="13">
        <f>ROUND(D43/2,0)</f>
        <v>0</v>
      </c>
      <c r="F43" s="12">
        <f>D43-E43</f>
        <v>0</v>
      </c>
    </row>
    <row r="44" spans="1:8">
      <c r="A44" s="8"/>
      <c r="B44" s="28" t="s">
        <v>288</v>
      </c>
      <c r="C44" s="10">
        <v>1</v>
      </c>
      <c r="D44" s="12">
        <f>+D4+SUM(D7:D37)+SUM(D40:D43)</f>
        <v>120182</v>
      </c>
      <c r="E44" s="12">
        <f>+E4+SUM(E7:E37)+SUM(E40:E43)</f>
        <v>60098</v>
      </c>
      <c r="F44" s="12">
        <f>+F4+SUM(F7:F37)+SUM(F40:F43)</f>
        <v>60084</v>
      </c>
    </row>
    <row r="45" spans="1:8">
      <c r="B45" s="18" t="s">
        <v>38</v>
      </c>
      <c r="D45" s="19">
        <f>+D4</f>
        <v>133</v>
      </c>
      <c r="E45" s="19">
        <f>+E4</f>
        <v>67</v>
      </c>
      <c r="F45" s="19">
        <f>+F4</f>
        <v>66</v>
      </c>
    </row>
    <row r="46" spans="1:8">
      <c r="B46" s="2" t="s">
        <v>39</v>
      </c>
      <c r="D46" s="19">
        <f>+D7</f>
        <v>10113</v>
      </c>
      <c r="E46" s="19">
        <f>+E7</f>
        <v>5057</v>
      </c>
      <c r="F46" s="19">
        <f>+F7</f>
        <v>5056</v>
      </c>
    </row>
    <row r="47" spans="1:8">
      <c r="B47" s="2" t="s">
        <v>40</v>
      </c>
      <c r="D47" s="19">
        <f>+D40</f>
        <v>31153</v>
      </c>
      <c r="E47" s="19">
        <f>+E40</f>
        <v>15577</v>
      </c>
      <c r="F47" s="19">
        <f>+F40</f>
        <v>15576</v>
      </c>
      <c r="H47" s="3">
        <v>1</v>
      </c>
    </row>
    <row r="48" spans="1:8">
      <c r="B48" s="18" t="s">
        <v>41</v>
      </c>
      <c r="D48" s="19">
        <f>+D44-D45-D46-D47</f>
        <v>78783</v>
      </c>
      <c r="E48" s="19">
        <f>+E44-E45-E46-E47</f>
        <v>39397</v>
      </c>
      <c r="F48" s="19">
        <f>+F44-F45-F46-F47</f>
        <v>39386</v>
      </c>
      <c r="H48" s="3">
        <v>2</v>
      </c>
    </row>
    <row r="50" spans="2:4" hidden="1">
      <c r="B50" s="3" t="s">
        <v>42</v>
      </c>
      <c r="C50" s="4">
        <v>-9.999999999350806E-7</v>
      </c>
      <c r="D50" s="3">
        <f>+D42-ROUND(D3*C42,0)</f>
        <v>-3</v>
      </c>
    </row>
    <row r="71" spans="1:1">
      <c r="A71" s="1" t="s">
        <v>590</v>
      </c>
    </row>
  </sheetData>
  <pageMargins left="0.7" right="0.7" top="0.75" bottom="0.75" header="0.3" footer="0.3"/>
  <pageSetup scale="6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489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Worksheet'!$D$24</f>
        <v>402613</v>
      </c>
      <c r="E3" s="11"/>
      <c r="F3" s="11"/>
    </row>
    <row r="4" spans="1:6">
      <c r="A4" s="42">
        <v>0</v>
      </c>
      <c r="B4" s="24" t="s">
        <v>4</v>
      </c>
      <c r="C4" s="10">
        <v>9.9200000000000004E-4</v>
      </c>
      <c r="D4" s="12">
        <f>ROUND(D$3*C4,0)</f>
        <v>399</v>
      </c>
      <c r="E4" s="13">
        <f>ROUND(D4/2,0)</f>
        <v>200</v>
      </c>
      <c r="F4" s="12">
        <f>D4-E4</f>
        <v>199</v>
      </c>
    </row>
    <row r="5" spans="1:6">
      <c r="A5" s="42">
        <v>1</v>
      </c>
      <c r="B5" s="24" t="s">
        <v>490</v>
      </c>
      <c r="C5" s="10">
        <v>0.149034</v>
      </c>
      <c r="D5" s="9">
        <f>ROUND(D$3*C5,0)</f>
        <v>60003</v>
      </c>
      <c r="E5" s="11">
        <f>ROUND(D5/2,0)</f>
        <v>30002</v>
      </c>
      <c r="F5" s="9">
        <f>D5-E5</f>
        <v>30001</v>
      </c>
    </row>
    <row r="6" spans="1:6">
      <c r="A6" s="42"/>
      <c r="B6" s="11" t="s">
        <v>6</v>
      </c>
      <c r="C6" s="11"/>
      <c r="D6" s="14">
        <v>0.35183399999999998</v>
      </c>
      <c r="E6" s="11"/>
      <c r="F6" s="11"/>
    </row>
    <row r="7" spans="1:6">
      <c r="A7" s="42"/>
      <c r="B7" s="11" t="s">
        <v>7</v>
      </c>
      <c r="C7" s="11"/>
      <c r="D7" s="15">
        <f>ROUND(D5*D6,0)</f>
        <v>21111</v>
      </c>
      <c r="E7" s="16">
        <f>ROUND(D7/2,0)</f>
        <v>10556</v>
      </c>
      <c r="F7" s="15">
        <f>D7-E7</f>
        <v>10555</v>
      </c>
    </row>
    <row r="8" spans="1:6">
      <c r="A8" s="42"/>
      <c r="B8" s="11" t="s">
        <v>8</v>
      </c>
      <c r="C8" s="11"/>
      <c r="D8" s="12">
        <f>+D5-D7</f>
        <v>38892</v>
      </c>
      <c r="E8" s="13">
        <f>ROUND(D8/2,0)</f>
        <v>19446</v>
      </c>
      <c r="F8" s="12">
        <f>D8-E8</f>
        <v>19446</v>
      </c>
    </row>
    <row r="9" spans="1:6">
      <c r="A9" s="42">
        <v>2</v>
      </c>
      <c r="B9" s="24" t="s">
        <v>372</v>
      </c>
      <c r="C9" s="11"/>
      <c r="D9" s="9"/>
      <c r="E9" s="11"/>
      <c r="F9" s="11"/>
    </row>
    <row r="10" spans="1:6">
      <c r="A10" s="42"/>
      <c r="B10" s="24" t="s">
        <v>10</v>
      </c>
      <c r="C10" s="10">
        <v>6.9999999999999999E-6</v>
      </c>
      <c r="D10" s="12">
        <f>ROUND(D$3*C10,0)</f>
        <v>3</v>
      </c>
      <c r="E10" s="13">
        <f>ROUND(D10/2,0)</f>
        <v>2</v>
      </c>
      <c r="F10" s="12">
        <f>D10-E10</f>
        <v>1</v>
      </c>
    </row>
    <row r="11" spans="1:6">
      <c r="A11" s="42"/>
      <c r="B11" s="24" t="s">
        <v>11</v>
      </c>
      <c r="C11" s="10">
        <v>5.0000000000000004E-6</v>
      </c>
      <c r="D11" s="12">
        <f>ROUND(D$3*C11,0)</f>
        <v>2</v>
      </c>
      <c r="E11" s="13">
        <f>ROUND(D11/2,0)</f>
        <v>1</v>
      </c>
      <c r="F11" s="12">
        <f>D11-E11</f>
        <v>1</v>
      </c>
    </row>
    <row r="12" spans="1:6">
      <c r="A12" s="42">
        <v>2</v>
      </c>
      <c r="B12" s="24" t="s">
        <v>491</v>
      </c>
      <c r="C12" s="11"/>
      <c r="D12" s="9"/>
      <c r="E12" s="11"/>
      <c r="F12" s="11"/>
    </row>
    <row r="13" spans="1:6">
      <c r="A13" s="42"/>
      <c r="B13" s="24" t="s">
        <v>10</v>
      </c>
      <c r="C13" s="10">
        <v>1.1400000000000001E-4</v>
      </c>
      <c r="D13" s="12">
        <f>ROUND(D$3*C13,0)</f>
        <v>46</v>
      </c>
      <c r="E13" s="13">
        <f>ROUND(D13/2,0)</f>
        <v>23</v>
      </c>
      <c r="F13" s="12">
        <f>D13-E13</f>
        <v>23</v>
      </c>
    </row>
    <row r="14" spans="1:6">
      <c r="A14" s="42"/>
      <c r="B14" s="24" t="s">
        <v>11</v>
      </c>
      <c r="C14" s="10">
        <v>1.3999999999999999E-4</v>
      </c>
      <c r="D14" s="12">
        <f>ROUND(D$3*C14,0)</f>
        <v>56</v>
      </c>
      <c r="E14" s="13">
        <f>ROUND(D14/2,0)</f>
        <v>28</v>
      </c>
      <c r="F14" s="12">
        <f>D14-E14</f>
        <v>28</v>
      </c>
    </row>
    <row r="15" spans="1:6">
      <c r="A15" s="42">
        <v>2</v>
      </c>
      <c r="B15" s="24" t="s">
        <v>492</v>
      </c>
      <c r="C15" s="11"/>
      <c r="D15" s="9"/>
      <c r="E15" s="11"/>
      <c r="F15" s="11"/>
    </row>
    <row r="16" spans="1:6">
      <c r="A16" s="42"/>
      <c r="B16" s="24" t="s">
        <v>10</v>
      </c>
      <c r="C16" s="10">
        <v>4.7600000000000002E-4</v>
      </c>
      <c r="D16" s="12">
        <f>ROUND(D$3*C16,0)</f>
        <v>192</v>
      </c>
      <c r="E16" s="13">
        <f>ROUND(D16/2,0)</f>
        <v>96</v>
      </c>
      <c r="F16" s="12">
        <f>D16-E16</f>
        <v>96</v>
      </c>
    </row>
    <row r="17" spans="1:6">
      <c r="A17" s="42"/>
      <c r="B17" s="24" t="s">
        <v>11</v>
      </c>
      <c r="C17" s="10">
        <v>1.3190000000000001E-3</v>
      </c>
      <c r="D17" s="12">
        <f>ROUND(D$3*C17,0)</f>
        <v>531</v>
      </c>
      <c r="E17" s="13">
        <f>ROUND(D17/2,0)</f>
        <v>266</v>
      </c>
      <c r="F17" s="12">
        <f>D17-E17</f>
        <v>265</v>
      </c>
    </row>
    <row r="18" spans="1:6">
      <c r="A18" s="42">
        <v>2</v>
      </c>
      <c r="B18" s="24" t="s">
        <v>50</v>
      </c>
      <c r="C18" s="11"/>
      <c r="D18" s="9"/>
      <c r="E18" s="11"/>
      <c r="F18" s="11"/>
    </row>
    <row r="19" spans="1:6">
      <c r="A19" s="42"/>
      <c r="B19" s="24" t="s">
        <v>10</v>
      </c>
      <c r="C19" s="10">
        <v>1.3209999999999999E-3</v>
      </c>
      <c r="D19" s="12">
        <f>ROUND(D$3*C19,0)</f>
        <v>532</v>
      </c>
      <c r="E19" s="13">
        <f>ROUND(D19/2,0)</f>
        <v>266</v>
      </c>
      <c r="F19" s="12">
        <f>D19-E19</f>
        <v>266</v>
      </c>
    </row>
    <row r="20" spans="1:6">
      <c r="A20" s="42"/>
      <c r="B20" s="24" t="s">
        <v>11</v>
      </c>
      <c r="C20" s="10">
        <v>1.127E-3</v>
      </c>
      <c r="D20" s="12">
        <f>ROUND(D$3*C20,0)</f>
        <v>454</v>
      </c>
      <c r="E20" s="13">
        <f>ROUND(D20/2,0)</f>
        <v>227</v>
      </c>
      <c r="F20" s="12">
        <f>D20-E20</f>
        <v>227</v>
      </c>
    </row>
    <row r="21" spans="1:6">
      <c r="A21" s="42">
        <v>2</v>
      </c>
      <c r="B21" s="24" t="s">
        <v>493</v>
      </c>
      <c r="C21" s="11"/>
      <c r="D21" s="9"/>
      <c r="E21" s="11"/>
      <c r="F21" s="11"/>
    </row>
    <row r="22" spans="1:6">
      <c r="A22" s="42"/>
      <c r="B22" s="24" t="s">
        <v>10</v>
      </c>
      <c r="C22" s="10">
        <v>4.0590000000000001E-3</v>
      </c>
      <c r="D22" s="12">
        <f t="shared" ref="D22:D27" si="0">ROUND(D$3*C22,0)</f>
        <v>1634</v>
      </c>
      <c r="E22" s="13">
        <f t="shared" ref="E22:E27" si="1">ROUND(D22/2,0)</f>
        <v>817</v>
      </c>
      <c r="F22" s="12">
        <f t="shared" ref="F22:F27" si="2">D22-E22</f>
        <v>817</v>
      </c>
    </row>
    <row r="23" spans="1:6">
      <c r="A23" s="42"/>
      <c r="B23" s="24" t="s">
        <v>11</v>
      </c>
      <c r="C23" s="10">
        <v>7.6999999999999996E-4</v>
      </c>
      <c r="D23" s="12">
        <f t="shared" si="0"/>
        <v>310</v>
      </c>
      <c r="E23" s="13">
        <f t="shared" si="1"/>
        <v>155</v>
      </c>
      <c r="F23" s="12">
        <f t="shared" si="2"/>
        <v>155</v>
      </c>
    </row>
    <row r="24" spans="1:6">
      <c r="A24" s="42">
        <v>3</v>
      </c>
      <c r="B24" s="24" t="s">
        <v>494</v>
      </c>
      <c r="C24" s="10">
        <v>8.7500000000000002E-4</v>
      </c>
      <c r="D24" s="12">
        <f t="shared" si="0"/>
        <v>352</v>
      </c>
      <c r="E24" s="13">
        <f t="shared" si="1"/>
        <v>176</v>
      </c>
      <c r="F24" s="12">
        <f t="shared" si="2"/>
        <v>176</v>
      </c>
    </row>
    <row r="25" spans="1:6">
      <c r="A25" s="42">
        <v>3</v>
      </c>
      <c r="B25" s="24" t="s">
        <v>495</v>
      </c>
      <c r="C25" s="10">
        <v>4.5100000000000001E-4</v>
      </c>
      <c r="D25" s="12">
        <f t="shared" si="0"/>
        <v>182</v>
      </c>
      <c r="E25" s="13">
        <f t="shared" si="1"/>
        <v>91</v>
      </c>
      <c r="F25" s="12">
        <f t="shared" si="2"/>
        <v>91</v>
      </c>
    </row>
    <row r="26" spans="1:6">
      <c r="A26" s="42">
        <v>3</v>
      </c>
      <c r="B26" s="24" t="s">
        <v>496</v>
      </c>
      <c r="C26" s="10">
        <v>0.23466699999999999</v>
      </c>
      <c r="D26" s="12">
        <f t="shared" si="0"/>
        <v>94480</v>
      </c>
      <c r="E26" s="13">
        <f t="shared" si="1"/>
        <v>47240</v>
      </c>
      <c r="F26" s="12">
        <f t="shared" si="2"/>
        <v>47240</v>
      </c>
    </row>
    <row r="27" spans="1:6">
      <c r="A27" s="42">
        <v>4</v>
      </c>
      <c r="B27" s="24" t="s">
        <v>497</v>
      </c>
      <c r="C27" s="10">
        <v>0.570295</v>
      </c>
      <c r="D27" s="9">
        <f t="shared" si="0"/>
        <v>229608</v>
      </c>
      <c r="E27" s="11">
        <f t="shared" si="1"/>
        <v>114804</v>
      </c>
      <c r="F27" s="9">
        <f t="shared" si="2"/>
        <v>114804</v>
      </c>
    </row>
    <row r="28" spans="1:6">
      <c r="A28" s="42"/>
      <c r="B28" s="11" t="s">
        <v>28</v>
      </c>
      <c r="C28" s="11"/>
      <c r="D28" s="14">
        <v>0.40936099999999997</v>
      </c>
      <c r="E28" s="11"/>
      <c r="F28" s="11"/>
    </row>
    <row r="29" spans="1:6">
      <c r="A29" s="42"/>
      <c r="B29" s="11" t="s">
        <v>29</v>
      </c>
      <c r="C29" s="11"/>
      <c r="D29" s="15">
        <f>ROUND(D27*D28,0)</f>
        <v>93993</v>
      </c>
      <c r="E29" s="16">
        <f>ROUND(D29/2,0)</f>
        <v>46997</v>
      </c>
      <c r="F29" s="15">
        <f>D29-E29</f>
        <v>46996</v>
      </c>
    </row>
    <row r="30" spans="1:6">
      <c r="A30" s="42"/>
      <c r="B30" s="11" t="s">
        <v>30</v>
      </c>
      <c r="C30" s="11"/>
      <c r="D30" s="12">
        <f>+D27-D29</f>
        <v>135615</v>
      </c>
      <c r="E30" s="13">
        <f>ROUND(D30/2,0)</f>
        <v>67808</v>
      </c>
      <c r="F30" s="12">
        <f>D30-E30</f>
        <v>67807</v>
      </c>
    </row>
    <row r="31" spans="1:6">
      <c r="A31" s="42">
        <v>5</v>
      </c>
      <c r="B31" s="24" t="s">
        <v>498</v>
      </c>
      <c r="C31" s="10">
        <v>2.8225E-2</v>
      </c>
      <c r="D31" s="12">
        <f>ROUND(D$3*C31,0)</f>
        <v>11364</v>
      </c>
      <c r="E31" s="13">
        <f>ROUND(D31/2,0)</f>
        <v>5682</v>
      </c>
      <c r="F31" s="12">
        <f>D31-E31</f>
        <v>5682</v>
      </c>
    </row>
    <row r="32" spans="1:6">
      <c r="A32" s="42">
        <v>6</v>
      </c>
      <c r="B32" s="24" t="s">
        <v>499</v>
      </c>
      <c r="C32" s="10">
        <v>0</v>
      </c>
      <c r="D32" s="12">
        <f>ROUND(D$3*C32,0)</f>
        <v>0</v>
      </c>
      <c r="E32" s="13">
        <f>ROUND(D32/2,0)</f>
        <v>0</v>
      </c>
      <c r="F32" s="12">
        <f>D32-E32</f>
        <v>0</v>
      </c>
    </row>
    <row r="33" spans="1:8">
      <c r="A33" s="42">
        <v>6</v>
      </c>
      <c r="B33" s="24" t="s">
        <v>500</v>
      </c>
      <c r="C33" s="10">
        <v>6.1230000000001006E-3</v>
      </c>
      <c r="D33" s="12">
        <f>+D3-SUM(D4:D5)-SUM(D10:D27)-SUM(D31:D32)</f>
        <v>2465</v>
      </c>
      <c r="E33" s="13">
        <f>ROUND(D33/2,0)</f>
        <v>1233</v>
      </c>
      <c r="F33" s="12">
        <f>D33-E33</f>
        <v>1232</v>
      </c>
    </row>
    <row r="34" spans="1:8">
      <c r="A34" s="8"/>
      <c r="B34" s="28" t="s">
        <v>288</v>
      </c>
      <c r="C34" s="10">
        <v>1</v>
      </c>
      <c r="D34" s="12">
        <f>+D4+SUM(D7:D26)+SUM(D29:D33)</f>
        <v>402613</v>
      </c>
      <c r="E34" s="12">
        <f>+E4+SUM(E7:E26)+SUM(E29:E33)</f>
        <v>201310</v>
      </c>
      <c r="F34" s="12">
        <f>+F4+SUM(F7:F26)+SUM(F29:F33)</f>
        <v>201303</v>
      </c>
    </row>
    <row r="35" spans="1:8">
      <c r="B35" s="18" t="s">
        <v>38</v>
      </c>
      <c r="D35" s="19">
        <f>+D4</f>
        <v>399</v>
      </c>
      <c r="E35" s="19">
        <f>+E4</f>
        <v>200</v>
      </c>
      <c r="F35" s="19">
        <f>+F4</f>
        <v>199</v>
      </c>
    </row>
    <row r="36" spans="1:8">
      <c r="B36" s="2" t="s">
        <v>39</v>
      </c>
      <c r="D36" s="19">
        <f>+D7</f>
        <v>21111</v>
      </c>
      <c r="E36" s="19">
        <f>+E7</f>
        <v>10556</v>
      </c>
      <c r="F36" s="19">
        <f>+F7</f>
        <v>10555</v>
      </c>
    </row>
    <row r="37" spans="1:8">
      <c r="B37" s="2" t="s">
        <v>40</v>
      </c>
      <c r="D37" s="19">
        <f>+D29</f>
        <v>93993</v>
      </c>
      <c r="E37" s="19">
        <f>+E29</f>
        <v>46997</v>
      </c>
      <c r="F37" s="19">
        <f>+F29</f>
        <v>46996</v>
      </c>
      <c r="H37" s="3">
        <v>1</v>
      </c>
    </row>
    <row r="38" spans="1:8">
      <c r="B38" s="18" t="s">
        <v>41</v>
      </c>
      <c r="D38" s="19">
        <f>+D34-D35-D36-D37</f>
        <v>287110</v>
      </c>
      <c r="E38" s="19">
        <f>+E34-E35-E36-E37</f>
        <v>143557</v>
      </c>
      <c r="F38" s="19">
        <f>+F34-F35-F36-F37</f>
        <v>143553</v>
      </c>
      <c r="H38" s="3">
        <v>2</v>
      </c>
    </row>
    <row r="40" spans="1:8" hidden="1">
      <c r="B40" s="3" t="s">
        <v>42</v>
      </c>
      <c r="C40" s="4">
        <v>2.0000000001008794E-6</v>
      </c>
      <c r="D40" s="3">
        <f>+D33-ROUND(D3*C33,0)</f>
        <v>0</v>
      </c>
    </row>
    <row r="71" spans="1:1">
      <c r="A71" s="1" t="s">
        <v>590</v>
      </c>
    </row>
  </sheetData>
  <pageMargins left="0.7" right="0.7" top="0.75" bottom="0.75" header="0.3" footer="0.3"/>
  <pageSetup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workbookViewId="0">
      <selection activeCell="E32" sqref="E32"/>
    </sheetView>
  </sheetViews>
  <sheetFormatPr defaultRowHeight="15"/>
  <cols>
    <col min="7" max="7" width="17" bestFit="1" customWidth="1"/>
    <col min="10" max="10" width="14.28515625" bestFit="1" customWidth="1"/>
    <col min="11" max="11" width="13.7109375" customWidth="1"/>
  </cols>
  <sheetData>
    <row r="1" spans="1:10" ht="16.5" thickTop="1" thickBot="1">
      <c r="A1" s="123" t="s">
        <v>1992</v>
      </c>
      <c r="B1" t="s">
        <v>2064</v>
      </c>
      <c r="E1" s="124"/>
      <c r="F1" s="124"/>
      <c r="G1" s="125">
        <f>SUM(G3:G14)</f>
        <v>-66698220.93</v>
      </c>
    </row>
    <row r="2" spans="1:10" ht="16.5" thickTop="1" thickBot="1">
      <c r="A2" s="123" t="s">
        <v>3</v>
      </c>
      <c r="B2" s="123" t="s">
        <v>1993</v>
      </c>
      <c r="C2" s="123" t="s">
        <v>1994</v>
      </c>
      <c r="D2" s="123" t="s">
        <v>1995</v>
      </c>
      <c r="E2" s="123" t="s">
        <v>1996</v>
      </c>
      <c r="F2" s="123" t="s">
        <v>1997</v>
      </c>
      <c r="G2" s="123" t="s">
        <v>1998</v>
      </c>
    </row>
    <row r="3" spans="1:10" ht="15.75" thickTop="1">
      <c r="A3" t="s">
        <v>1999</v>
      </c>
      <c r="B3" t="s">
        <v>2000</v>
      </c>
      <c r="C3" t="s">
        <v>2001</v>
      </c>
      <c r="D3" t="s">
        <v>2089</v>
      </c>
      <c r="E3" s="124">
        <v>2024</v>
      </c>
      <c r="F3" s="124">
        <v>7</v>
      </c>
      <c r="G3" s="125">
        <v>-5624064.0899999999</v>
      </c>
      <c r="J3" s="48"/>
    </row>
    <row r="4" spans="1:10">
      <c r="A4" t="s">
        <v>1999</v>
      </c>
      <c r="B4" t="s">
        <v>2000</v>
      </c>
      <c r="C4" t="s">
        <v>2001</v>
      </c>
      <c r="D4" t="s">
        <v>2089</v>
      </c>
      <c r="E4" s="124">
        <v>2024</v>
      </c>
      <c r="F4" s="124">
        <v>8</v>
      </c>
      <c r="G4" s="125">
        <v>-10083450.4</v>
      </c>
      <c r="J4" s="48"/>
    </row>
    <row r="5" spans="1:10">
      <c r="A5" t="s">
        <v>1999</v>
      </c>
      <c r="B5" t="s">
        <v>2000</v>
      </c>
      <c r="C5" t="s">
        <v>2001</v>
      </c>
      <c r="D5" t="s">
        <v>2089</v>
      </c>
      <c r="E5" s="124">
        <v>2024</v>
      </c>
      <c r="F5" s="124">
        <v>9</v>
      </c>
      <c r="G5" s="125">
        <v>-11197953.279999999</v>
      </c>
      <c r="J5" s="48"/>
    </row>
    <row r="6" spans="1:10">
      <c r="A6" t="s">
        <v>1999</v>
      </c>
      <c r="B6" t="s">
        <v>2000</v>
      </c>
      <c r="C6" t="s">
        <v>2001</v>
      </c>
      <c r="D6" t="s">
        <v>2089</v>
      </c>
      <c r="E6" s="124">
        <v>2024</v>
      </c>
      <c r="F6" s="124">
        <v>10</v>
      </c>
      <c r="G6" s="125">
        <v>-9007222.0700000003</v>
      </c>
      <c r="J6" s="48"/>
    </row>
    <row r="7" spans="1:10">
      <c r="A7" t="s">
        <v>1999</v>
      </c>
      <c r="B7" t="s">
        <v>2000</v>
      </c>
      <c r="C7" t="s">
        <v>2001</v>
      </c>
      <c r="D7" t="s">
        <v>2089</v>
      </c>
      <c r="E7" s="124">
        <v>2024</v>
      </c>
      <c r="F7" s="124">
        <v>11</v>
      </c>
      <c r="G7" s="125">
        <v>-4924682.7699999996</v>
      </c>
      <c r="J7" s="48"/>
    </row>
    <row r="8" spans="1:10">
      <c r="A8" t="s">
        <v>1999</v>
      </c>
      <c r="B8" t="s">
        <v>2000</v>
      </c>
      <c r="C8" t="s">
        <v>2001</v>
      </c>
      <c r="D8" t="s">
        <v>2089</v>
      </c>
      <c r="E8" s="124">
        <v>2024</v>
      </c>
      <c r="F8" s="124">
        <v>12</v>
      </c>
      <c r="G8" s="125">
        <v>-4427834.4800000004</v>
      </c>
      <c r="J8" s="48"/>
    </row>
    <row r="9" spans="1:10">
      <c r="A9" t="s">
        <v>1999</v>
      </c>
      <c r="B9" t="s">
        <v>2000</v>
      </c>
      <c r="C9" t="s">
        <v>2001</v>
      </c>
      <c r="D9" t="s">
        <v>2091</v>
      </c>
      <c r="E9" s="124">
        <v>2025</v>
      </c>
      <c r="F9" s="124">
        <v>1</v>
      </c>
      <c r="G9" s="125">
        <v>-3034413.64</v>
      </c>
      <c r="J9" s="48"/>
    </row>
    <row r="10" spans="1:10">
      <c r="A10" t="s">
        <v>1999</v>
      </c>
      <c r="B10" t="s">
        <v>2000</v>
      </c>
      <c r="C10" t="s">
        <v>2001</v>
      </c>
      <c r="D10" t="s">
        <v>2091</v>
      </c>
      <c r="E10" s="124">
        <v>2025</v>
      </c>
      <c r="F10" s="124">
        <v>2</v>
      </c>
      <c r="G10" s="125">
        <v>-3555866.73</v>
      </c>
      <c r="J10" s="48"/>
    </row>
    <row r="11" spans="1:10">
      <c r="A11" t="s">
        <v>1999</v>
      </c>
      <c r="B11" t="s">
        <v>2000</v>
      </c>
      <c r="C11" t="s">
        <v>2001</v>
      </c>
      <c r="D11" t="s">
        <v>2091</v>
      </c>
      <c r="E11" s="124">
        <v>2025</v>
      </c>
      <c r="F11" s="124">
        <v>3</v>
      </c>
      <c r="G11" s="125">
        <v>-3306962.94</v>
      </c>
      <c r="J11" s="48"/>
    </row>
    <row r="12" spans="1:10">
      <c r="A12" t="s">
        <v>1999</v>
      </c>
      <c r="B12" t="s">
        <v>2000</v>
      </c>
      <c r="C12" t="s">
        <v>2001</v>
      </c>
      <c r="D12" t="s">
        <v>2091</v>
      </c>
      <c r="E12" s="124">
        <v>2025</v>
      </c>
      <c r="F12" s="124">
        <v>4</v>
      </c>
      <c r="G12" s="125">
        <v>-4460329.74</v>
      </c>
      <c r="J12" s="48"/>
    </row>
    <row r="13" spans="1:10">
      <c r="A13" t="s">
        <v>1999</v>
      </c>
      <c r="B13" t="s">
        <v>2000</v>
      </c>
      <c r="C13" t="s">
        <v>2001</v>
      </c>
      <c r="D13" t="s">
        <v>2091</v>
      </c>
      <c r="E13" s="124">
        <v>2025</v>
      </c>
      <c r="F13" s="124">
        <v>5</v>
      </c>
      <c r="G13" s="125">
        <v>-2862257.85</v>
      </c>
      <c r="J13" s="48"/>
    </row>
    <row r="14" spans="1:10">
      <c r="A14" t="s">
        <v>1999</v>
      </c>
      <c r="B14" t="s">
        <v>2000</v>
      </c>
      <c r="C14" t="s">
        <v>2001</v>
      </c>
      <c r="D14" t="s">
        <v>2091</v>
      </c>
      <c r="E14" s="124">
        <v>2025</v>
      </c>
      <c r="F14" s="124">
        <v>6</v>
      </c>
      <c r="G14" s="125">
        <v>-4213182.9400000004</v>
      </c>
      <c r="J14" s="48"/>
    </row>
    <row r="15" spans="1:10">
      <c r="G15" s="60"/>
      <c r="J15" s="48"/>
    </row>
    <row r="16" spans="1:10">
      <c r="G16" s="60"/>
      <c r="J16" s="48"/>
    </row>
    <row r="17" spans="2:10">
      <c r="G17" s="48"/>
    </row>
    <row r="18" spans="2:10">
      <c r="G18" s="48"/>
    </row>
    <row r="19" spans="2:10">
      <c r="J19" s="48"/>
    </row>
    <row r="25" spans="2:10">
      <c r="B25" s="61"/>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WVB72"/>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501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Worksheet'!$D$25</f>
        <v>102940</v>
      </c>
      <c r="E3" s="13"/>
      <c r="F3" s="12"/>
    </row>
    <row r="4" spans="1:6">
      <c r="A4" s="8">
        <v>0</v>
      </c>
      <c r="B4" s="11" t="s">
        <v>4</v>
      </c>
      <c r="C4" s="10">
        <v>1.6069999999999999E-3</v>
      </c>
      <c r="D4" s="12">
        <f>ROUND(D$3*C4,0)</f>
        <v>165</v>
      </c>
      <c r="E4" s="13">
        <f>ROUND(D4/2,0)</f>
        <v>83</v>
      </c>
      <c r="F4" s="12">
        <f>D4-E4</f>
        <v>82</v>
      </c>
    </row>
    <row r="5" spans="1:6">
      <c r="A5" s="8">
        <v>1</v>
      </c>
      <c r="B5" s="11" t="s">
        <v>502</v>
      </c>
      <c r="C5" s="10">
        <v>0.220917</v>
      </c>
      <c r="D5" s="9">
        <f>ROUND(D$3*C5,0)</f>
        <v>22741</v>
      </c>
      <c r="E5" s="11">
        <f>ROUND(D5/2,0)</f>
        <v>11371</v>
      </c>
      <c r="F5" s="9">
        <f>D5-E5</f>
        <v>11370</v>
      </c>
    </row>
    <row r="6" spans="1:6">
      <c r="A6" s="8"/>
      <c r="B6" s="11" t="s">
        <v>6</v>
      </c>
      <c r="C6" s="11"/>
      <c r="D6" s="14">
        <v>0.233317</v>
      </c>
      <c r="E6" s="11"/>
      <c r="F6" s="11"/>
    </row>
    <row r="7" spans="1:6">
      <c r="A7" s="8"/>
      <c r="B7" s="11" t="s">
        <v>7</v>
      </c>
      <c r="C7" s="11"/>
      <c r="D7" s="15">
        <f>ROUND(D5*D6,0)</f>
        <v>5306</v>
      </c>
      <c r="E7" s="16">
        <f>ROUND(D7/2,0)</f>
        <v>2653</v>
      </c>
      <c r="F7" s="15">
        <f>D7-E7</f>
        <v>2653</v>
      </c>
    </row>
    <row r="8" spans="1:6">
      <c r="A8" s="8"/>
      <c r="B8" s="11" t="s">
        <v>8</v>
      </c>
      <c r="C8" s="11"/>
      <c r="D8" s="12">
        <f>+D5-D7</f>
        <v>17435</v>
      </c>
      <c r="E8" s="13">
        <f>ROUND(D8/2,0)</f>
        <v>8718</v>
      </c>
      <c r="F8" s="12">
        <f>D8-E8</f>
        <v>8717</v>
      </c>
    </row>
    <row r="9" spans="1:6">
      <c r="A9" s="8">
        <v>2</v>
      </c>
      <c r="B9" s="11" t="s">
        <v>503</v>
      </c>
      <c r="C9" s="11"/>
      <c r="D9" s="9"/>
      <c r="E9" s="11"/>
      <c r="F9" s="11"/>
    </row>
    <row r="10" spans="1:6">
      <c r="A10" s="8"/>
      <c r="B10" s="11" t="s">
        <v>10</v>
      </c>
      <c r="C10" s="10">
        <v>9.1299999999999997E-4</v>
      </c>
      <c r="D10" s="12">
        <f>ROUND(D$3*C10,0)</f>
        <v>94</v>
      </c>
      <c r="E10" s="13">
        <f>ROUND(D10/2,0)</f>
        <v>47</v>
      </c>
      <c r="F10" s="12">
        <f>D10-E10</f>
        <v>47</v>
      </c>
    </row>
    <row r="11" spans="1:6">
      <c r="A11" s="8"/>
      <c r="B11" s="11" t="s">
        <v>11</v>
      </c>
      <c r="C11" s="10">
        <v>9.77E-4</v>
      </c>
      <c r="D11" s="12">
        <f>ROUND(D$3*C11,0)</f>
        <v>101</v>
      </c>
      <c r="E11" s="13">
        <f>ROUND(D11/2,0)</f>
        <v>51</v>
      </c>
      <c r="F11" s="12">
        <f>D11-E11</f>
        <v>50</v>
      </c>
    </row>
    <row r="12" spans="1:6">
      <c r="A12" s="8">
        <v>2</v>
      </c>
      <c r="B12" s="11" t="s">
        <v>504</v>
      </c>
      <c r="C12" s="11"/>
      <c r="D12" s="9"/>
      <c r="E12" s="11"/>
      <c r="F12" s="11"/>
    </row>
    <row r="13" spans="1:6">
      <c r="A13" s="8"/>
      <c r="B13" s="11" t="s">
        <v>10</v>
      </c>
      <c r="C13" s="10">
        <v>8.2200000000000003E-4</v>
      </c>
      <c r="D13" s="12">
        <f>ROUND(D$3*C13,0)</f>
        <v>85</v>
      </c>
      <c r="E13" s="13">
        <f>ROUND(D13/2,0)</f>
        <v>43</v>
      </c>
      <c r="F13" s="12">
        <f>D13-E13</f>
        <v>42</v>
      </c>
    </row>
    <row r="14" spans="1:6">
      <c r="A14" s="8"/>
      <c r="B14" s="11" t="s">
        <v>11</v>
      </c>
      <c r="C14" s="10">
        <v>3.4699999999999998E-4</v>
      </c>
      <c r="D14" s="12">
        <f>ROUND(D$3*C14,0)</f>
        <v>36</v>
      </c>
      <c r="E14" s="13">
        <f>ROUND(D14/2,0)</f>
        <v>18</v>
      </c>
      <c r="F14" s="12">
        <f>D14-E14</f>
        <v>18</v>
      </c>
    </row>
    <row r="15" spans="1:6">
      <c r="A15" s="8">
        <v>2</v>
      </c>
      <c r="B15" s="11" t="s">
        <v>505</v>
      </c>
      <c r="C15" s="11"/>
      <c r="D15" s="9"/>
      <c r="E15" s="11"/>
      <c r="F15" s="11"/>
    </row>
    <row r="16" spans="1:6">
      <c r="A16" s="8"/>
      <c r="B16" s="11" t="s">
        <v>10</v>
      </c>
      <c r="C16" s="10">
        <v>4.2900000000000002E-4</v>
      </c>
      <c r="D16" s="12">
        <f>ROUND(D$3*C16,0)</f>
        <v>44</v>
      </c>
      <c r="E16" s="13">
        <f>ROUND(D16/2,0)</f>
        <v>22</v>
      </c>
      <c r="F16" s="12">
        <f>D16-E16</f>
        <v>22</v>
      </c>
    </row>
    <row r="17" spans="1:6">
      <c r="A17" s="8"/>
      <c r="B17" s="11" t="s">
        <v>11</v>
      </c>
      <c r="C17" s="10">
        <v>3.8400000000000001E-4</v>
      </c>
      <c r="D17" s="12">
        <f>ROUND(D$3*C17,0)</f>
        <v>40</v>
      </c>
      <c r="E17" s="13">
        <f>ROUND(D17/2,0)</f>
        <v>20</v>
      </c>
      <c r="F17" s="12">
        <f>D17-E17</f>
        <v>20</v>
      </c>
    </row>
    <row r="18" spans="1:6">
      <c r="A18" s="8">
        <v>2</v>
      </c>
      <c r="B18" s="11" t="s">
        <v>49</v>
      </c>
      <c r="C18" s="11"/>
      <c r="D18" s="9"/>
      <c r="E18" s="11"/>
      <c r="F18" s="11"/>
    </row>
    <row r="19" spans="1:6">
      <c r="A19" s="8"/>
      <c r="B19" s="11" t="s">
        <v>10</v>
      </c>
      <c r="C19" s="10">
        <v>9.1299999999999997E-4</v>
      </c>
      <c r="D19" s="12">
        <f>ROUND(D$3*C19,0)</f>
        <v>94</v>
      </c>
      <c r="E19" s="13">
        <f>ROUND(D19/2,0)</f>
        <v>47</v>
      </c>
      <c r="F19" s="12">
        <f>D19-E19</f>
        <v>47</v>
      </c>
    </row>
    <row r="20" spans="1:6">
      <c r="A20" s="8"/>
      <c r="B20" s="11" t="s">
        <v>11</v>
      </c>
      <c r="C20" s="10">
        <v>7.2999999999999996E-4</v>
      </c>
      <c r="D20" s="12">
        <f>ROUND(D$3*C20,0)</f>
        <v>75</v>
      </c>
      <c r="E20" s="13">
        <f>ROUND(D20/2,0)</f>
        <v>38</v>
      </c>
      <c r="F20" s="12">
        <f>D20-E20</f>
        <v>37</v>
      </c>
    </row>
    <row r="21" spans="1:6">
      <c r="A21" s="8">
        <v>2</v>
      </c>
      <c r="B21" s="11" t="s">
        <v>335</v>
      </c>
      <c r="C21" s="11"/>
      <c r="D21" s="9"/>
      <c r="E21" s="11"/>
      <c r="F21" s="11"/>
    </row>
    <row r="22" spans="1:6">
      <c r="A22" s="8"/>
      <c r="B22" s="11" t="s">
        <v>10</v>
      </c>
      <c r="C22" s="10">
        <v>6.3000000000000003E-4</v>
      </c>
      <c r="D22" s="12">
        <f>ROUND(D$3*C22,0)</f>
        <v>65</v>
      </c>
      <c r="E22" s="13">
        <f>ROUND(D22/2,0)</f>
        <v>33</v>
      </c>
      <c r="F22" s="12">
        <f>D22-E22</f>
        <v>32</v>
      </c>
    </row>
    <row r="23" spans="1:6">
      <c r="A23" s="8"/>
      <c r="B23" s="11" t="s">
        <v>11</v>
      </c>
      <c r="C23" s="10">
        <v>4.6E-5</v>
      </c>
      <c r="D23" s="12">
        <f>ROUND(D$3*C23,0)</f>
        <v>5</v>
      </c>
      <c r="E23" s="13">
        <f>ROUND(D23/2,0)</f>
        <v>3</v>
      </c>
      <c r="F23" s="12">
        <f>D23-E23</f>
        <v>2</v>
      </c>
    </row>
    <row r="24" spans="1:6">
      <c r="A24" s="8">
        <v>2</v>
      </c>
      <c r="B24" s="11" t="s">
        <v>506</v>
      </c>
      <c r="C24" s="11"/>
      <c r="D24" s="9"/>
      <c r="E24" s="11"/>
      <c r="F24" s="11"/>
    </row>
    <row r="25" spans="1:6">
      <c r="A25" s="8"/>
      <c r="B25" s="11" t="s">
        <v>10</v>
      </c>
      <c r="C25" s="10">
        <v>1.5709999999999999E-3</v>
      </c>
      <c r="D25" s="12">
        <f>ROUND(D$3*C25,0)</f>
        <v>162</v>
      </c>
      <c r="E25" s="13">
        <f>ROUND(D25/2,0)</f>
        <v>81</v>
      </c>
      <c r="F25" s="12">
        <f>D25-E25</f>
        <v>81</v>
      </c>
    </row>
    <row r="26" spans="1:6">
      <c r="A26" s="8"/>
      <c r="B26" s="11" t="s">
        <v>11</v>
      </c>
      <c r="C26" s="10">
        <v>2.6480000000000002E-3</v>
      </c>
      <c r="D26" s="12">
        <f>ROUND(D$3*C26,0)</f>
        <v>273</v>
      </c>
      <c r="E26" s="13">
        <f>ROUND(D26/2,0)</f>
        <v>137</v>
      </c>
      <c r="F26" s="12">
        <f>D26-E26</f>
        <v>136</v>
      </c>
    </row>
    <row r="27" spans="1:6">
      <c r="A27" s="8">
        <v>2</v>
      </c>
      <c r="B27" s="11" t="s">
        <v>114</v>
      </c>
      <c r="C27" s="11"/>
      <c r="D27" s="9"/>
      <c r="E27" s="11"/>
      <c r="F27" s="11"/>
    </row>
    <row r="28" spans="1:6">
      <c r="A28" s="8"/>
      <c r="B28" s="11" t="s">
        <v>10</v>
      </c>
      <c r="C28" s="10">
        <v>1.3879999999999999E-3</v>
      </c>
      <c r="D28" s="12">
        <f>ROUND(D$3*C28,0)</f>
        <v>143</v>
      </c>
      <c r="E28" s="13">
        <f>ROUND(D28/2,0)</f>
        <v>72</v>
      </c>
      <c r="F28" s="12">
        <f>D28-E28</f>
        <v>71</v>
      </c>
    </row>
    <row r="29" spans="1:6">
      <c r="A29" s="8"/>
      <c r="B29" s="11" t="s">
        <v>11</v>
      </c>
      <c r="C29" s="10">
        <v>1.1869999999999999E-3</v>
      </c>
      <c r="D29" s="12">
        <f>ROUND(D$3*C29,0)</f>
        <v>122</v>
      </c>
      <c r="E29" s="13">
        <f>ROUND(D29/2,0)</f>
        <v>61</v>
      </c>
      <c r="F29" s="12">
        <f>D29-E29</f>
        <v>61</v>
      </c>
    </row>
    <row r="30" spans="1:6">
      <c r="A30" s="8">
        <v>2</v>
      </c>
      <c r="B30" s="11" t="s">
        <v>507</v>
      </c>
      <c r="C30" s="11"/>
      <c r="D30" s="9"/>
      <c r="E30" s="11"/>
      <c r="F30" s="11"/>
    </row>
    <row r="31" spans="1:6">
      <c r="A31" s="8"/>
      <c r="B31" s="11" t="s">
        <v>10</v>
      </c>
      <c r="C31" s="10">
        <v>8.2200000000000003E-4</v>
      </c>
      <c r="D31" s="12">
        <f>ROUND(D$3*C31,0)</f>
        <v>85</v>
      </c>
      <c r="E31" s="13">
        <f>ROUND(D31/2,0)</f>
        <v>43</v>
      </c>
      <c r="F31" s="12">
        <f>D31-E31</f>
        <v>42</v>
      </c>
    </row>
    <row r="32" spans="1:6">
      <c r="A32" s="8"/>
      <c r="B32" s="11" t="s">
        <v>11</v>
      </c>
      <c r="C32" s="10">
        <v>3.2899999999999997E-4</v>
      </c>
      <c r="D32" s="12">
        <f>ROUND(D$3*C32,0)</f>
        <v>34</v>
      </c>
      <c r="E32" s="13">
        <f>ROUND(D32/2,0)</f>
        <v>17</v>
      </c>
      <c r="F32" s="12">
        <f>D32-E32</f>
        <v>17</v>
      </c>
    </row>
    <row r="33" spans="1:6">
      <c r="A33" s="8">
        <v>2</v>
      </c>
      <c r="B33" s="11" t="s">
        <v>378</v>
      </c>
      <c r="C33" s="11"/>
      <c r="D33" s="9"/>
      <c r="E33" s="11"/>
      <c r="F33" s="11"/>
    </row>
    <row r="34" spans="1:6">
      <c r="A34" s="8"/>
      <c r="B34" s="11" t="s">
        <v>10</v>
      </c>
      <c r="C34" s="10">
        <v>8.4189999999999994E-3</v>
      </c>
      <c r="D34" s="12">
        <f>ROUND(D$3*C34,0)</f>
        <v>867</v>
      </c>
      <c r="E34" s="13">
        <f>ROUND(D34/2,0)</f>
        <v>434</v>
      </c>
      <c r="F34" s="12">
        <f>D34-E34</f>
        <v>433</v>
      </c>
    </row>
    <row r="35" spans="1:6">
      <c r="A35" s="8"/>
      <c r="B35" s="11" t="s">
        <v>11</v>
      </c>
      <c r="C35" s="10">
        <v>3.4420000000000002E-3</v>
      </c>
      <c r="D35" s="12">
        <f>ROUND(D$3*C35,0)</f>
        <v>354</v>
      </c>
      <c r="E35" s="13">
        <f>ROUND(D35/2,0)</f>
        <v>177</v>
      </c>
      <c r="F35" s="12">
        <f>D35-E35</f>
        <v>177</v>
      </c>
    </row>
    <row r="36" spans="1:6">
      <c r="A36" s="8">
        <v>2</v>
      </c>
      <c r="B36" s="11" t="s">
        <v>169</v>
      </c>
      <c r="C36" s="11"/>
      <c r="D36" s="9"/>
      <c r="E36" s="11"/>
      <c r="F36" s="11"/>
    </row>
    <row r="37" spans="1:6">
      <c r="A37" s="8"/>
      <c r="B37" s="11" t="s">
        <v>10</v>
      </c>
      <c r="C37" s="10">
        <v>4.0090000000000004E-3</v>
      </c>
      <c r="D37" s="12">
        <f>ROUND(D$3*C37,0)</f>
        <v>413</v>
      </c>
      <c r="E37" s="13">
        <f>ROUND(D37/2,0)</f>
        <v>207</v>
      </c>
      <c r="F37" s="12">
        <f>D37-E37</f>
        <v>206</v>
      </c>
    </row>
    <row r="38" spans="1:6">
      <c r="A38" s="8"/>
      <c r="B38" s="11" t="s">
        <v>11</v>
      </c>
      <c r="C38" s="10">
        <v>1.361E-3</v>
      </c>
      <c r="D38" s="12">
        <f>ROUND(D$3*C38,0)</f>
        <v>140</v>
      </c>
      <c r="E38" s="13">
        <f>ROUND(D38/2,0)</f>
        <v>70</v>
      </c>
      <c r="F38" s="12">
        <f>D38-E38</f>
        <v>70</v>
      </c>
    </row>
    <row r="39" spans="1:6">
      <c r="A39" s="8">
        <v>2</v>
      </c>
      <c r="B39" s="11" t="s">
        <v>21</v>
      </c>
      <c r="C39" s="11"/>
      <c r="D39" s="9"/>
      <c r="E39" s="11"/>
      <c r="F39" s="11"/>
    </row>
    <row r="40" spans="1:6">
      <c r="A40" s="8"/>
      <c r="B40" s="11" t="s">
        <v>10</v>
      </c>
      <c r="C40" s="10">
        <v>9.3099999999999997E-4</v>
      </c>
      <c r="D40" s="12">
        <f t="shared" ref="D40:D50" si="0">ROUND(D$3*C40,0)</f>
        <v>96</v>
      </c>
      <c r="E40" s="13">
        <f t="shared" ref="E40:E50" si="1">ROUND(D40/2,0)</f>
        <v>48</v>
      </c>
      <c r="F40" s="12">
        <f t="shared" ref="F40:F50" si="2">D40-E40</f>
        <v>48</v>
      </c>
    </row>
    <row r="41" spans="1:6">
      <c r="A41" s="8"/>
      <c r="B41" s="11" t="s">
        <v>11</v>
      </c>
      <c r="C41" s="10">
        <v>4.66E-4</v>
      </c>
      <c r="D41" s="12">
        <f t="shared" si="0"/>
        <v>48</v>
      </c>
      <c r="E41" s="13">
        <f t="shared" si="1"/>
        <v>24</v>
      </c>
      <c r="F41" s="12">
        <f t="shared" si="2"/>
        <v>24</v>
      </c>
    </row>
    <row r="42" spans="1:6">
      <c r="A42" s="8">
        <v>3</v>
      </c>
      <c r="B42" s="11" t="s">
        <v>508</v>
      </c>
      <c r="C42" s="10">
        <v>6.2550000000000001E-3</v>
      </c>
      <c r="D42" s="12">
        <f t="shared" si="0"/>
        <v>644</v>
      </c>
      <c r="E42" s="13">
        <f t="shared" si="1"/>
        <v>322</v>
      </c>
      <c r="F42" s="12">
        <f t="shared" si="2"/>
        <v>322</v>
      </c>
    </row>
    <row r="43" spans="1:6">
      <c r="A43" s="8">
        <v>3</v>
      </c>
      <c r="B43" s="11" t="s">
        <v>509</v>
      </c>
      <c r="C43" s="10">
        <v>1.2729000000000001E-2</v>
      </c>
      <c r="D43" s="12">
        <f t="shared" si="0"/>
        <v>1310</v>
      </c>
      <c r="E43" s="13">
        <f t="shared" si="1"/>
        <v>655</v>
      </c>
      <c r="F43" s="12">
        <f t="shared" si="2"/>
        <v>655</v>
      </c>
    </row>
    <row r="44" spans="1:6">
      <c r="A44" s="8">
        <v>3</v>
      </c>
      <c r="B44" s="11" t="s">
        <v>510</v>
      </c>
      <c r="C44" s="10">
        <v>1.3879999999999999E-3</v>
      </c>
      <c r="D44" s="12">
        <f t="shared" si="0"/>
        <v>143</v>
      </c>
      <c r="E44" s="13">
        <f t="shared" si="1"/>
        <v>72</v>
      </c>
      <c r="F44" s="12">
        <f t="shared" si="2"/>
        <v>71</v>
      </c>
    </row>
    <row r="45" spans="1:6">
      <c r="A45" s="8">
        <v>3</v>
      </c>
      <c r="B45" s="11" t="s">
        <v>511</v>
      </c>
      <c r="C45" s="10">
        <v>2.0100000000000001E-4</v>
      </c>
      <c r="D45" s="12">
        <f t="shared" si="0"/>
        <v>21</v>
      </c>
      <c r="E45" s="13">
        <f t="shared" si="1"/>
        <v>11</v>
      </c>
      <c r="F45" s="12">
        <f t="shared" si="2"/>
        <v>10</v>
      </c>
    </row>
    <row r="46" spans="1:6">
      <c r="A46" s="8">
        <v>3</v>
      </c>
      <c r="B46" s="11" t="s">
        <v>512</v>
      </c>
      <c r="C46" s="10">
        <v>6.7599999999999995E-4</v>
      </c>
      <c r="D46" s="12">
        <f t="shared" si="0"/>
        <v>70</v>
      </c>
      <c r="E46" s="13">
        <f t="shared" si="1"/>
        <v>35</v>
      </c>
      <c r="F46" s="12">
        <f t="shared" si="2"/>
        <v>35</v>
      </c>
    </row>
    <row r="47" spans="1:6">
      <c r="A47" s="8">
        <v>3</v>
      </c>
      <c r="B47" s="11" t="s">
        <v>513</v>
      </c>
      <c r="C47" s="10">
        <v>9.0000000000000002E-6</v>
      </c>
      <c r="D47" s="12">
        <f t="shared" si="0"/>
        <v>1</v>
      </c>
      <c r="E47" s="13">
        <f t="shared" si="1"/>
        <v>1</v>
      </c>
      <c r="F47" s="12">
        <f t="shared" si="2"/>
        <v>0</v>
      </c>
    </row>
    <row r="48" spans="1:6">
      <c r="A48" s="8">
        <v>3</v>
      </c>
      <c r="B48" s="11" t="s">
        <v>514</v>
      </c>
      <c r="C48" s="10">
        <v>3.1870000000000002E-3</v>
      </c>
      <c r="D48" s="12">
        <f t="shared" si="0"/>
        <v>328</v>
      </c>
      <c r="E48" s="13">
        <f t="shared" si="1"/>
        <v>164</v>
      </c>
      <c r="F48" s="12">
        <f t="shared" si="2"/>
        <v>164</v>
      </c>
    </row>
    <row r="49" spans="1:6">
      <c r="A49" s="8">
        <v>3</v>
      </c>
      <c r="B49" s="11" t="s">
        <v>515</v>
      </c>
      <c r="C49" s="10">
        <v>1.55E-4</v>
      </c>
      <c r="D49" s="12">
        <f t="shared" si="0"/>
        <v>16</v>
      </c>
      <c r="E49" s="13">
        <f t="shared" si="1"/>
        <v>8</v>
      </c>
      <c r="F49" s="12">
        <f t="shared" si="2"/>
        <v>8</v>
      </c>
    </row>
    <row r="50" spans="1:6">
      <c r="A50" s="8">
        <v>4</v>
      </c>
      <c r="B50" s="11" t="s">
        <v>516</v>
      </c>
      <c r="C50" s="10">
        <v>0.11621099999999999</v>
      </c>
      <c r="D50" s="9">
        <f t="shared" si="0"/>
        <v>11963</v>
      </c>
      <c r="E50" s="11">
        <f t="shared" si="1"/>
        <v>5982</v>
      </c>
      <c r="F50" s="9">
        <f t="shared" si="2"/>
        <v>5981</v>
      </c>
    </row>
    <row r="51" spans="1:6">
      <c r="A51" s="8"/>
      <c r="B51" s="11" t="s">
        <v>28</v>
      </c>
      <c r="C51" s="11"/>
      <c r="D51" s="14">
        <v>0.41362100000000002</v>
      </c>
      <c r="E51" s="11"/>
      <c r="F51" s="11"/>
    </row>
    <row r="52" spans="1:6">
      <c r="A52" s="8"/>
      <c r="B52" s="11" t="s">
        <v>29</v>
      </c>
      <c r="C52" s="11"/>
      <c r="D52" s="15">
        <f>ROUND(D50*D51,0)</f>
        <v>4948</v>
      </c>
      <c r="E52" s="16">
        <f>ROUND(D52/2,0)</f>
        <v>2474</v>
      </c>
      <c r="F52" s="15">
        <f>D52-E52</f>
        <v>2474</v>
      </c>
    </row>
    <row r="53" spans="1:6">
      <c r="A53" s="8"/>
      <c r="B53" s="11" t="s">
        <v>30</v>
      </c>
      <c r="C53" s="11"/>
      <c r="D53" s="12">
        <f>+D50-D52</f>
        <v>7015</v>
      </c>
      <c r="E53" s="13">
        <f>ROUND(D53/2,0)</f>
        <v>3508</v>
      </c>
      <c r="F53" s="12">
        <f>D53-E53</f>
        <v>3507</v>
      </c>
    </row>
    <row r="54" spans="1:6">
      <c r="A54" s="8">
        <v>4</v>
      </c>
      <c r="B54" s="11" t="s">
        <v>517</v>
      </c>
      <c r="C54" s="10">
        <v>0.28880699999999998</v>
      </c>
      <c r="D54" s="9">
        <f>ROUND(D$3*C54,0)</f>
        <v>29730</v>
      </c>
      <c r="E54" s="11">
        <f>ROUND(D54/2,0)</f>
        <v>14865</v>
      </c>
      <c r="F54" s="9">
        <f>D54-E54</f>
        <v>14865</v>
      </c>
    </row>
    <row r="55" spans="1:6">
      <c r="A55" s="8"/>
      <c r="B55" s="11" t="s">
        <v>28</v>
      </c>
      <c r="C55" s="11"/>
      <c r="D55" s="14">
        <v>0.45889000000000002</v>
      </c>
      <c r="E55" s="11"/>
      <c r="F55" s="11"/>
    </row>
    <row r="56" spans="1:6">
      <c r="A56" s="8"/>
      <c r="B56" s="11" t="s">
        <v>29</v>
      </c>
      <c r="C56" s="11"/>
      <c r="D56" s="15">
        <f>ROUND(D54*D55,0)</f>
        <v>13643</v>
      </c>
      <c r="E56" s="16">
        <f>ROUND(D56/2,0)</f>
        <v>6822</v>
      </c>
      <c r="F56" s="15">
        <f>D56-E56</f>
        <v>6821</v>
      </c>
    </row>
    <row r="57" spans="1:6">
      <c r="A57" s="8"/>
      <c r="B57" s="11" t="s">
        <v>30</v>
      </c>
      <c r="C57" s="11"/>
      <c r="D57" s="12">
        <f>+D54-D56</f>
        <v>16087</v>
      </c>
      <c r="E57" s="13">
        <f>ROUND(D57/2,0)</f>
        <v>8044</v>
      </c>
      <c r="F57" s="12">
        <f>D57-E57</f>
        <v>8043</v>
      </c>
    </row>
    <row r="58" spans="1:6">
      <c r="A58" s="8">
        <v>4</v>
      </c>
      <c r="B58" s="11" t="s">
        <v>518</v>
      </c>
      <c r="C58" s="10">
        <v>0.279503</v>
      </c>
      <c r="D58" s="9">
        <f>ROUND(D$3*C58,0)</f>
        <v>28772</v>
      </c>
      <c r="E58" s="11">
        <f>ROUND(D58/2,0)</f>
        <v>14386</v>
      </c>
      <c r="F58" s="9">
        <f>D58-E58</f>
        <v>14386</v>
      </c>
    </row>
    <row r="59" spans="1:6">
      <c r="A59" s="8"/>
      <c r="B59" s="11" t="s">
        <v>28</v>
      </c>
      <c r="C59" s="11"/>
      <c r="D59" s="14">
        <v>0.49110100000000001</v>
      </c>
      <c r="E59" s="11"/>
      <c r="F59" s="11"/>
    </row>
    <row r="60" spans="1:6">
      <c r="A60" s="8"/>
      <c r="B60" s="11" t="s">
        <v>29</v>
      </c>
      <c r="C60" s="11"/>
      <c r="D60" s="15">
        <f>ROUND(D58*D59,0)</f>
        <v>14130</v>
      </c>
      <c r="E60" s="16">
        <f t="shared" ref="E60:E65" si="3">ROUND(D60/2,0)</f>
        <v>7065</v>
      </c>
      <c r="F60" s="15">
        <f t="shared" ref="F60:F65" si="4">D60-E60</f>
        <v>7065</v>
      </c>
    </row>
    <row r="61" spans="1:6">
      <c r="A61" s="8"/>
      <c r="B61" s="11" t="s">
        <v>30</v>
      </c>
      <c r="C61" s="11"/>
      <c r="D61" s="12">
        <f>+D58-D60</f>
        <v>14642</v>
      </c>
      <c r="E61" s="13">
        <f t="shared" si="3"/>
        <v>7321</v>
      </c>
      <c r="F61" s="12">
        <f t="shared" si="4"/>
        <v>7321</v>
      </c>
    </row>
    <row r="62" spans="1:6">
      <c r="A62" s="8">
        <v>5</v>
      </c>
      <c r="B62" s="11" t="s">
        <v>519</v>
      </c>
      <c r="C62" s="10">
        <v>4.9579999999999997E-3</v>
      </c>
      <c r="D62" s="12">
        <f>ROUND(D$3*C62,0)</f>
        <v>510</v>
      </c>
      <c r="E62" s="13">
        <f t="shared" si="3"/>
        <v>255</v>
      </c>
      <c r="F62" s="12">
        <f t="shared" si="4"/>
        <v>255</v>
      </c>
    </row>
    <row r="63" spans="1:6">
      <c r="A63" s="8">
        <v>5</v>
      </c>
      <c r="B63" s="11" t="s">
        <v>520</v>
      </c>
      <c r="C63" s="10">
        <v>1.1743E-2</v>
      </c>
      <c r="D63" s="12">
        <f>ROUND(D$3*C63,0)</f>
        <v>1209</v>
      </c>
      <c r="E63" s="13">
        <f t="shared" si="3"/>
        <v>605</v>
      </c>
      <c r="F63" s="12">
        <f t="shared" si="4"/>
        <v>604</v>
      </c>
    </row>
    <row r="64" spans="1:6">
      <c r="A64" s="8">
        <v>5</v>
      </c>
      <c r="B64" s="11" t="s">
        <v>521</v>
      </c>
      <c r="C64" s="10">
        <v>3.0409999999999999E-3</v>
      </c>
      <c r="D64" s="12">
        <f>ROUND(D$3*C64,0)</f>
        <v>313</v>
      </c>
      <c r="E64" s="13">
        <f t="shared" si="3"/>
        <v>157</v>
      </c>
      <c r="F64" s="12">
        <f t="shared" si="4"/>
        <v>156</v>
      </c>
    </row>
    <row r="65" spans="1:8">
      <c r="A65" s="8">
        <v>6</v>
      </c>
      <c r="B65" s="11" t="s">
        <v>522</v>
      </c>
      <c r="C65" s="10">
        <v>1.5849000000000002E-2</v>
      </c>
      <c r="D65" s="12">
        <f>+D3-SUM(D4:D5)-SUM(D10:D50)-D54-D58-SUM(D62:D64)</f>
        <v>1628</v>
      </c>
      <c r="E65" s="13">
        <f t="shared" si="3"/>
        <v>814</v>
      </c>
      <c r="F65" s="12">
        <f t="shared" si="4"/>
        <v>814</v>
      </c>
    </row>
    <row r="66" spans="1:8">
      <c r="A66" s="8"/>
      <c r="B66" s="28" t="s">
        <v>288</v>
      </c>
      <c r="C66" s="10">
        <v>1</v>
      </c>
      <c r="D66" s="12">
        <f>+D4+SUM(D7:D49)+SUM(D52:D53)+SUM(D56:D57)+SUM(D60:D65)</f>
        <v>102940</v>
      </c>
      <c r="E66" s="12">
        <f>+E4+SUM(E7:E49)+SUM(E52:E53)+SUM(E56:E57)+SUM(E60:E65)</f>
        <v>51480</v>
      </c>
      <c r="F66" s="12">
        <f>+F4+SUM(F7:F49)+SUM(F52:F53)+SUM(F56:F57)+SUM(F60:F65)</f>
        <v>51460</v>
      </c>
    </row>
    <row r="67" spans="1:8">
      <c r="B67" s="18" t="s">
        <v>38</v>
      </c>
      <c r="D67" s="19">
        <f>+D4</f>
        <v>165</v>
      </c>
      <c r="E67" s="19">
        <f>+E4</f>
        <v>83</v>
      </c>
      <c r="F67" s="19">
        <f>+F4</f>
        <v>82</v>
      </c>
    </row>
    <row r="68" spans="1:8">
      <c r="B68" s="2" t="s">
        <v>39</v>
      </c>
      <c r="D68" s="19">
        <f>+D7</f>
        <v>5306</v>
      </c>
      <c r="E68" s="19">
        <f>+E7</f>
        <v>2653</v>
      </c>
      <c r="F68" s="19">
        <f>+F7</f>
        <v>2653</v>
      </c>
    </row>
    <row r="69" spans="1:8">
      <c r="B69" s="2" t="s">
        <v>40</v>
      </c>
      <c r="D69" s="19">
        <f>+D52+D56+D60</f>
        <v>32721</v>
      </c>
      <c r="E69" s="19">
        <f>+E52+E56+E60</f>
        <v>16361</v>
      </c>
      <c r="F69" s="19">
        <f>+F52+F56+F60</f>
        <v>16360</v>
      </c>
      <c r="H69" s="3">
        <v>1</v>
      </c>
    </row>
    <row r="70" spans="1:8">
      <c r="B70" s="18" t="s">
        <v>41</v>
      </c>
      <c r="D70" s="19">
        <f>+D66-D67-D68-D69</f>
        <v>64748</v>
      </c>
      <c r="E70" s="19">
        <f>+E66-E67-E68-E69</f>
        <v>32383</v>
      </c>
      <c r="F70" s="19">
        <f>+F66-F67-F68-F69</f>
        <v>32365</v>
      </c>
      <c r="H70" s="3">
        <v>2</v>
      </c>
    </row>
    <row r="71" spans="1:8">
      <c r="A71" s="1" t="s">
        <v>590</v>
      </c>
    </row>
    <row r="72" spans="1:8" hidden="1">
      <c r="B72" s="3" t="s">
        <v>42</v>
      </c>
      <c r="C72" s="4">
        <v>-2.9999999999995308E-6</v>
      </c>
      <c r="D72" s="3">
        <f>+D65-ROUND(D3*C65,0)</f>
        <v>-3</v>
      </c>
    </row>
  </sheetData>
  <pageMargins left="0.7" right="0.7" top="0.75" bottom="0.75" header="0.3" footer="0.3"/>
  <pageSetup scale="6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pageSetUpPr fitToPage="1"/>
  </sheetPr>
  <dimension ref="A1:WVB76"/>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523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Worksheet'!$D$26</f>
        <v>157771</v>
      </c>
      <c r="E3" s="11"/>
      <c r="F3" s="11"/>
    </row>
    <row r="4" spans="1:6">
      <c r="A4" s="8">
        <v>0</v>
      </c>
      <c r="B4" s="11" t="s">
        <v>4</v>
      </c>
      <c r="C4" s="10">
        <v>1.4829999999999999E-3</v>
      </c>
      <c r="D4" s="12">
        <f>ROUND(D$3*C4,0)</f>
        <v>234</v>
      </c>
      <c r="E4" s="13">
        <f>ROUND(D4/2,0)</f>
        <v>117</v>
      </c>
      <c r="F4" s="12">
        <f>D4-E4</f>
        <v>117</v>
      </c>
    </row>
    <row r="5" spans="1:6">
      <c r="A5" s="8">
        <v>1</v>
      </c>
      <c r="B5" s="11" t="s">
        <v>524</v>
      </c>
      <c r="C5" s="10">
        <v>0.17039699999999999</v>
      </c>
      <c r="D5" s="9">
        <f>ROUND(D$3*C5,0)</f>
        <v>26884</v>
      </c>
      <c r="E5" s="11">
        <f>ROUND(D5/2,0)</f>
        <v>13442</v>
      </c>
      <c r="F5" s="9">
        <f>D5-E5</f>
        <v>13442</v>
      </c>
    </row>
    <row r="6" spans="1:6">
      <c r="A6" s="8"/>
      <c r="B6" s="11" t="s">
        <v>6</v>
      </c>
      <c r="C6" s="11"/>
      <c r="D6" s="14">
        <v>0.227018</v>
      </c>
      <c r="E6" s="11"/>
      <c r="F6" s="11"/>
    </row>
    <row r="7" spans="1:6">
      <c r="A7" s="8"/>
      <c r="B7" s="11" t="s">
        <v>7</v>
      </c>
      <c r="C7" s="11"/>
      <c r="D7" s="15">
        <f>ROUND(D5*D6,0)</f>
        <v>6103</v>
      </c>
      <c r="E7" s="16">
        <f>ROUND(D7/2,0)</f>
        <v>3052</v>
      </c>
      <c r="F7" s="15">
        <f>D7-E7</f>
        <v>3051</v>
      </c>
    </row>
    <row r="8" spans="1:6">
      <c r="A8" s="8"/>
      <c r="B8" s="11" t="s">
        <v>8</v>
      </c>
      <c r="C8" s="11"/>
      <c r="D8" s="12">
        <f>+D5-D7</f>
        <v>20781</v>
      </c>
      <c r="E8" s="13">
        <f>ROUND(D8/2,0)</f>
        <v>10391</v>
      </c>
      <c r="F8" s="12">
        <f>D8-E8</f>
        <v>10390</v>
      </c>
    </row>
    <row r="9" spans="1:6">
      <c r="A9" s="8">
        <v>2</v>
      </c>
      <c r="B9" s="11" t="s">
        <v>525</v>
      </c>
      <c r="C9" s="11"/>
      <c r="D9" s="9"/>
      <c r="E9" s="11"/>
      <c r="F9" s="11"/>
    </row>
    <row r="10" spans="1:6">
      <c r="A10" s="8"/>
      <c r="B10" s="11" t="s">
        <v>10</v>
      </c>
      <c r="C10" s="10">
        <v>4.1100000000000002E-4</v>
      </c>
      <c r="D10" s="12">
        <f>ROUND(D$3*C10,0)</f>
        <v>65</v>
      </c>
      <c r="E10" s="13">
        <f>ROUND(D10/2,0)</f>
        <v>33</v>
      </c>
      <c r="F10" s="12">
        <f>D10-E10</f>
        <v>32</v>
      </c>
    </row>
    <row r="11" spans="1:6">
      <c r="A11" s="8"/>
      <c r="B11" s="11" t="s">
        <v>11</v>
      </c>
      <c r="C11" s="10">
        <v>2.03E-4</v>
      </c>
      <c r="D11" s="12">
        <f>ROUND(D$3*C11,0)</f>
        <v>32</v>
      </c>
      <c r="E11" s="13">
        <f>ROUND(D11/2,0)</f>
        <v>16</v>
      </c>
      <c r="F11" s="12">
        <f>D11-E11</f>
        <v>16</v>
      </c>
    </row>
    <row r="12" spans="1:6">
      <c r="A12" s="8">
        <v>2</v>
      </c>
      <c r="B12" s="11" t="s">
        <v>526</v>
      </c>
      <c r="C12" s="11"/>
      <c r="D12" s="9"/>
      <c r="E12" s="11"/>
      <c r="F12" s="11"/>
    </row>
    <row r="13" spans="1:6">
      <c r="A13" s="8"/>
      <c r="B13" s="11" t="s">
        <v>10</v>
      </c>
      <c r="C13" s="10">
        <v>6.9099999999999999E-4</v>
      </c>
      <c r="D13" s="12">
        <f>ROUND(D$3*C13,0)</f>
        <v>109</v>
      </c>
      <c r="E13" s="13">
        <f>ROUND(D13/2,0)</f>
        <v>55</v>
      </c>
      <c r="F13" s="12">
        <f>D13-E13</f>
        <v>54</v>
      </c>
    </row>
    <row r="14" spans="1:6">
      <c r="A14" s="8"/>
      <c r="B14" s="11" t="s">
        <v>11</v>
      </c>
      <c r="C14" s="10">
        <v>1.6100000000000001E-4</v>
      </c>
      <c r="D14" s="12">
        <f>ROUND(D$3*C14,0)</f>
        <v>25</v>
      </c>
      <c r="E14" s="13">
        <f>ROUND(D14/2,0)</f>
        <v>13</v>
      </c>
      <c r="F14" s="12">
        <f>D14-E14</f>
        <v>12</v>
      </c>
    </row>
    <row r="15" spans="1:6">
      <c r="A15" s="8">
        <v>2</v>
      </c>
      <c r="B15" s="11" t="s">
        <v>527</v>
      </c>
      <c r="C15" s="11"/>
      <c r="D15" s="9"/>
      <c r="E15" s="11"/>
      <c r="F15" s="11"/>
    </row>
    <row r="16" spans="1:6">
      <c r="A16" s="8"/>
      <c r="B16" s="11" t="s">
        <v>10</v>
      </c>
      <c r="C16" s="10">
        <v>1.209E-3</v>
      </c>
      <c r="D16" s="12">
        <f>ROUND(D$3*C16,0)</f>
        <v>191</v>
      </c>
      <c r="E16" s="13">
        <f>ROUND(D16/2,0)</f>
        <v>96</v>
      </c>
      <c r="F16" s="12">
        <f>D16-E16</f>
        <v>95</v>
      </c>
    </row>
    <row r="17" spans="1:6">
      <c r="A17" s="8"/>
      <c r="B17" s="11" t="s">
        <v>11</v>
      </c>
      <c r="C17" s="10">
        <v>3.9300000000000001E-4</v>
      </c>
      <c r="D17" s="12">
        <f>ROUND(D$3*C17,0)</f>
        <v>62</v>
      </c>
      <c r="E17" s="13">
        <f>ROUND(D17/2,0)</f>
        <v>31</v>
      </c>
      <c r="F17" s="12">
        <f>D17-E17</f>
        <v>31</v>
      </c>
    </row>
    <row r="18" spans="1:6">
      <c r="A18" s="8">
        <v>2</v>
      </c>
      <c r="B18" s="11" t="s">
        <v>369</v>
      </c>
      <c r="C18" s="11"/>
      <c r="D18" s="9"/>
      <c r="E18" s="11"/>
      <c r="F18" s="11"/>
    </row>
    <row r="19" spans="1:6">
      <c r="A19" s="8"/>
      <c r="B19" s="11" t="s">
        <v>10</v>
      </c>
      <c r="C19" s="10">
        <v>6.3699999999999998E-4</v>
      </c>
      <c r="D19" s="12">
        <f>ROUND(D$3*C19,0)</f>
        <v>101</v>
      </c>
      <c r="E19" s="13">
        <f>ROUND(D19/2,0)</f>
        <v>51</v>
      </c>
      <c r="F19" s="12">
        <f>D19-E19</f>
        <v>50</v>
      </c>
    </row>
    <row r="20" spans="1:6">
      <c r="A20" s="8"/>
      <c r="B20" s="11" t="s">
        <v>11</v>
      </c>
      <c r="C20" s="10">
        <v>1.9100000000000001E-4</v>
      </c>
      <c r="D20" s="12">
        <f>ROUND(D$3*C20,0)</f>
        <v>30</v>
      </c>
      <c r="E20" s="13">
        <f>ROUND(D20/2,0)</f>
        <v>15</v>
      </c>
      <c r="F20" s="12">
        <f>D20-E20</f>
        <v>15</v>
      </c>
    </row>
    <row r="21" spans="1:6">
      <c r="A21" s="8">
        <v>2</v>
      </c>
      <c r="B21" s="11" t="s">
        <v>371</v>
      </c>
      <c r="C21" s="11"/>
      <c r="D21" s="9"/>
      <c r="E21" s="11"/>
      <c r="F21" s="11"/>
    </row>
    <row r="22" spans="1:6">
      <c r="A22" s="8"/>
      <c r="B22" s="11" t="s">
        <v>10</v>
      </c>
      <c r="C22" s="10">
        <v>1.1900000000000001E-4</v>
      </c>
      <c r="D22" s="12">
        <f>ROUND(D$3*C22,0)</f>
        <v>19</v>
      </c>
      <c r="E22" s="13">
        <f>ROUND(D22/2,0)</f>
        <v>10</v>
      </c>
      <c r="F22" s="12">
        <f>D22-E22</f>
        <v>9</v>
      </c>
    </row>
    <row r="23" spans="1:6">
      <c r="A23" s="8"/>
      <c r="B23" s="11" t="s">
        <v>11</v>
      </c>
      <c r="C23" s="10">
        <v>2.4000000000000001E-5</v>
      </c>
      <c r="D23" s="12">
        <f>ROUND(D$3*C23,0)</f>
        <v>4</v>
      </c>
      <c r="E23" s="13">
        <f>ROUND(D23/2,0)</f>
        <v>2</v>
      </c>
      <c r="F23" s="12">
        <f>D23-E23</f>
        <v>2</v>
      </c>
    </row>
    <row r="24" spans="1:6">
      <c r="A24" s="8">
        <v>2</v>
      </c>
      <c r="B24" s="11" t="s">
        <v>528</v>
      </c>
      <c r="C24" s="11"/>
      <c r="D24" s="9"/>
      <c r="E24" s="11"/>
      <c r="F24" s="11"/>
    </row>
    <row r="25" spans="1:6">
      <c r="A25" s="8"/>
      <c r="B25" s="11" t="s">
        <v>10</v>
      </c>
      <c r="C25" s="10">
        <v>1.73E-4</v>
      </c>
      <c r="D25" s="12">
        <f>ROUND(D$3*C25,0)</f>
        <v>27</v>
      </c>
      <c r="E25" s="13">
        <f>ROUND(D25/2,0)</f>
        <v>14</v>
      </c>
      <c r="F25" s="12">
        <f>D25-E25</f>
        <v>13</v>
      </c>
    </row>
    <row r="26" spans="1:6">
      <c r="A26" s="8"/>
      <c r="B26" s="11" t="s">
        <v>11</v>
      </c>
      <c r="C26" s="10">
        <v>1.13E-4</v>
      </c>
      <c r="D26" s="12">
        <f>ROUND(D$3*C26,0)</f>
        <v>18</v>
      </c>
      <c r="E26" s="13">
        <f>ROUND(D26/2,0)</f>
        <v>9</v>
      </c>
      <c r="F26" s="12">
        <f>D26-E26</f>
        <v>9</v>
      </c>
    </row>
    <row r="27" spans="1:6">
      <c r="A27" s="8">
        <v>2</v>
      </c>
      <c r="B27" s="11" t="s">
        <v>529</v>
      </c>
      <c r="C27" s="11"/>
      <c r="D27" s="9"/>
      <c r="E27" s="11"/>
      <c r="F27" s="11"/>
    </row>
    <row r="28" spans="1:6">
      <c r="A28" s="8"/>
      <c r="B28" s="11" t="s">
        <v>10</v>
      </c>
      <c r="C28" s="10">
        <v>2.0730000000000002E-3</v>
      </c>
      <c r="D28" s="12">
        <f>ROUND(D$3*C28,0)</f>
        <v>327</v>
      </c>
      <c r="E28" s="13">
        <f>ROUND(D28/2,0)</f>
        <v>164</v>
      </c>
      <c r="F28" s="12">
        <f>D28-E28</f>
        <v>163</v>
      </c>
    </row>
    <row r="29" spans="1:6">
      <c r="A29" s="8"/>
      <c r="B29" s="11" t="s">
        <v>11</v>
      </c>
      <c r="C29" s="10">
        <v>1.078E-3</v>
      </c>
      <c r="D29" s="12">
        <f>ROUND(D$3*C29,0)</f>
        <v>170</v>
      </c>
      <c r="E29" s="13">
        <f>ROUND(D29/2,0)</f>
        <v>85</v>
      </c>
      <c r="F29" s="12">
        <f>D29-E29</f>
        <v>85</v>
      </c>
    </row>
    <row r="30" spans="1:6">
      <c r="A30" s="8">
        <v>2</v>
      </c>
      <c r="B30" s="11" t="s">
        <v>530</v>
      </c>
      <c r="C30" s="11"/>
      <c r="D30" s="9"/>
      <c r="E30" s="11"/>
      <c r="F30" s="11"/>
    </row>
    <row r="31" spans="1:6">
      <c r="A31" s="8"/>
      <c r="B31" s="11" t="s">
        <v>10</v>
      </c>
      <c r="C31" s="10">
        <v>1.0009999999999999E-3</v>
      </c>
      <c r="D31" s="12">
        <f>ROUND(D$3*C31,0)</f>
        <v>158</v>
      </c>
      <c r="E31" s="13">
        <f>ROUND(D31/2,0)</f>
        <v>79</v>
      </c>
      <c r="F31" s="12">
        <f>D31-E31</f>
        <v>79</v>
      </c>
    </row>
    <row r="32" spans="1:6">
      <c r="A32" s="8"/>
      <c r="B32" s="11" t="s">
        <v>11</v>
      </c>
      <c r="C32" s="10">
        <v>2.7999999999999998E-4</v>
      </c>
      <c r="D32" s="12">
        <f>ROUND(D$3*C32,0)</f>
        <v>44</v>
      </c>
      <c r="E32" s="13">
        <f>ROUND(D32/2,0)</f>
        <v>22</v>
      </c>
      <c r="F32" s="12">
        <f>D32-E32</f>
        <v>22</v>
      </c>
    </row>
    <row r="33" spans="1:6">
      <c r="A33" s="8">
        <v>2</v>
      </c>
      <c r="B33" s="11" t="s">
        <v>252</v>
      </c>
      <c r="C33" s="11"/>
      <c r="D33" s="12"/>
      <c r="E33" s="13"/>
      <c r="F33" s="12"/>
    </row>
    <row r="34" spans="1:6">
      <c r="A34" s="8"/>
      <c r="B34" s="11" t="s">
        <v>10</v>
      </c>
      <c r="C34" s="10">
        <v>5.7799999999999995E-4</v>
      </c>
      <c r="D34" s="12">
        <f>ROUND(D$3*C34,0)</f>
        <v>91</v>
      </c>
      <c r="E34" s="13">
        <f>ROUND(D34/2,0)</f>
        <v>46</v>
      </c>
      <c r="F34" s="12">
        <f>D34-E34</f>
        <v>45</v>
      </c>
    </row>
    <row r="35" spans="1:6">
      <c r="A35" s="8"/>
      <c r="B35" s="11" t="s">
        <v>11</v>
      </c>
      <c r="C35" s="10">
        <v>1.4300000000000001E-4</v>
      </c>
      <c r="D35" s="12">
        <f>ROUND(D$3*C35,0)</f>
        <v>23</v>
      </c>
      <c r="E35" s="13">
        <f>ROUND(D35/2,0)</f>
        <v>12</v>
      </c>
      <c r="F35" s="12">
        <f>D35-E35</f>
        <v>11</v>
      </c>
    </row>
    <row r="36" spans="1:6">
      <c r="A36" s="8">
        <v>2</v>
      </c>
      <c r="B36" s="11" t="s">
        <v>531</v>
      </c>
      <c r="C36" s="11"/>
      <c r="D36" s="9"/>
      <c r="E36" s="11"/>
      <c r="F36" s="11"/>
    </row>
    <row r="37" spans="1:6">
      <c r="A37" s="8"/>
      <c r="B37" s="11" t="s">
        <v>10</v>
      </c>
      <c r="C37" s="10">
        <v>9.9500000000000001E-4</v>
      </c>
      <c r="D37" s="12">
        <f>ROUND(D$3*C37,0)</f>
        <v>157</v>
      </c>
      <c r="E37" s="13">
        <f>ROUND(D37/2,0)</f>
        <v>79</v>
      </c>
      <c r="F37" s="12">
        <f>D37-E37</f>
        <v>78</v>
      </c>
    </row>
    <row r="38" spans="1:6">
      <c r="A38" s="8"/>
      <c r="B38" s="11" t="s">
        <v>11</v>
      </c>
      <c r="C38" s="10">
        <v>1.07E-4</v>
      </c>
      <c r="D38" s="12">
        <f>ROUND(D$3*C38,0)</f>
        <v>17</v>
      </c>
      <c r="E38" s="13">
        <f>ROUND(D38/2,0)</f>
        <v>9</v>
      </c>
      <c r="F38" s="12">
        <f>D38-E38</f>
        <v>8</v>
      </c>
    </row>
    <row r="39" spans="1:6">
      <c r="A39" s="8">
        <v>2</v>
      </c>
      <c r="B39" s="11" t="s">
        <v>532</v>
      </c>
      <c r="C39" s="11"/>
      <c r="D39" s="9"/>
      <c r="E39" s="11"/>
      <c r="F39" s="11"/>
    </row>
    <row r="40" spans="1:6">
      <c r="A40" s="8"/>
      <c r="B40" s="11" t="s">
        <v>10</v>
      </c>
      <c r="C40" s="10">
        <v>3.6900000000000002E-4</v>
      </c>
      <c r="D40" s="12">
        <f>ROUND(D$3*C40,0)</f>
        <v>58</v>
      </c>
      <c r="E40" s="13">
        <f>ROUND(D40/2,0)</f>
        <v>29</v>
      </c>
      <c r="F40" s="12">
        <f>D40-E40</f>
        <v>29</v>
      </c>
    </row>
    <row r="41" spans="1:6">
      <c r="A41" s="8"/>
      <c r="B41" s="11" t="s">
        <v>11</v>
      </c>
      <c r="C41" s="10">
        <v>1.55E-4</v>
      </c>
      <c r="D41" s="12">
        <f>ROUND(D$3*C41,0)</f>
        <v>24</v>
      </c>
      <c r="E41" s="13">
        <f>ROUND(D41/2,0)</f>
        <v>12</v>
      </c>
      <c r="F41" s="12">
        <f>D41-E41</f>
        <v>12</v>
      </c>
    </row>
    <row r="42" spans="1:6">
      <c r="A42" s="8">
        <v>2</v>
      </c>
      <c r="B42" s="11" t="s">
        <v>59</v>
      </c>
      <c r="C42" s="11"/>
      <c r="D42" s="9"/>
      <c r="E42" s="11"/>
      <c r="F42" s="11"/>
    </row>
    <row r="43" spans="1:6">
      <c r="A43" s="8"/>
      <c r="B43" s="11" t="s">
        <v>10</v>
      </c>
      <c r="C43" s="10">
        <v>5.7200000000000003E-4</v>
      </c>
      <c r="D43" s="12">
        <f>ROUND(D$3*C43,0)</f>
        <v>90</v>
      </c>
      <c r="E43" s="13">
        <f>ROUND(D43/2,0)</f>
        <v>45</v>
      </c>
      <c r="F43" s="12">
        <f>D43-E43</f>
        <v>45</v>
      </c>
    </row>
    <row r="44" spans="1:6">
      <c r="A44" s="8"/>
      <c r="B44" s="11" t="s">
        <v>11</v>
      </c>
      <c r="C44" s="10">
        <v>4.5300000000000001E-4</v>
      </c>
      <c r="D44" s="12">
        <f>ROUND(D$3*C44,0)</f>
        <v>71</v>
      </c>
      <c r="E44" s="13">
        <f>ROUND(D44/2,0)</f>
        <v>36</v>
      </c>
      <c r="F44" s="12">
        <f>D44-E44</f>
        <v>35</v>
      </c>
    </row>
    <row r="45" spans="1:6">
      <c r="A45" s="8">
        <v>2</v>
      </c>
      <c r="B45" s="11" t="s">
        <v>533</v>
      </c>
      <c r="C45" s="11"/>
      <c r="D45" s="9"/>
      <c r="E45" s="11"/>
      <c r="F45" s="11"/>
    </row>
    <row r="46" spans="1:6">
      <c r="A46" s="8"/>
      <c r="B46" s="11" t="s">
        <v>10</v>
      </c>
      <c r="C46" s="10">
        <v>8.4599999999999996E-4</v>
      </c>
      <c r="D46" s="12">
        <f t="shared" ref="D46:D54" si="0">ROUND(D$3*C46,0)</f>
        <v>133</v>
      </c>
      <c r="E46" s="13">
        <f t="shared" ref="E46:E54" si="1">ROUND(D46/2,0)</f>
        <v>67</v>
      </c>
      <c r="F46" s="12">
        <f t="shared" ref="F46:F54" si="2">D46-E46</f>
        <v>66</v>
      </c>
    </row>
    <row r="47" spans="1:6">
      <c r="A47" s="8"/>
      <c r="B47" s="11" t="s">
        <v>11</v>
      </c>
      <c r="C47" s="10">
        <v>5.7799999999999995E-4</v>
      </c>
      <c r="D47" s="12">
        <f t="shared" si="0"/>
        <v>91</v>
      </c>
      <c r="E47" s="13">
        <f t="shared" si="1"/>
        <v>46</v>
      </c>
      <c r="F47" s="12">
        <f t="shared" si="2"/>
        <v>45</v>
      </c>
    </row>
    <row r="48" spans="1:6">
      <c r="A48" s="8">
        <v>3</v>
      </c>
      <c r="B48" s="11" t="s">
        <v>534</v>
      </c>
      <c r="C48" s="10">
        <v>3.0980000000000001E-3</v>
      </c>
      <c r="D48" s="12">
        <f t="shared" si="0"/>
        <v>489</v>
      </c>
      <c r="E48" s="13">
        <f t="shared" si="1"/>
        <v>245</v>
      </c>
      <c r="F48" s="12">
        <f t="shared" si="2"/>
        <v>244</v>
      </c>
    </row>
    <row r="49" spans="1:6">
      <c r="A49" s="8">
        <v>3</v>
      </c>
      <c r="B49" s="11" t="s">
        <v>535</v>
      </c>
      <c r="C49" s="10">
        <v>6.5589999999999997E-3</v>
      </c>
      <c r="D49" s="12">
        <f t="shared" si="0"/>
        <v>1035</v>
      </c>
      <c r="E49" s="13">
        <f t="shared" si="1"/>
        <v>518</v>
      </c>
      <c r="F49" s="12">
        <f t="shared" si="2"/>
        <v>517</v>
      </c>
    </row>
    <row r="50" spans="1:6">
      <c r="A50" s="8">
        <v>3</v>
      </c>
      <c r="B50" s="11" t="s">
        <v>536</v>
      </c>
      <c r="C50" s="10">
        <v>6.0000000000000002E-6</v>
      </c>
      <c r="D50" s="12">
        <f t="shared" si="0"/>
        <v>1</v>
      </c>
      <c r="E50" s="13">
        <f t="shared" si="1"/>
        <v>1</v>
      </c>
      <c r="F50" s="12">
        <f t="shared" si="2"/>
        <v>0</v>
      </c>
    </row>
    <row r="51" spans="1:6">
      <c r="A51" s="8">
        <v>3</v>
      </c>
      <c r="B51" s="11" t="s">
        <v>537</v>
      </c>
      <c r="C51" s="10">
        <v>8.6399999999999997E-4</v>
      </c>
      <c r="D51" s="12">
        <f t="shared" si="0"/>
        <v>136</v>
      </c>
      <c r="E51" s="13">
        <f t="shared" si="1"/>
        <v>68</v>
      </c>
      <c r="F51" s="12">
        <f t="shared" si="2"/>
        <v>68</v>
      </c>
    </row>
    <row r="52" spans="1:6">
      <c r="A52" s="8">
        <v>3</v>
      </c>
      <c r="B52" s="11" t="s">
        <v>538</v>
      </c>
      <c r="C52" s="10">
        <v>1.2E-5</v>
      </c>
      <c r="D52" s="12">
        <f t="shared" si="0"/>
        <v>2</v>
      </c>
      <c r="E52" s="13">
        <f t="shared" si="1"/>
        <v>1</v>
      </c>
      <c r="F52" s="12">
        <f t="shared" si="2"/>
        <v>1</v>
      </c>
    </row>
    <row r="53" spans="1:6">
      <c r="A53" s="8">
        <v>3</v>
      </c>
      <c r="B53" s="11" t="s">
        <v>539</v>
      </c>
      <c r="C53" s="10">
        <v>2.1800000000000001E-3</v>
      </c>
      <c r="D53" s="12">
        <f t="shared" si="0"/>
        <v>344</v>
      </c>
      <c r="E53" s="13">
        <f t="shared" si="1"/>
        <v>172</v>
      </c>
      <c r="F53" s="12">
        <f t="shared" si="2"/>
        <v>172</v>
      </c>
    </row>
    <row r="54" spans="1:6">
      <c r="A54" s="8">
        <v>4</v>
      </c>
      <c r="B54" s="11" t="s">
        <v>540</v>
      </c>
      <c r="C54" s="10">
        <v>0.19261300000000001</v>
      </c>
      <c r="D54" s="9">
        <f t="shared" si="0"/>
        <v>30389</v>
      </c>
      <c r="E54" s="11">
        <f t="shared" si="1"/>
        <v>15195</v>
      </c>
      <c r="F54" s="9">
        <f t="shared" si="2"/>
        <v>15194</v>
      </c>
    </row>
    <row r="55" spans="1:6">
      <c r="A55" s="8"/>
      <c r="B55" s="11" t="s">
        <v>28</v>
      </c>
      <c r="C55" s="11"/>
      <c r="D55" s="14">
        <v>0.52623500000000001</v>
      </c>
      <c r="E55" s="11"/>
      <c r="F55" s="11"/>
    </row>
    <row r="56" spans="1:6">
      <c r="A56" s="8"/>
      <c r="B56" s="11" t="s">
        <v>29</v>
      </c>
      <c r="C56" s="11"/>
      <c r="D56" s="15">
        <f>ROUND(D54*D55,0)</f>
        <v>15992</v>
      </c>
      <c r="E56" s="16">
        <f>ROUND(D56/2,0)</f>
        <v>7996</v>
      </c>
      <c r="F56" s="15">
        <f>D56-E56</f>
        <v>7996</v>
      </c>
    </row>
    <row r="57" spans="1:6">
      <c r="A57" s="8"/>
      <c r="B57" s="11" t="s">
        <v>30</v>
      </c>
      <c r="C57" s="11"/>
      <c r="D57" s="12">
        <f>+D54-D56</f>
        <v>14397</v>
      </c>
      <c r="E57" s="13">
        <f>ROUND(D57/2,0)</f>
        <v>7199</v>
      </c>
      <c r="F57" s="12">
        <f>D57-E57</f>
        <v>7198</v>
      </c>
    </row>
    <row r="58" spans="1:6">
      <c r="A58" s="8">
        <v>4</v>
      </c>
      <c r="B58" s="11" t="s">
        <v>541</v>
      </c>
      <c r="C58" s="10">
        <v>0.55850599999999995</v>
      </c>
      <c r="D58" s="9">
        <f>ROUND(D$3*C58,0)</f>
        <v>88116</v>
      </c>
      <c r="E58" s="11">
        <f>ROUND(D58/2,0)</f>
        <v>44058</v>
      </c>
      <c r="F58" s="9">
        <f>D58-E58</f>
        <v>44058</v>
      </c>
    </row>
    <row r="59" spans="1:6">
      <c r="A59" s="8"/>
      <c r="B59" s="11" t="s">
        <v>28</v>
      </c>
      <c r="C59" s="11"/>
      <c r="D59" s="14">
        <v>0.42430200000000001</v>
      </c>
      <c r="E59" s="11"/>
      <c r="F59" s="11"/>
    </row>
    <row r="60" spans="1:6">
      <c r="A60" s="8"/>
      <c r="B60" s="11" t="s">
        <v>29</v>
      </c>
      <c r="C60" s="11"/>
      <c r="D60" s="15">
        <f>ROUND(D58*D59,0)</f>
        <v>37388</v>
      </c>
      <c r="E60" s="16">
        <f>ROUND(D60/2,0)</f>
        <v>18694</v>
      </c>
      <c r="F60" s="15">
        <f>D60-E60</f>
        <v>18694</v>
      </c>
    </row>
    <row r="61" spans="1:6">
      <c r="A61" s="8"/>
      <c r="B61" s="11" t="s">
        <v>30</v>
      </c>
      <c r="C61" s="11"/>
      <c r="D61" s="12">
        <f>+D58-D60</f>
        <v>50728</v>
      </c>
      <c r="E61" s="13">
        <f>ROUND(D61/2,0)</f>
        <v>25364</v>
      </c>
      <c r="F61" s="12">
        <f>D61-E61</f>
        <v>25364</v>
      </c>
    </row>
    <row r="62" spans="1:6">
      <c r="A62" s="8">
        <v>4</v>
      </c>
      <c r="B62" s="11" t="s">
        <v>542</v>
      </c>
      <c r="C62" s="10">
        <v>2.6016999999999998E-2</v>
      </c>
      <c r="D62" s="9">
        <f>ROUND(D$3*C62,0)</f>
        <v>4105</v>
      </c>
      <c r="E62" s="11">
        <f>ROUND(D62/2,0)</f>
        <v>2053</v>
      </c>
      <c r="F62" s="9">
        <f>D62-E62</f>
        <v>2052</v>
      </c>
    </row>
    <row r="63" spans="1:6">
      <c r="A63" s="8"/>
      <c r="B63" s="11" t="s">
        <v>28</v>
      </c>
      <c r="C63" s="11"/>
      <c r="D63" s="14">
        <v>0.39339400000000002</v>
      </c>
      <c r="E63" s="11"/>
      <c r="F63" s="11"/>
    </row>
    <row r="64" spans="1:6">
      <c r="A64" s="8"/>
      <c r="B64" s="11" t="s">
        <v>29</v>
      </c>
      <c r="C64" s="11"/>
      <c r="D64" s="15">
        <f>ROUND(D62*D63,0)</f>
        <v>1615</v>
      </c>
      <c r="E64" s="16">
        <f t="shared" ref="E64:E69" si="3">ROUND(D64/2,0)</f>
        <v>808</v>
      </c>
      <c r="F64" s="15">
        <f t="shared" ref="F64:F69" si="4">D64-E64</f>
        <v>807</v>
      </c>
    </row>
    <row r="65" spans="1:8">
      <c r="A65" s="8"/>
      <c r="B65" s="11" t="s">
        <v>30</v>
      </c>
      <c r="C65" s="11"/>
      <c r="D65" s="12">
        <f>+D62-D64</f>
        <v>2490</v>
      </c>
      <c r="E65" s="13">
        <f t="shared" si="3"/>
        <v>1245</v>
      </c>
      <c r="F65" s="12">
        <f t="shared" si="4"/>
        <v>1245</v>
      </c>
    </row>
    <row r="66" spans="1:8">
      <c r="A66" s="8">
        <v>5</v>
      </c>
      <c r="B66" s="11" t="s">
        <v>543</v>
      </c>
      <c r="C66" s="10">
        <v>4.6649999999999999E-3</v>
      </c>
      <c r="D66" s="12">
        <f>ROUND(D$3*C66,0)</f>
        <v>736</v>
      </c>
      <c r="E66" s="13">
        <f t="shared" si="3"/>
        <v>368</v>
      </c>
      <c r="F66" s="12">
        <f t="shared" si="4"/>
        <v>368</v>
      </c>
    </row>
    <row r="67" spans="1:8">
      <c r="A67" s="8">
        <v>5</v>
      </c>
      <c r="B67" s="11" t="s">
        <v>544</v>
      </c>
      <c r="C67" s="10">
        <v>1.1592999999999999E-2</v>
      </c>
      <c r="D67" s="12">
        <f>ROUND(D$3*C67,0)</f>
        <v>1829</v>
      </c>
      <c r="E67" s="13">
        <f t="shared" si="3"/>
        <v>915</v>
      </c>
      <c r="F67" s="12">
        <f t="shared" si="4"/>
        <v>914</v>
      </c>
    </row>
    <row r="68" spans="1:8">
      <c r="A68" s="8">
        <v>6</v>
      </c>
      <c r="B68" s="11" t="s">
        <v>545</v>
      </c>
      <c r="C68" s="10">
        <v>5.7489999999999998E-3</v>
      </c>
      <c r="D68" s="12">
        <f>ROUND(D$3*C68,0)</f>
        <v>907</v>
      </c>
      <c r="E68" s="13">
        <f t="shared" si="3"/>
        <v>454</v>
      </c>
      <c r="F68" s="12">
        <f t="shared" si="4"/>
        <v>453</v>
      </c>
    </row>
    <row r="69" spans="1:8">
      <c r="A69" s="8">
        <v>6</v>
      </c>
      <c r="B69" s="11" t="s">
        <v>546</v>
      </c>
      <c r="C69" s="10">
        <v>2.7049999999999999E-3</v>
      </c>
      <c r="D69" s="12">
        <f>+D3-SUM(D4:D5)-SUM(D10:D54)-D58-D62-SUM(D66:D68)</f>
        <v>427</v>
      </c>
      <c r="E69" s="13">
        <f t="shared" si="3"/>
        <v>214</v>
      </c>
      <c r="F69" s="12">
        <f t="shared" si="4"/>
        <v>213</v>
      </c>
    </row>
    <row r="70" spans="1:8">
      <c r="A70" s="8"/>
      <c r="B70" s="28" t="s">
        <v>288</v>
      </c>
      <c r="C70" s="10">
        <v>0.99999999999999989</v>
      </c>
      <c r="D70" s="12">
        <f>+D4+SUM(D7:D53)+SUM(D56:D57)+SUM(D60:D61)+SUM(D64:D69)</f>
        <v>157771</v>
      </c>
      <c r="E70" s="12">
        <f>+E4+SUM(E7:E53)+SUM(E56:E57)+SUM(E60:E61)+SUM(E64:E69)</f>
        <v>78898</v>
      </c>
      <c r="F70" s="12">
        <f>+F4+SUM(F7:F53)+SUM(F56:F57)+SUM(F60:F61)+SUM(F64:F69)</f>
        <v>78873</v>
      </c>
    </row>
    <row r="71" spans="1:8">
      <c r="A71" s="1" t="s">
        <v>590</v>
      </c>
      <c r="B71" s="18" t="s">
        <v>38</v>
      </c>
      <c r="D71" s="19">
        <f>+D4</f>
        <v>234</v>
      </c>
      <c r="E71" s="19">
        <f>+E4</f>
        <v>117</v>
      </c>
      <c r="F71" s="19">
        <f>+F4</f>
        <v>117</v>
      </c>
    </row>
    <row r="72" spans="1:8">
      <c r="B72" s="2" t="s">
        <v>39</v>
      </c>
      <c r="D72" s="19">
        <f>+D7</f>
        <v>6103</v>
      </c>
      <c r="E72" s="19">
        <f>+E7</f>
        <v>3052</v>
      </c>
      <c r="F72" s="19">
        <f>+F7</f>
        <v>3051</v>
      </c>
    </row>
    <row r="73" spans="1:8">
      <c r="B73" s="2" t="s">
        <v>40</v>
      </c>
      <c r="D73" s="19">
        <f>+D56+D60+D64</f>
        <v>54995</v>
      </c>
      <c r="E73" s="19">
        <f>+E56+E60+E64</f>
        <v>27498</v>
      </c>
      <c r="F73" s="19">
        <f>+F56+F60+F64</f>
        <v>27497</v>
      </c>
      <c r="H73" s="3">
        <v>1</v>
      </c>
    </row>
    <row r="74" spans="1:8">
      <c r="B74" s="18" t="s">
        <v>41</v>
      </c>
      <c r="D74" s="19">
        <f>+D70-D71-D72-D73</f>
        <v>96439</v>
      </c>
      <c r="E74" s="19">
        <f>+E70-E71-E72-E73</f>
        <v>48231</v>
      </c>
      <c r="F74" s="19">
        <f>+F70-F71-F72-F73</f>
        <v>48208</v>
      </c>
      <c r="H74" s="3">
        <v>2</v>
      </c>
    </row>
    <row r="76" spans="1:8" hidden="1">
      <c r="B76" s="3" t="s">
        <v>42</v>
      </c>
      <c r="C76" s="4">
        <v>0</v>
      </c>
      <c r="D76" s="3">
        <f>+D69-ROUND(D3*C69,0)</f>
        <v>0</v>
      </c>
    </row>
  </sheetData>
  <pageMargins left="0.7" right="0.7" top="0.75" bottom="0.75" header="0.3" footer="0.3"/>
  <pageSetup scale="6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547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Worksheet'!$D$27</f>
        <v>243075</v>
      </c>
      <c r="E3" s="11"/>
      <c r="F3" s="11"/>
    </row>
    <row r="4" spans="1:6">
      <c r="A4" s="8">
        <v>0</v>
      </c>
      <c r="B4" s="11" t="s">
        <v>4</v>
      </c>
      <c r="C4" s="10">
        <v>1.284E-3</v>
      </c>
      <c r="D4" s="12">
        <f>ROUND(D$3*C4,0)</f>
        <v>312</v>
      </c>
      <c r="E4" s="13">
        <f>ROUND(D4/2,0)</f>
        <v>156</v>
      </c>
      <c r="F4" s="12">
        <f>D4-E4</f>
        <v>156</v>
      </c>
    </row>
    <row r="5" spans="1:6">
      <c r="A5" s="8">
        <v>1</v>
      </c>
      <c r="B5" s="11" t="s">
        <v>548</v>
      </c>
      <c r="C5" s="10">
        <v>0.21143600000000001</v>
      </c>
      <c r="D5" s="9">
        <f>ROUND(D$3*C5,0)</f>
        <v>51395</v>
      </c>
      <c r="E5" s="11">
        <f>ROUND(D5/2,0)</f>
        <v>25698</v>
      </c>
      <c r="F5" s="9">
        <f>D5-E5</f>
        <v>25697</v>
      </c>
    </row>
    <row r="6" spans="1:6">
      <c r="A6" s="8"/>
      <c r="B6" s="11" t="s">
        <v>6</v>
      </c>
      <c r="C6" s="11"/>
      <c r="D6" s="14">
        <v>0.309666</v>
      </c>
      <c r="E6" s="11"/>
      <c r="F6" s="11"/>
    </row>
    <row r="7" spans="1:6">
      <c r="A7" s="8"/>
      <c r="B7" s="11" t="s">
        <v>7</v>
      </c>
      <c r="C7" s="11"/>
      <c r="D7" s="15">
        <f>ROUND(D5*D6,0)</f>
        <v>15915</v>
      </c>
      <c r="E7" s="16">
        <f>ROUND(D7/2,0)</f>
        <v>7958</v>
      </c>
      <c r="F7" s="15">
        <f>D7-E7</f>
        <v>7957</v>
      </c>
    </row>
    <row r="8" spans="1:6">
      <c r="A8" s="8"/>
      <c r="B8" s="11" t="s">
        <v>8</v>
      </c>
      <c r="C8" s="11"/>
      <c r="D8" s="12">
        <f>+D5-D7</f>
        <v>35480</v>
      </c>
      <c r="E8" s="13">
        <f>ROUND(D8/2,0)</f>
        <v>17740</v>
      </c>
      <c r="F8" s="12">
        <f>D8-E8</f>
        <v>17740</v>
      </c>
    </row>
    <row r="9" spans="1:6">
      <c r="A9" s="8">
        <v>2</v>
      </c>
      <c r="B9" s="11" t="s">
        <v>549</v>
      </c>
      <c r="C9" s="11"/>
      <c r="D9" s="9"/>
      <c r="E9" s="11"/>
      <c r="F9" s="11"/>
    </row>
    <row r="10" spans="1:6">
      <c r="A10" s="8"/>
      <c r="B10" s="11" t="s">
        <v>10</v>
      </c>
      <c r="C10" s="10">
        <v>1.083E-3</v>
      </c>
      <c r="D10" s="12">
        <f>ROUND(D$3*C10,0)</f>
        <v>263</v>
      </c>
      <c r="E10" s="13">
        <f>ROUND(D10/2,0)</f>
        <v>132</v>
      </c>
      <c r="F10" s="12">
        <f>D10-E10</f>
        <v>131</v>
      </c>
    </row>
    <row r="11" spans="1:6">
      <c r="A11" s="8"/>
      <c r="B11" s="11" t="s">
        <v>11</v>
      </c>
      <c r="C11" s="10">
        <v>8.1999999999999998E-4</v>
      </c>
      <c r="D11" s="12">
        <f>ROUND(D$3*C11,0)</f>
        <v>199</v>
      </c>
      <c r="E11" s="13">
        <f>ROUND(D11/2,0)</f>
        <v>100</v>
      </c>
      <c r="F11" s="12">
        <f>D11-E11</f>
        <v>99</v>
      </c>
    </row>
    <row r="12" spans="1:6">
      <c r="A12" s="8">
        <v>2</v>
      </c>
      <c r="B12" s="11" t="s">
        <v>550</v>
      </c>
      <c r="C12" s="11"/>
      <c r="D12" s="9"/>
      <c r="E12" s="11"/>
      <c r="F12" s="11"/>
    </row>
    <row r="13" spans="1:6">
      <c r="A13" s="8"/>
      <c r="B13" s="11" t="s">
        <v>10</v>
      </c>
      <c r="C13" s="10">
        <v>1.902E-3</v>
      </c>
      <c r="D13" s="12">
        <f>ROUND(D$3*C13,0)</f>
        <v>462</v>
      </c>
      <c r="E13" s="13">
        <f>ROUND(D13/2,0)</f>
        <v>231</v>
      </c>
      <c r="F13" s="12">
        <f>D13-E13</f>
        <v>231</v>
      </c>
    </row>
    <row r="14" spans="1:6">
      <c r="A14" s="8"/>
      <c r="B14" s="11" t="s">
        <v>11</v>
      </c>
      <c r="C14" s="10">
        <v>2.0960000000000002E-3</v>
      </c>
      <c r="D14" s="12">
        <f>ROUND(D$3*C14,0)</f>
        <v>509</v>
      </c>
      <c r="E14" s="13">
        <f>ROUND(D14/2,0)</f>
        <v>255</v>
      </c>
      <c r="F14" s="12">
        <f>D14-E14</f>
        <v>254</v>
      </c>
    </row>
    <row r="15" spans="1:6">
      <c r="A15" s="8">
        <v>2</v>
      </c>
      <c r="B15" s="11" t="s">
        <v>181</v>
      </c>
      <c r="C15" s="11"/>
      <c r="D15" s="9"/>
      <c r="E15" s="11"/>
      <c r="F15" s="11"/>
    </row>
    <row r="16" spans="1:6">
      <c r="A16" s="8"/>
      <c r="B16" s="11" t="s">
        <v>10</v>
      </c>
      <c r="C16" s="10">
        <v>6.9999999999999999E-4</v>
      </c>
      <c r="D16" s="12">
        <f>ROUND(D$3*C16,0)</f>
        <v>170</v>
      </c>
      <c r="E16" s="13">
        <f>ROUND(D16/2,0)</f>
        <v>85</v>
      </c>
      <c r="F16" s="12">
        <f>D16-E16</f>
        <v>85</v>
      </c>
    </row>
    <row r="17" spans="1:6">
      <c r="A17" s="8"/>
      <c r="B17" s="11" t="s">
        <v>11</v>
      </c>
      <c r="C17" s="10">
        <v>7.9299999999999998E-4</v>
      </c>
      <c r="D17" s="12">
        <f>ROUND(D$3*C17,0)</f>
        <v>193</v>
      </c>
      <c r="E17" s="13">
        <f>ROUND(D17/2,0)</f>
        <v>97</v>
      </c>
      <c r="F17" s="12">
        <f>D17-E17</f>
        <v>96</v>
      </c>
    </row>
    <row r="18" spans="1:6">
      <c r="A18" s="8">
        <v>2</v>
      </c>
      <c r="B18" s="11" t="s">
        <v>551</v>
      </c>
      <c r="C18" s="11"/>
      <c r="D18" s="9"/>
      <c r="E18" s="11"/>
      <c r="F18" s="11"/>
    </row>
    <row r="19" spans="1:6">
      <c r="A19" s="8"/>
      <c r="B19" s="11" t="s">
        <v>10</v>
      </c>
      <c r="C19" s="10">
        <v>1.137E-3</v>
      </c>
      <c r="D19" s="12">
        <f>ROUND(D$3*C19,0)</f>
        <v>276</v>
      </c>
      <c r="E19" s="13">
        <f>ROUND(D19/2,0)</f>
        <v>138</v>
      </c>
      <c r="F19" s="12">
        <f>D19-E19</f>
        <v>138</v>
      </c>
    </row>
    <row r="20" spans="1:6">
      <c r="A20" s="8"/>
      <c r="B20" s="11" t="s">
        <v>11</v>
      </c>
      <c r="C20" s="10">
        <v>7.8899999999999999E-4</v>
      </c>
      <c r="D20" s="12">
        <f>ROUND(D$3*C20,0)</f>
        <v>192</v>
      </c>
      <c r="E20" s="13">
        <f>ROUND(D20/2,0)</f>
        <v>96</v>
      </c>
      <c r="F20" s="12">
        <f>D20-E20</f>
        <v>96</v>
      </c>
    </row>
    <row r="21" spans="1:6">
      <c r="A21" s="8">
        <v>2</v>
      </c>
      <c r="B21" s="11" t="s">
        <v>114</v>
      </c>
      <c r="C21" s="11"/>
      <c r="D21" s="9"/>
      <c r="E21" s="11"/>
      <c r="F21" s="11"/>
    </row>
    <row r="22" spans="1:6">
      <c r="A22" s="8"/>
      <c r="B22" s="11" t="s">
        <v>10</v>
      </c>
      <c r="C22" s="10">
        <v>9.5100000000000002E-4</v>
      </c>
      <c r="D22" s="12">
        <f>ROUND(D$3*C22,0)</f>
        <v>231</v>
      </c>
      <c r="E22" s="13">
        <f>ROUND(D22/2,0)</f>
        <v>116</v>
      </c>
      <c r="F22" s="12">
        <f>D22-E22</f>
        <v>115</v>
      </c>
    </row>
    <row r="23" spans="1:6">
      <c r="A23" s="8"/>
      <c r="B23" s="11" t="s">
        <v>11</v>
      </c>
      <c r="C23" s="10">
        <v>5.9900000000000003E-4</v>
      </c>
      <c r="D23" s="12">
        <f>ROUND(D$3*C23,0)</f>
        <v>146</v>
      </c>
      <c r="E23" s="13">
        <f>ROUND(D23/2,0)</f>
        <v>73</v>
      </c>
      <c r="F23" s="12">
        <f>D23-E23</f>
        <v>73</v>
      </c>
    </row>
    <row r="24" spans="1:6">
      <c r="A24" s="8">
        <v>2</v>
      </c>
      <c r="B24" s="11" t="s">
        <v>552</v>
      </c>
      <c r="C24" s="11"/>
      <c r="D24" s="9"/>
      <c r="E24" s="11"/>
      <c r="F24" s="11"/>
    </row>
    <row r="25" spans="1:6">
      <c r="A25" s="8"/>
      <c r="B25" s="11" t="s">
        <v>10</v>
      </c>
      <c r="C25" s="10">
        <v>1.0555999999999999E-2</v>
      </c>
      <c r="D25" s="12">
        <f>ROUND(D$3*C25,0)</f>
        <v>2566</v>
      </c>
      <c r="E25" s="13">
        <f>ROUND(D25/2,0)</f>
        <v>1283</v>
      </c>
      <c r="F25" s="12">
        <f>D25-E25</f>
        <v>1283</v>
      </c>
    </row>
    <row r="26" spans="1:6">
      <c r="A26" s="8"/>
      <c r="B26" s="11" t="s">
        <v>11</v>
      </c>
      <c r="C26" s="10">
        <v>5.6100000000000004E-3</v>
      </c>
      <c r="D26" s="12">
        <f>ROUND(D$3*C26,0)</f>
        <v>1364</v>
      </c>
      <c r="E26" s="13">
        <f>ROUND(D26/2,0)</f>
        <v>682</v>
      </c>
      <c r="F26" s="12">
        <f>D26-E26</f>
        <v>682</v>
      </c>
    </row>
    <row r="27" spans="1:6">
      <c r="A27" s="8">
        <v>2</v>
      </c>
      <c r="B27" s="11" t="s">
        <v>20</v>
      </c>
      <c r="C27" s="11"/>
      <c r="D27" s="9"/>
      <c r="E27" s="11"/>
      <c r="F27" s="11"/>
    </row>
    <row r="28" spans="1:6">
      <c r="A28" s="8"/>
      <c r="B28" s="11" t="s">
        <v>10</v>
      </c>
      <c r="C28" s="10">
        <v>1.245E-3</v>
      </c>
      <c r="D28" s="12">
        <f>ROUND(D$3*C28,0)</f>
        <v>303</v>
      </c>
      <c r="E28" s="13">
        <f>ROUND(D28/2,0)</f>
        <v>152</v>
      </c>
      <c r="F28" s="12">
        <f>D28-E28</f>
        <v>151</v>
      </c>
    </row>
    <row r="29" spans="1:6">
      <c r="A29" s="8"/>
      <c r="B29" s="11" t="s">
        <v>11</v>
      </c>
      <c r="C29" s="10">
        <v>6.5700000000000003E-4</v>
      </c>
      <c r="D29" s="12">
        <f>ROUND(D$3*C29,0)</f>
        <v>160</v>
      </c>
      <c r="E29" s="13">
        <f>ROUND(D29/2,0)</f>
        <v>80</v>
      </c>
      <c r="F29" s="12">
        <f>D29-E29</f>
        <v>80</v>
      </c>
    </row>
    <row r="30" spans="1:6">
      <c r="A30" s="8">
        <v>2</v>
      </c>
      <c r="B30" s="11" t="s">
        <v>61</v>
      </c>
      <c r="C30" s="11"/>
      <c r="D30" s="9"/>
      <c r="E30" s="11"/>
      <c r="F30" s="11"/>
    </row>
    <row r="31" spans="1:6">
      <c r="A31" s="8"/>
      <c r="B31" s="11" t="s">
        <v>10</v>
      </c>
      <c r="C31" s="10">
        <v>5.7600000000000001E-4</v>
      </c>
      <c r="D31" s="12">
        <f t="shared" ref="D31:D37" si="0">ROUND(D$3*C31,0)</f>
        <v>140</v>
      </c>
      <c r="E31" s="13">
        <f t="shared" ref="E31:E37" si="1">ROUND(D31/2,0)</f>
        <v>70</v>
      </c>
      <c r="F31" s="12">
        <f t="shared" ref="F31:F37" si="2">D31-E31</f>
        <v>70</v>
      </c>
    </row>
    <row r="32" spans="1:6">
      <c r="A32" s="8"/>
      <c r="B32" s="11" t="s">
        <v>11</v>
      </c>
      <c r="C32" s="10">
        <v>4.2900000000000002E-4</v>
      </c>
      <c r="D32" s="12">
        <f t="shared" si="0"/>
        <v>104</v>
      </c>
      <c r="E32" s="13">
        <f t="shared" si="1"/>
        <v>52</v>
      </c>
      <c r="F32" s="12">
        <f t="shared" si="2"/>
        <v>52</v>
      </c>
    </row>
    <row r="33" spans="1:6">
      <c r="A33" s="8">
        <v>3</v>
      </c>
      <c r="B33" s="11" t="s">
        <v>553</v>
      </c>
      <c r="C33" s="10">
        <v>3.1700000000000001E-4</v>
      </c>
      <c r="D33" s="12">
        <f t="shared" si="0"/>
        <v>77</v>
      </c>
      <c r="E33" s="13">
        <f t="shared" si="1"/>
        <v>39</v>
      </c>
      <c r="F33" s="12">
        <f t="shared" si="2"/>
        <v>38</v>
      </c>
    </row>
    <row r="34" spans="1:6">
      <c r="A34" s="8">
        <v>3</v>
      </c>
      <c r="B34" s="11" t="s">
        <v>554</v>
      </c>
      <c r="C34" s="10">
        <v>9.0899999999999998E-4</v>
      </c>
      <c r="D34" s="12">
        <f t="shared" si="0"/>
        <v>221</v>
      </c>
      <c r="E34" s="13">
        <f t="shared" si="1"/>
        <v>111</v>
      </c>
      <c r="F34" s="12">
        <f t="shared" si="2"/>
        <v>110</v>
      </c>
    </row>
    <row r="35" spans="1:6">
      <c r="A35" s="8">
        <v>3</v>
      </c>
      <c r="B35" s="11" t="s">
        <v>555</v>
      </c>
      <c r="C35" s="10">
        <v>2.3159999999999999E-3</v>
      </c>
      <c r="D35" s="12">
        <f t="shared" si="0"/>
        <v>563</v>
      </c>
      <c r="E35" s="13">
        <f t="shared" si="1"/>
        <v>282</v>
      </c>
      <c r="F35" s="12">
        <f t="shared" si="2"/>
        <v>281</v>
      </c>
    </row>
    <row r="36" spans="1:6">
      <c r="A36" s="8">
        <v>3</v>
      </c>
      <c r="B36" s="11" t="s">
        <v>556</v>
      </c>
      <c r="C36" s="10">
        <v>5.1677000000000001E-2</v>
      </c>
      <c r="D36" s="12">
        <f t="shared" si="0"/>
        <v>12561</v>
      </c>
      <c r="E36" s="13">
        <f t="shared" si="1"/>
        <v>6281</v>
      </c>
      <c r="F36" s="12">
        <f t="shared" si="2"/>
        <v>6280</v>
      </c>
    </row>
    <row r="37" spans="1:6">
      <c r="A37" s="8">
        <v>4</v>
      </c>
      <c r="B37" s="11" t="s">
        <v>210</v>
      </c>
      <c r="C37" s="10">
        <v>5.6375000000000001E-2</v>
      </c>
      <c r="D37" s="9">
        <f t="shared" si="0"/>
        <v>13703</v>
      </c>
      <c r="E37" s="11">
        <f t="shared" si="1"/>
        <v>6852</v>
      </c>
      <c r="F37" s="9">
        <f t="shared" si="2"/>
        <v>6851</v>
      </c>
    </row>
    <row r="38" spans="1:6">
      <c r="A38" s="8"/>
      <c r="B38" s="11" t="s">
        <v>28</v>
      </c>
      <c r="C38" s="11"/>
      <c r="D38" s="14">
        <v>0.544678</v>
      </c>
      <c r="E38" s="11"/>
      <c r="F38" s="11"/>
    </row>
    <row r="39" spans="1:6">
      <c r="A39" s="8"/>
      <c r="B39" s="11" t="s">
        <v>29</v>
      </c>
      <c r="C39" s="11"/>
      <c r="D39" s="15">
        <f>ROUND(D37*D38,0)</f>
        <v>7464</v>
      </c>
      <c r="E39" s="16">
        <f>ROUND(D39/2,0)</f>
        <v>3732</v>
      </c>
      <c r="F39" s="15">
        <f>D39-E39</f>
        <v>3732</v>
      </c>
    </row>
    <row r="40" spans="1:6">
      <c r="A40" s="8"/>
      <c r="B40" s="11" t="s">
        <v>30</v>
      </c>
      <c r="C40" s="11"/>
      <c r="D40" s="12">
        <f>+D37-D39</f>
        <v>6239</v>
      </c>
      <c r="E40" s="13">
        <f>ROUND(D40/2,0)</f>
        <v>3120</v>
      </c>
      <c r="F40" s="12">
        <f>D40-E40</f>
        <v>3119</v>
      </c>
    </row>
    <row r="41" spans="1:6">
      <c r="A41" s="8">
        <v>4</v>
      </c>
      <c r="B41" s="11" t="s">
        <v>557</v>
      </c>
      <c r="C41" s="10">
        <v>2.3725E-2</v>
      </c>
      <c r="D41" s="9">
        <f>ROUND(D$3*C41,0)</f>
        <v>5767</v>
      </c>
      <c r="E41" s="11">
        <f>ROUND(D41/2,0)</f>
        <v>2884</v>
      </c>
      <c r="F41" s="9">
        <f>D41-E41</f>
        <v>2883</v>
      </c>
    </row>
    <row r="42" spans="1:6">
      <c r="A42" s="8"/>
      <c r="B42" s="11" t="s">
        <v>28</v>
      </c>
      <c r="C42" s="11"/>
      <c r="D42" s="14">
        <v>0.48516999999999999</v>
      </c>
      <c r="E42" s="11"/>
      <c r="F42" s="11"/>
    </row>
    <row r="43" spans="1:6">
      <c r="A43" s="8"/>
      <c r="B43" s="11" t="s">
        <v>29</v>
      </c>
      <c r="C43" s="11"/>
      <c r="D43" s="15">
        <f>ROUND(D41*D42,0)</f>
        <v>2798</v>
      </c>
      <c r="E43" s="16">
        <f>ROUND(D43/2,0)</f>
        <v>1399</v>
      </c>
      <c r="F43" s="15">
        <f>D43-E43</f>
        <v>1399</v>
      </c>
    </row>
    <row r="44" spans="1:6">
      <c r="A44" s="8"/>
      <c r="B44" s="11" t="s">
        <v>30</v>
      </c>
      <c r="C44" s="11"/>
      <c r="D44" s="12">
        <f>+D41-D43</f>
        <v>2969</v>
      </c>
      <c r="E44" s="13">
        <f>ROUND(D44/2,0)</f>
        <v>1485</v>
      </c>
      <c r="F44" s="12">
        <f>D44-E44</f>
        <v>1484</v>
      </c>
    </row>
    <row r="45" spans="1:6">
      <c r="A45" s="8">
        <v>4</v>
      </c>
      <c r="B45" s="11" t="s">
        <v>558</v>
      </c>
      <c r="C45" s="10">
        <v>0.45790700000000001</v>
      </c>
      <c r="D45" s="9">
        <f>ROUND(D$3*C45,0)</f>
        <v>111306</v>
      </c>
      <c r="E45" s="11">
        <f>ROUND(D45/2,0)</f>
        <v>55653</v>
      </c>
      <c r="F45" s="9">
        <f>D45-E45</f>
        <v>55653</v>
      </c>
    </row>
    <row r="46" spans="1:6">
      <c r="A46" s="8"/>
      <c r="B46" s="11" t="s">
        <v>28</v>
      </c>
      <c r="C46" s="11"/>
      <c r="D46" s="14">
        <v>0.48539900000000002</v>
      </c>
      <c r="E46" s="11"/>
      <c r="F46" s="11"/>
    </row>
    <row r="47" spans="1:6">
      <c r="A47" s="8"/>
      <c r="B47" s="11" t="s">
        <v>29</v>
      </c>
      <c r="C47" s="11"/>
      <c r="D47" s="15">
        <f>ROUND(D45*D46,0)</f>
        <v>54028</v>
      </c>
      <c r="E47" s="16">
        <f>ROUND(D47/2,0)</f>
        <v>27014</v>
      </c>
      <c r="F47" s="15">
        <f>D47-E47</f>
        <v>27014</v>
      </c>
    </row>
    <row r="48" spans="1:6">
      <c r="A48" s="8"/>
      <c r="B48" s="11" t="s">
        <v>30</v>
      </c>
      <c r="C48" s="11"/>
      <c r="D48" s="12">
        <f>+D45-D47</f>
        <v>57278</v>
      </c>
      <c r="E48" s="13">
        <f>ROUND(D48/2,0)</f>
        <v>28639</v>
      </c>
      <c r="F48" s="12">
        <f>D48-E48</f>
        <v>28639</v>
      </c>
    </row>
    <row r="49" spans="1:8">
      <c r="A49" s="8">
        <v>4</v>
      </c>
      <c r="B49" s="11" t="s">
        <v>559</v>
      </c>
      <c r="C49" s="10">
        <v>7.0931999999999995E-2</v>
      </c>
      <c r="D49" s="9">
        <f>ROUND(D$3*C49,0)</f>
        <v>17242</v>
      </c>
      <c r="E49" s="11">
        <f>ROUND(D49/2,0)</f>
        <v>8621</v>
      </c>
      <c r="F49" s="9">
        <f>D49-E49</f>
        <v>8621</v>
      </c>
    </row>
    <row r="50" spans="1:8">
      <c r="A50" s="8"/>
      <c r="B50" s="11" t="s">
        <v>28</v>
      </c>
      <c r="C50" s="11"/>
      <c r="D50" s="14">
        <v>0.37658999999999998</v>
      </c>
      <c r="E50" s="11"/>
      <c r="F50" s="11"/>
    </row>
    <row r="51" spans="1:8">
      <c r="A51" s="8"/>
      <c r="B51" s="11" t="s">
        <v>29</v>
      </c>
      <c r="C51" s="11"/>
      <c r="D51" s="15">
        <f>ROUND(D49*D50,0)</f>
        <v>6493</v>
      </c>
      <c r="E51" s="16">
        <f>ROUND(D51/2,0)</f>
        <v>3247</v>
      </c>
      <c r="F51" s="15">
        <f>D51-E51</f>
        <v>3246</v>
      </c>
    </row>
    <row r="52" spans="1:8">
      <c r="A52" s="8"/>
      <c r="B52" s="11" t="s">
        <v>30</v>
      </c>
      <c r="C52" s="11"/>
      <c r="D52" s="12">
        <f>+D49-D51</f>
        <v>10749</v>
      </c>
      <c r="E52" s="13">
        <f>ROUND(D52/2,0)</f>
        <v>5375</v>
      </c>
      <c r="F52" s="12">
        <f>D52-E52</f>
        <v>5374</v>
      </c>
    </row>
    <row r="53" spans="1:8">
      <c r="A53" s="8">
        <v>4</v>
      </c>
      <c r="B53" s="11" t="s">
        <v>560</v>
      </c>
      <c r="C53" s="10">
        <v>4.7451E-2</v>
      </c>
      <c r="D53" s="9">
        <f>ROUND(D$3*C53,0)</f>
        <v>11534</v>
      </c>
      <c r="E53" s="11">
        <f>ROUND(D53/2,0)</f>
        <v>5767</v>
      </c>
      <c r="F53" s="9">
        <f>D53-E53</f>
        <v>5767</v>
      </c>
    </row>
    <row r="54" spans="1:8">
      <c r="A54" s="8"/>
      <c r="B54" s="11" t="s">
        <v>28</v>
      </c>
      <c r="C54" s="11"/>
      <c r="D54" s="14">
        <v>0.50499400000000005</v>
      </c>
      <c r="E54" s="11"/>
      <c r="F54" s="11"/>
    </row>
    <row r="55" spans="1:8">
      <c r="A55" s="8"/>
      <c r="B55" s="11" t="s">
        <v>29</v>
      </c>
      <c r="C55" s="11"/>
      <c r="D55" s="15">
        <f>ROUND(D53*D54,0)</f>
        <v>5825</v>
      </c>
      <c r="E55" s="16">
        <f t="shared" ref="E55:E60" si="3">ROUND(D55/2,0)</f>
        <v>2913</v>
      </c>
      <c r="F55" s="15">
        <f t="shared" ref="F55:F60" si="4">D55-E55</f>
        <v>2912</v>
      </c>
    </row>
    <row r="56" spans="1:8">
      <c r="A56" s="8"/>
      <c r="B56" s="11" t="s">
        <v>30</v>
      </c>
      <c r="C56" s="11"/>
      <c r="D56" s="12">
        <f>+D53-D55</f>
        <v>5709</v>
      </c>
      <c r="E56" s="13">
        <f t="shared" si="3"/>
        <v>2855</v>
      </c>
      <c r="F56" s="12">
        <f t="shared" si="4"/>
        <v>2854</v>
      </c>
    </row>
    <row r="57" spans="1:8">
      <c r="A57" s="8">
        <v>5</v>
      </c>
      <c r="B57" s="11" t="s">
        <v>561</v>
      </c>
      <c r="C57" s="10">
        <v>3.6849999999999999E-3</v>
      </c>
      <c r="D57" s="12">
        <f>ROUND(D$3*C57,0)</f>
        <v>896</v>
      </c>
      <c r="E57" s="13">
        <f t="shared" si="3"/>
        <v>448</v>
      </c>
      <c r="F57" s="12">
        <f t="shared" si="4"/>
        <v>448</v>
      </c>
    </row>
    <row r="58" spans="1:8">
      <c r="A58" s="8">
        <v>5</v>
      </c>
      <c r="B58" s="11" t="s">
        <v>562</v>
      </c>
      <c r="C58" s="10">
        <v>4.1071000000000003E-2</v>
      </c>
      <c r="D58" s="12">
        <f>ROUND(D$3*C58,0)</f>
        <v>9983</v>
      </c>
      <c r="E58" s="13">
        <f t="shared" si="3"/>
        <v>4992</v>
      </c>
      <c r="F58" s="12">
        <f t="shared" si="4"/>
        <v>4991</v>
      </c>
    </row>
    <row r="59" spans="1:8">
      <c r="A59" s="8">
        <v>5</v>
      </c>
      <c r="B59" s="11" t="s">
        <v>563</v>
      </c>
      <c r="C59" s="10">
        <v>9.7199999999997289E-4</v>
      </c>
      <c r="D59" s="12">
        <f>+D3-SUM(D4:D5)-SUM(D10:D37)-D41-D45-D49-D53-SUM(D57:D58)</f>
        <v>237</v>
      </c>
      <c r="E59" s="13">
        <f t="shared" si="3"/>
        <v>119</v>
      </c>
      <c r="F59" s="12">
        <f t="shared" si="4"/>
        <v>118</v>
      </c>
    </row>
    <row r="60" spans="1:8">
      <c r="A60" s="8">
        <v>6</v>
      </c>
      <c r="B60" s="11" t="s">
        <v>564</v>
      </c>
      <c r="C60" s="10">
        <v>0</v>
      </c>
      <c r="D60" s="12">
        <f>ROUND(D$3*C60,0)</f>
        <v>0</v>
      </c>
      <c r="E60" s="13">
        <f t="shared" si="3"/>
        <v>0</v>
      </c>
      <c r="F60" s="12">
        <f t="shared" si="4"/>
        <v>0</v>
      </c>
    </row>
    <row r="61" spans="1:8">
      <c r="A61" s="8"/>
      <c r="B61" s="28" t="s">
        <v>288</v>
      </c>
      <c r="C61" s="10">
        <v>1</v>
      </c>
      <c r="D61" s="12">
        <f>+D4+SUM(D7:D36)+SUM(D39:D40)+SUM(D43:D44)+SUM(D47:D48)+SUM(D51:D52)+SUM(D55:D60)</f>
        <v>243075</v>
      </c>
      <c r="E61" s="12">
        <f>+E4+SUM(E7:E36)+SUM(E39:E40)+SUM(E43:E44)+SUM(E47:E48)+SUM(E51:E52)+SUM(E55:E60)</f>
        <v>121547</v>
      </c>
      <c r="F61" s="12">
        <f>+F4+SUM(F7:F36)+SUM(F39:F40)+SUM(F43:F44)+SUM(F47:F48)+SUM(F51:F52)+SUM(F55:F60)</f>
        <v>121528</v>
      </c>
    </row>
    <row r="62" spans="1:8">
      <c r="B62" s="18" t="s">
        <v>38</v>
      </c>
      <c r="D62" s="19">
        <f>+D4</f>
        <v>312</v>
      </c>
      <c r="E62" s="19">
        <f>+E4</f>
        <v>156</v>
      </c>
      <c r="F62" s="19">
        <f>+F4</f>
        <v>156</v>
      </c>
    </row>
    <row r="63" spans="1:8">
      <c r="B63" s="2" t="s">
        <v>39</v>
      </c>
      <c r="D63" s="19">
        <f>+D7</f>
        <v>15915</v>
      </c>
      <c r="E63" s="19">
        <f>+E7</f>
        <v>7958</v>
      </c>
      <c r="F63" s="19">
        <f>+F7</f>
        <v>7957</v>
      </c>
    </row>
    <row r="64" spans="1:8">
      <c r="B64" s="2" t="s">
        <v>40</v>
      </c>
      <c r="D64" s="19">
        <f>+D39+D43+D47+D51+D55</f>
        <v>76608</v>
      </c>
      <c r="E64" s="19">
        <f>+E39+E43+E47+E51+E55</f>
        <v>38305</v>
      </c>
      <c r="F64" s="19">
        <f>+F39+F43+F47+F51+F55</f>
        <v>38303</v>
      </c>
      <c r="H64" s="3">
        <v>1</v>
      </c>
    </row>
    <row r="65" spans="1:8">
      <c r="B65" s="18" t="s">
        <v>41</v>
      </c>
      <c r="D65" s="19">
        <f>+D61-D62-D63-D64</f>
        <v>150240</v>
      </c>
      <c r="E65" s="19">
        <f>+E61-E62-E63-E64</f>
        <v>75128</v>
      </c>
      <c r="F65" s="19">
        <f>+F61-F62-F63-F64</f>
        <v>75112</v>
      </c>
      <c r="H65" s="3">
        <v>2</v>
      </c>
    </row>
    <row r="67" spans="1:8" hidden="1">
      <c r="B67" s="3" t="s">
        <v>42</v>
      </c>
      <c r="C67" s="4">
        <v>-2.0000000000271537E-6</v>
      </c>
      <c r="D67" s="3">
        <f>+D59-ROUND(D3*C59,0)</f>
        <v>1</v>
      </c>
    </row>
    <row r="71" spans="1:8">
      <c r="A71" s="1" t="s">
        <v>590</v>
      </c>
    </row>
  </sheetData>
  <pageMargins left="0.7" right="0.7" top="0.75" bottom="0.75" header="0.3" footer="0.3"/>
  <pageSetup scale="6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7">
    <pageSetUpPr fitToPage="1"/>
  </sheetPr>
  <dimension ref="A1:WVB73"/>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565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ht="20.25" customHeight="1">
      <c r="A3" s="7" t="s">
        <v>2</v>
      </c>
      <c r="B3" s="7" t="s">
        <v>3</v>
      </c>
      <c r="C3" s="10"/>
      <c r="D3" s="9">
        <f>'Allocation Worksheet'!$D$28</f>
        <v>629082</v>
      </c>
      <c r="E3" s="11"/>
      <c r="F3" s="11"/>
    </row>
    <row r="4" spans="1:6">
      <c r="A4" s="8">
        <v>0</v>
      </c>
      <c r="B4" s="11" t="s">
        <v>4</v>
      </c>
      <c r="C4" s="10">
        <v>1.0679999999999999E-3</v>
      </c>
      <c r="D4" s="12">
        <f>ROUND(D$3*C4,0)</f>
        <v>672</v>
      </c>
      <c r="E4" s="13">
        <f>ROUND(D4/2,0)</f>
        <v>336</v>
      </c>
      <c r="F4" s="12">
        <f>D4-E4</f>
        <v>336</v>
      </c>
    </row>
    <row r="5" spans="1:6">
      <c r="A5" s="8">
        <v>1</v>
      </c>
      <c r="B5" s="11" t="s">
        <v>566</v>
      </c>
      <c r="C5" s="10">
        <v>0.23131099999999999</v>
      </c>
      <c r="D5" s="9">
        <f>ROUND(D$3*C5,0)</f>
        <v>145514</v>
      </c>
      <c r="E5" s="11">
        <f>ROUND(D5/2,0)</f>
        <v>72757</v>
      </c>
      <c r="F5" s="9">
        <f>D5-E5</f>
        <v>72757</v>
      </c>
    </row>
    <row r="6" spans="1:6">
      <c r="A6" s="8"/>
      <c r="B6" s="11" t="s">
        <v>6</v>
      </c>
      <c r="C6" s="11"/>
      <c r="D6" s="14">
        <v>0.14757899999999999</v>
      </c>
      <c r="E6" s="11"/>
      <c r="F6" s="11"/>
    </row>
    <row r="7" spans="1:6">
      <c r="A7" s="8"/>
      <c r="B7" s="11" t="s">
        <v>7</v>
      </c>
      <c r="C7" s="11"/>
      <c r="D7" s="15">
        <f>ROUND(D5*D6,0)</f>
        <v>21475</v>
      </c>
      <c r="E7" s="16">
        <f>ROUND(D7/2,0)</f>
        <v>10738</v>
      </c>
      <c r="F7" s="15">
        <f>D7-E7</f>
        <v>10737</v>
      </c>
    </row>
    <row r="8" spans="1:6">
      <c r="A8" s="8"/>
      <c r="B8" s="11" t="s">
        <v>8</v>
      </c>
      <c r="C8" s="11"/>
      <c r="D8" s="12">
        <f>+D5-D7</f>
        <v>124039</v>
      </c>
      <c r="E8" s="13">
        <f>ROUND(D8/2,0)</f>
        <v>62020</v>
      </c>
      <c r="F8" s="12">
        <f>D8-E8</f>
        <v>62019</v>
      </c>
    </row>
    <row r="9" spans="1:6">
      <c r="A9" s="8">
        <v>2</v>
      </c>
      <c r="B9" s="11" t="s">
        <v>567</v>
      </c>
      <c r="C9" s="11"/>
      <c r="D9" s="9"/>
      <c r="E9" s="11"/>
      <c r="F9" s="11"/>
    </row>
    <row r="10" spans="1:6">
      <c r="A10" s="8"/>
      <c r="B10" s="11" t="s">
        <v>10</v>
      </c>
      <c r="C10" s="10">
        <v>2.3930000000000002E-3</v>
      </c>
      <c r="D10" s="12">
        <f>ROUND(D$3*C10,0)</f>
        <v>1505</v>
      </c>
      <c r="E10" s="13">
        <f>ROUND(D10/2,0)</f>
        <v>753</v>
      </c>
      <c r="F10" s="12">
        <f>D10-E10</f>
        <v>752</v>
      </c>
    </row>
    <row r="11" spans="1:6">
      <c r="A11" s="8"/>
      <c r="B11" s="11" t="s">
        <v>11</v>
      </c>
      <c r="C11" s="10">
        <v>1.513E-3</v>
      </c>
      <c r="D11" s="12">
        <f>ROUND(D$3*C11,0)</f>
        <v>952</v>
      </c>
      <c r="E11" s="13">
        <f>ROUND(D11/2,0)</f>
        <v>476</v>
      </c>
      <c r="F11" s="12">
        <f>D11-E11</f>
        <v>476</v>
      </c>
    </row>
    <row r="12" spans="1:6">
      <c r="A12" s="8">
        <v>2</v>
      </c>
      <c r="B12" s="11" t="s">
        <v>107</v>
      </c>
      <c r="C12" s="11"/>
      <c r="D12" s="9"/>
      <c r="E12" s="11"/>
      <c r="F12" s="11"/>
    </row>
    <row r="13" spans="1:6">
      <c r="A13" s="8"/>
      <c r="B13" s="11" t="s">
        <v>10</v>
      </c>
      <c r="C13" s="10">
        <v>1.077E-3</v>
      </c>
      <c r="D13" s="12">
        <f>ROUND(D$3*C13,0)</f>
        <v>678</v>
      </c>
      <c r="E13" s="13">
        <f>ROUND(D13/2,0)</f>
        <v>339</v>
      </c>
      <c r="F13" s="12">
        <f>D13-E13</f>
        <v>339</v>
      </c>
    </row>
    <row r="14" spans="1:6">
      <c r="A14" s="8"/>
      <c r="B14" s="11" t="s">
        <v>11</v>
      </c>
      <c r="C14" s="10">
        <v>6.9899999999999997E-4</v>
      </c>
      <c r="D14" s="12">
        <f>ROUND(D$3*C14,0)</f>
        <v>440</v>
      </c>
      <c r="E14" s="13">
        <f>ROUND(D14/2,0)</f>
        <v>220</v>
      </c>
      <c r="F14" s="12">
        <f>D14-E14</f>
        <v>220</v>
      </c>
    </row>
    <row r="15" spans="1:6">
      <c r="A15" s="8">
        <v>2</v>
      </c>
      <c r="B15" s="11" t="s">
        <v>429</v>
      </c>
      <c r="C15" s="11"/>
      <c r="D15" s="9"/>
      <c r="E15" s="11"/>
      <c r="F15" s="11"/>
    </row>
    <row r="16" spans="1:6">
      <c r="A16" s="8"/>
      <c r="B16" s="11" t="s">
        <v>10</v>
      </c>
      <c r="C16" s="10">
        <v>1.5219999999999999E-3</v>
      </c>
      <c r="D16" s="12">
        <f>ROUND(D$3*C16,0)</f>
        <v>957</v>
      </c>
      <c r="E16" s="13">
        <f>ROUND(D16/2,0)</f>
        <v>479</v>
      </c>
      <c r="F16" s="12">
        <f>D16-E16</f>
        <v>478</v>
      </c>
    </row>
    <row r="17" spans="1:6">
      <c r="A17" s="8"/>
      <c r="B17" s="11" t="s">
        <v>11</v>
      </c>
      <c r="C17" s="10">
        <v>8.0400000000000003E-4</v>
      </c>
      <c r="D17" s="12">
        <f>ROUND(D$3*C17,0)</f>
        <v>506</v>
      </c>
      <c r="E17" s="13">
        <f>ROUND(D17/2,0)</f>
        <v>253</v>
      </c>
      <c r="F17" s="12">
        <f>D17-E17</f>
        <v>253</v>
      </c>
    </row>
    <row r="18" spans="1:6">
      <c r="A18" s="8">
        <v>2</v>
      </c>
      <c r="B18" s="11" t="s">
        <v>268</v>
      </c>
      <c r="C18" s="11"/>
      <c r="D18" s="9"/>
      <c r="E18" s="11"/>
      <c r="F18" s="11"/>
    </row>
    <row r="19" spans="1:6">
      <c r="A19" s="8"/>
      <c r="B19" s="11" t="s">
        <v>10</v>
      </c>
      <c r="C19" s="10">
        <v>8.7000000000000001E-4</v>
      </c>
      <c r="D19" s="12">
        <f>ROUND(D$3*C19,0)</f>
        <v>547</v>
      </c>
      <c r="E19" s="13">
        <f>ROUND(D19/2,0)</f>
        <v>274</v>
      </c>
      <c r="F19" s="12">
        <f>D19-E19</f>
        <v>273</v>
      </c>
    </row>
    <row r="20" spans="1:6">
      <c r="A20" s="8"/>
      <c r="B20" s="11" t="s">
        <v>11</v>
      </c>
      <c r="C20" s="10">
        <v>7.2900000000000005E-4</v>
      </c>
      <c r="D20" s="12">
        <f>ROUND(D$3*C20,0)</f>
        <v>459</v>
      </c>
      <c r="E20" s="13">
        <f>ROUND(D20/2,0)</f>
        <v>230</v>
      </c>
      <c r="F20" s="12">
        <f>D20-E20</f>
        <v>229</v>
      </c>
    </row>
    <row r="21" spans="1:6">
      <c r="A21" s="8">
        <v>2</v>
      </c>
      <c r="B21" s="11" t="s">
        <v>568</v>
      </c>
      <c r="C21" s="11"/>
      <c r="D21" s="9"/>
      <c r="E21" s="11"/>
      <c r="F21" s="11"/>
    </row>
    <row r="22" spans="1:6">
      <c r="A22" s="8"/>
      <c r="B22" s="11" t="s">
        <v>10</v>
      </c>
      <c r="C22" s="10">
        <v>5.1999999999999995E-4</v>
      </c>
      <c r="D22" s="12">
        <f>ROUND(D$3*C22,0)</f>
        <v>327</v>
      </c>
      <c r="E22" s="13">
        <f>ROUND(D22/2,0)</f>
        <v>164</v>
      </c>
      <c r="F22" s="12">
        <f>D22-E22</f>
        <v>163</v>
      </c>
    </row>
    <row r="23" spans="1:6">
      <c r="A23" s="8"/>
      <c r="B23" s="11" t="s">
        <v>11</v>
      </c>
      <c r="C23" s="10">
        <v>0</v>
      </c>
      <c r="D23" s="12">
        <f>ROUND(D$3*C23,0)</f>
        <v>0</v>
      </c>
      <c r="E23" s="13">
        <f>ROUND(D23/2,0)</f>
        <v>0</v>
      </c>
      <c r="F23" s="12">
        <f>D23-E23</f>
        <v>0</v>
      </c>
    </row>
    <row r="24" spans="1:6">
      <c r="A24" s="8">
        <v>2</v>
      </c>
      <c r="B24" s="11" t="s">
        <v>292</v>
      </c>
      <c r="C24" s="11"/>
      <c r="D24" s="9"/>
      <c r="E24" s="11"/>
      <c r="F24" s="11"/>
    </row>
    <row r="25" spans="1:6">
      <c r="A25" s="8"/>
      <c r="B25" s="11" t="s">
        <v>10</v>
      </c>
      <c r="C25" s="10">
        <v>1.6969999999999999E-2</v>
      </c>
      <c r="D25" s="12">
        <f>ROUND(D$3*C25,0)</f>
        <v>10676</v>
      </c>
      <c r="E25" s="13">
        <f>ROUND(D25/2,0)</f>
        <v>5338</v>
      </c>
      <c r="F25" s="12">
        <f>D25-E25</f>
        <v>5338</v>
      </c>
    </row>
    <row r="26" spans="1:6">
      <c r="A26" s="8"/>
      <c r="B26" s="11" t="s">
        <v>11</v>
      </c>
      <c r="C26" s="10">
        <v>9.7920000000000004E-3</v>
      </c>
      <c r="D26" s="12">
        <f>ROUND(D$3*C26,0)</f>
        <v>6160</v>
      </c>
      <c r="E26" s="13">
        <f>ROUND(D26/2,0)</f>
        <v>3080</v>
      </c>
      <c r="F26" s="12">
        <f>D26-E26</f>
        <v>3080</v>
      </c>
    </row>
    <row r="27" spans="1:6">
      <c r="A27" s="8">
        <v>2</v>
      </c>
      <c r="B27" s="11" t="s">
        <v>20</v>
      </c>
      <c r="C27" s="11"/>
      <c r="D27" s="9"/>
      <c r="E27" s="11"/>
      <c r="F27" s="11"/>
    </row>
    <row r="28" spans="1:6">
      <c r="A28" s="8"/>
      <c r="B28" s="11" t="s">
        <v>10</v>
      </c>
      <c r="C28" s="10">
        <v>2.9129999999999998E-3</v>
      </c>
      <c r="D28" s="12">
        <f>ROUND(D$3*C28,0)</f>
        <v>1833</v>
      </c>
      <c r="E28" s="13">
        <f>ROUND(D28/2,0)</f>
        <v>917</v>
      </c>
      <c r="F28" s="12">
        <f>D28-E28</f>
        <v>916</v>
      </c>
    </row>
    <row r="29" spans="1:6">
      <c r="A29" s="8"/>
      <c r="B29" s="11" t="s">
        <v>11</v>
      </c>
      <c r="C29" s="10">
        <v>2.1129999999999999E-3</v>
      </c>
      <c r="D29" s="12">
        <f>ROUND(D$3*C29,0)</f>
        <v>1329</v>
      </c>
      <c r="E29" s="13">
        <f>ROUND(D29/2,0)</f>
        <v>665</v>
      </c>
      <c r="F29" s="12">
        <f>D29-E29</f>
        <v>664</v>
      </c>
    </row>
    <row r="30" spans="1:6">
      <c r="A30" s="8">
        <v>2</v>
      </c>
      <c r="B30" s="11" t="s">
        <v>21</v>
      </c>
      <c r="C30" s="11"/>
      <c r="D30" s="9"/>
      <c r="E30" s="11"/>
      <c r="F30" s="11"/>
    </row>
    <row r="31" spans="1:6">
      <c r="A31" s="8"/>
      <c r="B31" s="11" t="s">
        <v>10</v>
      </c>
      <c r="C31" s="10">
        <v>6.3199999999999997E-4</v>
      </c>
      <c r="D31" s="12">
        <f>ROUND(D$3*C31,0)</f>
        <v>398</v>
      </c>
      <c r="E31" s="13">
        <f>ROUND(D31/2,0)</f>
        <v>199</v>
      </c>
      <c r="F31" s="12">
        <f>D31-E31</f>
        <v>199</v>
      </c>
    </row>
    <row r="32" spans="1:6">
      <c r="A32" s="8"/>
      <c r="B32" s="11" t="s">
        <v>11</v>
      </c>
      <c r="C32" s="10">
        <v>0</v>
      </c>
      <c r="D32" s="12">
        <f>ROUND(D$3*C32,0)</f>
        <v>0</v>
      </c>
      <c r="E32" s="13">
        <f>ROUND(D32/2,0)</f>
        <v>0</v>
      </c>
      <c r="F32" s="12">
        <f>D32-E32</f>
        <v>0</v>
      </c>
    </row>
    <row r="33" spans="1:6">
      <c r="A33" s="8">
        <v>2</v>
      </c>
      <c r="B33" s="11" t="s">
        <v>22</v>
      </c>
      <c r="C33" s="11"/>
      <c r="D33" s="9"/>
      <c r="E33" s="11"/>
      <c r="F33" s="11"/>
    </row>
    <row r="34" spans="1:6">
      <c r="A34" s="8"/>
      <c r="B34" s="11" t="s">
        <v>10</v>
      </c>
      <c r="C34" s="10">
        <v>5.0600000000000005E-4</v>
      </c>
      <c r="D34" s="12">
        <f>ROUND(D$3*C34,0)</f>
        <v>318</v>
      </c>
      <c r="E34" s="13">
        <f>ROUND(D34/2,0)</f>
        <v>159</v>
      </c>
      <c r="F34" s="12">
        <f>D34-E34</f>
        <v>159</v>
      </c>
    </row>
    <row r="35" spans="1:6">
      <c r="A35" s="8"/>
      <c r="B35" s="11" t="s">
        <v>11</v>
      </c>
      <c r="C35" s="10">
        <v>6.6000000000000005E-5</v>
      </c>
      <c r="D35" s="12">
        <f>ROUND(D$3*C35,0)</f>
        <v>42</v>
      </c>
      <c r="E35" s="13">
        <f>ROUND(D35/2,0)</f>
        <v>21</v>
      </c>
      <c r="F35" s="12">
        <f>D35-E35</f>
        <v>21</v>
      </c>
    </row>
    <row r="36" spans="1:6">
      <c r="A36" s="8">
        <v>2</v>
      </c>
      <c r="B36" s="11" t="s">
        <v>569</v>
      </c>
      <c r="C36" s="11"/>
      <c r="D36" s="9"/>
      <c r="E36" s="11"/>
      <c r="F36" s="11"/>
    </row>
    <row r="37" spans="1:6">
      <c r="A37" s="8"/>
      <c r="B37" s="11" t="s">
        <v>10</v>
      </c>
      <c r="C37" s="10">
        <v>6.1300000000000005E-4</v>
      </c>
      <c r="D37" s="12">
        <f t="shared" ref="D37:D49" si="0">ROUND(D$3*C37,0)</f>
        <v>386</v>
      </c>
      <c r="E37" s="13">
        <f t="shared" ref="E37:E49" si="1">ROUND(D37/2,0)</f>
        <v>193</v>
      </c>
      <c r="F37" s="12">
        <f t="shared" ref="F37:F49" si="2">D37-E37</f>
        <v>193</v>
      </c>
    </row>
    <row r="38" spans="1:6">
      <c r="A38" s="8"/>
      <c r="B38" s="11" t="s">
        <v>11</v>
      </c>
      <c r="C38" s="10">
        <v>4.6500000000000003E-4</v>
      </c>
      <c r="D38" s="12">
        <f t="shared" si="0"/>
        <v>293</v>
      </c>
      <c r="E38" s="13">
        <f t="shared" si="1"/>
        <v>147</v>
      </c>
      <c r="F38" s="12">
        <f t="shared" si="2"/>
        <v>146</v>
      </c>
    </row>
    <row r="39" spans="1:6">
      <c r="A39" s="8">
        <v>3</v>
      </c>
      <c r="B39" s="11" t="s">
        <v>570</v>
      </c>
      <c r="C39" s="10">
        <v>3.6949999999999999E-3</v>
      </c>
      <c r="D39" s="12">
        <f t="shared" si="0"/>
        <v>2324</v>
      </c>
      <c r="E39" s="13">
        <f t="shared" si="1"/>
        <v>1162</v>
      </c>
      <c r="F39" s="12">
        <f t="shared" si="2"/>
        <v>1162</v>
      </c>
    </row>
    <row r="40" spans="1:6">
      <c r="A40" s="8">
        <v>3</v>
      </c>
      <c r="B40" s="11" t="s">
        <v>571</v>
      </c>
      <c r="C40" s="10">
        <v>3.1399999999999999E-4</v>
      </c>
      <c r="D40" s="12">
        <f t="shared" si="0"/>
        <v>198</v>
      </c>
      <c r="E40" s="13">
        <f t="shared" si="1"/>
        <v>99</v>
      </c>
      <c r="F40" s="12">
        <f t="shared" si="2"/>
        <v>99</v>
      </c>
    </row>
    <row r="41" spans="1:6">
      <c r="A41" s="8">
        <v>3</v>
      </c>
      <c r="B41" s="11" t="s">
        <v>572</v>
      </c>
      <c r="C41" s="10">
        <v>1.3940000000000001E-3</v>
      </c>
      <c r="D41" s="12">
        <f t="shared" si="0"/>
        <v>877</v>
      </c>
      <c r="E41" s="13">
        <f t="shared" si="1"/>
        <v>439</v>
      </c>
      <c r="F41" s="12">
        <f t="shared" si="2"/>
        <v>438</v>
      </c>
    </row>
    <row r="42" spans="1:6">
      <c r="A42" s="8">
        <v>3</v>
      </c>
      <c r="B42" s="11" t="s">
        <v>573</v>
      </c>
      <c r="C42" s="10">
        <v>4.0000000000000003E-5</v>
      </c>
      <c r="D42" s="12">
        <f t="shared" si="0"/>
        <v>25</v>
      </c>
      <c r="E42" s="13">
        <f t="shared" si="1"/>
        <v>13</v>
      </c>
      <c r="F42" s="12">
        <f t="shared" si="2"/>
        <v>12</v>
      </c>
    </row>
    <row r="43" spans="1:6">
      <c r="A43" s="8">
        <v>3</v>
      </c>
      <c r="B43" s="11" t="s">
        <v>574</v>
      </c>
      <c r="C43" s="10">
        <v>9.9500000000000001E-4</v>
      </c>
      <c r="D43" s="12">
        <f t="shared" si="0"/>
        <v>626</v>
      </c>
      <c r="E43" s="13">
        <f t="shared" si="1"/>
        <v>313</v>
      </c>
      <c r="F43" s="12">
        <f t="shared" si="2"/>
        <v>313</v>
      </c>
    </row>
    <row r="44" spans="1:6">
      <c r="A44" s="8">
        <v>3</v>
      </c>
      <c r="B44" s="11" t="s">
        <v>575</v>
      </c>
      <c r="C44" s="10">
        <v>7.9319999999999998E-3</v>
      </c>
      <c r="D44" s="12">
        <f t="shared" si="0"/>
        <v>4990</v>
      </c>
      <c r="E44" s="13">
        <f t="shared" si="1"/>
        <v>2495</v>
      </c>
      <c r="F44" s="12">
        <f t="shared" si="2"/>
        <v>2495</v>
      </c>
    </row>
    <row r="45" spans="1:6">
      <c r="A45" s="8">
        <v>3</v>
      </c>
      <c r="B45" s="11" t="s">
        <v>576</v>
      </c>
      <c r="C45" s="10">
        <v>3.2699999999999999E-3</v>
      </c>
      <c r="D45" s="12">
        <f t="shared" si="0"/>
        <v>2057</v>
      </c>
      <c r="E45" s="13">
        <f t="shared" si="1"/>
        <v>1029</v>
      </c>
      <c r="F45" s="12">
        <f t="shared" si="2"/>
        <v>1028</v>
      </c>
    </row>
    <row r="46" spans="1:6">
      <c r="A46" s="8">
        <v>3</v>
      </c>
      <c r="B46" s="11" t="s">
        <v>577</v>
      </c>
      <c r="C46" s="10">
        <v>6.9999999999999994E-5</v>
      </c>
      <c r="D46" s="12">
        <f t="shared" si="0"/>
        <v>44</v>
      </c>
      <c r="E46" s="13">
        <f t="shared" si="1"/>
        <v>22</v>
      </c>
      <c r="F46" s="12">
        <f t="shared" si="2"/>
        <v>22</v>
      </c>
    </row>
    <row r="47" spans="1:6">
      <c r="A47" s="8">
        <v>3</v>
      </c>
      <c r="B47" s="11" t="s">
        <v>578</v>
      </c>
      <c r="C47" s="10">
        <v>3.3415E-2</v>
      </c>
      <c r="D47" s="12">
        <f t="shared" si="0"/>
        <v>21021</v>
      </c>
      <c r="E47" s="13">
        <f t="shared" si="1"/>
        <v>10511</v>
      </c>
      <c r="F47" s="12">
        <f t="shared" si="2"/>
        <v>10510</v>
      </c>
    </row>
    <row r="48" spans="1:6">
      <c r="A48" s="8">
        <v>3</v>
      </c>
      <c r="B48" s="11" t="s">
        <v>579</v>
      </c>
      <c r="C48" s="10">
        <v>0</v>
      </c>
      <c r="D48" s="12">
        <f t="shared" si="0"/>
        <v>0</v>
      </c>
      <c r="E48" s="13">
        <f t="shared" si="1"/>
        <v>0</v>
      </c>
      <c r="F48" s="12">
        <f t="shared" si="2"/>
        <v>0</v>
      </c>
    </row>
    <row r="49" spans="1:6">
      <c r="A49" s="8">
        <v>4</v>
      </c>
      <c r="B49" s="11" t="s">
        <v>580</v>
      </c>
      <c r="C49" s="10">
        <v>0.249777</v>
      </c>
      <c r="D49" s="9">
        <f t="shared" si="0"/>
        <v>157130</v>
      </c>
      <c r="E49" s="11">
        <f t="shared" si="1"/>
        <v>78565</v>
      </c>
      <c r="F49" s="9">
        <f t="shared" si="2"/>
        <v>78565</v>
      </c>
    </row>
    <row r="50" spans="1:6">
      <c r="A50" s="8"/>
      <c r="B50" s="11" t="s">
        <v>28</v>
      </c>
      <c r="C50" s="11"/>
      <c r="D50" s="14">
        <v>0.49513499999999999</v>
      </c>
      <c r="E50" s="11"/>
      <c r="F50" s="11"/>
    </row>
    <row r="51" spans="1:6">
      <c r="A51" s="8"/>
      <c r="B51" s="11" t="s">
        <v>29</v>
      </c>
      <c r="C51" s="11"/>
      <c r="D51" s="15">
        <f>ROUND(D49*D50,0)</f>
        <v>77801</v>
      </c>
      <c r="E51" s="16">
        <f>ROUND(D51/2,0)</f>
        <v>38901</v>
      </c>
      <c r="F51" s="15">
        <f>D51-E51</f>
        <v>38900</v>
      </c>
    </row>
    <row r="52" spans="1:6">
      <c r="A52" s="8"/>
      <c r="B52" s="11" t="s">
        <v>30</v>
      </c>
      <c r="C52" s="11"/>
      <c r="D52" s="12">
        <f>+D49-D51</f>
        <v>79329</v>
      </c>
      <c r="E52" s="13">
        <f>ROUND(D52/2,0)</f>
        <v>39665</v>
      </c>
      <c r="F52" s="12">
        <f>D52-E52</f>
        <v>39664</v>
      </c>
    </row>
    <row r="53" spans="1:6">
      <c r="A53" s="8">
        <v>4</v>
      </c>
      <c r="B53" s="11" t="s">
        <v>581</v>
      </c>
      <c r="C53" s="10">
        <v>0.208508</v>
      </c>
      <c r="D53" s="9">
        <f>ROUND(D$3*C53,0)</f>
        <v>131169</v>
      </c>
      <c r="E53" s="11">
        <f>ROUND(D53/2,0)</f>
        <v>65585</v>
      </c>
      <c r="F53" s="9">
        <f>D53-E53</f>
        <v>65584</v>
      </c>
    </row>
    <row r="54" spans="1:6">
      <c r="A54" s="8"/>
      <c r="B54" s="11" t="s">
        <v>28</v>
      </c>
      <c r="C54" s="11"/>
      <c r="D54" s="14">
        <v>0.45051099999999999</v>
      </c>
      <c r="E54" s="11"/>
      <c r="F54" s="11"/>
    </row>
    <row r="55" spans="1:6">
      <c r="A55" s="8"/>
      <c r="B55" s="11" t="s">
        <v>29</v>
      </c>
      <c r="C55" s="11"/>
      <c r="D55" s="15">
        <f>ROUND(D53*D54,0)</f>
        <v>59093</v>
      </c>
      <c r="E55" s="16">
        <f>ROUND(D55/2,0)</f>
        <v>29547</v>
      </c>
      <c r="F55" s="15">
        <f>D55-E55</f>
        <v>29546</v>
      </c>
    </row>
    <row r="56" spans="1:6">
      <c r="A56" s="8"/>
      <c r="B56" s="11" t="s">
        <v>30</v>
      </c>
      <c r="C56" s="11"/>
      <c r="D56" s="12">
        <f>+D53-D55</f>
        <v>72076</v>
      </c>
      <c r="E56" s="13">
        <f>ROUND(D56/2,0)</f>
        <v>36038</v>
      </c>
      <c r="F56" s="12">
        <f>D56-E56</f>
        <v>36038</v>
      </c>
    </row>
    <row r="57" spans="1:6">
      <c r="A57" s="8">
        <v>4</v>
      </c>
      <c r="B57" s="11" t="s">
        <v>582</v>
      </c>
      <c r="C57" s="10">
        <v>0.15966900000000001</v>
      </c>
      <c r="D57" s="9">
        <f>ROUND(D$3*C57,0)</f>
        <v>100445</v>
      </c>
      <c r="E57" s="11">
        <f>ROUND(D57/2,0)</f>
        <v>50223</v>
      </c>
      <c r="F57" s="9">
        <f>D57-E57</f>
        <v>50222</v>
      </c>
    </row>
    <row r="58" spans="1:6">
      <c r="A58" s="8"/>
      <c r="B58" s="11" t="s">
        <v>28</v>
      </c>
      <c r="C58" s="11"/>
      <c r="D58" s="14">
        <v>0.48452499999999998</v>
      </c>
      <c r="E58" s="11"/>
      <c r="F58" s="11"/>
    </row>
    <row r="59" spans="1:6">
      <c r="A59" s="8"/>
      <c r="B59" s="11" t="s">
        <v>29</v>
      </c>
      <c r="C59" s="11"/>
      <c r="D59" s="15">
        <f>ROUND(D57*D58,0)</f>
        <v>48668</v>
      </c>
      <c r="E59" s="16">
        <f t="shared" ref="E59:E66" si="3">ROUND(D59/2,0)</f>
        <v>24334</v>
      </c>
      <c r="F59" s="15">
        <f t="shared" ref="F59:F66" si="4">D59-E59</f>
        <v>24334</v>
      </c>
    </row>
    <row r="60" spans="1:6">
      <c r="A60" s="8"/>
      <c r="B60" s="11" t="s">
        <v>30</v>
      </c>
      <c r="C60" s="11"/>
      <c r="D60" s="12">
        <f>+D57-D59</f>
        <v>51777</v>
      </c>
      <c r="E60" s="13">
        <f t="shared" si="3"/>
        <v>25889</v>
      </c>
      <c r="F60" s="12">
        <f t="shared" si="4"/>
        <v>25888</v>
      </c>
    </row>
    <row r="61" spans="1:6">
      <c r="A61" s="8">
        <v>5</v>
      </c>
      <c r="B61" s="11" t="s">
        <v>583</v>
      </c>
      <c r="C61" s="10">
        <v>7.6189999999999999E-3</v>
      </c>
      <c r="D61" s="12">
        <f>ROUND(D$3*C61,0)</f>
        <v>4793</v>
      </c>
      <c r="E61" s="13">
        <f t="shared" si="3"/>
        <v>2397</v>
      </c>
      <c r="F61" s="12">
        <f t="shared" si="4"/>
        <v>2396</v>
      </c>
    </row>
    <row r="62" spans="1:6">
      <c r="A62" s="8">
        <v>5</v>
      </c>
      <c r="B62" s="11" t="s">
        <v>584</v>
      </c>
      <c r="C62" s="10">
        <v>5.1110000000000001E-3</v>
      </c>
      <c r="D62" s="12">
        <f>ROUND(D$3*C62,0)</f>
        <v>3215</v>
      </c>
      <c r="E62" s="13">
        <f t="shared" si="3"/>
        <v>1608</v>
      </c>
      <c r="F62" s="12">
        <f t="shared" si="4"/>
        <v>1607</v>
      </c>
    </row>
    <row r="63" spans="1:6">
      <c r="A63" s="8">
        <v>5</v>
      </c>
      <c r="B63" s="11" t="s">
        <v>585</v>
      </c>
      <c r="C63" s="10">
        <v>1.743E-3</v>
      </c>
      <c r="D63" s="12">
        <f>ROUND(D$3*C63,0)</f>
        <v>1096</v>
      </c>
      <c r="E63" s="13">
        <f t="shared" si="3"/>
        <v>548</v>
      </c>
      <c r="F63" s="12">
        <f t="shared" si="4"/>
        <v>548</v>
      </c>
    </row>
    <row r="64" spans="1:6">
      <c r="A64" s="8">
        <v>5</v>
      </c>
      <c r="B64" s="11" t="s">
        <v>586</v>
      </c>
      <c r="C64" s="10">
        <v>1.1068E-2</v>
      </c>
      <c r="D64" s="12">
        <f>ROUND(D$3*C64,0)</f>
        <v>6963</v>
      </c>
      <c r="E64" s="13">
        <f t="shared" si="3"/>
        <v>3482</v>
      </c>
      <c r="F64" s="12">
        <f t="shared" si="4"/>
        <v>3481</v>
      </c>
    </row>
    <row r="65" spans="1:8">
      <c r="A65" s="8">
        <v>6</v>
      </c>
      <c r="B65" s="11" t="s">
        <v>587</v>
      </c>
      <c r="C65" s="10">
        <v>2.6519999999999998E-2</v>
      </c>
      <c r="D65" s="12">
        <f>ROUND(D$3*C65,0)</f>
        <v>16683</v>
      </c>
      <c r="E65" s="13">
        <f t="shared" si="3"/>
        <v>8342</v>
      </c>
      <c r="F65" s="12">
        <f t="shared" si="4"/>
        <v>8341</v>
      </c>
    </row>
    <row r="66" spans="1:8">
      <c r="A66" s="8">
        <v>6</v>
      </c>
      <c r="B66" s="11" t="s">
        <v>588</v>
      </c>
      <c r="C66" s="10">
        <v>2.284E-3</v>
      </c>
      <c r="D66" s="12">
        <f>+D3-SUM(D4:D5)-SUM(D10:D49)-D53-D57-SUM(D61:D65)</f>
        <v>1434</v>
      </c>
      <c r="E66" s="13">
        <f t="shared" si="3"/>
        <v>717</v>
      </c>
      <c r="F66" s="12">
        <f t="shared" si="4"/>
        <v>717</v>
      </c>
    </row>
    <row r="67" spans="1:8">
      <c r="A67" s="8"/>
      <c r="B67" s="28" t="s">
        <v>288</v>
      </c>
      <c r="C67" s="10">
        <v>1.0000000000000002</v>
      </c>
      <c r="D67" s="12">
        <f>+D4+SUM(D7:D48)+SUM(D51:D52)+SUM(D55:D56)+SUM(D59:D66)</f>
        <v>629082</v>
      </c>
      <c r="E67" s="12">
        <f>+E4+SUM(E7:E48)+SUM(E51:E52)+SUM(E55:E56)+SUM(E59:E66)</f>
        <v>314552</v>
      </c>
      <c r="F67" s="12">
        <f>+F4+SUM(F7:F48)+SUM(F51:F52)+SUM(F55:F56)+SUM(F59:F66)</f>
        <v>314530</v>
      </c>
    </row>
    <row r="68" spans="1:8">
      <c r="B68" s="18" t="s">
        <v>38</v>
      </c>
      <c r="D68" s="19">
        <f>+D4</f>
        <v>672</v>
      </c>
      <c r="E68" s="19">
        <f>+E4</f>
        <v>336</v>
      </c>
      <c r="F68" s="19">
        <f>+F4</f>
        <v>336</v>
      </c>
    </row>
    <row r="69" spans="1:8">
      <c r="B69" s="2" t="s">
        <v>39</v>
      </c>
      <c r="D69" s="19">
        <f>+D7</f>
        <v>21475</v>
      </c>
      <c r="E69" s="19">
        <f>+E7</f>
        <v>10738</v>
      </c>
      <c r="F69" s="19">
        <f>+F7</f>
        <v>10737</v>
      </c>
    </row>
    <row r="70" spans="1:8">
      <c r="B70" s="2" t="s">
        <v>40</v>
      </c>
      <c r="D70" s="19">
        <f>+D51+D55+D59</f>
        <v>185562</v>
      </c>
      <c r="E70" s="19">
        <f>+E51+E55+E59</f>
        <v>92782</v>
      </c>
      <c r="F70" s="19">
        <f>+F51+F55+F59</f>
        <v>92780</v>
      </c>
      <c r="H70" s="3">
        <v>1</v>
      </c>
    </row>
    <row r="71" spans="1:8">
      <c r="A71" s="1" t="s">
        <v>590</v>
      </c>
      <c r="B71" s="18" t="s">
        <v>41</v>
      </c>
      <c r="D71" s="19">
        <f>+D67-D68-D69-D70</f>
        <v>421373</v>
      </c>
      <c r="E71" s="19">
        <f>+E67-E68-E69-E70</f>
        <v>210696</v>
      </c>
      <c r="F71" s="19">
        <f>+F67-F68-F69-F70</f>
        <v>210677</v>
      </c>
      <c r="H71" s="3">
        <v>2</v>
      </c>
    </row>
    <row r="73" spans="1:8" hidden="1">
      <c r="B73" s="3" t="s">
        <v>42</v>
      </c>
      <c r="C73" s="4">
        <v>0</v>
      </c>
      <c r="D73" s="3">
        <f>+D66-ROUND(D3*C66,0)</f>
        <v>-3</v>
      </c>
    </row>
  </sheetData>
  <pageMargins left="0.7" right="0.7" top="0.75" bottom="0.75" header="0.3" footer="0.3"/>
  <pageSetup scale="6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8">
    <pageSetUpPr fitToPage="1"/>
  </sheetPr>
  <dimension ref="A1:WVB95"/>
  <sheetViews>
    <sheetView topLeftCell="A2"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425781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3.425781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3.425781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3.425781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3.425781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3.425781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3.425781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3.425781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3.425781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3.425781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3.425781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3.425781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3.425781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3.425781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3.425781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3.425781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3.425781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3.425781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3.425781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3.425781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3.425781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3.425781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3.425781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3.425781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3.425781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3.425781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3.425781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3.425781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3.425781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3.425781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3.425781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3.425781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3.425781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3.425781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3.425781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3.425781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3.425781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3.425781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3.425781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3.425781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3.425781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3.425781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3.425781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3.425781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3.425781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3.425781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3.425781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3.425781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3.425781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3.425781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3.425781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3.425781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3.425781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3.425781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3.425781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3.425781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3.425781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3.425781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3.425781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3.425781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3.425781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3.425781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3.425781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589</v>
      </c>
    </row>
    <row r="2" spans="1:6" ht="60">
      <c r="B2" s="1" t="s">
        <v>590</v>
      </c>
      <c r="C2" s="6" t="s">
        <v>1</v>
      </c>
      <c r="D2" s="66" t="str">
        <f>'Allocation Worksheet'!H2</f>
        <v>2025 TOTAL BASED ON CY2024 CVET REVENUE</v>
      </c>
      <c r="E2" s="66" t="str">
        <f>'Allocation Worksheet'!H3</f>
        <v>MAY 2025 DISTRIBUTION</v>
      </c>
      <c r="F2" s="66" t="str">
        <f>'Allocation Worksheet'!H4</f>
        <v>NOVEMBER 2025 DISTRIBUTION</v>
      </c>
    </row>
    <row r="3" spans="1:6" ht="18" customHeight="1">
      <c r="A3" s="7" t="s">
        <v>2</v>
      </c>
      <c r="B3" s="7" t="s">
        <v>3</v>
      </c>
      <c r="C3" s="10"/>
      <c r="D3" s="9">
        <f>'Allocation Worksheet'!$D$29</f>
        <v>475950</v>
      </c>
      <c r="E3" s="11"/>
      <c r="F3" s="11"/>
    </row>
    <row r="4" spans="1:6">
      <c r="A4" s="8">
        <v>0</v>
      </c>
      <c r="B4" s="11" t="s">
        <v>4</v>
      </c>
      <c r="C4" s="10">
        <v>1.041E-3</v>
      </c>
      <c r="D4" s="12">
        <f>ROUND(D$3*C4,0)</f>
        <v>495</v>
      </c>
      <c r="E4" s="13">
        <f>ROUND(D4/2,0)</f>
        <v>248</v>
      </c>
      <c r="F4" s="12">
        <f>D4-E4</f>
        <v>247</v>
      </c>
    </row>
    <row r="5" spans="1:6">
      <c r="A5" s="8">
        <v>1</v>
      </c>
      <c r="B5" s="11" t="s">
        <v>591</v>
      </c>
      <c r="C5" s="10">
        <v>0.25596099999999999</v>
      </c>
      <c r="D5" s="9">
        <f>ROUND(D$3*C5,0)</f>
        <v>121825</v>
      </c>
      <c r="E5" s="11">
        <f>ROUND(D5/2,0)</f>
        <v>60913</v>
      </c>
      <c r="F5" s="9">
        <f>D5-E5</f>
        <v>60912</v>
      </c>
    </row>
    <row r="6" spans="1:6">
      <c r="A6" s="8"/>
      <c r="B6" s="11" t="s">
        <v>6</v>
      </c>
      <c r="C6" s="11"/>
      <c r="D6" s="14">
        <v>0.30824200000000002</v>
      </c>
      <c r="E6" s="11"/>
      <c r="F6" s="11"/>
    </row>
    <row r="7" spans="1:6">
      <c r="A7" s="8"/>
      <c r="B7" s="11" t="s">
        <v>7</v>
      </c>
      <c r="C7" s="11"/>
      <c r="D7" s="15">
        <f>ROUND(D5*D6,0)</f>
        <v>37552</v>
      </c>
      <c r="E7" s="16">
        <f>ROUND(D7/2,0)</f>
        <v>18776</v>
      </c>
      <c r="F7" s="15">
        <f>D7-E7</f>
        <v>18776</v>
      </c>
    </row>
    <row r="8" spans="1:6">
      <c r="A8" s="8"/>
      <c r="B8" s="11" t="s">
        <v>8</v>
      </c>
      <c r="C8" s="11"/>
      <c r="D8" s="12">
        <f>+D5-D7</f>
        <v>84273</v>
      </c>
      <c r="E8" s="13">
        <f>ROUND(D8/2,0)</f>
        <v>42137</v>
      </c>
      <c r="F8" s="12">
        <f>D8-E8</f>
        <v>42136</v>
      </c>
    </row>
    <row r="9" spans="1:6">
      <c r="A9" s="8">
        <v>2</v>
      </c>
      <c r="B9" s="11" t="s">
        <v>107</v>
      </c>
      <c r="C9" s="11"/>
      <c r="D9" s="9"/>
      <c r="E9" s="11"/>
      <c r="F9" s="11"/>
    </row>
    <row r="10" spans="1:6">
      <c r="A10" s="8"/>
      <c r="B10" s="11" t="s">
        <v>10</v>
      </c>
      <c r="C10" s="10">
        <v>4.8500000000000001E-3</v>
      </c>
      <c r="D10" s="12">
        <f>ROUND(D$3*C10,0)</f>
        <v>2308</v>
      </c>
      <c r="E10" s="13">
        <f>ROUND(D10/2,0)</f>
        <v>1154</v>
      </c>
      <c r="F10" s="12">
        <f>D10-E10</f>
        <v>1154</v>
      </c>
    </row>
    <row r="11" spans="1:6">
      <c r="A11" s="8"/>
      <c r="B11" s="11" t="s">
        <v>11</v>
      </c>
      <c r="C11" s="10">
        <v>5.9199999999999997E-4</v>
      </c>
      <c r="D11" s="12">
        <f>ROUND(D$3*C11,0)</f>
        <v>282</v>
      </c>
      <c r="E11" s="13">
        <f>ROUND(D11/2,0)</f>
        <v>141</v>
      </c>
      <c r="F11" s="12">
        <f>D11-E11</f>
        <v>141</v>
      </c>
    </row>
    <row r="12" spans="1:6">
      <c r="A12" s="8">
        <v>2</v>
      </c>
      <c r="B12" s="11" t="s">
        <v>592</v>
      </c>
      <c r="C12" s="11"/>
      <c r="D12" s="9"/>
      <c r="E12" s="11"/>
      <c r="F12" s="11"/>
    </row>
    <row r="13" spans="1:6">
      <c r="A13" s="8"/>
      <c r="B13" s="11" t="s">
        <v>10</v>
      </c>
      <c r="C13" s="10">
        <v>2.6069999999999999E-3</v>
      </c>
      <c r="D13" s="12">
        <f>ROUND(D$3*C13,0)</f>
        <v>1241</v>
      </c>
      <c r="E13" s="13">
        <f>ROUND(D13/2,0)</f>
        <v>621</v>
      </c>
      <c r="F13" s="12">
        <f>D13-E13</f>
        <v>620</v>
      </c>
    </row>
    <row r="14" spans="1:6">
      <c r="A14" s="8"/>
      <c r="B14" s="11" t="s">
        <v>11</v>
      </c>
      <c r="C14" s="10">
        <v>1.317E-3</v>
      </c>
      <c r="D14" s="12">
        <f>ROUND(D$3*C14,0)</f>
        <v>627</v>
      </c>
      <c r="E14" s="13">
        <f>ROUND(D14/2,0)</f>
        <v>314</v>
      </c>
      <c r="F14" s="12">
        <f>D14-E14</f>
        <v>313</v>
      </c>
    </row>
    <row r="15" spans="1:6">
      <c r="A15" s="8">
        <v>2</v>
      </c>
      <c r="B15" s="11" t="s">
        <v>372</v>
      </c>
      <c r="C15" s="11"/>
      <c r="D15" s="9"/>
      <c r="E15" s="11"/>
      <c r="F15" s="11"/>
    </row>
    <row r="16" spans="1:6">
      <c r="A16" s="8"/>
      <c r="B16" s="11" t="s">
        <v>10</v>
      </c>
      <c r="C16" s="10">
        <v>1.4419999999999999E-3</v>
      </c>
      <c r="D16" s="12">
        <f>ROUND(D$3*C16,0)</f>
        <v>686</v>
      </c>
      <c r="E16" s="13">
        <f>ROUND(D16/2,0)</f>
        <v>343</v>
      </c>
      <c r="F16" s="12">
        <f>D16-E16</f>
        <v>343</v>
      </c>
    </row>
    <row r="17" spans="1:6">
      <c r="A17" s="8"/>
      <c r="B17" s="11" t="s">
        <v>11</v>
      </c>
      <c r="C17" s="10">
        <v>1.4799999999999999E-4</v>
      </c>
      <c r="D17" s="12">
        <f>ROUND(D$3*C17,0)</f>
        <v>70</v>
      </c>
      <c r="E17" s="13">
        <f>ROUND(D17/2,0)</f>
        <v>35</v>
      </c>
      <c r="F17" s="12">
        <f>D17-E17</f>
        <v>35</v>
      </c>
    </row>
    <row r="18" spans="1:6">
      <c r="A18" s="8">
        <v>2</v>
      </c>
      <c r="B18" s="11" t="s">
        <v>593</v>
      </c>
      <c r="C18" s="11"/>
      <c r="D18" s="9"/>
      <c r="E18" s="11"/>
      <c r="F18" s="11"/>
    </row>
    <row r="19" spans="1:6">
      <c r="A19" s="8"/>
      <c r="B19" s="11" t="s">
        <v>10</v>
      </c>
      <c r="C19" s="10">
        <v>4.8200000000000001E-4</v>
      </c>
      <c r="D19" s="12">
        <f>ROUND(D$3*C19,0)</f>
        <v>229</v>
      </c>
      <c r="E19" s="13">
        <f>ROUND(D19/2,0)</f>
        <v>115</v>
      </c>
      <c r="F19" s="12">
        <f>D19-E19</f>
        <v>114</v>
      </c>
    </row>
    <row r="20" spans="1:6">
      <c r="A20" s="8"/>
      <c r="B20" s="11" t="s">
        <v>11</v>
      </c>
      <c r="C20" s="10">
        <v>4.6000000000000001E-4</v>
      </c>
      <c r="D20" s="12">
        <f>ROUND(D$3*C20,0)</f>
        <v>219</v>
      </c>
      <c r="E20" s="13">
        <f>ROUND(D20/2,0)</f>
        <v>110</v>
      </c>
      <c r="F20" s="12">
        <f>D20-E20</f>
        <v>109</v>
      </c>
    </row>
    <row r="21" spans="1:6">
      <c r="A21" s="8">
        <v>2</v>
      </c>
      <c r="B21" s="11" t="s">
        <v>14</v>
      </c>
      <c r="C21" s="11"/>
      <c r="D21" s="9"/>
      <c r="E21" s="11"/>
      <c r="F21" s="11"/>
    </row>
    <row r="22" spans="1:6">
      <c r="A22" s="8"/>
      <c r="B22" s="11" t="s">
        <v>10</v>
      </c>
      <c r="C22" s="10">
        <v>2.7399999999999999E-4</v>
      </c>
      <c r="D22" s="12">
        <f>ROUND(D$3*C22,0)</f>
        <v>130</v>
      </c>
      <c r="E22" s="13">
        <f>ROUND(D22/2,0)</f>
        <v>65</v>
      </c>
      <c r="F22" s="12">
        <f>D22-E22</f>
        <v>65</v>
      </c>
    </row>
    <row r="23" spans="1:6">
      <c r="A23" s="8"/>
      <c r="B23" s="11" t="s">
        <v>11</v>
      </c>
      <c r="C23" s="10">
        <v>1.2999999999999999E-4</v>
      </c>
      <c r="D23" s="12">
        <f>ROUND(D$3*C23,0)</f>
        <v>62</v>
      </c>
      <c r="E23" s="13">
        <f>ROUND(D23/2,0)</f>
        <v>31</v>
      </c>
      <c r="F23" s="12">
        <f>D23-E23</f>
        <v>31</v>
      </c>
    </row>
    <row r="24" spans="1:6">
      <c r="A24" s="8">
        <v>2</v>
      </c>
      <c r="B24" s="11" t="s">
        <v>181</v>
      </c>
      <c r="C24" s="11"/>
      <c r="D24" s="9"/>
      <c r="E24" s="11"/>
      <c r="F24" s="11"/>
    </row>
    <row r="25" spans="1:6">
      <c r="A25" s="8"/>
      <c r="B25" s="11" t="s">
        <v>10</v>
      </c>
      <c r="C25" s="10">
        <v>3.8900000000000002E-4</v>
      </c>
      <c r="D25" s="12">
        <f>ROUND(D$3*C25,0)</f>
        <v>185</v>
      </c>
      <c r="E25" s="13">
        <f>ROUND(D25/2,0)</f>
        <v>93</v>
      </c>
      <c r="F25" s="12">
        <f>D25-E25</f>
        <v>92</v>
      </c>
    </row>
    <row r="26" spans="1:6">
      <c r="A26" s="8"/>
      <c r="B26" s="11" t="s">
        <v>11</v>
      </c>
      <c r="C26" s="10">
        <v>3.0200000000000002E-4</v>
      </c>
      <c r="D26" s="12">
        <f>ROUND(D$3*C26,0)</f>
        <v>144</v>
      </c>
      <c r="E26" s="13">
        <f>ROUND(D26/2,0)</f>
        <v>72</v>
      </c>
      <c r="F26" s="12">
        <f>D26-E26</f>
        <v>72</v>
      </c>
    </row>
    <row r="27" spans="1:6">
      <c r="A27" s="8">
        <v>2</v>
      </c>
      <c r="B27" s="11" t="s">
        <v>594</v>
      </c>
      <c r="C27" s="11"/>
      <c r="D27" s="9"/>
      <c r="E27" s="11"/>
      <c r="F27" s="11"/>
    </row>
    <row r="28" spans="1:6">
      <c r="A28" s="8"/>
      <c r="B28" s="11" t="s">
        <v>10</v>
      </c>
      <c r="C28" s="10">
        <v>2.8709999999999999E-3</v>
      </c>
      <c r="D28" s="12">
        <f>ROUND(D$3*C28,0)</f>
        <v>1366</v>
      </c>
      <c r="E28" s="13">
        <f>ROUND(D28/2,0)</f>
        <v>683</v>
      </c>
      <c r="F28" s="12">
        <f>D28-E28</f>
        <v>683</v>
      </c>
    </row>
    <row r="29" spans="1:6">
      <c r="A29" s="8"/>
      <c r="B29" s="11" t="s">
        <v>11</v>
      </c>
      <c r="C29" s="10">
        <v>7.5600000000000005E-4</v>
      </c>
      <c r="D29" s="12">
        <f>ROUND(D$3*C29,0)</f>
        <v>360</v>
      </c>
      <c r="E29" s="13">
        <f>ROUND(D29/2,0)</f>
        <v>180</v>
      </c>
      <c r="F29" s="12">
        <f>D29-E29</f>
        <v>180</v>
      </c>
    </row>
    <row r="30" spans="1:6">
      <c r="A30" s="8">
        <v>2</v>
      </c>
      <c r="B30" s="11" t="s">
        <v>16</v>
      </c>
      <c r="C30" s="11"/>
      <c r="D30" s="9"/>
      <c r="E30" s="11"/>
      <c r="F30" s="11"/>
    </row>
    <row r="31" spans="1:6">
      <c r="A31" s="8"/>
      <c r="B31" s="11" t="s">
        <v>10</v>
      </c>
      <c r="C31" s="10">
        <v>5.8999999999999998E-5</v>
      </c>
      <c r="D31" s="12">
        <f>ROUND(D$3*C31,0)</f>
        <v>28</v>
      </c>
      <c r="E31" s="13">
        <f>ROUND(D31/2,0)</f>
        <v>14</v>
      </c>
      <c r="F31" s="12">
        <f>D31-E31</f>
        <v>14</v>
      </c>
    </row>
    <row r="32" spans="1:6">
      <c r="A32" s="8"/>
      <c r="B32" s="11" t="s">
        <v>11</v>
      </c>
      <c r="C32" s="10">
        <v>4.6999999999999997E-5</v>
      </c>
      <c r="D32" s="12">
        <f>ROUND(D$3*C32,0)</f>
        <v>22</v>
      </c>
      <c r="E32" s="13">
        <f>ROUND(D32/2,0)</f>
        <v>11</v>
      </c>
      <c r="F32" s="12">
        <f>D32-E32</f>
        <v>11</v>
      </c>
    </row>
    <row r="33" spans="1:6">
      <c r="A33" s="8">
        <v>2</v>
      </c>
      <c r="B33" s="11" t="s">
        <v>57</v>
      </c>
      <c r="C33" s="11"/>
      <c r="D33" s="9"/>
      <c r="E33" s="11"/>
      <c r="F33" s="11"/>
    </row>
    <row r="34" spans="1:6">
      <c r="A34" s="8"/>
      <c r="B34" s="11" t="s">
        <v>10</v>
      </c>
      <c r="C34" s="10">
        <v>1.4999999999999999E-4</v>
      </c>
      <c r="D34" s="12">
        <f>ROUND(D$3*C34,0)</f>
        <v>71</v>
      </c>
      <c r="E34" s="13">
        <f>ROUND(D34/2,0)</f>
        <v>36</v>
      </c>
      <c r="F34" s="12">
        <f>D34-E34</f>
        <v>35</v>
      </c>
    </row>
    <row r="35" spans="1:6">
      <c r="A35" s="8"/>
      <c r="B35" s="11" t="s">
        <v>11</v>
      </c>
      <c r="C35" s="10">
        <v>4.5000000000000003E-5</v>
      </c>
      <c r="D35" s="12">
        <f>ROUND(D$3*C35,0)</f>
        <v>21</v>
      </c>
      <c r="E35" s="13">
        <f>ROUND(D35/2,0)</f>
        <v>11</v>
      </c>
      <c r="F35" s="12">
        <f>D35-E35</f>
        <v>10</v>
      </c>
    </row>
    <row r="36" spans="1:6">
      <c r="A36" s="8">
        <v>2</v>
      </c>
      <c r="B36" s="11" t="s">
        <v>114</v>
      </c>
      <c r="C36" s="11"/>
      <c r="D36" s="9"/>
      <c r="E36" s="11"/>
      <c r="F36" s="11"/>
    </row>
    <row r="37" spans="1:6">
      <c r="A37" s="8"/>
      <c r="B37" s="11" t="s">
        <v>10</v>
      </c>
      <c r="C37" s="10">
        <v>1.66E-4</v>
      </c>
      <c r="D37" s="12">
        <f>ROUND(D$3*C37,0)</f>
        <v>79</v>
      </c>
      <c r="E37" s="13">
        <f>ROUND(D37/2,0)</f>
        <v>40</v>
      </c>
      <c r="F37" s="12">
        <f>D37-E37</f>
        <v>39</v>
      </c>
    </row>
    <row r="38" spans="1:6">
      <c r="A38" s="8"/>
      <c r="B38" s="11" t="s">
        <v>11</v>
      </c>
      <c r="C38" s="10">
        <v>9.7E-5</v>
      </c>
      <c r="D38" s="12">
        <f>ROUND(D$3*C38,0)</f>
        <v>46</v>
      </c>
      <c r="E38" s="13">
        <f>ROUND(D38/2,0)</f>
        <v>23</v>
      </c>
      <c r="F38" s="12">
        <f>D38-E38</f>
        <v>23</v>
      </c>
    </row>
    <row r="39" spans="1:6">
      <c r="A39" s="8">
        <v>2</v>
      </c>
      <c r="B39" s="11" t="s">
        <v>595</v>
      </c>
      <c r="C39" s="11"/>
      <c r="D39" s="9"/>
      <c r="E39" s="11"/>
      <c r="F39" s="11"/>
    </row>
    <row r="40" spans="1:6">
      <c r="A40" s="8"/>
      <c r="B40" s="11" t="s">
        <v>10</v>
      </c>
      <c r="C40" s="10">
        <v>5.1900000000000004E-4</v>
      </c>
      <c r="D40" s="12">
        <f>ROUND(D$3*C40,0)</f>
        <v>247</v>
      </c>
      <c r="E40" s="13">
        <f>ROUND(D40/2,0)</f>
        <v>124</v>
      </c>
      <c r="F40" s="12">
        <f>D40-E40</f>
        <v>123</v>
      </c>
    </row>
    <row r="41" spans="1:6">
      <c r="A41" s="8"/>
      <c r="B41" s="11" t="s">
        <v>11</v>
      </c>
      <c r="C41" s="10">
        <v>8.7000000000000001E-5</v>
      </c>
      <c r="D41" s="12">
        <f>ROUND(D$3*C41,0)</f>
        <v>41</v>
      </c>
      <c r="E41" s="13">
        <f>ROUND(D41/2,0)</f>
        <v>21</v>
      </c>
      <c r="F41" s="12">
        <f>D41-E41</f>
        <v>20</v>
      </c>
    </row>
    <row r="42" spans="1:6">
      <c r="A42" s="8">
        <v>2</v>
      </c>
      <c r="B42" s="11" t="s">
        <v>169</v>
      </c>
      <c r="C42" s="11"/>
      <c r="D42" s="9"/>
      <c r="E42" s="11"/>
      <c r="F42" s="11"/>
    </row>
    <row r="43" spans="1:6">
      <c r="A43" s="8"/>
      <c r="B43" s="11" t="s">
        <v>10</v>
      </c>
      <c r="C43" s="10">
        <v>5.3300000000000005E-4</v>
      </c>
      <c r="D43" s="12">
        <f>ROUND(D$3*C43,0)</f>
        <v>254</v>
      </c>
      <c r="E43" s="13">
        <f>ROUND(D43/2,0)</f>
        <v>127</v>
      </c>
      <c r="F43" s="12">
        <f>D43-E43</f>
        <v>127</v>
      </c>
    </row>
    <row r="44" spans="1:6">
      <c r="A44" s="8"/>
      <c r="B44" s="11" t="s">
        <v>11</v>
      </c>
      <c r="C44" s="10">
        <v>2.5700000000000001E-4</v>
      </c>
      <c r="D44" s="12">
        <f>ROUND(D$3*C44,0)</f>
        <v>122</v>
      </c>
      <c r="E44" s="13">
        <f>ROUND(D44/2,0)</f>
        <v>61</v>
      </c>
      <c r="F44" s="12">
        <f>D44-E44</f>
        <v>61</v>
      </c>
    </row>
    <row r="45" spans="1:6">
      <c r="A45" s="8">
        <v>2</v>
      </c>
      <c r="B45" s="11" t="s">
        <v>22</v>
      </c>
      <c r="C45" s="11"/>
      <c r="D45" s="9"/>
      <c r="E45" s="11"/>
      <c r="F45" s="11"/>
    </row>
    <row r="46" spans="1:6">
      <c r="A46" s="8"/>
      <c r="B46" s="11" t="s">
        <v>10</v>
      </c>
      <c r="C46" s="10">
        <v>1.4200000000000001E-4</v>
      </c>
      <c r="D46" s="12">
        <f t="shared" ref="D46:D59" si="0">ROUND(D$3*C46,0)</f>
        <v>68</v>
      </c>
      <c r="E46" s="13">
        <f t="shared" ref="E46:E59" si="1">ROUND(D46/2,0)</f>
        <v>34</v>
      </c>
      <c r="F46" s="12">
        <f t="shared" ref="F46:F59" si="2">D46-E46</f>
        <v>34</v>
      </c>
    </row>
    <row r="47" spans="1:6">
      <c r="A47" s="8"/>
      <c r="B47" s="11" t="s">
        <v>11</v>
      </c>
      <c r="C47" s="10">
        <v>1.01E-4</v>
      </c>
      <c r="D47" s="12">
        <f t="shared" si="0"/>
        <v>48</v>
      </c>
      <c r="E47" s="13">
        <f t="shared" si="1"/>
        <v>24</v>
      </c>
      <c r="F47" s="12">
        <f t="shared" si="2"/>
        <v>24</v>
      </c>
    </row>
    <row r="48" spans="1:6">
      <c r="A48" s="8">
        <v>3</v>
      </c>
      <c r="B48" s="11" t="s">
        <v>596</v>
      </c>
      <c r="C48" s="10">
        <v>1.5999999999999999E-5</v>
      </c>
      <c r="D48" s="12">
        <f t="shared" si="0"/>
        <v>8</v>
      </c>
      <c r="E48" s="13">
        <f t="shared" si="1"/>
        <v>4</v>
      </c>
      <c r="F48" s="12">
        <f t="shared" si="2"/>
        <v>4</v>
      </c>
    </row>
    <row r="49" spans="1:6">
      <c r="A49" s="8">
        <v>3</v>
      </c>
      <c r="B49" s="11" t="s">
        <v>597</v>
      </c>
      <c r="C49" s="10">
        <v>3.3470000000000001E-3</v>
      </c>
      <c r="D49" s="12">
        <f t="shared" si="0"/>
        <v>1593</v>
      </c>
      <c r="E49" s="13">
        <f t="shared" si="1"/>
        <v>797</v>
      </c>
      <c r="F49" s="12">
        <f t="shared" si="2"/>
        <v>796</v>
      </c>
    </row>
    <row r="50" spans="1:6">
      <c r="A50" s="8">
        <v>3</v>
      </c>
      <c r="B50" s="11" t="s">
        <v>598</v>
      </c>
      <c r="C50" s="10">
        <v>5.7000000000000003E-5</v>
      </c>
      <c r="D50" s="12">
        <f t="shared" si="0"/>
        <v>27</v>
      </c>
      <c r="E50" s="13">
        <f t="shared" si="1"/>
        <v>14</v>
      </c>
      <c r="F50" s="12">
        <f t="shared" si="2"/>
        <v>13</v>
      </c>
    </row>
    <row r="51" spans="1:6">
      <c r="A51" s="8">
        <v>3</v>
      </c>
      <c r="B51" s="11" t="s">
        <v>599</v>
      </c>
      <c r="C51" s="10">
        <v>2.0767999999999998E-2</v>
      </c>
      <c r="D51" s="12">
        <f t="shared" si="0"/>
        <v>9885</v>
      </c>
      <c r="E51" s="13">
        <f t="shared" si="1"/>
        <v>4943</v>
      </c>
      <c r="F51" s="12">
        <f t="shared" si="2"/>
        <v>4942</v>
      </c>
    </row>
    <row r="52" spans="1:6">
      <c r="A52" s="8">
        <v>3</v>
      </c>
      <c r="B52" s="11" t="s">
        <v>600</v>
      </c>
      <c r="C52" s="10">
        <v>5.5669999999999999E-3</v>
      </c>
      <c r="D52" s="12">
        <f t="shared" si="0"/>
        <v>2650</v>
      </c>
      <c r="E52" s="13">
        <f t="shared" si="1"/>
        <v>1325</v>
      </c>
      <c r="F52" s="12">
        <f t="shared" si="2"/>
        <v>1325</v>
      </c>
    </row>
    <row r="53" spans="1:6">
      <c r="A53" s="8">
        <v>3</v>
      </c>
      <c r="B53" s="11" t="s">
        <v>601</v>
      </c>
      <c r="C53" s="10">
        <v>0.118852</v>
      </c>
      <c r="D53" s="12">
        <f t="shared" si="0"/>
        <v>56568</v>
      </c>
      <c r="E53" s="13">
        <f t="shared" si="1"/>
        <v>28284</v>
      </c>
      <c r="F53" s="12">
        <f t="shared" si="2"/>
        <v>28284</v>
      </c>
    </row>
    <row r="54" spans="1:6">
      <c r="A54" s="8">
        <v>3</v>
      </c>
      <c r="B54" s="11" t="s">
        <v>602</v>
      </c>
      <c r="C54" s="10">
        <v>9.6400000000000001E-4</v>
      </c>
      <c r="D54" s="12">
        <f t="shared" si="0"/>
        <v>459</v>
      </c>
      <c r="E54" s="13">
        <f t="shared" si="1"/>
        <v>230</v>
      </c>
      <c r="F54" s="12">
        <f t="shared" si="2"/>
        <v>229</v>
      </c>
    </row>
    <row r="55" spans="1:6">
      <c r="A55" s="8">
        <v>3</v>
      </c>
      <c r="B55" s="11" t="s">
        <v>603</v>
      </c>
      <c r="C55" s="10">
        <v>1.0269999999999999E-3</v>
      </c>
      <c r="D55" s="12">
        <f t="shared" si="0"/>
        <v>489</v>
      </c>
      <c r="E55" s="13">
        <f t="shared" si="1"/>
        <v>245</v>
      </c>
      <c r="F55" s="12">
        <f t="shared" si="2"/>
        <v>244</v>
      </c>
    </row>
    <row r="56" spans="1:6">
      <c r="A56" s="8">
        <v>3</v>
      </c>
      <c r="B56" s="11" t="s">
        <v>604</v>
      </c>
      <c r="C56" s="10">
        <v>2.8800000000000001E-4</v>
      </c>
      <c r="D56" s="12">
        <f t="shared" si="0"/>
        <v>137</v>
      </c>
      <c r="E56" s="13">
        <f t="shared" si="1"/>
        <v>69</v>
      </c>
      <c r="F56" s="12">
        <f t="shared" si="2"/>
        <v>68</v>
      </c>
    </row>
    <row r="57" spans="1:6">
      <c r="A57" s="8">
        <v>3</v>
      </c>
      <c r="B57" s="11" t="s">
        <v>605</v>
      </c>
      <c r="C57" s="10">
        <v>1.126E-3</v>
      </c>
      <c r="D57" s="12">
        <f t="shared" si="0"/>
        <v>536</v>
      </c>
      <c r="E57" s="13">
        <f t="shared" si="1"/>
        <v>268</v>
      </c>
      <c r="F57" s="12">
        <f t="shared" si="2"/>
        <v>268</v>
      </c>
    </row>
    <row r="58" spans="1:6">
      <c r="A58" s="8">
        <v>3</v>
      </c>
      <c r="B58" s="11" t="s">
        <v>606</v>
      </c>
      <c r="C58" s="10">
        <v>5.1180000000000002E-3</v>
      </c>
      <c r="D58" s="12">
        <f t="shared" si="0"/>
        <v>2436</v>
      </c>
      <c r="E58" s="13">
        <f t="shared" si="1"/>
        <v>1218</v>
      </c>
      <c r="F58" s="12">
        <f t="shared" si="2"/>
        <v>1218</v>
      </c>
    </row>
    <row r="59" spans="1:6">
      <c r="A59" s="8">
        <v>4</v>
      </c>
      <c r="B59" s="11" t="s">
        <v>607</v>
      </c>
      <c r="C59" s="10">
        <v>4.7364000000000003E-2</v>
      </c>
      <c r="D59" s="9">
        <f t="shared" si="0"/>
        <v>22543</v>
      </c>
      <c r="E59" s="11">
        <f t="shared" si="1"/>
        <v>11272</v>
      </c>
      <c r="F59" s="9">
        <f t="shared" si="2"/>
        <v>11271</v>
      </c>
    </row>
    <row r="60" spans="1:6">
      <c r="A60" s="8"/>
      <c r="B60" s="11" t="s">
        <v>28</v>
      </c>
      <c r="C60" s="11"/>
      <c r="D60" s="14">
        <v>0.45738400000000001</v>
      </c>
      <c r="E60" s="11"/>
      <c r="F60" s="11"/>
    </row>
    <row r="61" spans="1:6">
      <c r="A61" s="8"/>
      <c r="B61" s="11" t="s">
        <v>29</v>
      </c>
      <c r="C61" s="11"/>
      <c r="D61" s="15">
        <f>ROUND(D59*D60,0)</f>
        <v>10311</v>
      </c>
      <c r="E61" s="16">
        <f>ROUND(D61/2,0)</f>
        <v>5156</v>
      </c>
      <c r="F61" s="15">
        <f>D61-E61</f>
        <v>5155</v>
      </c>
    </row>
    <row r="62" spans="1:6">
      <c r="A62" s="8"/>
      <c r="B62" s="11" t="s">
        <v>30</v>
      </c>
      <c r="C62" s="11"/>
      <c r="D62" s="12">
        <f>+D59-D61</f>
        <v>12232</v>
      </c>
      <c r="E62" s="13">
        <f>ROUND(D62/2,0)</f>
        <v>6116</v>
      </c>
      <c r="F62" s="12">
        <f>D62-E62</f>
        <v>6116</v>
      </c>
    </row>
    <row r="63" spans="1:6">
      <c r="A63" s="8">
        <v>4</v>
      </c>
      <c r="B63" s="11" t="s">
        <v>608</v>
      </c>
      <c r="C63" s="10">
        <v>9.0134000000000006E-2</v>
      </c>
      <c r="D63" s="9">
        <f>ROUND(D$3*C63,0)</f>
        <v>42899</v>
      </c>
      <c r="E63" s="11">
        <f>ROUND(D63/2,0)</f>
        <v>21450</v>
      </c>
      <c r="F63" s="9">
        <f>D63-E63</f>
        <v>21449</v>
      </c>
    </row>
    <row r="64" spans="1:6">
      <c r="A64" s="8"/>
      <c r="B64" s="11" t="s">
        <v>28</v>
      </c>
      <c r="C64" s="11"/>
      <c r="D64" s="14">
        <v>0.45816000000000001</v>
      </c>
      <c r="E64" s="11"/>
      <c r="F64" s="11"/>
    </row>
    <row r="65" spans="1:6">
      <c r="A65" s="8"/>
      <c r="B65" s="11" t="s">
        <v>29</v>
      </c>
      <c r="C65" s="11"/>
      <c r="D65" s="15">
        <f>ROUND(D63*D64,0)</f>
        <v>19655</v>
      </c>
      <c r="E65" s="16">
        <f>ROUND(D65/2,0)</f>
        <v>9828</v>
      </c>
      <c r="F65" s="15">
        <f>D65-E65</f>
        <v>9827</v>
      </c>
    </row>
    <row r="66" spans="1:6">
      <c r="A66" s="8"/>
      <c r="B66" s="11" t="s">
        <v>30</v>
      </c>
      <c r="C66" s="11"/>
      <c r="D66" s="12">
        <f>+D63-D65</f>
        <v>23244</v>
      </c>
      <c r="E66" s="13">
        <f>ROUND(D66/2,0)</f>
        <v>11622</v>
      </c>
      <c r="F66" s="12">
        <f>D66-E66</f>
        <v>11622</v>
      </c>
    </row>
    <row r="67" spans="1:6">
      <c r="A67" s="8">
        <v>4</v>
      </c>
      <c r="B67" s="11" t="s">
        <v>609</v>
      </c>
      <c r="C67" s="10">
        <v>0.23348099999999999</v>
      </c>
      <c r="D67" s="9">
        <f>ROUND(D$3*C67,0)</f>
        <v>111125</v>
      </c>
      <c r="E67" s="11">
        <f>ROUND(D67/2,0)</f>
        <v>55563</v>
      </c>
      <c r="F67" s="9">
        <f>D67-E67</f>
        <v>55562</v>
      </c>
    </row>
    <row r="68" spans="1:6">
      <c r="A68" s="8"/>
      <c r="B68" s="11" t="s">
        <v>28</v>
      </c>
      <c r="C68" s="11"/>
      <c r="D68" s="14">
        <v>0.63361900000000004</v>
      </c>
      <c r="E68" s="11"/>
      <c r="F68" s="11"/>
    </row>
    <row r="69" spans="1:6">
      <c r="A69" s="8"/>
      <c r="B69" s="11" t="s">
        <v>29</v>
      </c>
      <c r="C69" s="11"/>
      <c r="D69" s="15">
        <f>ROUND(D67*D68,0)</f>
        <v>70411</v>
      </c>
      <c r="E69" s="16">
        <f>ROUND(D69/2,0)</f>
        <v>35206</v>
      </c>
      <c r="F69" s="15">
        <f>D69-E69</f>
        <v>35205</v>
      </c>
    </row>
    <row r="70" spans="1:6">
      <c r="A70" s="8"/>
      <c r="B70" s="11" t="s">
        <v>30</v>
      </c>
      <c r="C70" s="11"/>
      <c r="D70" s="12">
        <f>+D67-D69</f>
        <v>40714</v>
      </c>
      <c r="E70" s="13">
        <f>ROUND(D70/2,0)</f>
        <v>20357</v>
      </c>
      <c r="F70" s="12">
        <f>D70-E70</f>
        <v>20357</v>
      </c>
    </row>
    <row r="71" spans="1:6">
      <c r="A71" s="8" t="s">
        <v>590</v>
      </c>
      <c r="B71" s="11" t="s">
        <v>610</v>
      </c>
      <c r="C71" s="10">
        <v>0.100768</v>
      </c>
      <c r="D71" s="9">
        <f>ROUND(D$3*C71,0)</f>
        <v>47961</v>
      </c>
      <c r="E71" s="11">
        <f>ROUND(D71/2,0)</f>
        <v>23981</v>
      </c>
      <c r="F71" s="9">
        <f>D71-E71</f>
        <v>23980</v>
      </c>
    </row>
    <row r="72" spans="1:6">
      <c r="A72" s="8"/>
      <c r="B72" s="11" t="s">
        <v>28</v>
      </c>
      <c r="C72" s="11"/>
      <c r="D72" s="14">
        <v>0.416881</v>
      </c>
      <c r="E72" s="11"/>
      <c r="F72" s="11"/>
    </row>
    <row r="73" spans="1:6">
      <c r="A73" s="8"/>
      <c r="B73" s="11" t="s">
        <v>29</v>
      </c>
      <c r="C73" s="11"/>
      <c r="D73" s="15">
        <f>ROUND(D71*D72,0)</f>
        <v>19994</v>
      </c>
      <c r="E73" s="16">
        <f>ROUND(D73/2,0)</f>
        <v>9997</v>
      </c>
      <c r="F73" s="15">
        <f>D73-E73</f>
        <v>9997</v>
      </c>
    </row>
    <row r="74" spans="1:6">
      <c r="A74" s="8"/>
      <c r="B74" s="11" t="s">
        <v>30</v>
      </c>
      <c r="C74" s="11"/>
      <c r="D74" s="12">
        <f>+D71-D73</f>
        <v>27967</v>
      </c>
      <c r="E74" s="13">
        <f>ROUND(D74/2,0)</f>
        <v>13984</v>
      </c>
      <c r="F74" s="12">
        <f>D74-E74</f>
        <v>13983</v>
      </c>
    </row>
    <row r="75" spans="1:6">
      <c r="A75" s="8">
        <v>4</v>
      </c>
      <c r="B75" s="11" t="s">
        <v>611</v>
      </c>
      <c r="C75" s="10">
        <v>5.9463000000000002E-2</v>
      </c>
      <c r="D75" s="9">
        <f>ROUND(D$3*C75,0)</f>
        <v>28301</v>
      </c>
      <c r="E75" s="11">
        <f>ROUND(D75/2,0)</f>
        <v>14151</v>
      </c>
      <c r="F75" s="9">
        <f>D75-E75</f>
        <v>14150</v>
      </c>
    </row>
    <row r="76" spans="1:6">
      <c r="A76" s="8"/>
      <c r="B76" s="11" t="s">
        <v>28</v>
      </c>
      <c r="C76" s="11"/>
      <c r="D76" s="14">
        <v>0.415018</v>
      </c>
      <c r="E76" s="11"/>
      <c r="F76" s="11"/>
    </row>
    <row r="77" spans="1:6">
      <c r="A77" s="8"/>
      <c r="B77" s="11" t="s">
        <v>29</v>
      </c>
      <c r="C77" s="11"/>
      <c r="D77" s="15">
        <f>ROUND(D75*D76,0)</f>
        <v>11745</v>
      </c>
      <c r="E77" s="16">
        <f t="shared" ref="E77:E88" si="3">ROUND(D77/2,0)</f>
        <v>5873</v>
      </c>
      <c r="F77" s="15">
        <f t="shared" ref="F77:F88" si="4">D77-E77</f>
        <v>5872</v>
      </c>
    </row>
    <row r="78" spans="1:6">
      <c r="A78" s="8"/>
      <c r="B78" s="11" t="s">
        <v>30</v>
      </c>
      <c r="C78" s="11"/>
      <c r="D78" s="12">
        <f>+D75-D77</f>
        <v>16556</v>
      </c>
      <c r="E78" s="13">
        <f t="shared" si="3"/>
        <v>8278</v>
      </c>
      <c r="F78" s="12">
        <f t="shared" si="4"/>
        <v>8278</v>
      </c>
    </row>
    <row r="79" spans="1:6">
      <c r="A79" s="8">
        <v>5</v>
      </c>
      <c r="B79" s="11" t="s">
        <v>612</v>
      </c>
      <c r="C79" s="10">
        <v>1.22E-4</v>
      </c>
      <c r="D79" s="12">
        <f t="shared" ref="D79:D87" si="5">ROUND(D$3*C79,0)</f>
        <v>58</v>
      </c>
      <c r="E79" s="13">
        <f t="shared" si="3"/>
        <v>29</v>
      </c>
      <c r="F79" s="12">
        <f t="shared" si="4"/>
        <v>29</v>
      </c>
    </row>
    <row r="80" spans="1:6">
      <c r="A80" s="8">
        <v>5</v>
      </c>
      <c r="B80" s="11" t="s">
        <v>613</v>
      </c>
      <c r="C80" s="10">
        <v>1.9999999999999999E-6</v>
      </c>
      <c r="D80" s="12">
        <f t="shared" si="5"/>
        <v>1</v>
      </c>
      <c r="E80" s="13">
        <f t="shared" si="3"/>
        <v>1</v>
      </c>
      <c r="F80" s="12">
        <f t="shared" si="4"/>
        <v>0</v>
      </c>
    </row>
    <row r="81" spans="1:8">
      <c r="A81" s="8">
        <v>5</v>
      </c>
      <c r="B81" s="11" t="s">
        <v>614</v>
      </c>
      <c r="C81" s="10">
        <v>1.977E-3</v>
      </c>
      <c r="D81" s="12">
        <f t="shared" si="5"/>
        <v>941</v>
      </c>
      <c r="E81" s="13">
        <f t="shared" si="3"/>
        <v>471</v>
      </c>
      <c r="F81" s="12">
        <f t="shared" si="4"/>
        <v>470</v>
      </c>
    </row>
    <row r="82" spans="1:8">
      <c r="A82" s="8">
        <v>5</v>
      </c>
      <c r="B82" s="11" t="s">
        <v>615</v>
      </c>
      <c r="C82" s="10">
        <v>1.1566E-2</v>
      </c>
      <c r="D82" s="12">
        <f t="shared" si="5"/>
        <v>5505</v>
      </c>
      <c r="E82" s="13">
        <f t="shared" si="3"/>
        <v>2753</v>
      </c>
      <c r="F82" s="12">
        <f t="shared" si="4"/>
        <v>2752</v>
      </c>
    </row>
    <row r="83" spans="1:8">
      <c r="A83" s="8">
        <v>5</v>
      </c>
      <c r="B83" s="11" t="s">
        <v>616</v>
      </c>
      <c r="C83" s="10">
        <v>8.6899999999999998E-4</v>
      </c>
      <c r="D83" s="12">
        <f t="shared" si="5"/>
        <v>414</v>
      </c>
      <c r="E83" s="13">
        <f t="shared" si="3"/>
        <v>207</v>
      </c>
      <c r="F83" s="12">
        <f t="shared" si="4"/>
        <v>207</v>
      </c>
    </row>
    <row r="84" spans="1:8">
      <c r="A84" s="8">
        <v>5</v>
      </c>
      <c r="B84" s="11" t="s">
        <v>617</v>
      </c>
      <c r="C84" s="10">
        <v>1.6636999999999999E-2</v>
      </c>
      <c r="D84" s="12">
        <f t="shared" si="5"/>
        <v>7918</v>
      </c>
      <c r="E84" s="13">
        <f t="shared" si="3"/>
        <v>3959</v>
      </c>
      <c r="F84" s="12">
        <f t="shared" si="4"/>
        <v>3959</v>
      </c>
    </row>
    <row r="85" spans="1:8">
      <c r="A85" s="8">
        <v>5</v>
      </c>
      <c r="B85" s="11" t="s">
        <v>618</v>
      </c>
      <c r="C85" s="10">
        <v>6.3E-5</v>
      </c>
      <c r="D85" s="12">
        <f t="shared" si="5"/>
        <v>30</v>
      </c>
      <c r="E85" s="13">
        <f t="shared" si="3"/>
        <v>15</v>
      </c>
      <c r="F85" s="12">
        <f t="shared" si="4"/>
        <v>15</v>
      </c>
    </row>
    <row r="86" spans="1:8">
      <c r="A86" s="8">
        <v>5</v>
      </c>
      <c r="B86" s="11" t="s">
        <v>619</v>
      </c>
      <c r="C86" s="10">
        <v>6.6699999999999995E-4</v>
      </c>
      <c r="D86" s="12">
        <f t="shared" si="5"/>
        <v>317</v>
      </c>
      <c r="E86" s="13">
        <f t="shared" si="3"/>
        <v>159</v>
      </c>
      <c r="F86" s="12">
        <f t="shared" si="4"/>
        <v>158</v>
      </c>
    </row>
    <row r="87" spans="1:8">
      <c r="A87" s="8">
        <v>5</v>
      </c>
      <c r="B87" s="11" t="s">
        <v>620</v>
      </c>
      <c r="C87" s="10">
        <v>1.4319999999999999E-3</v>
      </c>
      <c r="D87" s="12">
        <f t="shared" si="5"/>
        <v>682</v>
      </c>
      <c r="E87" s="13">
        <f t="shared" si="3"/>
        <v>341</v>
      </c>
      <c r="F87" s="12">
        <f t="shared" si="4"/>
        <v>341</v>
      </c>
    </row>
    <row r="88" spans="1:8">
      <c r="A88" s="8">
        <v>6</v>
      </c>
      <c r="B88" s="11" t="s">
        <v>422</v>
      </c>
      <c r="C88" s="10">
        <v>2.4999999999999467E-3</v>
      </c>
      <c r="D88" s="12">
        <f>+D3-SUM(D4:D5)-SUM(D10:D59)-D63-D67-D71-D75-SUM(D79:D87)</f>
        <v>1191</v>
      </c>
      <c r="E88" s="13">
        <f t="shared" si="3"/>
        <v>596</v>
      </c>
      <c r="F88" s="12">
        <f t="shared" si="4"/>
        <v>595</v>
      </c>
    </row>
    <row r="89" spans="1:8">
      <c r="A89" s="8"/>
      <c r="B89" s="28" t="s">
        <v>288</v>
      </c>
      <c r="C89" s="10">
        <v>1</v>
      </c>
      <c r="D89" s="12">
        <f>+D4+SUM(D7:D58)+SUM(D61:D62)+SUM(D65:D66)+SUM(D69:D70)+SUM(D73:D74)+SUM(D77:D88)</f>
        <v>475950</v>
      </c>
      <c r="E89" s="12">
        <f>+E4+SUM(E7:E58)+SUM(E61:E62)+SUM(E65:E66)+SUM(E69:E70)+SUM(E73:E74)+SUM(E77:E88)</f>
        <v>237989</v>
      </c>
      <c r="F89" s="12">
        <f>+F4+SUM(F7:F58)+SUM(F61:F62)+SUM(F65:F66)+SUM(F69:F70)+SUM(F73:F74)+SUM(F77:F88)</f>
        <v>237961</v>
      </c>
    </row>
    <row r="90" spans="1:8">
      <c r="B90" s="18" t="s">
        <v>38</v>
      </c>
      <c r="D90" s="19">
        <f>+D4</f>
        <v>495</v>
      </c>
      <c r="E90" s="19">
        <f>+E4</f>
        <v>248</v>
      </c>
      <c r="F90" s="19">
        <f>+F4</f>
        <v>247</v>
      </c>
    </row>
    <row r="91" spans="1:8">
      <c r="B91" s="2" t="s">
        <v>39</v>
      </c>
      <c r="D91" s="19">
        <f>+D7</f>
        <v>37552</v>
      </c>
      <c r="E91" s="19">
        <f>+E7</f>
        <v>18776</v>
      </c>
      <c r="F91" s="19">
        <f>+F7</f>
        <v>18776</v>
      </c>
    </row>
    <row r="92" spans="1:8">
      <c r="B92" s="2" t="s">
        <v>40</v>
      </c>
      <c r="D92" s="19">
        <f>+D61+D65+D69+D73+D77</f>
        <v>132116</v>
      </c>
      <c r="E92" s="19">
        <f>+E61+E65+E69+E73+E77</f>
        <v>66060</v>
      </c>
      <c r="F92" s="19">
        <f>+F61+F65+F69+F73+F77</f>
        <v>66056</v>
      </c>
      <c r="H92" s="3">
        <v>1</v>
      </c>
    </row>
    <row r="93" spans="1:8">
      <c r="B93" s="18" t="s">
        <v>41</v>
      </c>
      <c r="D93" s="19">
        <f>+D89-D90-D91-D92</f>
        <v>305787</v>
      </c>
      <c r="E93" s="19">
        <f>+E89-E90-E91-E92</f>
        <v>152905</v>
      </c>
      <c r="F93" s="19">
        <f>+F89-F90-F91-F92</f>
        <v>152882</v>
      </c>
      <c r="H93" s="3">
        <v>2</v>
      </c>
    </row>
    <row r="95" spans="1:8" hidden="1">
      <c r="B95" s="3" t="s">
        <v>42</v>
      </c>
      <c r="C95" s="4">
        <v>1.9999999999469227E-6</v>
      </c>
      <c r="D95" s="3">
        <v>-2</v>
      </c>
    </row>
  </sheetData>
  <pageMargins left="0.7" right="0.7" top="0.75" bottom="0.75" header="0.3" footer="0.3"/>
  <pageSetup scale="4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9">
    <pageSetUpPr fitToPage="1"/>
  </sheetPr>
  <dimension ref="A1:WVB92"/>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621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Worksheet'!$D$30</f>
        <v>259429</v>
      </c>
      <c r="E3" s="11"/>
      <c r="F3" s="11"/>
    </row>
    <row r="4" spans="1:6">
      <c r="A4" s="8">
        <v>0</v>
      </c>
      <c r="B4" s="11" t="s">
        <v>4</v>
      </c>
      <c r="C4" s="10">
        <v>1.1119999999999999E-3</v>
      </c>
      <c r="D4" s="12">
        <f>ROUND(D$3*C4,0)</f>
        <v>288</v>
      </c>
      <c r="E4" s="13">
        <f>ROUND(D4/2,0)</f>
        <v>144</v>
      </c>
      <c r="F4" s="12">
        <f>D4-E4</f>
        <v>144</v>
      </c>
    </row>
    <row r="5" spans="1:6">
      <c r="A5" s="8">
        <v>1</v>
      </c>
      <c r="B5" s="11" t="s">
        <v>622</v>
      </c>
      <c r="C5" s="10">
        <v>0.24518200000000001</v>
      </c>
      <c r="D5" s="9">
        <f>ROUND(D$3*C5,0)</f>
        <v>63607</v>
      </c>
      <c r="E5" s="11">
        <f>ROUND(D5/2,0)</f>
        <v>31804</v>
      </c>
      <c r="F5" s="9">
        <f>D5-E5</f>
        <v>31803</v>
      </c>
    </row>
    <row r="6" spans="1:6">
      <c r="A6" s="8"/>
      <c r="B6" s="11" t="s">
        <v>6</v>
      </c>
      <c r="C6" s="11"/>
      <c r="D6" s="14">
        <v>0.25052600000000003</v>
      </c>
      <c r="E6" s="11"/>
      <c r="F6" s="11"/>
    </row>
    <row r="7" spans="1:6">
      <c r="A7" s="8"/>
      <c r="B7" s="11" t="s">
        <v>7</v>
      </c>
      <c r="C7" s="11"/>
      <c r="D7" s="15">
        <f>ROUND(D5*D6,0)</f>
        <v>15935</v>
      </c>
      <c r="E7" s="16">
        <f>ROUND(D7/2,0)</f>
        <v>7968</v>
      </c>
      <c r="F7" s="15">
        <f>D7-E7</f>
        <v>7967</v>
      </c>
    </row>
    <row r="8" spans="1:6">
      <c r="A8" s="8"/>
      <c r="B8" s="11" t="s">
        <v>8</v>
      </c>
      <c r="C8" s="11"/>
      <c r="D8" s="12">
        <f>+D5-D7</f>
        <v>47672</v>
      </c>
      <c r="E8" s="13">
        <f>ROUND(D8/2,0)</f>
        <v>23836</v>
      </c>
      <c r="F8" s="12">
        <f>D8-E8</f>
        <v>23836</v>
      </c>
    </row>
    <row r="9" spans="1:6">
      <c r="A9" s="8">
        <v>2</v>
      </c>
      <c r="B9" s="11" t="s">
        <v>623</v>
      </c>
      <c r="C9" s="11"/>
      <c r="D9" s="9"/>
      <c r="E9" s="11"/>
      <c r="F9" s="11"/>
    </row>
    <row r="10" spans="1:6">
      <c r="A10" s="8"/>
      <c r="B10" s="11" t="s">
        <v>10</v>
      </c>
      <c r="C10" s="10">
        <v>1.967E-3</v>
      </c>
      <c r="D10" s="12">
        <f>ROUND(D$3*C10,0)</f>
        <v>510</v>
      </c>
      <c r="E10" s="13">
        <f>ROUND(D10/2,0)</f>
        <v>255</v>
      </c>
      <c r="F10" s="12">
        <f>D10-E10</f>
        <v>255</v>
      </c>
    </row>
    <row r="11" spans="1:6">
      <c r="A11" s="8"/>
      <c r="B11" s="11" t="s">
        <v>11</v>
      </c>
      <c r="C11" s="10">
        <v>1.6410000000000001E-3</v>
      </c>
      <c r="D11" s="12">
        <f>ROUND(D$3*C11,0)</f>
        <v>426</v>
      </c>
      <c r="E11" s="13">
        <f>ROUND(D11/2,0)</f>
        <v>213</v>
      </c>
      <c r="F11" s="12">
        <f>D11-E11</f>
        <v>213</v>
      </c>
    </row>
    <row r="12" spans="1:6">
      <c r="A12" s="8">
        <v>2</v>
      </c>
      <c r="B12" s="11" t="s">
        <v>249</v>
      </c>
      <c r="C12" s="11"/>
      <c r="D12" s="9"/>
      <c r="E12" s="11"/>
      <c r="F12" s="11"/>
    </row>
    <row r="13" spans="1:6">
      <c r="A13" s="8"/>
      <c r="B13" s="11" t="s">
        <v>10</v>
      </c>
      <c r="C13" s="10">
        <v>2.8299999999999999E-4</v>
      </c>
      <c r="D13" s="12">
        <f>ROUND(D$3*C13,0)</f>
        <v>73</v>
      </c>
      <c r="E13" s="13">
        <f>ROUND(D13/2,0)</f>
        <v>37</v>
      </c>
      <c r="F13" s="12">
        <f>D13-E13</f>
        <v>36</v>
      </c>
    </row>
    <row r="14" spans="1:6">
      <c r="A14" s="8"/>
      <c r="B14" s="11" t="s">
        <v>11</v>
      </c>
      <c r="C14" s="10">
        <v>1.0900000000000001E-4</v>
      </c>
      <c r="D14" s="12">
        <f>ROUND(D$3*C14,0)</f>
        <v>28</v>
      </c>
      <c r="E14" s="13">
        <f>ROUND(D14/2,0)</f>
        <v>14</v>
      </c>
      <c r="F14" s="12">
        <f>D14-E14</f>
        <v>14</v>
      </c>
    </row>
    <row r="15" spans="1:6">
      <c r="A15" s="8">
        <v>2</v>
      </c>
      <c r="B15" s="11" t="s">
        <v>107</v>
      </c>
      <c r="C15" s="11"/>
      <c r="D15" s="12"/>
      <c r="E15" s="11"/>
      <c r="F15" s="11"/>
    </row>
    <row r="16" spans="1:6">
      <c r="A16" s="8"/>
      <c r="B16" s="11" t="s">
        <v>10</v>
      </c>
      <c r="C16" s="10">
        <v>7.7200000000000001E-4</v>
      </c>
      <c r="D16" s="12">
        <f>ROUND(D$3*C16,0)</f>
        <v>200</v>
      </c>
      <c r="E16" s="13">
        <f>ROUND(D16/2,0)</f>
        <v>100</v>
      </c>
      <c r="F16" s="12">
        <f>D16-E16</f>
        <v>100</v>
      </c>
    </row>
    <row r="17" spans="1:6">
      <c r="A17" s="8"/>
      <c r="B17" s="11" t="s">
        <v>11</v>
      </c>
      <c r="C17" s="10">
        <v>6.6699999999999995E-4</v>
      </c>
      <c r="D17" s="12">
        <f>ROUND(D$3*C17,0)</f>
        <v>173</v>
      </c>
      <c r="E17" s="13">
        <f>ROUND(D17/2,0)</f>
        <v>87</v>
      </c>
      <c r="F17" s="12">
        <f>D17-E17</f>
        <v>86</v>
      </c>
    </row>
    <row r="18" spans="1:6">
      <c r="A18" s="8">
        <v>2</v>
      </c>
      <c r="B18" s="11" t="s">
        <v>624</v>
      </c>
      <c r="C18" s="11"/>
      <c r="D18" s="9"/>
      <c r="E18" s="11"/>
      <c r="F18" s="11"/>
    </row>
    <row r="19" spans="1:6">
      <c r="A19" s="8"/>
      <c r="B19" s="11" t="s">
        <v>10</v>
      </c>
      <c r="C19" s="10">
        <v>1.815E-3</v>
      </c>
      <c r="D19" s="12">
        <f>ROUND(D$3*C19,0)</f>
        <v>471</v>
      </c>
      <c r="E19" s="13">
        <f>ROUND(D19/2,0)</f>
        <v>236</v>
      </c>
      <c r="F19" s="12">
        <f>D19-E19</f>
        <v>235</v>
      </c>
    </row>
    <row r="20" spans="1:6">
      <c r="A20" s="8"/>
      <c r="B20" s="11" t="s">
        <v>11</v>
      </c>
      <c r="C20" s="10">
        <v>7.1699999999999997E-4</v>
      </c>
      <c r="D20" s="12">
        <f>ROUND(D$3*C20,0)</f>
        <v>186</v>
      </c>
      <c r="E20" s="13">
        <f>ROUND(D20/2,0)</f>
        <v>93</v>
      </c>
      <c r="F20" s="12">
        <f>D20-E20</f>
        <v>93</v>
      </c>
    </row>
    <row r="21" spans="1:6">
      <c r="A21" s="8">
        <v>2</v>
      </c>
      <c r="B21" s="11" t="s">
        <v>109</v>
      </c>
      <c r="C21" s="11"/>
      <c r="D21" s="9"/>
      <c r="E21" s="11"/>
      <c r="F21" s="11"/>
    </row>
    <row r="22" spans="1:6">
      <c r="A22" s="8"/>
      <c r="B22" s="11" t="s">
        <v>10</v>
      </c>
      <c r="C22" s="10">
        <v>5.5099999999999995E-4</v>
      </c>
      <c r="D22" s="12">
        <f>ROUND(D$3*C22,0)</f>
        <v>143</v>
      </c>
      <c r="E22" s="13">
        <f>ROUND(D22/2,0)</f>
        <v>72</v>
      </c>
      <c r="F22" s="12">
        <f>D22-E22</f>
        <v>71</v>
      </c>
    </row>
    <row r="23" spans="1:6">
      <c r="A23" s="8"/>
      <c r="B23" s="11" t="s">
        <v>11</v>
      </c>
      <c r="C23" s="10">
        <v>2.5000000000000001E-4</v>
      </c>
      <c r="D23" s="12">
        <f>ROUND(D$3*C23,0)</f>
        <v>65</v>
      </c>
      <c r="E23" s="13">
        <f>ROUND(D23/2,0)</f>
        <v>33</v>
      </c>
      <c r="F23" s="12">
        <f>D23-E23</f>
        <v>32</v>
      </c>
    </row>
    <row r="24" spans="1:6">
      <c r="A24" s="8">
        <v>2</v>
      </c>
      <c r="B24" s="11" t="s">
        <v>528</v>
      </c>
      <c r="C24" s="11"/>
      <c r="D24" s="9"/>
      <c r="E24" s="11"/>
      <c r="F24" s="11"/>
    </row>
    <row r="25" spans="1:6">
      <c r="A25" s="8"/>
      <c r="B25" s="11" t="s">
        <v>10</v>
      </c>
      <c r="C25" s="10">
        <v>2.065E-3</v>
      </c>
      <c r="D25" s="12">
        <f>ROUND(D$3*C25,0)</f>
        <v>536</v>
      </c>
      <c r="E25" s="13">
        <f>ROUND(D25/2,0)</f>
        <v>268</v>
      </c>
      <c r="F25" s="12">
        <f>D25-E25</f>
        <v>268</v>
      </c>
    </row>
    <row r="26" spans="1:6">
      <c r="A26" s="8"/>
      <c r="B26" s="11" t="s">
        <v>11</v>
      </c>
      <c r="C26" s="10">
        <v>1.699E-3</v>
      </c>
      <c r="D26" s="12">
        <f>ROUND(D$3*C26,0)</f>
        <v>441</v>
      </c>
      <c r="E26" s="13">
        <f>ROUND(D26/2,0)</f>
        <v>221</v>
      </c>
      <c r="F26" s="12">
        <f>D26-E26</f>
        <v>220</v>
      </c>
    </row>
    <row r="27" spans="1:6">
      <c r="A27" s="8">
        <v>2</v>
      </c>
      <c r="B27" s="11" t="s">
        <v>49</v>
      </c>
      <c r="C27" s="11"/>
      <c r="D27" s="9"/>
      <c r="E27" s="11"/>
      <c r="F27" s="11"/>
    </row>
    <row r="28" spans="1:6">
      <c r="A28" s="8"/>
      <c r="B28" s="11" t="s">
        <v>10</v>
      </c>
      <c r="C28" s="10">
        <v>1.9599999999999999E-4</v>
      </c>
      <c r="D28" s="12">
        <f>ROUND(D$3*C28,0)</f>
        <v>51</v>
      </c>
      <c r="E28" s="13">
        <f>ROUND(D28/2,0)</f>
        <v>26</v>
      </c>
      <c r="F28" s="12">
        <f>D28-E28</f>
        <v>25</v>
      </c>
    </row>
    <row r="29" spans="1:6">
      <c r="A29" s="8"/>
      <c r="B29" s="11" t="s">
        <v>11</v>
      </c>
      <c r="C29" s="10">
        <v>8.7000000000000001E-5</v>
      </c>
      <c r="D29" s="12">
        <f>ROUND(D$3*C29,0)</f>
        <v>23</v>
      </c>
      <c r="E29" s="13">
        <f>ROUND(D29/2,0)</f>
        <v>12</v>
      </c>
      <c r="F29" s="12">
        <f>D29-E29</f>
        <v>11</v>
      </c>
    </row>
    <row r="30" spans="1:6">
      <c r="A30" s="8">
        <v>2</v>
      </c>
      <c r="B30" s="11" t="s">
        <v>14</v>
      </c>
      <c r="C30" s="11"/>
      <c r="D30" s="9"/>
      <c r="E30" s="11"/>
      <c r="F30" s="11"/>
    </row>
    <row r="31" spans="1:6">
      <c r="A31" s="8"/>
      <c r="B31" s="11" t="s">
        <v>10</v>
      </c>
      <c r="C31" s="10">
        <v>4.9600000000000002E-4</v>
      </c>
      <c r="D31" s="12">
        <f>ROUND(D$3*C31,0)</f>
        <v>129</v>
      </c>
      <c r="E31" s="13">
        <f>ROUND(D31/2,0)</f>
        <v>65</v>
      </c>
      <c r="F31" s="12">
        <f>D31-E31</f>
        <v>64</v>
      </c>
    </row>
    <row r="32" spans="1:6">
      <c r="A32" s="8"/>
      <c r="B32" s="11" t="s">
        <v>11</v>
      </c>
      <c r="C32" s="10">
        <v>1.45E-4</v>
      </c>
      <c r="D32" s="12">
        <f>ROUND(D$3*C32,0)</f>
        <v>38</v>
      </c>
      <c r="E32" s="13">
        <f>ROUND(D32/2,0)</f>
        <v>19</v>
      </c>
      <c r="F32" s="12">
        <f>D32-E32</f>
        <v>19</v>
      </c>
    </row>
    <row r="33" spans="1:6">
      <c r="A33" s="8">
        <v>2</v>
      </c>
      <c r="B33" s="11" t="s">
        <v>114</v>
      </c>
      <c r="C33" s="11"/>
      <c r="D33" s="9"/>
      <c r="E33" s="11"/>
      <c r="F33" s="11"/>
    </row>
    <row r="34" spans="1:6">
      <c r="A34" s="8"/>
      <c r="B34" s="11" t="s">
        <v>10</v>
      </c>
      <c r="C34" s="10">
        <v>2.5509999999999999E-3</v>
      </c>
      <c r="D34" s="12">
        <f>ROUND(D$3*C34,0)</f>
        <v>662</v>
      </c>
      <c r="E34" s="13">
        <f>ROUND(D34/2,0)</f>
        <v>331</v>
      </c>
      <c r="F34" s="12">
        <f>D34-E34</f>
        <v>331</v>
      </c>
    </row>
    <row r="35" spans="1:6">
      <c r="A35" s="8"/>
      <c r="B35" s="11" t="s">
        <v>11</v>
      </c>
      <c r="C35" s="10">
        <v>1.261E-3</v>
      </c>
      <c r="D35" s="12">
        <f>ROUND(D$3*C35,0)</f>
        <v>327</v>
      </c>
      <c r="E35" s="13">
        <f>ROUND(D35/2,0)</f>
        <v>164</v>
      </c>
      <c r="F35" s="12">
        <f>D35-E35</f>
        <v>163</v>
      </c>
    </row>
    <row r="36" spans="1:6">
      <c r="A36" s="8">
        <v>2</v>
      </c>
      <c r="B36" s="11" t="s">
        <v>625</v>
      </c>
      <c r="C36" s="11"/>
      <c r="D36" s="9"/>
      <c r="E36" s="11"/>
      <c r="F36" s="11"/>
    </row>
    <row r="37" spans="1:6">
      <c r="A37" s="8"/>
      <c r="B37" s="11" t="s">
        <v>10</v>
      </c>
      <c r="C37" s="10">
        <v>7.7200000000000001E-4</v>
      </c>
      <c r="D37" s="12">
        <f>ROUND(D$3*C37,0)</f>
        <v>200</v>
      </c>
      <c r="E37" s="13">
        <f>ROUND(D37/2,0)</f>
        <v>100</v>
      </c>
      <c r="F37" s="12">
        <f>D37-E37</f>
        <v>100</v>
      </c>
    </row>
    <row r="38" spans="1:6">
      <c r="A38" s="8"/>
      <c r="B38" s="11" t="s">
        <v>11</v>
      </c>
      <c r="C38" s="10">
        <v>4.0900000000000002E-4</v>
      </c>
      <c r="D38" s="12">
        <f>ROUND(D$3*C38,0)</f>
        <v>106</v>
      </c>
      <c r="E38" s="13">
        <f>ROUND(D38/2,0)</f>
        <v>53</v>
      </c>
      <c r="F38" s="12">
        <f>D38-E38</f>
        <v>53</v>
      </c>
    </row>
    <row r="39" spans="1:6">
      <c r="A39" s="8">
        <v>2</v>
      </c>
      <c r="B39" s="11" t="s">
        <v>377</v>
      </c>
      <c r="C39" s="11"/>
      <c r="D39" s="9"/>
      <c r="E39" s="11"/>
      <c r="F39" s="11"/>
    </row>
    <row r="40" spans="1:6">
      <c r="A40" s="8"/>
      <c r="B40" s="11" t="s">
        <v>10</v>
      </c>
      <c r="C40" s="10">
        <v>3.3300000000000002E-4</v>
      </c>
      <c r="D40" s="12">
        <f>ROUND(D$3*C40,0)</f>
        <v>86</v>
      </c>
      <c r="E40" s="13">
        <f>ROUND(D40/2,0)</f>
        <v>43</v>
      </c>
      <c r="F40" s="12">
        <f>D40-E40</f>
        <v>43</v>
      </c>
    </row>
    <row r="41" spans="1:6">
      <c r="A41" s="8"/>
      <c r="B41" s="11" t="s">
        <v>11</v>
      </c>
      <c r="C41" s="10">
        <v>1.6699999999999999E-4</v>
      </c>
      <c r="D41" s="12">
        <f>ROUND(D$3*C41,0)</f>
        <v>43</v>
      </c>
      <c r="E41" s="13">
        <f>ROUND(D41/2,0)</f>
        <v>22</v>
      </c>
      <c r="F41" s="12">
        <f>D41-E41</f>
        <v>21</v>
      </c>
    </row>
    <row r="42" spans="1:6">
      <c r="A42" s="8">
        <v>2</v>
      </c>
      <c r="B42" s="11" t="s">
        <v>626</v>
      </c>
      <c r="C42" s="11"/>
      <c r="D42" s="9"/>
      <c r="E42" s="11"/>
      <c r="F42" s="11"/>
    </row>
    <row r="43" spans="1:6">
      <c r="A43" s="8"/>
      <c r="B43" s="11" t="s">
        <v>10</v>
      </c>
      <c r="C43" s="10">
        <v>7.025E-3</v>
      </c>
      <c r="D43" s="12">
        <f>ROUND(D$3*C43,0)</f>
        <v>1822</v>
      </c>
      <c r="E43" s="13">
        <f>ROUND(D43/2,0)</f>
        <v>911</v>
      </c>
      <c r="F43" s="12">
        <f>D43-E43</f>
        <v>911</v>
      </c>
    </row>
    <row r="44" spans="1:6">
      <c r="A44" s="8"/>
      <c r="B44" s="11" t="s">
        <v>11</v>
      </c>
      <c r="C44" s="10">
        <v>2.163E-3</v>
      </c>
      <c r="D44" s="12">
        <f>ROUND(D$3*C44,0)</f>
        <v>561</v>
      </c>
      <c r="E44" s="13">
        <f>ROUND(D44/2,0)</f>
        <v>281</v>
      </c>
      <c r="F44" s="12">
        <f>D44-E44</f>
        <v>280</v>
      </c>
    </row>
    <row r="45" spans="1:6">
      <c r="A45" s="8">
        <v>2</v>
      </c>
      <c r="B45" s="11" t="s">
        <v>627</v>
      </c>
      <c r="C45" s="11"/>
      <c r="D45" s="9"/>
      <c r="E45" s="11"/>
      <c r="F45" s="11"/>
    </row>
    <row r="46" spans="1:6">
      <c r="A46" s="8"/>
      <c r="B46" s="11" t="s">
        <v>10</v>
      </c>
      <c r="C46" s="10">
        <v>5.1099999999999995E-4</v>
      </c>
      <c r="D46" s="12">
        <f>ROUND(D$3*C46,0)</f>
        <v>133</v>
      </c>
      <c r="E46" s="13">
        <f>ROUND(D46/2,0)</f>
        <v>67</v>
      </c>
      <c r="F46" s="12">
        <f>D46-E46</f>
        <v>66</v>
      </c>
    </row>
    <row r="47" spans="1:6">
      <c r="A47" s="8"/>
      <c r="B47" s="11" t="s">
        <v>11</v>
      </c>
      <c r="C47" s="10">
        <v>3.19E-4</v>
      </c>
      <c r="D47" s="12">
        <f>ROUND(D$3*C47,0)</f>
        <v>83</v>
      </c>
      <c r="E47" s="13">
        <f>ROUND(D47/2,0)</f>
        <v>42</v>
      </c>
      <c r="F47" s="12">
        <f>D47-E47</f>
        <v>41</v>
      </c>
    </row>
    <row r="48" spans="1:6">
      <c r="A48" s="8">
        <v>2</v>
      </c>
      <c r="B48" s="11" t="s">
        <v>22</v>
      </c>
      <c r="C48" s="11"/>
      <c r="D48" s="9"/>
      <c r="E48" s="11"/>
      <c r="F48" s="11"/>
    </row>
    <row r="49" spans="1:6">
      <c r="A49" s="8"/>
      <c r="B49" s="11" t="s">
        <v>10</v>
      </c>
      <c r="C49" s="10">
        <v>1.5070000000000001E-3</v>
      </c>
      <c r="D49" s="12">
        <f>ROUND(D$3*C49,0)</f>
        <v>391</v>
      </c>
      <c r="E49" s="13">
        <f>ROUND(D49/2,0)</f>
        <v>196</v>
      </c>
      <c r="F49" s="12">
        <f>D49-E49</f>
        <v>195</v>
      </c>
    </row>
    <row r="50" spans="1:6">
      <c r="A50" s="8"/>
      <c r="B50" s="11" t="s">
        <v>11</v>
      </c>
      <c r="C50" s="10">
        <v>2.6800000000000001E-4</v>
      </c>
      <c r="D50" s="12">
        <f>ROUND(D$3*C50,0)</f>
        <v>70</v>
      </c>
      <c r="E50" s="13">
        <f>ROUND(D50/2,0)</f>
        <v>35</v>
      </c>
      <c r="F50" s="12">
        <f>D50-E50</f>
        <v>35</v>
      </c>
    </row>
    <row r="51" spans="1:6">
      <c r="A51" s="8">
        <v>2</v>
      </c>
      <c r="B51" s="11" t="s">
        <v>628</v>
      </c>
      <c r="C51" s="11"/>
      <c r="D51" s="9"/>
      <c r="E51" s="11"/>
      <c r="F51" s="11"/>
    </row>
    <row r="52" spans="1:6">
      <c r="A52" s="8"/>
      <c r="B52" s="11" t="s">
        <v>10</v>
      </c>
      <c r="C52" s="10">
        <v>5.4599999999999996E-3</v>
      </c>
      <c r="D52" s="12">
        <f t="shared" ref="D52:D61" si="0">ROUND(D$3*C52,0)</f>
        <v>1416</v>
      </c>
      <c r="E52" s="13">
        <f t="shared" ref="E52:E61" si="1">ROUND(D52/2,0)</f>
        <v>708</v>
      </c>
      <c r="F52" s="12">
        <f t="shared" ref="F52:F61" si="2">D52-E52</f>
        <v>708</v>
      </c>
    </row>
    <row r="53" spans="1:6">
      <c r="A53" s="8"/>
      <c r="B53" s="11" t="s">
        <v>11</v>
      </c>
      <c r="C53" s="10">
        <v>2.1879999999999998E-3</v>
      </c>
      <c r="D53" s="12">
        <f t="shared" si="0"/>
        <v>568</v>
      </c>
      <c r="E53" s="13">
        <f t="shared" si="1"/>
        <v>284</v>
      </c>
      <c r="F53" s="12">
        <f t="shared" si="2"/>
        <v>284</v>
      </c>
    </row>
    <row r="54" spans="1:6">
      <c r="A54" s="8">
        <v>3</v>
      </c>
      <c r="B54" s="11" t="s">
        <v>629</v>
      </c>
      <c r="C54" s="10">
        <v>4.5030000000000001E-3</v>
      </c>
      <c r="D54" s="12">
        <f t="shared" si="0"/>
        <v>1168</v>
      </c>
      <c r="E54" s="13">
        <f t="shared" si="1"/>
        <v>584</v>
      </c>
      <c r="F54" s="12">
        <f t="shared" si="2"/>
        <v>584</v>
      </c>
    </row>
    <row r="55" spans="1:6">
      <c r="A55" s="8">
        <v>3</v>
      </c>
      <c r="B55" s="11" t="s">
        <v>630</v>
      </c>
      <c r="C55" s="10">
        <v>5.1190000000000003E-3</v>
      </c>
      <c r="D55" s="12">
        <f t="shared" si="0"/>
        <v>1328</v>
      </c>
      <c r="E55" s="13">
        <f t="shared" si="1"/>
        <v>664</v>
      </c>
      <c r="F55" s="12">
        <f t="shared" si="2"/>
        <v>664</v>
      </c>
    </row>
    <row r="56" spans="1:6">
      <c r="A56" s="8">
        <v>3</v>
      </c>
      <c r="B56" s="11" t="s">
        <v>631</v>
      </c>
      <c r="C56" s="10">
        <v>2.8975999999999998E-2</v>
      </c>
      <c r="D56" s="12">
        <f t="shared" si="0"/>
        <v>7517</v>
      </c>
      <c r="E56" s="13">
        <f t="shared" si="1"/>
        <v>3759</v>
      </c>
      <c r="F56" s="12">
        <f t="shared" si="2"/>
        <v>3758</v>
      </c>
    </row>
    <row r="57" spans="1:6">
      <c r="A57" s="8">
        <v>3</v>
      </c>
      <c r="B57" s="11" t="s">
        <v>632</v>
      </c>
      <c r="C57" s="10">
        <v>1.699E-3</v>
      </c>
      <c r="D57" s="12">
        <f t="shared" si="0"/>
        <v>441</v>
      </c>
      <c r="E57" s="13">
        <f t="shared" si="1"/>
        <v>221</v>
      </c>
      <c r="F57" s="12">
        <f t="shared" si="2"/>
        <v>220</v>
      </c>
    </row>
    <row r="58" spans="1:6">
      <c r="A58" s="8">
        <v>3</v>
      </c>
      <c r="B58" s="11" t="s">
        <v>633</v>
      </c>
      <c r="C58" s="10">
        <v>8.9499999999999996E-4</v>
      </c>
      <c r="D58" s="12">
        <f t="shared" si="0"/>
        <v>232</v>
      </c>
      <c r="E58" s="13">
        <f t="shared" si="1"/>
        <v>116</v>
      </c>
      <c r="F58" s="12">
        <f t="shared" si="2"/>
        <v>116</v>
      </c>
    </row>
    <row r="59" spans="1:6">
      <c r="A59" s="8">
        <v>3</v>
      </c>
      <c r="B59" s="11" t="s">
        <v>634</v>
      </c>
      <c r="C59" s="10">
        <v>6.9999999999999999E-6</v>
      </c>
      <c r="D59" s="12">
        <f t="shared" si="0"/>
        <v>2</v>
      </c>
      <c r="E59" s="13">
        <f t="shared" si="1"/>
        <v>1</v>
      </c>
      <c r="F59" s="12">
        <f t="shared" si="2"/>
        <v>1</v>
      </c>
    </row>
    <row r="60" spans="1:6">
      <c r="A60" s="8">
        <v>3</v>
      </c>
      <c r="B60" s="11" t="s">
        <v>635</v>
      </c>
      <c r="C60" s="10">
        <v>2.8579999999999999E-3</v>
      </c>
      <c r="D60" s="12">
        <f t="shared" si="0"/>
        <v>741</v>
      </c>
      <c r="E60" s="13">
        <f t="shared" si="1"/>
        <v>371</v>
      </c>
      <c r="F60" s="12">
        <f t="shared" si="2"/>
        <v>370</v>
      </c>
    </row>
    <row r="61" spans="1:6">
      <c r="A61" s="8">
        <v>4</v>
      </c>
      <c r="B61" s="11" t="s">
        <v>636</v>
      </c>
      <c r="C61" s="10">
        <v>0.161467</v>
      </c>
      <c r="D61" s="9">
        <f t="shared" si="0"/>
        <v>41889</v>
      </c>
      <c r="E61" s="11">
        <f t="shared" si="1"/>
        <v>20945</v>
      </c>
      <c r="F61" s="9">
        <f t="shared" si="2"/>
        <v>20944</v>
      </c>
    </row>
    <row r="62" spans="1:6">
      <c r="A62" s="8"/>
      <c r="B62" s="11" t="s">
        <v>28</v>
      </c>
      <c r="C62" s="11"/>
      <c r="D62" s="14">
        <v>0.38264199999999998</v>
      </c>
      <c r="E62" s="11"/>
      <c r="F62" s="11"/>
    </row>
    <row r="63" spans="1:6">
      <c r="A63" s="8"/>
      <c r="B63" s="11" t="s">
        <v>29</v>
      </c>
      <c r="C63" s="11"/>
      <c r="D63" s="15">
        <f>ROUND(D61*D62,0)</f>
        <v>16028</v>
      </c>
      <c r="E63" s="16">
        <f>ROUND(D63/2,0)</f>
        <v>8014</v>
      </c>
      <c r="F63" s="15">
        <f>D63-E63</f>
        <v>8014</v>
      </c>
    </row>
    <row r="64" spans="1:6">
      <c r="A64" s="8"/>
      <c r="B64" s="11" t="s">
        <v>30</v>
      </c>
      <c r="C64" s="11"/>
      <c r="D64" s="12">
        <f>+D61-D63</f>
        <v>25861</v>
      </c>
      <c r="E64" s="13">
        <f>ROUND(D64/2,0)</f>
        <v>12931</v>
      </c>
      <c r="F64" s="12">
        <f>D64-E64</f>
        <v>12930</v>
      </c>
    </row>
    <row r="65" spans="1:6">
      <c r="A65" s="8">
        <v>4</v>
      </c>
      <c r="B65" s="11" t="s">
        <v>637</v>
      </c>
      <c r="C65" s="10">
        <v>7.9298999999999994E-2</v>
      </c>
      <c r="D65" s="9">
        <f>ROUND(D$3*C65,0)</f>
        <v>20572</v>
      </c>
      <c r="E65" s="11">
        <f>ROUND(D65/2,0)</f>
        <v>10286</v>
      </c>
      <c r="F65" s="9">
        <f>D65-E65</f>
        <v>10286</v>
      </c>
    </row>
    <row r="66" spans="1:6">
      <c r="A66" s="8"/>
      <c r="B66" s="11" t="s">
        <v>28</v>
      </c>
      <c r="C66" s="11"/>
      <c r="D66" s="14">
        <v>0.31083100000000002</v>
      </c>
      <c r="E66" s="11"/>
      <c r="F66" s="11"/>
    </row>
    <row r="67" spans="1:6">
      <c r="A67" s="8"/>
      <c r="B67" s="11" t="s">
        <v>29</v>
      </c>
      <c r="C67" s="11"/>
      <c r="D67" s="15">
        <f>ROUND(D65*D66,0)</f>
        <v>6394</v>
      </c>
      <c r="E67" s="16">
        <f>ROUND(D67/2,0)</f>
        <v>3197</v>
      </c>
      <c r="F67" s="15">
        <f>D67-E67</f>
        <v>3197</v>
      </c>
    </row>
    <row r="68" spans="1:6">
      <c r="A68" s="8"/>
      <c r="B68" s="11" t="s">
        <v>30</v>
      </c>
      <c r="C68" s="11"/>
      <c r="D68" s="12">
        <f>+D65-D67</f>
        <v>14178</v>
      </c>
      <c r="E68" s="13">
        <f>ROUND(D68/2,0)</f>
        <v>7089</v>
      </c>
      <c r="F68" s="12">
        <f>D68-E68</f>
        <v>7089</v>
      </c>
    </row>
    <row r="69" spans="1:6">
      <c r="A69" s="8">
        <v>4</v>
      </c>
      <c r="B69" s="11" t="s">
        <v>638</v>
      </c>
      <c r="C69" s="10">
        <v>0.158884</v>
      </c>
      <c r="D69" s="9">
        <f>ROUND(D$3*C69,0)</f>
        <v>41219</v>
      </c>
      <c r="E69" s="11">
        <f>ROUND(D69/2,0)</f>
        <v>20610</v>
      </c>
      <c r="F69" s="9">
        <f>D69-E69</f>
        <v>20609</v>
      </c>
    </row>
    <row r="70" spans="1:6">
      <c r="A70" s="8"/>
      <c r="B70" s="11" t="s">
        <v>28</v>
      </c>
      <c r="C70" s="11"/>
      <c r="D70" s="14">
        <v>0.37047000000000002</v>
      </c>
      <c r="E70" s="11"/>
      <c r="F70" s="11"/>
    </row>
    <row r="71" spans="1:6">
      <c r="A71" s="8" t="s">
        <v>590</v>
      </c>
      <c r="B71" s="11" t="s">
        <v>29</v>
      </c>
      <c r="C71" s="11"/>
      <c r="D71" s="15">
        <f>ROUND(D69*D70,0)</f>
        <v>15270</v>
      </c>
      <c r="E71" s="16">
        <f>ROUND(D71/2,0)</f>
        <v>7635</v>
      </c>
      <c r="F71" s="15">
        <f>D71-E71</f>
        <v>7635</v>
      </c>
    </row>
    <row r="72" spans="1:6">
      <c r="A72" s="8"/>
      <c r="B72" s="11" t="s">
        <v>30</v>
      </c>
      <c r="C72" s="11"/>
      <c r="D72" s="12">
        <f>+D69-D71</f>
        <v>25949</v>
      </c>
      <c r="E72" s="13">
        <f>ROUND(D72/2,0)</f>
        <v>12975</v>
      </c>
      <c r="F72" s="12">
        <f>D72-E72</f>
        <v>12974</v>
      </c>
    </row>
    <row r="73" spans="1:6">
      <c r="A73" s="8">
        <v>4</v>
      </c>
      <c r="B73" s="11" t="s">
        <v>262</v>
      </c>
      <c r="C73" s="10">
        <v>5.3384000000000001E-2</v>
      </c>
      <c r="D73" s="9">
        <f>ROUND(D$3*C73,0)</f>
        <v>13849</v>
      </c>
      <c r="E73" s="11">
        <f>ROUND(D73/2,0)</f>
        <v>6925</v>
      </c>
      <c r="F73" s="9">
        <f>D73-E73</f>
        <v>6924</v>
      </c>
    </row>
    <row r="74" spans="1:6">
      <c r="A74" s="8"/>
      <c r="B74" s="11" t="s">
        <v>28</v>
      </c>
      <c r="C74" s="11"/>
      <c r="D74" s="14">
        <v>0.38742599999999999</v>
      </c>
      <c r="E74" s="11"/>
      <c r="F74" s="11"/>
    </row>
    <row r="75" spans="1:6">
      <c r="A75" s="8"/>
      <c r="B75" s="11" t="s">
        <v>29</v>
      </c>
      <c r="C75" s="11"/>
      <c r="D75" s="15">
        <f>ROUND(D73*D74,0)</f>
        <v>5365</v>
      </c>
      <c r="E75" s="16">
        <f>ROUND(D75/2,0)</f>
        <v>2683</v>
      </c>
      <c r="F75" s="15">
        <f>D75-E75</f>
        <v>2682</v>
      </c>
    </row>
    <row r="76" spans="1:6">
      <c r="A76" s="8"/>
      <c r="B76" s="11" t="s">
        <v>30</v>
      </c>
      <c r="C76" s="11"/>
      <c r="D76" s="12">
        <f>+D73-D75</f>
        <v>8484</v>
      </c>
      <c r="E76" s="13">
        <f>ROUND(D76/2,0)</f>
        <v>4242</v>
      </c>
      <c r="F76" s="12">
        <f>D76-E76</f>
        <v>4242</v>
      </c>
    </row>
    <row r="77" spans="1:6">
      <c r="A77" s="8">
        <v>4</v>
      </c>
      <c r="B77" s="11" t="s">
        <v>639</v>
      </c>
      <c r="C77" s="10">
        <v>0.19684199999999999</v>
      </c>
      <c r="D77" s="9">
        <f>ROUND(D$3*C77,0)</f>
        <v>51067</v>
      </c>
      <c r="E77" s="11">
        <f>ROUND(D77/2,0)</f>
        <v>25534</v>
      </c>
      <c r="F77" s="9">
        <f>D77-E77</f>
        <v>25533</v>
      </c>
    </row>
    <row r="78" spans="1:6">
      <c r="A78" s="8"/>
      <c r="B78" s="11" t="s">
        <v>28</v>
      </c>
      <c r="C78" s="11"/>
      <c r="D78" s="14">
        <v>0.50756800000000002</v>
      </c>
      <c r="E78" s="11"/>
      <c r="F78" s="11"/>
    </row>
    <row r="79" spans="1:6">
      <c r="A79" s="8"/>
      <c r="B79" s="11" t="s">
        <v>29</v>
      </c>
      <c r="C79" s="11"/>
      <c r="D79" s="15">
        <f>ROUND(D77*D78,0)</f>
        <v>25920</v>
      </c>
      <c r="E79" s="16">
        <f t="shared" ref="E79:E85" si="3">ROUND(D79/2,0)</f>
        <v>12960</v>
      </c>
      <c r="F79" s="15">
        <f t="shared" ref="F79:F85" si="4">D79-E79</f>
        <v>12960</v>
      </c>
    </row>
    <row r="80" spans="1:6">
      <c r="A80" s="8"/>
      <c r="B80" s="11" t="s">
        <v>30</v>
      </c>
      <c r="C80" s="11"/>
      <c r="D80" s="12">
        <f>+D77-D79</f>
        <v>25147</v>
      </c>
      <c r="E80" s="13">
        <f t="shared" si="3"/>
        <v>12574</v>
      </c>
      <c r="F80" s="12">
        <f t="shared" si="4"/>
        <v>12573</v>
      </c>
    </row>
    <row r="81" spans="1:8">
      <c r="A81" s="8">
        <v>5</v>
      </c>
      <c r="B81" s="11" t="s">
        <v>640</v>
      </c>
      <c r="C81" s="10">
        <v>1.4369E-2</v>
      </c>
      <c r="D81" s="12">
        <f>ROUND(D$3*C81,0)</f>
        <v>3728</v>
      </c>
      <c r="E81" s="13">
        <f t="shared" si="3"/>
        <v>1864</v>
      </c>
      <c r="F81" s="12">
        <f t="shared" si="4"/>
        <v>1864</v>
      </c>
    </row>
    <row r="82" spans="1:8">
      <c r="A82" s="8">
        <v>5</v>
      </c>
      <c r="B82" s="11" t="s">
        <v>641</v>
      </c>
      <c r="C82" s="10">
        <v>5.1099999999999995E-4</v>
      </c>
      <c r="D82" s="12">
        <f>ROUND(D$3*C82,0)</f>
        <v>133</v>
      </c>
      <c r="E82" s="13">
        <f t="shared" si="3"/>
        <v>67</v>
      </c>
      <c r="F82" s="12">
        <f t="shared" si="4"/>
        <v>66</v>
      </c>
    </row>
    <row r="83" spans="1:8">
      <c r="A83" s="8">
        <v>5</v>
      </c>
      <c r="B83" s="11" t="s">
        <v>642</v>
      </c>
      <c r="C83" s="10">
        <v>5.7970000000000001E-3</v>
      </c>
      <c r="D83" s="12">
        <f>ROUND(D$3*C83,0)</f>
        <v>1504</v>
      </c>
      <c r="E83" s="13">
        <f t="shared" si="3"/>
        <v>752</v>
      </c>
      <c r="F83" s="12">
        <f t="shared" si="4"/>
        <v>752</v>
      </c>
    </row>
    <row r="84" spans="1:8">
      <c r="A84" s="8">
        <v>5</v>
      </c>
      <c r="B84" s="11" t="s">
        <v>643</v>
      </c>
      <c r="C84" s="10">
        <v>7.0199999999998042E-4</v>
      </c>
      <c r="D84" s="12">
        <f>+D3-SUM(D4:D5)-SUM(D10:D61)-D65-D69-D73-D77-SUM(D81:D83)</f>
        <v>183</v>
      </c>
      <c r="E84" s="13">
        <f t="shared" si="3"/>
        <v>92</v>
      </c>
      <c r="F84" s="12">
        <f t="shared" si="4"/>
        <v>91</v>
      </c>
    </row>
    <row r="85" spans="1:8">
      <c r="A85" s="8">
        <v>6</v>
      </c>
      <c r="B85" s="11" t="s">
        <v>644</v>
      </c>
      <c r="C85" s="10">
        <v>0</v>
      </c>
      <c r="D85" s="12">
        <f>ROUND(D$3*C85,0)</f>
        <v>0</v>
      </c>
      <c r="E85" s="13">
        <f t="shared" si="3"/>
        <v>0</v>
      </c>
      <c r="F85" s="12">
        <f t="shared" si="4"/>
        <v>0</v>
      </c>
    </row>
    <row r="86" spans="1:8">
      <c r="A86" s="8"/>
      <c r="B86" s="28" t="s">
        <v>288</v>
      </c>
      <c r="C86" s="10">
        <v>1</v>
      </c>
      <c r="D86" s="12">
        <f>+D4+SUM(D7:D60)+SUM(D63:D64)+SUM(D67:D68)+SUM(D71:D72)+SUM(D75:D76)+SUM(D79:D85)</f>
        <v>259429</v>
      </c>
      <c r="E86" s="12">
        <f>+E4+SUM(E7:E60)+SUM(E63:E64)+SUM(E67:E68)+SUM(E71:E72)+SUM(E75:E76)+SUM(E79:E85)</f>
        <v>129727</v>
      </c>
      <c r="F86" s="12">
        <f>+F4+SUM(F7:F60)+SUM(F63:F64)+SUM(F67:F68)+SUM(F71:F72)+SUM(F75:F76)+SUM(F79:F85)</f>
        <v>129702</v>
      </c>
    </row>
    <row r="87" spans="1:8">
      <c r="B87" s="18" t="s">
        <v>38</v>
      </c>
      <c r="D87" s="19">
        <f>+D4</f>
        <v>288</v>
      </c>
      <c r="E87" s="19">
        <f>+E4</f>
        <v>144</v>
      </c>
      <c r="F87" s="19">
        <f>+F4</f>
        <v>144</v>
      </c>
    </row>
    <row r="88" spans="1:8">
      <c r="B88" s="2" t="s">
        <v>39</v>
      </c>
      <c r="D88" s="19">
        <f>+D7</f>
        <v>15935</v>
      </c>
      <c r="E88" s="19">
        <f>+E7</f>
        <v>7968</v>
      </c>
      <c r="F88" s="19">
        <f>+F7</f>
        <v>7967</v>
      </c>
    </row>
    <row r="89" spans="1:8">
      <c r="B89" s="2" t="s">
        <v>40</v>
      </c>
      <c r="D89" s="19">
        <f>+D63+D67+D71+D75+D79</f>
        <v>68977</v>
      </c>
      <c r="E89" s="19">
        <f>+E63+E67+E71+E75+E79</f>
        <v>34489</v>
      </c>
      <c r="F89" s="19">
        <f>+F63+F67+F71+F75+F79</f>
        <v>34488</v>
      </c>
      <c r="H89" s="3">
        <v>1</v>
      </c>
    </row>
    <row r="90" spans="1:8">
      <c r="B90" s="18" t="s">
        <v>41</v>
      </c>
      <c r="D90" s="19">
        <f>+D86-D87-D88-D89</f>
        <v>174229</v>
      </c>
      <c r="E90" s="19">
        <f>+E86-E87-E88-E89</f>
        <v>87126</v>
      </c>
      <c r="F90" s="19">
        <f>+F86-F87-F88-F89</f>
        <v>87103</v>
      </c>
      <c r="H90" s="3">
        <v>2</v>
      </c>
    </row>
    <row r="92" spans="1:8" hidden="1">
      <c r="B92" s="3" t="s">
        <v>42</v>
      </c>
      <c r="C92" s="4">
        <v>-1.0000000000195399E-6</v>
      </c>
      <c r="D92" s="3">
        <f>+D84-ROUND(D3*C84,0)</f>
        <v>1</v>
      </c>
    </row>
  </sheetData>
  <pageMargins left="0.7" right="0.7" top="0.75" bottom="0.75" header="0.3" footer="0.3"/>
  <pageSetup scale="5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0">
    <pageSetUpPr fitToPage="1"/>
  </sheetPr>
  <dimension ref="A1:WVB79"/>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5.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5.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5.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5.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5.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5.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5.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5.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5.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5.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5.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5.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5.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5.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5.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5.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5.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5.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5.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5.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5.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5.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5.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5.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5.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5.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5.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5.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5.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5.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5.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5.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5.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5.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5.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5.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5.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5.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5.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5.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5.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5.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5.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5.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5.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5.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5.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5.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5.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5.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5.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5.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5.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5.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5.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5.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5.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5.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5.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5.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5.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5.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645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Worksheet'!$D$31</f>
        <v>1385460</v>
      </c>
      <c r="E3" s="11"/>
      <c r="F3" s="11"/>
    </row>
    <row r="4" spans="1:6">
      <c r="A4" s="8">
        <v>0</v>
      </c>
      <c r="B4" s="11" t="s">
        <v>4</v>
      </c>
      <c r="C4" s="10">
        <v>1.1310000000000001E-3</v>
      </c>
      <c r="D4" s="12">
        <f>ROUND(D$3*C4,0)</f>
        <v>1567</v>
      </c>
      <c r="E4" s="13">
        <f>ROUND(D4/2,0)</f>
        <v>784</v>
      </c>
      <c r="F4" s="12">
        <f>D4-E4</f>
        <v>783</v>
      </c>
    </row>
    <row r="5" spans="1:6">
      <c r="A5" s="8">
        <v>1</v>
      </c>
      <c r="B5" s="11" t="s">
        <v>646</v>
      </c>
      <c r="C5" s="10">
        <v>0.115262</v>
      </c>
      <c r="D5" s="9">
        <f>ROUND(D$3*C5,0)</f>
        <v>159691</v>
      </c>
      <c r="E5" s="11">
        <f>ROUND(D5/2,0)</f>
        <v>79846</v>
      </c>
      <c r="F5" s="9">
        <f>D5-E5</f>
        <v>79845</v>
      </c>
    </row>
    <row r="6" spans="1:6">
      <c r="A6" s="8"/>
      <c r="B6" s="11" t="s">
        <v>6</v>
      </c>
      <c r="C6" s="11"/>
      <c r="D6" s="14">
        <v>5.8915000000000002E-2</v>
      </c>
      <c r="E6" s="11"/>
      <c r="F6" s="11"/>
    </row>
    <row r="7" spans="1:6">
      <c r="A7" s="8"/>
      <c r="B7" s="11" t="s">
        <v>7</v>
      </c>
      <c r="C7" s="11"/>
      <c r="D7" s="15">
        <f>ROUND(D5*D6,0)</f>
        <v>9408</v>
      </c>
      <c r="E7" s="16">
        <f>ROUND(D7/2,0)</f>
        <v>4704</v>
      </c>
      <c r="F7" s="15">
        <f>D7-E7</f>
        <v>4704</v>
      </c>
    </row>
    <row r="8" spans="1:6">
      <c r="A8" s="8"/>
      <c r="B8" s="11" t="s">
        <v>8</v>
      </c>
      <c r="C8" s="11"/>
      <c r="D8" s="12">
        <f>+D5-D7</f>
        <v>150283</v>
      </c>
      <c r="E8" s="13">
        <f>ROUND(D8/2,0)</f>
        <v>75142</v>
      </c>
      <c r="F8" s="12">
        <f>D8-E8</f>
        <v>75141</v>
      </c>
    </row>
    <row r="9" spans="1:6">
      <c r="A9" s="8">
        <v>2</v>
      </c>
      <c r="B9" s="11" t="s">
        <v>46</v>
      </c>
      <c r="C9" s="11"/>
      <c r="D9" s="9"/>
      <c r="E9" s="11"/>
      <c r="F9" s="11"/>
    </row>
    <row r="10" spans="1:6">
      <c r="A10" s="8"/>
      <c r="B10" s="11" t="s">
        <v>10</v>
      </c>
      <c r="C10" s="10">
        <v>7.5600000000000005E-4</v>
      </c>
      <c r="D10" s="12">
        <f>ROUND(D$3*C10,0)</f>
        <v>1047</v>
      </c>
      <c r="E10" s="13">
        <f>ROUND(D10/2,0)</f>
        <v>524</v>
      </c>
      <c r="F10" s="12">
        <f>D10-E10</f>
        <v>523</v>
      </c>
    </row>
    <row r="11" spans="1:6">
      <c r="A11" s="8"/>
      <c r="B11" s="11" t="s">
        <v>11</v>
      </c>
      <c r="C11" s="10">
        <v>5.8999999999999998E-5</v>
      </c>
      <c r="D11" s="12">
        <f>ROUND(D$3*C11,0)</f>
        <v>82</v>
      </c>
      <c r="E11" s="13">
        <f>ROUND(D11/2,0)</f>
        <v>41</v>
      </c>
      <c r="F11" s="12">
        <f>D11-E11</f>
        <v>41</v>
      </c>
    </row>
    <row r="12" spans="1:6">
      <c r="A12" s="8">
        <v>2</v>
      </c>
      <c r="B12" s="11" t="s">
        <v>81</v>
      </c>
      <c r="C12" s="11"/>
      <c r="D12" s="9"/>
      <c r="E12" s="11"/>
      <c r="F12" s="11"/>
    </row>
    <row r="13" spans="1:6">
      <c r="A13" s="8"/>
      <c r="B13" s="11" t="s">
        <v>10</v>
      </c>
      <c r="C13" s="10">
        <v>5.2050000000000004E-3</v>
      </c>
      <c r="D13" s="12">
        <f>ROUND(D$3*C13,0)</f>
        <v>7211</v>
      </c>
      <c r="E13" s="13">
        <f>ROUND(D13/2,0)</f>
        <v>3606</v>
      </c>
      <c r="F13" s="12">
        <f>D13-E13</f>
        <v>3605</v>
      </c>
    </row>
    <row r="14" spans="1:6">
      <c r="A14" s="8"/>
      <c r="B14" s="11" t="s">
        <v>11</v>
      </c>
      <c r="C14" s="10">
        <v>8.3600000000000005E-4</v>
      </c>
      <c r="D14" s="12">
        <f>ROUND(D$3*C14,0)</f>
        <v>1158</v>
      </c>
      <c r="E14" s="13">
        <f>ROUND(D14/2,0)</f>
        <v>579</v>
      </c>
      <c r="F14" s="12">
        <f>D14-E14</f>
        <v>579</v>
      </c>
    </row>
    <row r="15" spans="1:6">
      <c r="A15" s="8">
        <v>2</v>
      </c>
      <c r="B15" s="11" t="s">
        <v>400</v>
      </c>
      <c r="C15" s="11"/>
      <c r="D15" s="9"/>
      <c r="E15" s="11"/>
      <c r="F15" s="11"/>
    </row>
    <row r="16" spans="1:6">
      <c r="A16" s="8"/>
      <c r="B16" s="11" t="s">
        <v>10</v>
      </c>
      <c r="C16" s="10">
        <v>2.333E-3</v>
      </c>
      <c r="D16" s="12">
        <f>ROUND(D$3*C16,0)</f>
        <v>3232</v>
      </c>
      <c r="E16" s="13">
        <f>ROUND(D16/2,0)</f>
        <v>1616</v>
      </c>
      <c r="F16" s="12">
        <f>D16-E16</f>
        <v>1616</v>
      </c>
    </row>
    <row r="17" spans="1:6">
      <c r="A17" s="8"/>
      <c r="B17" s="11" t="s">
        <v>11</v>
      </c>
      <c r="C17" s="10">
        <v>1.4200000000000001E-4</v>
      </c>
      <c r="D17" s="12">
        <f>ROUND(D$3*C17,0)</f>
        <v>197</v>
      </c>
      <c r="E17" s="13">
        <f>ROUND(D17/2,0)</f>
        <v>99</v>
      </c>
      <c r="F17" s="12">
        <f>D17-E17</f>
        <v>98</v>
      </c>
    </row>
    <row r="18" spans="1:6">
      <c r="A18" s="8">
        <v>2</v>
      </c>
      <c r="B18" s="11" t="s">
        <v>647</v>
      </c>
      <c r="C18" s="11"/>
      <c r="D18" s="9"/>
      <c r="E18" s="11"/>
      <c r="F18" s="11"/>
    </row>
    <row r="19" spans="1:6">
      <c r="A19" s="8"/>
      <c r="B19" s="11" t="s">
        <v>10</v>
      </c>
      <c r="C19" s="10">
        <v>7.2099999999999996E-4</v>
      </c>
      <c r="D19" s="12">
        <f>ROUND(D$3*C19,0)</f>
        <v>999</v>
      </c>
      <c r="E19" s="13">
        <f>ROUND(D19/2,0)</f>
        <v>500</v>
      </c>
      <c r="F19" s="12">
        <f>D19-E19</f>
        <v>499</v>
      </c>
    </row>
    <row r="20" spans="1:6">
      <c r="A20" s="8"/>
      <c r="B20" s="11" t="s">
        <v>11</v>
      </c>
      <c r="C20" s="10">
        <v>5.22E-4</v>
      </c>
      <c r="D20" s="12">
        <f>ROUND(D$3*C20,0)</f>
        <v>723</v>
      </c>
      <c r="E20" s="13">
        <f>ROUND(D20/2,0)</f>
        <v>362</v>
      </c>
      <c r="F20" s="12">
        <f>D20-E20</f>
        <v>361</v>
      </c>
    </row>
    <row r="21" spans="1:6">
      <c r="A21" s="8">
        <v>2</v>
      </c>
      <c r="B21" s="11" t="s">
        <v>49</v>
      </c>
      <c r="C21" s="11"/>
      <c r="D21" s="9"/>
      <c r="E21" s="11"/>
      <c r="F21" s="11"/>
    </row>
    <row r="22" spans="1:6">
      <c r="A22" s="8"/>
      <c r="B22" s="11" t="s">
        <v>10</v>
      </c>
      <c r="C22" s="10">
        <v>5.1400000000000003E-4</v>
      </c>
      <c r="D22" s="12">
        <f>ROUND(D$3*C22,0)</f>
        <v>712</v>
      </c>
      <c r="E22" s="13">
        <f>ROUND(D22/2,0)</f>
        <v>356</v>
      </c>
      <c r="F22" s="12">
        <f>D22-E22</f>
        <v>356</v>
      </c>
    </row>
    <row r="23" spans="1:6">
      <c r="A23" s="8"/>
      <c r="B23" s="11" t="s">
        <v>11</v>
      </c>
      <c r="C23" s="10">
        <v>2.4699999999999999E-4</v>
      </c>
      <c r="D23" s="12">
        <f>ROUND(D$3*C23,0)</f>
        <v>342</v>
      </c>
      <c r="E23" s="13">
        <f>ROUND(D23/2,0)</f>
        <v>171</v>
      </c>
      <c r="F23" s="12">
        <f>D23-E23</f>
        <v>171</v>
      </c>
    </row>
    <row r="24" spans="1:6">
      <c r="A24" s="8">
        <v>2</v>
      </c>
      <c r="B24" s="11" t="s">
        <v>648</v>
      </c>
      <c r="C24" s="11"/>
      <c r="D24" s="9"/>
      <c r="E24" s="11"/>
      <c r="F24" s="11"/>
    </row>
    <row r="25" spans="1:6">
      <c r="A25" s="8"/>
      <c r="B25" s="11" t="s">
        <v>10</v>
      </c>
      <c r="C25" s="10">
        <v>6.9249999999999997E-3</v>
      </c>
      <c r="D25" s="12">
        <f>ROUND(D$3*C25,0)</f>
        <v>9594</v>
      </c>
      <c r="E25" s="13">
        <f>ROUND(D25/2,0)</f>
        <v>4797</v>
      </c>
      <c r="F25" s="12">
        <f>D25-E25</f>
        <v>4797</v>
      </c>
    </row>
    <row r="26" spans="1:6">
      <c r="A26" s="8"/>
      <c r="B26" s="11" t="s">
        <v>11</v>
      </c>
      <c r="C26" s="10">
        <v>1.5889999999999999E-3</v>
      </c>
      <c r="D26" s="12">
        <f>ROUND(D$3*C26,0)</f>
        <v>2201</v>
      </c>
      <c r="E26" s="13">
        <f>ROUND(D26/2,0)</f>
        <v>1101</v>
      </c>
      <c r="F26" s="12">
        <f>D26-E26</f>
        <v>1100</v>
      </c>
    </row>
    <row r="27" spans="1:6">
      <c r="A27" s="8">
        <v>2</v>
      </c>
      <c r="B27" s="11" t="s">
        <v>22</v>
      </c>
      <c r="C27" s="11"/>
      <c r="D27" s="9"/>
      <c r="E27" s="11"/>
      <c r="F27" s="11"/>
    </row>
    <row r="28" spans="1:6">
      <c r="A28" s="8"/>
      <c r="B28" s="11" t="s">
        <v>10</v>
      </c>
      <c r="C28" s="10">
        <v>6.3769999999999999E-3</v>
      </c>
      <c r="D28" s="12">
        <f>ROUND(D$3*C28,0)</f>
        <v>8835</v>
      </c>
      <c r="E28" s="13">
        <f>ROUND(D28/2,0)</f>
        <v>4418</v>
      </c>
      <c r="F28" s="12">
        <f>D28-E28</f>
        <v>4417</v>
      </c>
    </row>
    <row r="29" spans="1:6">
      <c r="A29" s="8"/>
      <c r="B29" s="11" t="s">
        <v>11</v>
      </c>
      <c r="C29" s="10">
        <v>1.286E-3</v>
      </c>
      <c r="D29" s="12">
        <f>ROUND(D$3*C29,0)</f>
        <v>1782</v>
      </c>
      <c r="E29" s="13">
        <f>ROUND(D29/2,0)</f>
        <v>891</v>
      </c>
      <c r="F29" s="12">
        <f>D29-E29</f>
        <v>891</v>
      </c>
    </row>
    <row r="30" spans="1:6">
      <c r="A30" s="8">
        <v>2</v>
      </c>
      <c r="B30" s="11" t="s">
        <v>61</v>
      </c>
      <c r="C30" s="11"/>
      <c r="D30" s="9"/>
      <c r="E30" s="11"/>
      <c r="F30" s="11"/>
    </row>
    <row r="31" spans="1:6">
      <c r="A31" s="8"/>
      <c r="B31" s="11" t="s">
        <v>10</v>
      </c>
      <c r="C31" s="10">
        <v>1.6699999999999999E-4</v>
      </c>
      <c r="D31" s="12">
        <f>ROUND(D$3*C31,0)</f>
        <v>231</v>
      </c>
      <c r="E31" s="13">
        <f>ROUND(D31/2,0)</f>
        <v>116</v>
      </c>
      <c r="F31" s="12">
        <f>D31-E31</f>
        <v>115</v>
      </c>
    </row>
    <row r="32" spans="1:6">
      <c r="A32" s="8"/>
      <c r="B32" s="11" t="s">
        <v>11</v>
      </c>
      <c r="C32" s="10">
        <v>5.9500000000000004E-4</v>
      </c>
      <c r="D32" s="12">
        <f>ROUND(D$3*C32,0)</f>
        <v>824</v>
      </c>
      <c r="E32" s="13">
        <f>ROUND(D32/2,0)</f>
        <v>412</v>
      </c>
      <c r="F32" s="12">
        <f>D32-E32</f>
        <v>412</v>
      </c>
    </row>
    <row r="33" spans="1:6">
      <c r="A33" s="8">
        <v>2</v>
      </c>
      <c r="B33" s="11" t="s">
        <v>569</v>
      </c>
      <c r="C33" s="11"/>
      <c r="D33" s="9"/>
      <c r="E33" s="11"/>
      <c r="F33" s="11"/>
    </row>
    <row r="34" spans="1:6">
      <c r="A34" s="8"/>
      <c r="B34" s="11" t="s">
        <v>10</v>
      </c>
      <c r="C34" s="10">
        <v>8.9700000000000001E-4</v>
      </c>
      <c r="D34" s="12">
        <f t="shared" ref="D34:D44" si="0">ROUND(D$3*C34,0)</f>
        <v>1243</v>
      </c>
      <c r="E34" s="13">
        <f t="shared" ref="E34:E44" si="1">ROUND(D34/2,0)</f>
        <v>622</v>
      </c>
      <c r="F34" s="12">
        <f t="shared" ref="F34:F44" si="2">D34-E34</f>
        <v>621</v>
      </c>
    </row>
    <row r="35" spans="1:6">
      <c r="A35" s="8"/>
      <c r="B35" s="11" t="s">
        <v>11</v>
      </c>
      <c r="C35" s="10">
        <v>6.0400000000000004E-4</v>
      </c>
      <c r="D35" s="12">
        <f t="shared" si="0"/>
        <v>837</v>
      </c>
      <c r="E35" s="13">
        <f t="shared" si="1"/>
        <v>419</v>
      </c>
      <c r="F35" s="12">
        <f t="shared" si="2"/>
        <v>418</v>
      </c>
    </row>
    <row r="36" spans="1:6">
      <c r="A36" s="8">
        <v>3</v>
      </c>
      <c r="B36" s="11" t="s">
        <v>649</v>
      </c>
      <c r="C36" s="10">
        <v>8.4800000000000001E-4</v>
      </c>
      <c r="D36" s="12">
        <f t="shared" si="0"/>
        <v>1175</v>
      </c>
      <c r="E36" s="13">
        <f t="shared" si="1"/>
        <v>588</v>
      </c>
      <c r="F36" s="12">
        <f t="shared" si="2"/>
        <v>587</v>
      </c>
    </row>
    <row r="37" spans="1:6">
      <c r="A37" s="8">
        <v>3</v>
      </c>
      <c r="B37" s="11" t="s">
        <v>650</v>
      </c>
      <c r="C37" s="10">
        <v>2.5599999999999999E-4</v>
      </c>
      <c r="D37" s="12">
        <f t="shared" si="0"/>
        <v>355</v>
      </c>
      <c r="E37" s="13">
        <f t="shared" si="1"/>
        <v>178</v>
      </c>
      <c r="F37" s="12">
        <f t="shared" si="2"/>
        <v>177</v>
      </c>
    </row>
    <row r="38" spans="1:6">
      <c r="A38" s="8">
        <v>3</v>
      </c>
      <c r="B38" s="11" t="s">
        <v>651</v>
      </c>
      <c r="C38" s="10">
        <v>1.9168000000000001E-2</v>
      </c>
      <c r="D38" s="12">
        <f t="shared" si="0"/>
        <v>26556</v>
      </c>
      <c r="E38" s="13">
        <f t="shared" si="1"/>
        <v>13278</v>
      </c>
      <c r="F38" s="12">
        <f t="shared" si="2"/>
        <v>13278</v>
      </c>
    </row>
    <row r="39" spans="1:6">
      <c r="A39" s="8">
        <v>3</v>
      </c>
      <c r="B39" s="11" t="s">
        <v>652</v>
      </c>
      <c r="C39" s="10">
        <v>9.6699999999999998E-4</v>
      </c>
      <c r="D39" s="12">
        <f t="shared" si="0"/>
        <v>1340</v>
      </c>
      <c r="E39" s="13">
        <f t="shared" si="1"/>
        <v>670</v>
      </c>
      <c r="F39" s="12">
        <f t="shared" si="2"/>
        <v>670</v>
      </c>
    </row>
    <row r="40" spans="1:6">
      <c r="A40" s="8">
        <v>3</v>
      </c>
      <c r="B40" s="11" t="s">
        <v>653</v>
      </c>
      <c r="C40" s="10">
        <v>3.7935999999999998E-2</v>
      </c>
      <c r="D40" s="12">
        <f t="shared" si="0"/>
        <v>52559</v>
      </c>
      <c r="E40" s="13">
        <f t="shared" si="1"/>
        <v>26280</v>
      </c>
      <c r="F40" s="12">
        <f t="shared" si="2"/>
        <v>26279</v>
      </c>
    </row>
    <row r="41" spans="1:6">
      <c r="A41" s="8">
        <v>3</v>
      </c>
      <c r="B41" s="11" t="s">
        <v>654</v>
      </c>
      <c r="C41" s="10">
        <v>2.5748E-2</v>
      </c>
      <c r="D41" s="12">
        <f t="shared" si="0"/>
        <v>35673</v>
      </c>
      <c r="E41" s="13">
        <f t="shared" si="1"/>
        <v>17837</v>
      </c>
      <c r="F41" s="12">
        <f t="shared" si="2"/>
        <v>17836</v>
      </c>
    </row>
    <row r="42" spans="1:6">
      <c r="A42" s="8">
        <v>3</v>
      </c>
      <c r="B42" s="11" t="s">
        <v>655</v>
      </c>
      <c r="C42" s="10">
        <v>9.8299999999999993E-4</v>
      </c>
      <c r="D42" s="12">
        <f t="shared" si="0"/>
        <v>1362</v>
      </c>
      <c r="E42" s="13">
        <f t="shared" si="1"/>
        <v>681</v>
      </c>
      <c r="F42" s="12">
        <f t="shared" si="2"/>
        <v>681</v>
      </c>
    </row>
    <row r="43" spans="1:6">
      <c r="A43" s="8">
        <v>3</v>
      </c>
      <c r="B43" s="11" t="s">
        <v>656</v>
      </c>
      <c r="C43" s="10">
        <v>1.7416999999999998E-2</v>
      </c>
      <c r="D43" s="12">
        <f t="shared" si="0"/>
        <v>24131</v>
      </c>
      <c r="E43" s="13">
        <f t="shared" si="1"/>
        <v>12066</v>
      </c>
      <c r="F43" s="12">
        <f t="shared" si="2"/>
        <v>12065</v>
      </c>
    </row>
    <row r="44" spans="1:6">
      <c r="A44" s="8">
        <v>4</v>
      </c>
      <c r="B44" s="11" t="s">
        <v>657</v>
      </c>
      <c r="C44" s="10">
        <v>0.102633</v>
      </c>
      <c r="D44" s="9">
        <f t="shared" si="0"/>
        <v>142194</v>
      </c>
      <c r="E44" s="11">
        <f t="shared" si="1"/>
        <v>71097</v>
      </c>
      <c r="F44" s="9">
        <f t="shared" si="2"/>
        <v>71097</v>
      </c>
    </row>
    <row r="45" spans="1:6">
      <c r="A45" s="8"/>
      <c r="B45" s="11" t="s">
        <v>28</v>
      </c>
      <c r="C45" s="11"/>
      <c r="D45" s="14">
        <v>0.54041399999999995</v>
      </c>
      <c r="E45" s="11"/>
      <c r="F45" s="11"/>
    </row>
    <row r="46" spans="1:6">
      <c r="A46" s="8"/>
      <c r="B46" s="11" t="s">
        <v>29</v>
      </c>
      <c r="C46" s="11"/>
      <c r="D46" s="15">
        <f>ROUND(D44*D45,0)</f>
        <v>76844</v>
      </c>
      <c r="E46" s="16">
        <f>ROUND(D46/2,0)</f>
        <v>38422</v>
      </c>
      <c r="F46" s="15">
        <f>D46-E46</f>
        <v>38422</v>
      </c>
    </row>
    <row r="47" spans="1:6">
      <c r="A47" s="8"/>
      <c r="B47" s="11" t="s">
        <v>30</v>
      </c>
      <c r="C47" s="11"/>
      <c r="D47" s="12">
        <f>+D44-D46</f>
        <v>65350</v>
      </c>
      <c r="E47" s="13">
        <f>ROUND(D47/2,0)</f>
        <v>32675</v>
      </c>
      <c r="F47" s="12">
        <f>D47-E47</f>
        <v>32675</v>
      </c>
    </row>
    <row r="48" spans="1:6">
      <c r="A48" s="8">
        <v>4</v>
      </c>
      <c r="B48" s="11" t="s">
        <v>658</v>
      </c>
      <c r="C48" s="10">
        <v>5.3034999999999999E-2</v>
      </c>
      <c r="D48" s="9">
        <f>ROUND(D$3*C48,0)</f>
        <v>73478</v>
      </c>
      <c r="E48" s="11">
        <f>ROUND(D48/2,0)</f>
        <v>36739</v>
      </c>
      <c r="F48" s="9">
        <f>D48-E48</f>
        <v>36739</v>
      </c>
    </row>
    <row r="49" spans="1:6">
      <c r="A49" s="8"/>
      <c r="B49" s="11" t="s">
        <v>28</v>
      </c>
      <c r="C49" s="11"/>
      <c r="D49" s="14">
        <v>0.41812100000000002</v>
      </c>
      <c r="E49" s="11"/>
      <c r="F49" s="11"/>
    </row>
    <row r="50" spans="1:6">
      <c r="A50" s="8"/>
      <c r="B50" s="11" t="s">
        <v>29</v>
      </c>
      <c r="C50" s="11"/>
      <c r="D50" s="15">
        <f>ROUND(D48*D49,0)</f>
        <v>30723</v>
      </c>
      <c r="E50" s="16">
        <f>ROUND(D50/2,0)</f>
        <v>15362</v>
      </c>
      <c r="F50" s="15">
        <f>D50-E50</f>
        <v>15361</v>
      </c>
    </row>
    <row r="51" spans="1:6">
      <c r="A51" s="8"/>
      <c r="B51" s="11" t="s">
        <v>30</v>
      </c>
      <c r="C51" s="11"/>
      <c r="D51" s="12">
        <f>+D48-D50</f>
        <v>42755</v>
      </c>
      <c r="E51" s="13">
        <f>ROUND(D51/2,0)</f>
        <v>21378</v>
      </c>
      <c r="F51" s="12">
        <f>D51-E51</f>
        <v>21377</v>
      </c>
    </row>
    <row r="52" spans="1:6">
      <c r="A52" s="8">
        <v>4</v>
      </c>
      <c r="B52" s="11" t="s">
        <v>659</v>
      </c>
      <c r="C52" s="10">
        <v>0.23035700000000001</v>
      </c>
      <c r="D52" s="9">
        <f>ROUND(D$3*C52,0)</f>
        <v>319150</v>
      </c>
      <c r="E52" s="11">
        <f>ROUND(D52/2,0)</f>
        <v>159575</v>
      </c>
      <c r="F52" s="9">
        <f>D52-E52</f>
        <v>159575</v>
      </c>
    </row>
    <row r="53" spans="1:6">
      <c r="A53" s="8"/>
      <c r="B53" s="11" t="s">
        <v>28</v>
      </c>
      <c r="C53" s="11"/>
      <c r="D53" s="14">
        <v>0.465028</v>
      </c>
      <c r="E53" s="11"/>
      <c r="F53" s="11"/>
    </row>
    <row r="54" spans="1:6">
      <c r="A54" s="8"/>
      <c r="B54" s="11" t="s">
        <v>29</v>
      </c>
      <c r="C54" s="11"/>
      <c r="D54" s="15">
        <f>ROUND(D52*D53,0)</f>
        <v>148414</v>
      </c>
      <c r="E54" s="16">
        <f>ROUND(D54/2,0)</f>
        <v>74207</v>
      </c>
      <c r="F54" s="15">
        <f>D54-E54</f>
        <v>74207</v>
      </c>
    </row>
    <row r="55" spans="1:6">
      <c r="A55" s="8"/>
      <c r="B55" s="11" t="s">
        <v>30</v>
      </c>
      <c r="C55" s="11"/>
      <c r="D55" s="12">
        <f>+D52-D54</f>
        <v>170736</v>
      </c>
      <c r="E55" s="13">
        <f>ROUND(D55/2,0)</f>
        <v>85368</v>
      </c>
      <c r="F55" s="12">
        <f>D55-E55</f>
        <v>85368</v>
      </c>
    </row>
    <row r="56" spans="1:6">
      <c r="A56" s="8">
        <v>4</v>
      </c>
      <c r="B56" s="11" t="s">
        <v>160</v>
      </c>
      <c r="C56" s="10">
        <v>1.6403000000000001E-2</v>
      </c>
      <c r="D56" s="9">
        <f>ROUND(D$3*C56,0)</f>
        <v>22726</v>
      </c>
      <c r="E56" s="11">
        <f>ROUND(D56/2,0)</f>
        <v>11363</v>
      </c>
      <c r="F56" s="9">
        <f>D56-E56</f>
        <v>11363</v>
      </c>
    </row>
    <row r="57" spans="1:6">
      <c r="A57" s="8"/>
      <c r="B57" s="11" t="s">
        <v>28</v>
      </c>
      <c r="C57" s="11"/>
      <c r="D57" s="14">
        <v>0.49457099999999998</v>
      </c>
      <c r="E57" s="11"/>
      <c r="F57" s="11"/>
    </row>
    <row r="58" spans="1:6">
      <c r="A58" s="8"/>
      <c r="B58" s="11" t="s">
        <v>29</v>
      </c>
      <c r="C58" s="11"/>
      <c r="D58" s="15">
        <f>ROUND(D56*D57,0)</f>
        <v>11240</v>
      </c>
      <c r="E58" s="16">
        <f>ROUND(D58/2,0)</f>
        <v>5620</v>
      </c>
      <c r="F58" s="15">
        <f>D58-E58</f>
        <v>5620</v>
      </c>
    </row>
    <row r="59" spans="1:6">
      <c r="A59" s="8"/>
      <c r="B59" s="11" t="s">
        <v>30</v>
      </c>
      <c r="C59" s="11"/>
      <c r="D59" s="12">
        <f>+D56-D58</f>
        <v>11486</v>
      </c>
      <c r="E59" s="13">
        <f>ROUND(D59/2,0)</f>
        <v>5743</v>
      </c>
      <c r="F59" s="12">
        <f>D59-E59</f>
        <v>5743</v>
      </c>
    </row>
    <row r="60" spans="1:6">
      <c r="A60" s="8">
        <v>4</v>
      </c>
      <c r="B60" s="11" t="s">
        <v>660</v>
      </c>
      <c r="C60" s="10">
        <v>0.12553</v>
      </c>
      <c r="D60" s="9">
        <f>ROUND(D$3*C60,0)</f>
        <v>173917</v>
      </c>
      <c r="E60" s="11">
        <f>ROUND(D60/2,0)</f>
        <v>86959</v>
      </c>
      <c r="F60" s="9">
        <f>D60-E60</f>
        <v>86958</v>
      </c>
    </row>
    <row r="61" spans="1:6">
      <c r="A61" s="8"/>
      <c r="B61" s="11" t="s">
        <v>28</v>
      </c>
      <c r="C61" s="11"/>
      <c r="D61" s="14">
        <v>0.45163199999999998</v>
      </c>
      <c r="E61" s="11"/>
      <c r="F61" s="11"/>
    </row>
    <row r="62" spans="1:6">
      <c r="A62" s="8"/>
      <c r="B62" s="11" t="s">
        <v>29</v>
      </c>
      <c r="C62" s="11"/>
      <c r="D62" s="15">
        <f>ROUND(D60*D61,0)</f>
        <v>78546</v>
      </c>
      <c r="E62" s="16">
        <f>ROUND(D62/2,0)</f>
        <v>39273</v>
      </c>
      <c r="F62" s="15">
        <f>D62-E62</f>
        <v>39273</v>
      </c>
    </row>
    <row r="63" spans="1:6">
      <c r="A63" s="8"/>
      <c r="B63" s="11" t="s">
        <v>30</v>
      </c>
      <c r="C63" s="11"/>
      <c r="D63" s="12">
        <f>+D60-D62</f>
        <v>95371</v>
      </c>
      <c r="E63" s="13">
        <f>ROUND(D63/2,0)</f>
        <v>47686</v>
      </c>
      <c r="F63" s="12">
        <f>D63-E63</f>
        <v>47685</v>
      </c>
    </row>
    <row r="64" spans="1:6">
      <c r="A64" s="8">
        <v>4</v>
      </c>
      <c r="B64" s="11" t="s">
        <v>661</v>
      </c>
      <c r="C64" s="10">
        <v>0.19853000000000001</v>
      </c>
      <c r="D64" s="9">
        <f>ROUND(D$3*C64,0)</f>
        <v>275055</v>
      </c>
      <c r="E64" s="11">
        <f>ROUND(D64/2,0)</f>
        <v>137528</v>
      </c>
      <c r="F64" s="9">
        <f>D64-E64</f>
        <v>137527</v>
      </c>
    </row>
    <row r="65" spans="1:8">
      <c r="A65" s="8"/>
      <c r="B65" s="11" t="s">
        <v>28</v>
      </c>
      <c r="C65" s="11"/>
      <c r="D65" s="14">
        <v>0.38191700000000001</v>
      </c>
      <c r="E65" s="11"/>
      <c r="F65" s="11"/>
    </row>
    <row r="66" spans="1:8">
      <c r="A66" s="8"/>
      <c r="B66" s="11" t="s">
        <v>29</v>
      </c>
      <c r="C66" s="11"/>
      <c r="D66" s="15">
        <f>ROUND(D64*D65,0)</f>
        <v>105048</v>
      </c>
      <c r="E66" s="16">
        <f t="shared" ref="E66:E72" si="3">ROUND(D66/2,0)</f>
        <v>52524</v>
      </c>
      <c r="F66" s="15">
        <f t="shared" ref="F66:F72" si="4">D66-E66</f>
        <v>52524</v>
      </c>
    </row>
    <row r="67" spans="1:8">
      <c r="A67" s="8"/>
      <c r="B67" s="11" t="s">
        <v>30</v>
      </c>
      <c r="C67" s="11"/>
      <c r="D67" s="12">
        <f>+D64-D66</f>
        <v>170007</v>
      </c>
      <c r="E67" s="13">
        <f t="shared" si="3"/>
        <v>85004</v>
      </c>
      <c r="F67" s="12">
        <f t="shared" si="4"/>
        <v>85003</v>
      </c>
    </row>
    <row r="68" spans="1:8">
      <c r="A68" s="8">
        <v>5</v>
      </c>
      <c r="B68" s="11" t="s">
        <v>662</v>
      </c>
      <c r="C68" s="10">
        <v>1.1249999999999999E-3</v>
      </c>
      <c r="D68" s="12">
        <f>ROUND(D$3*C68,0)</f>
        <v>1559</v>
      </c>
      <c r="E68" s="13">
        <f t="shared" si="3"/>
        <v>780</v>
      </c>
      <c r="F68" s="12">
        <f t="shared" si="4"/>
        <v>779</v>
      </c>
    </row>
    <row r="69" spans="1:8">
      <c r="A69" s="8">
        <v>5</v>
      </c>
      <c r="B69" s="11" t="s">
        <v>663</v>
      </c>
      <c r="C69" s="10">
        <v>4.5710000000000004E-3</v>
      </c>
      <c r="D69" s="12">
        <f>ROUND(D$3*C69,0)</f>
        <v>6333</v>
      </c>
      <c r="E69" s="13">
        <f t="shared" si="3"/>
        <v>3167</v>
      </c>
      <c r="F69" s="12">
        <f t="shared" si="4"/>
        <v>3166</v>
      </c>
    </row>
    <row r="70" spans="1:8">
      <c r="A70" s="8">
        <v>5</v>
      </c>
      <c r="B70" s="11" t="s">
        <v>664</v>
      </c>
      <c r="C70" s="10">
        <v>1.1701E-2</v>
      </c>
      <c r="D70" s="12">
        <f>ROUND(D$3*C70,0)</f>
        <v>16211</v>
      </c>
      <c r="E70" s="13">
        <f t="shared" si="3"/>
        <v>8106</v>
      </c>
      <c r="F70" s="12">
        <f t="shared" si="4"/>
        <v>8105</v>
      </c>
    </row>
    <row r="71" spans="1:8">
      <c r="A71" s="8" t="s">
        <v>590</v>
      </c>
      <c r="B71" s="11" t="s">
        <v>665</v>
      </c>
      <c r="C71" s="10">
        <v>4.6500000000000003E-4</v>
      </c>
      <c r="D71" s="12">
        <f>ROUND(D$3*C71,0)</f>
        <v>644</v>
      </c>
      <c r="E71" s="13">
        <f t="shared" si="3"/>
        <v>322</v>
      </c>
      <c r="F71" s="12">
        <f t="shared" si="4"/>
        <v>322</v>
      </c>
    </row>
    <row r="72" spans="1:8">
      <c r="A72" s="8">
        <v>5</v>
      </c>
      <c r="B72" s="11" t="s">
        <v>666</v>
      </c>
      <c r="C72" s="10">
        <v>6.1590000000000256E-3</v>
      </c>
      <c r="D72" s="12">
        <f>+D3-SUM(D4:D5)-SUM(D10:D44)-D48-D52-D56-D60-D64-SUM(D68:D71)</f>
        <v>8534</v>
      </c>
      <c r="E72" s="13">
        <f t="shared" si="3"/>
        <v>4267</v>
      </c>
      <c r="F72" s="12">
        <f t="shared" si="4"/>
        <v>4267</v>
      </c>
    </row>
    <row r="73" spans="1:8">
      <c r="A73" s="8"/>
      <c r="B73" s="28" t="s">
        <v>288</v>
      </c>
      <c r="C73" s="10">
        <v>1</v>
      </c>
      <c r="D73" s="12">
        <f>+D4+SUM(D7:D43)+SUM(D46:D47)+SUM(D50:D51)+SUM(D54:D55)+SUM(D58:D59)+SUM(D62:D63)+SUM(D66:D72)</f>
        <v>1385460</v>
      </c>
      <c r="E73" s="12">
        <f>+E4+SUM(E7:E43)+SUM(E46:E47)+SUM(E50:E51)+SUM(E54:E55)+SUM(E58:E59)+SUM(E62:E63)+SUM(E66:E72)</f>
        <v>692742</v>
      </c>
      <c r="F73" s="12">
        <f>+F4+SUM(F7:F43)+SUM(F46:F47)+SUM(F50:F51)+SUM(F54:F55)+SUM(F58:F59)+SUM(F62:F63)+SUM(F66:F72)</f>
        <v>692718</v>
      </c>
    </row>
    <row r="74" spans="1:8">
      <c r="B74" s="18" t="s">
        <v>38</v>
      </c>
      <c r="D74" s="19">
        <f>+D4</f>
        <v>1567</v>
      </c>
      <c r="E74" s="19">
        <f>+E4</f>
        <v>784</v>
      </c>
      <c r="F74" s="19">
        <f>+F4</f>
        <v>783</v>
      </c>
    </row>
    <row r="75" spans="1:8">
      <c r="B75" s="2" t="s">
        <v>39</v>
      </c>
      <c r="D75" s="19">
        <f>+D7</f>
        <v>9408</v>
      </c>
      <c r="E75" s="19">
        <f>+E7</f>
        <v>4704</v>
      </c>
      <c r="F75" s="19">
        <f>+F7</f>
        <v>4704</v>
      </c>
    </row>
    <row r="76" spans="1:8">
      <c r="B76" s="2" t="s">
        <v>40</v>
      </c>
      <c r="D76" s="19">
        <f>+D46+D50+D54+D58+D62+D66</f>
        <v>450815</v>
      </c>
      <c r="E76" s="19">
        <f>+E46+E50+E54+E58+E62+E66</f>
        <v>225408</v>
      </c>
      <c r="F76" s="19">
        <f>+F46+F50+F54+F58+F62+F66</f>
        <v>225407</v>
      </c>
      <c r="H76" s="3">
        <v>1</v>
      </c>
    </row>
    <row r="77" spans="1:8">
      <c r="B77" s="18" t="s">
        <v>41</v>
      </c>
      <c r="D77" s="19">
        <f>+D73-D74-D75-D76</f>
        <v>923670</v>
      </c>
      <c r="E77" s="19">
        <f>+E73-E74-E75-E76</f>
        <v>461846</v>
      </c>
      <c r="F77" s="19">
        <f>+F73-F74-F75-F76</f>
        <v>461824</v>
      </c>
      <c r="H77" s="3">
        <v>2</v>
      </c>
    </row>
    <row r="79" spans="1:8" hidden="1">
      <c r="B79" s="3" t="s">
        <v>42</v>
      </c>
      <c r="C79" s="4">
        <v>1.0000000000252862E-6</v>
      </c>
      <c r="D79" s="3">
        <f>+D72-ROUND(D3*C72,0)</f>
        <v>1</v>
      </c>
    </row>
  </sheetData>
  <pageMargins left="0.7" right="0.7" top="0.75" bottom="0.75" header="0.3" footer="0.3"/>
  <pageSetup scale="5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1">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667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Worksheet'!$D$32</f>
        <v>701105</v>
      </c>
      <c r="E3" s="11"/>
      <c r="F3" s="11"/>
    </row>
    <row r="4" spans="1:6">
      <c r="A4" s="8">
        <v>0</v>
      </c>
      <c r="B4" s="11" t="s">
        <v>4</v>
      </c>
      <c r="C4" s="10">
        <v>1.299E-3</v>
      </c>
      <c r="D4" s="12">
        <f>ROUND(D$3*C4,0)</f>
        <v>911</v>
      </c>
      <c r="E4" s="13">
        <f>ROUND(D4/2,0)</f>
        <v>456</v>
      </c>
      <c r="F4" s="12">
        <f>D4-E4</f>
        <v>455</v>
      </c>
    </row>
    <row r="5" spans="1:6">
      <c r="A5" s="8">
        <v>1</v>
      </c>
      <c r="B5" s="11" t="s">
        <v>668</v>
      </c>
      <c r="C5" s="10">
        <v>0.162909</v>
      </c>
      <c r="D5" s="9">
        <f>ROUND(D$3*C5,0)</f>
        <v>114216</v>
      </c>
      <c r="E5" s="11">
        <f>ROUND(D5/2,0)</f>
        <v>57108</v>
      </c>
      <c r="F5" s="9">
        <f>D5-E5</f>
        <v>57108</v>
      </c>
    </row>
    <row r="6" spans="1:6">
      <c r="A6" s="8"/>
      <c r="B6" s="11" t="s">
        <v>6</v>
      </c>
      <c r="C6" s="11"/>
      <c r="D6" s="14">
        <v>0.131215</v>
      </c>
      <c r="E6" s="11"/>
      <c r="F6" s="11"/>
    </row>
    <row r="7" spans="1:6">
      <c r="A7" s="8"/>
      <c r="B7" s="11" t="s">
        <v>7</v>
      </c>
      <c r="C7" s="11"/>
      <c r="D7" s="15">
        <f>ROUND(D5*D6,0)</f>
        <v>14987</v>
      </c>
      <c r="E7" s="16">
        <f>ROUND(D7/2,0)</f>
        <v>7494</v>
      </c>
      <c r="F7" s="15">
        <f>D7-E7</f>
        <v>7493</v>
      </c>
    </row>
    <row r="8" spans="1:6">
      <c r="A8" s="8"/>
      <c r="B8" s="11" t="s">
        <v>8</v>
      </c>
      <c r="C8" s="11"/>
      <c r="D8" s="12">
        <f>+D5-D7</f>
        <v>99229</v>
      </c>
      <c r="E8" s="13">
        <f>ROUND(D8/2,0)</f>
        <v>49615</v>
      </c>
      <c r="F8" s="12">
        <f>D8-E8</f>
        <v>49614</v>
      </c>
    </row>
    <row r="9" spans="1:6">
      <c r="A9" s="8">
        <v>2</v>
      </c>
      <c r="B9" s="11" t="s">
        <v>669</v>
      </c>
      <c r="C9" s="11"/>
      <c r="D9" s="9"/>
      <c r="E9" s="11"/>
      <c r="F9" s="11"/>
    </row>
    <row r="10" spans="1:6">
      <c r="A10" s="8"/>
      <c r="B10" s="11" t="s">
        <v>10</v>
      </c>
      <c r="C10" s="10">
        <v>2.9100000000000003E-4</v>
      </c>
      <c r="D10" s="12">
        <f>ROUND(D$3*C10,0)</f>
        <v>204</v>
      </c>
      <c r="E10" s="13">
        <f>ROUND(D10/2,0)</f>
        <v>102</v>
      </c>
      <c r="F10" s="12">
        <f>D10-E10</f>
        <v>102</v>
      </c>
    </row>
    <row r="11" spans="1:6">
      <c r="A11" s="8"/>
      <c r="B11" s="11" t="s">
        <v>11</v>
      </c>
      <c r="C11" s="10">
        <v>1.7699999999999999E-4</v>
      </c>
      <c r="D11" s="12">
        <f>ROUND(D$3*C11,0)</f>
        <v>124</v>
      </c>
      <c r="E11" s="13">
        <f>ROUND(D11/2,0)</f>
        <v>62</v>
      </c>
      <c r="F11" s="12">
        <f>D11-E11</f>
        <v>62</v>
      </c>
    </row>
    <row r="12" spans="1:6">
      <c r="A12" s="8">
        <v>2</v>
      </c>
      <c r="B12" s="11" t="s">
        <v>670</v>
      </c>
      <c r="C12" s="11"/>
      <c r="D12" s="9"/>
      <c r="E12" s="11"/>
      <c r="F12" s="11"/>
    </row>
    <row r="13" spans="1:6">
      <c r="A13" s="8"/>
      <c r="B13" s="11" t="s">
        <v>10</v>
      </c>
      <c r="C13" s="10">
        <v>7.5900000000000002E-4</v>
      </c>
      <c r="D13" s="12">
        <f>ROUND(D$3*C13,0)</f>
        <v>532</v>
      </c>
      <c r="E13" s="13">
        <f>ROUND(D13/2,0)</f>
        <v>266</v>
      </c>
      <c r="F13" s="12">
        <f>D13-E13</f>
        <v>266</v>
      </c>
    </row>
    <row r="14" spans="1:6">
      <c r="A14" s="8"/>
      <c r="B14" s="11" t="s">
        <v>11</v>
      </c>
      <c r="C14" s="10">
        <v>5.5900000000000004E-4</v>
      </c>
      <c r="D14" s="12">
        <f>ROUND(D$3*C14,0)</f>
        <v>392</v>
      </c>
      <c r="E14" s="13">
        <f>ROUND(D14/2,0)</f>
        <v>196</v>
      </c>
      <c r="F14" s="12">
        <f>D14-E14</f>
        <v>196</v>
      </c>
    </row>
    <row r="15" spans="1:6">
      <c r="A15" s="8">
        <v>2</v>
      </c>
      <c r="B15" s="11" t="s">
        <v>671</v>
      </c>
      <c r="C15" s="11"/>
      <c r="D15" s="9"/>
      <c r="E15" s="11"/>
      <c r="F15" s="11"/>
    </row>
    <row r="16" spans="1:6">
      <c r="A16" s="8"/>
      <c r="B16" s="11" t="s">
        <v>10</v>
      </c>
      <c r="C16" s="10">
        <v>4.1599999999999997E-4</v>
      </c>
      <c r="D16" s="12">
        <f>ROUND(D$3*C16,0)</f>
        <v>292</v>
      </c>
      <c r="E16" s="13">
        <f>ROUND(D16/2,0)</f>
        <v>146</v>
      </c>
      <c r="F16" s="12">
        <f>D16-E16</f>
        <v>146</v>
      </c>
    </row>
    <row r="17" spans="1:6">
      <c r="A17" s="8"/>
      <c r="B17" s="11" t="s">
        <v>11</v>
      </c>
      <c r="C17" s="10">
        <v>3.9399999999999998E-4</v>
      </c>
      <c r="D17" s="12">
        <f>ROUND(D$3*C17,0)</f>
        <v>276</v>
      </c>
      <c r="E17" s="13">
        <f>ROUND(D17/2,0)</f>
        <v>138</v>
      </c>
      <c r="F17" s="12">
        <f>D17-E17</f>
        <v>138</v>
      </c>
    </row>
    <row r="18" spans="1:6">
      <c r="A18" s="8">
        <v>2</v>
      </c>
      <c r="B18" s="11" t="s">
        <v>672</v>
      </c>
      <c r="C18" s="11"/>
      <c r="D18" s="9"/>
      <c r="E18" s="11"/>
      <c r="F18" s="11"/>
    </row>
    <row r="19" spans="1:6">
      <c r="A19" s="8"/>
      <c r="B19" s="11" t="s">
        <v>10</v>
      </c>
      <c r="C19" s="10">
        <v>4.7670000000000004E-3</v>
      </c>
      <c r="D19" s="12">
        <f>ROUND(D$3*C19,0)</f>
        <v>3342</v>
      </c>
      <c r="E19" s="13">
        <f>ROUND(D19/2,0)</f>
        <v>1671</v>
      </c>
      <c r="F19" s="12">
        <f>D19-E19</f>
        <v>1671</v>
      </c>
    </row>
    <row r="20" spans="1:6">
      <c r="A20" s="8"/>
      <c r="B20" s="11" t="s">
        <v>11</v>
      </c>
      <c r="C20" s="10">
        <v>5.6179999999999997E-3</v>
      </c>
      <c r="D20" s="12">
        <f>ROUND(D$3*C20,0)</f>
        <v>3939</v>
      </c>
      <c r="E20" s="13">
        <f>ROUND(D20/2,0)</f>
        <v>1970</v>
      </c>
      <c r="F20" s="12">
        <f>D20-E20</f>
        <v>1969</v>
      </c>
    </row>
    <row r="21" spans="1:6">
      <c r="A21" s="8">
        <v>2</v>
      </c>
      <c r="B21" s="11" t="s">
        <v>107</v>
      </c>
      <c r="C21" s="11"/>
      <c r="D21" s="9"/>
      <c r="E21" s="11"/>
      <c r="F21" s="11"/>
    </row>
    <row r="22" spans="1:6">
      <c r="A22" s="8"/>
      <c r="B22" s="11" t="s">
        <v>10</v>
      </c>
      <c r="C22" s="10">
        <v>2.202E-3</v>
      </c>
      <c r="D22" s="12">
        <f>ROUND(D$3*C22,0)</f>
        <v>1544</v>
      </c>
      <c r="E22" s="13">
        <f>ROUND(D22/2,0)</f>
        <v>772</v>
      </c>
      <c r="F22" s="12">
        <f>D22-E22</f>
        <v>772</v>
      </c>
    </row>
    <row r="23" spans="1:6">
      <c r="A23" s="8"/>
      <c r="B23" s="11" t="s">
        <v>11</v>
      </c>
      <c r="C23" s="10">
        <v>9.2900000000000003E-4</v>
      </c>
      <c r="D23" s="12">
        <f>ROUND(D$3*C23,0)</f>
        <v>651</v>
      </c>
      <c r="E23" s="13">
        <f>ROUND(D23/2,0)</f>
        <v>326</v>
      </c>
      <c r="F23" s="12">
        <f>D23-E23</f>
        <v>325</v>
      </c>
    </row>
    <row r="24" spans="1:6">
      <c r="A24" s="8">
        <v>2</v>
      </c>
      <c r="B24" s="11" t="s">
        <v>593</v>
      </c>
      <c r="C24" s="11"/>
      <c r="D24" s="9"/>
      <c r="E24" s="11"/>
      <c r="F24" s="11"/>
    </row>
    <row r="25" spans="1:6">
      <c r="A25" s="8"/>
      <c r="B25" s="11" t="s">
        <v>10</v>
      </c>
      <c r="C25" s="10">
        <v>3.5860000000000002E-3</v>
      </c>
      <c r="D25" s="12">
        <f>ROUND(D$3*C25,0)</f>
        <v>2514</v>
      </c>
      <c r="E25" s="13">
        <f>ROUND(D25/2,0)</f>
        <v>1257</v>
      </c>
      <c r="F25" s="12">
        <f>D25-E25</f>
        <v>1257</v>
      </c>
    </row>
    <row r="26" spans="1:6">
      <c r="A26" s="8"/>
      <c r="B26" s="11" t="s">
        <v>11</v>
      </c>
      <c r="C26" s="10">
        <v>1.0150000000000001E-3</v>
      </c>
      <c r="D26" s="12">
        <f>ROUND(D$3*C26,0)</f>
        <v>712</v>
      </c>
      <c r="E26" s="13">
        <f>ROUND(D26/2,0)</f>
        <v>356</v>
      </c>
      <c r="F26" s="12">
        <f>D26-E26</f>
        <v>356</v>
      </c>
    </row>
    <row r="27" spans="1:6">
      <c r="A27" s="8">
        <v>2</v>
      </c>
      <c r="B27" s="11" t="s">
        <v>49</v>
      </c>
      <c r="C27" s="11"/>
      <c r="D27" s="9"/>
      <c r="E27" s="11"/>
      <c r="F27" s="11"/>
    </row>
    <row r="28" spans="1:6">
      <c r="A28" s="8"/>
      <c r="B28" s="11" t="s">
        <v>10</v>
      </c>
      <c r="C28" s="10">
        <v>7.4100000000000001E-4</v>
      </c>
      <c r="D28" s="12">
        <f>ROUND(D$3*C28,0)</f>
        <v>520</v>
      </c>
      <c r="E28" s="13">
        <f>ROUND(D28/2,0)</f>
        <v>260</v>
      </c>
      <c r="F28" s="12">
        <f>D28-E28</f>
        <v>260</v>
      </c>
    </row>
    <row r="29" spans="1:6">
      <c r="A29" s="8"/>
      <c r="B29" s="11" t="s">
        <v>11</v>
      </c>
      <c r="C29" s="10">
        <v>4.8099999999999998E-4</v>
      </c>
      <c r="D29" s="12">
        <f>ROUND(D$3*C29,0)</f>
        <v>337</v>
      </c>
      <c r="E29" s="13">
        <f>ROUND(D29/2,0)</f>
        <v>169</v>
      </c>
      <c r="F29" s="12">
        <f>D29-E29</f>
        <v>168</v>
      </c>
    </row>
    <row r="30" spans="1:6">
      <c r="A30" s="8">
        <v>2</v>
      </c>
      <c r="B30" s="11" t="s">
        <v>149</v>
      </c>
      <c r="C30" s="11"/>
      <c r="D30" s="9"/>
      <c r="E30" s="11"/>
      <c r="F30" s="11"/>
    </row>
    <row r="31" spans="1:6">
      <c r="A31" s="8"/>
      <c r="B31" s="11" t="s">
        <v>10</v>
      </c>
      <c r="C31" s="10">
        <v>1.952E-3</v>
      </c>
      <c r="D31" s="12">
        <f>ROUND(D$3*C31,0)</f>
        <v>1369</v>
      </c>
      <c r="E31" s="13">
        <f>ROUND(D31/2,0)</f>
        <v>685</v>
      </c>
      <c r="F31" s="12">
        <f>D31-E31</f>
        <v>684</v>
      </c>
    </row>
    <row r="32" spans="1:6">
      <c r="A32" s="8"/>
      <c r="B32" s="11" t="s">
        <v>11</v>
      </c>
      <c r="C32" s="10">
        <v>5.189E-3</v>
      </c>
      <c r="D32" s="12">
        <f>ROUND(D$3*C32,0)</f>
        <v>3638</v>
      </c>
      <c r="E32" s="13">
        <f>ROUND(D32/2,0)</f>
        <v>1819</v>
      </c>
      <c r="F32" s="12">
        <f>D32-E32</f>
        <v>1819</v>
      </c>
    </row>
    <row r="33" spans="1:6">
      <c r="A33" s="8">
        <v>2</v>
      </c>
      <c r="B33" s="11" t="s">
        <v>673</v>
      </c>
      <c r="C33" s="11"/>
      <c r="D33" s="9"/>
      <c r="E33" s="11"/>
      <c r="F33" s="11"/>
    </row>
    <row r="34" spans="1:6">
      <c r="A34" s="8"/>
      <c r="B34" s="11" t="s">
        <v>10</v>
      </c>
      <c r="C34" s="10">
        <v>4.2859999999999999E-3</v>
      </c>
      <c r="D34" s="12">
        <f t="shared" ref="D34:D44" si="0">ROUND(D$3*C34,0)</f>
        <v>3005</v>
      </c>
      <c r="E34" s="13">
        <f t="shared" ref="E34:E44" si="1">ROUND(D34/2,0)</f>
        <v>1503</v>
      </c>
      <c r="F34" s="12">
        <f t="shared" ref="F34:F44" si="2">D34-E34</f>
        <v>1502</v>
      </c>
    </row>
    <row r="35" spans="1:6">
      <c r="A35" s="8"/>
      <c r="B35" s="11" t="s">
        <v>11</v>
      </c>
      <c r="C35" s="10">
        <v>7.8700000000000005E-4</v>
      </c>
      <c r="D35" s="12">
        <f t="shared" si="0"/>
        <v>552</v>
      </c>
      <c r="E35" s="13">
        <f t="shared" si="1"/>
        <v>276</v>
      </c>
      <c r="F35" s="12">
        <f t="shared" si="2"/>
        <v>276</v>
      </c>
    </row>
    <row r="36" spans="1:6">
      <c r="A36" s="8">
        <v>3</v>
      </c>
      <c r="B36" s="11" t="s">
        <v>674</v>
      </c>
      <c r="C36" s="10">
        <v>4.2999999999999999E-4</v>
      </c>
      <c r="D36" s="12">
        <f t="shared" si="0"/>
        <v>301</v>
      </c>
      <c r="E36" s="13">
        <f t="shared" si="1"/>
        <v>151</v>
      </c>
      <c r="F36" s="12">
        <f t="shared" si="2"/>
        <v>150</v>
      </c>
    </row>
    <row r="37" spans="1:6">
      <c r="A37" s="8">
        <v>3</v>
      </c>
      <c r="B37" s="11" t="s">
        <v>675</v>
      </c>
      <c r="C37" s="10">
        <v>7.528E-3</v>
      </c>
      <c r="D37" s="12">
        <f t="shared" si="0"/>
        <v>5278</v>
      </c>
      <c r="E37" s="13">
        <f t="shared" si="1"/>
        <v>2639</v>
      </c>
      <c r="F37" s="12">
        <f t="shared" si="2"/>
        <v>2639</v>
      </c>
    </row>
    <row r="38" spans="1:6">
      <c r="A38" s="8">
        <v>3</v>
      </c>
      <c r="B38" s="11" t="s">
        <v>676</v>
      </c>
      <c r="C38" s="10">
        <v>6.4195000000000002E-2</v>
      </c>
      <c r="D38" s="12">
        <f t="shared" si="0"/>
        <v>45007</v>
      </c>
      <c r="E38" s="13">
        <f t="shared" si="1"/>
        <v>22504</v>
      </c>
      <c r="F38" s="12">
        <f t="shared" si="2"/>
        <v>22503</v>
      </c>
    </row>
    <row r="39" spans="1:6">
      <c r="A39" s="8">
        <v>3</v>
      </c>
      <c r="B39" s="11" t="s">
        <v>677</v>
      </c>
      <c r="C39" s="10">
        <v>2.9299999999999999E-3</v>
      </c>
      <c r="D39" s="12">
        <f t="shared" si="0"/>
        <v>2054</v>
      </c>
      <c r="E39" s="13">
        <f t="shared" si="1"/>
        <v>1027</v>
      </c>
      <c r="F39" s="12">
        <f t="shared" si="2"/>
        <v>1027</v>
      </c>
    </row>
    <row r="40" spans="1:6">
      <c r="A40" s="8">
        <v>3</v>
      </c>
      <c r="B40" s="11" t="s">
        <v>678</v>
      </c>
      <c r="C40" s="10">
        <v>1.2669999999999999E-3</v>
      </c>
      <c r="D40" s="12">
        <f t="shared" si="0"/>
        <v>888</v>
      </c>
      <c r="E40" s="13">
        <f t="shared" si="1"/>
        <v>444</v>
      </c>
      <c r="F40" s="12">
        <f t="shared" si="2"/>
        <v>444</v>
      </c>
    </row>
    <row r="41" spans="1:6">
      <c r="A41" s="8">
        <v>3</v>
      </c>
      <c r="B41" s="11" t="s">
        <v>679</v>
      </c>
      <c r="C41" s="10">
        <v>7.6660000000000001E-3</v>
      </c>
      <c r="D41" s="12">
        <f t="shared" si="0"/>
        <v>5375</v>
      </c>
      <c r="E41" s="13">
        <f t="shared" si="1"/>
        <v>2688</v>
      </c>
      <c r="F41" s="12">
        <f t="shared" si="2"/>
        <v>2687</v>
      </c>
    </row>
    <row r="42" spans="1:6">
      <c r="A42" s="8">
        <v>3</v>
      </c>
      <c r="B42" s="11" t="s">
        <v>680</v>
      </c>
      <c r="C42" s="10">
        <v>1.1E-5</v>
      </c>
      <c r="D42" s="12">
        <f t="shared" si="0"/>
        <v>8</v>
      </c>
      <c r="E42" s="13">
        <f t="shared" si="1"/>
        <v>4</v>
      </c>
      <c r="F42" s="12">
        <f t="shared" si="2"/>
        <v>4</v>
      </c>
    </row>
    <row r="43" spans="1:6">
      <c r="A43" s="8">
        <v>3</v>
      </c>
      <c r="B43" s="11" t="s">
        <v>681</v>
      </c>
      <c r="C43" s="10">
        <v>1.06E-4</v>
      </c>
      <c r="D43" s="12">
        <f t="shared" si="0"/>
        <v>74</v>
      </c>
      <c r="E43" s="13">
        <f t="shared" si="1"/>
        <v>37</v>
      </c>
      <c r="F43" s="12">
        <f t="shared" si="2"/>
        <v>37</v>
      </c>
    </row>
    <row r="44" spans="1:6">
      <c r="A44" s="8">
        <v>4</v>
      </c>
      <c r="B44" s="11" t="s">
        <v>682</v>
      </c>
      <c r="C44" s="10">
        <v>9.1796000000000003E-2</v>
      </c>
      <c r="D44" s="9">
        <f t="shared" si="0"/>
        <v>64359</v>
      </c>
      <c r="E44" s="11">
        <f t="shared" si="1"/>
        <v>32180</v>
      </c>
      <c r="F44" s="9">
        <f t="shared" si="2"/>
        <v>32179</v>
      </c>
    </row>
    <row r="45" spans="1:6">
      <c r="A45" s="8"/>
      <c r="B45" s="11" t="s">
        <v>28</v>
      </c>
      <c r="C45" s="11"/>
      <c r="D45" s="14">
        <v>0.43088500000000002</v>
      </c>
      <c r="E45" s="11"/>
      <c r="F45" s="11"/>
    </row>
    <row r="46" spans="1:6">
      <c r="A46" s="8"/>
      <c r="B46" s="11" t="s">
        <v>29</v>
      </c>
      <c r="C46" s="11"/>
      <c r="D46" s="15">
        <f>ROUND(D44*D45,0)</f>
        <v>27731</v>
      </c>
      <c r="E46" s="16">
        <f>ROUND(D46/2,0)</f>
        <v>13866</v>
      </c>
      <c r="F46" s="15">
        <f>D46-E46</f>
        <v>13865</v>
      </c>
    </row>
    <row r="47" spans="1:6">
      <c r="A47" s="8"/>
      <c r="B47" s="11" t="s">
        <v>30</v>
      </c>
      <c r="C47" s="11"/>
      <c r="D47" s="12">
        <f>+D44-D46</f>
        <v>36628</v>
      </c>
      <c r="E47" s="13">
        <f>ROUND(D47/2,0)</f>
        <v>18314</v>
      </c>
      <c r="F47" s="12">
        <f>D47-E47</f>
        <v>18314</v>
      </c>
    </row>
    <row r="48" spans="1:6">
      <c r="A48" s="8">
        <v>4</v>
      </c>
      <c r="B48" s="11" t="s">
        <v>683</v>
      </c>
      <c r="C48" s="10">
        <v>0.33536500000000002</v>
      </c>
      <c r="D48" s="9">
        <f>ROUND(D$3*C48,0)</f>
        <v>235126</v>
      </c>
      <c r="E48" s="11">
        <f>ROUND(D48/2,0)</f>
        <v>117563</v>
      </c>
      <c r="F48" s="9">
        <f>D48-E48</f>
        <v>117563</v>
      </c>
    </row>
    <row r="49" spans="1:6">
      <c r="A49" s="8"/>
      <c r="B49" s="11" t="s">
        <v>28</v>
      </c>
      <c r="C49" s="11"/>
      <c r="D49" s="14">
        <v>0.41516700000000001</v>
      </c>
      <c r="E49" s="11"/>
      <c r="F49" s="11"/>
    </row>
    <row r="50" spans="1:6">
      <c r="A50" s="8"/>
      <c r="B50" s="11" t="s">
        <v>29</v>
      </c>
      <c r="C50" s="11"/>
      <c r="D50" s="15">
        <f>ROUND(D48*D49,0)</f>
        <v>97617</v>
      </c>
      <c r="E50" s="16">
        <f>ROUND(D50/2,0)</f>
        <v>48809</v>
      </c>
      <c r="F50" s="15">
        <f>D50-E50</f>
        <v>48808</v>
      </c>
    </row>
    <row r="51" spans="1:6">
      <c r="A51" s="8"/>
      <c r="B51" s="11" t="s">
        <v>30</v>
      </c>
      <c r="C51" s="11"/>
      <c r="D51" s="12">
        <f>+D48-D50</f>
        <v>137509</v>
      </c>
      <c r="E51" s="13">
        <f>ROUND(D51/2,0)</f>
        <v>68755</v>
      </c>
      <c r="F51" s="12">
        <f>D51-E51</f>
        <v>68754</v>
      </c>
    </row>
    <row r="52" spans="1:6">
      <c r="A52" s="8">
        <v>4</v>
      </c>
      <c r="B52" s="11" t="s">
        <v>684</v>
      </c>
      <c r="C52" s="10">
        <v>0.17296700000000001</v>
      </c>
      <c r="D52" s="9">
        <f>ROUND(D$3*C52,0)</f>
        <v>121268</v>
      </c>
      <c r="E52" s="11">
        <f>ROUND(D52/2,0)</f>
        <v>60634</v>
      </c>
      <c r="F52" s="9">
        <f>D52-E52</f>
        <v>60634</v>
      </c>
    </row>
    <row r="53" spans="1:6">
      <c r="A53" s="8"/>
      <c r="B53" s="11" t="s">
        <v>28</v>
      </c>
      <c r="C53" s="11"/>
      <c r="D53" s="14">
        <v>0.41213100000000003</v>
      </c>
      <c r="E53" s="11"/>
      <c r="F53" s="11"/>
    </row>
    <row r="54" spans="1:6">
      <c r="A54" s="8"/>
      <c r="B54" s="11" t="s">
        <v>29</v>
      </c>
      <c r="C54" s="11"/>
      <c r="D54" s="15">
        <f>ROUND(D52*D53,0)</f>
        <v>49978</v>
      </c>
      <c r="E54" s="16">
        <f>ROUND(D54/2,0)</f>
        <v>24989</v>
      </c>
      <c r="F54" s="15">
        <f>D54-E54</f>
        <v>24989</v>
      </c>
    </row>
    <row r="55" spans="1:6">
      <c r="A55" s="8"/>
      <c r="B55" s="11" t="s">
        <v>30</v>
      </c>
      <c r="C55" s="11"/>
      <c r="D55" s="12">
        <f>+D52-D54</f>
        <v>71290</v>
      </c>
      <c r="E55" s="13">
        <f>ROUND(D55/2,0)</f>
        <v>35645</v>
      </c>
      <c r="F55" s="12">
        <f>D55-E55</f>
        <v>35645</v>
      </c>
    </row>
    <row r="56" spans="1:6">
      <c r="A56" s="8">
        <v>4</v>
      </c>
      <c r="B56" s="11" t="s">
        <v>685</v>
      </c>
      <c r="C56" s="10">
        <v>0.11738199999999988</v>
      </c>
      <c r="D56" s="9">
        <f>+D3:D3-SUM(D4:D5)-SUM(D10:D44)-D48-D52</f>
        <v>82297</v>
      </c>
      <c r="E56" s="11">
        <f>ROUND(D56/2,0)</f>
        <v>41149</v>
      </c>
      <c r="F56" s="9">
        <f>D56-E56</f>
        <v>41148</v>
      </c>
    </row>
    <row r="57" spans="1:6">
      <c r="A57" s="8"/>
      <c r="B57" s="11" t="s">
        <v>28</v>
      </c>
      <c r="C57" s="11"/>
      <c r="D57" s="14">
        <v>0.39052900000000002</v>
      </c>
      <c r="E57" s="11"/>
      <c r="F57" s="11"/>
    </row>
    <row r="58" spans="1:6">
      <c r="A58" s="8"/>
      <c r="B58" s="11" t="s">
        <v>29</v>
      </c>
      <c r="C58" s="11"/>
      <c r="D58" s="15">
        <f>ROUND(D56*D57,0)</f>
        <v>32139</v>
      </c>
      <c r="E58" s="16">
        <f>ROUND(D58/2,0)</f>
        <v>16070</v>
      </c>
      <c r="F58" s="15">
        <f>D58-E58</f>
        <v>16069</v>
      </c>
    </row>
    <row r="59" spans="1:6">
      <c r="A59" s="8"/>
      <c r="B59" s="11" t="s">
        <v>30</v>
      </c>
      <c r="C59" s="11"/>
      <c r="D59" s="12">
        <f>+D56-D58</f>
        <v>50158</v>
      </c>
      <c r="E59" s="13">
        <f>ROUND(D59/2,0)</f>
        <v>25079</v>
      </c>
      <c r="F59" s="12">
        <f>D59-E59</f>
        <v>25079</v>
      </c>
    </row>
    <row r="60" spans="1:6">
      <c r="A60" s="8">
        <v>5</v>
      </c>
      <c r="B60" s="11" t="s">
        <v>686</v>
      </c>
      <c r="C60" s="10">
        <v>0</v>
      </c>
      <c r="D60" s="12">
        <f>ROUND(D$3*C60,0)</f>
        <v>0</v>
      </c>
      <c r="E60" s="12">
        <f>ROUND(D60/2,0)</f>
        <v>0</v>
      </c>
      <c r="F60" s="12">
        <f>D60-E60</f>
        <v>0</v>
      </c>
    </row>
    <row r="61" spans="1:6">
      <c r="A61" s="8">
        <v>5</v>
      </c>
      <c r="B61" s="11" t="s">
        <v>687</v>
      </c>
      <c r="C61" s="10">
        <v>0</v>
      </c>
      <c r="D61" s="12">
        <f>ROUND(D$3*C61,0)</f>
        <v>0</v>
      </c>
      <c r="E61" s="12">
        <f>ROUND(D61/2,0)</f>
        <v>0</v>
      </c>
      <c r="F61" s="12">
        <f>D61-E61</f>
        <v>0</v>
      </c>
    </row>
    <row r="62" spans="1:6">
      <c r="A62" s="8">
        <v>6</v>
      </c>
      <c r="B62" s="11" t="s">
        <v>488</v>
      </c>
      <c r="C62" s="10">
        <v>0</v>
      </c>
      <c r="D62" s="12">
        <f>ROUND(D$3*C62,0)</f>
        <v>0</v>
      </c>
      <c r="E62" s="12">
        <f>ROUND(D62/2,0)</f>
        <v>0</v>
      </c>
      <c r="F62" s="12">
        <f>D62-E62</f>
        <v>0</v>
      </c>
    </row>
    <row r="63" spans="1:6">
      <c r="A63" s="8"/>
      <c r="B63" s="28" t="s">
        <v>288</v>
      </c>
      <c r="C63" s="10">
        <v>1</v>
      </c>
      <c r="D63" s="12">
        <f>+D4+SUM(D7:D43)+SUM(D46:D47)+SUM(D50:D51)+SUM(D54:D55)+SUM(D58:D62)</f>
        <v>701105</v>
      </c>
      <c r="E63" s="12">
        <f>+E4+SUM(E7:E43)+SUM(E46:E47)+SUM(E50:E51)+SUM(E54:E55)+SUM(E58:E62)</f>
        <v>350560</v>
      </c>
      <c r="F63" s="12">
        <f>+F4+SUM(F7:F43)+SUM(F46:F47)+SUM(F50:F51)+SUM(F54:F55)+SUM(F58:F62)</f>
        <v>350545</v>
      </c>
    </row>
    <row r="64" spans="1:6">
      <c r="B64" s="18" t="s">
        <v>38</v>
      </c>
      <c r="D64" s="19">
        <f>+D4</f>
        <v>911</v>
      </c>
      <c r="E64" s="19">
        <f>+E4</f>
        <v>456</v>
      </c>
      <c r="F64" s="19">
        <f>+F4</f>
        <v>455</v>
      </c>
    </row>
    <row r="65" spans="1:8">
      <c r="B65" s="2" t="s">
        <v>39</v>
      </c>
      <c r="D65" s="19">
        <f>+D7</f>
        <v>14987</v>
      </c>
      <c r="E65" s="19">
        <f>+E7</f>
        <v>7494</v>
      </c>
      <c r="F65" s="19">
        <f>+F7</f>
        <v>7493</v>
      </c>
    </row>
    <row r="66" spans="1:8">
      <c r="B66" s="2" t="s">
        <v>40</v>
      </c>
      <c r="D66" s="19">
        <f>+D46+D50+D54+D58</f>
        <v>207465</v>
      </c>
      <c r="E66" s="19">
        <f>+E46+E50+E54+E58</f>
        <v>103734</v>
      </c>
      <c r="F66" s="19">
        <f>+F46+F50+F54+F58</f>
        <v>103731</v>
      </c>
      <c r="H66" s="3">
        <v>1</v>
      </c>
    </row>
    <row r="67" spans="1:8">
      <c r="B67" s="18" t="s">
        <v>41</v>
      </c>
      <c r="D67" s="19">
        <f>+D63-D64-D65-D66</f>
        <v>477742</v>
      </c>
      <c r="E67" s="19">
        <f>+E63-E64-E65-E66</f>
        <v>238876</v>
      </c>
      <c r="F67" s="19">
        <f>+F63-F64-F65-F66</f>
        <v>238866</v>
      </c>
      <c r="H67" s="3">
        <v>2</v>
      </c>
    </row>
    <row r="69" spans="1:8" hidden="1">
      <c r="B69" s="3" t="s">
        <v>42</v>
      </c>
      <c r="C69" s="4">
        <v>-2.0000000001269003E-6</v>
      </c>
      <c r="D69" s="3">
        <f>+D56-ROUND(D3*C56,0)</f>
        <v>0</v>
      </c>
    </row>
    <row r="71" spans="1:8">
      <c r="A71" s="1" t="s">
        <v>590</v>
      </c>
    </row>
  </sheetData>
  <pageMargins left="0.7" right="0.7" top="0.75" bottom="0.75" header="0.3" footer="0.3"/>
  <pageSetup scale="6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2">
    <pageSetUpPr fitToPage="1"/>
  </sheetPr>
  <dimension ref="A1:WVB83"/>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28515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28515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28515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28515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28515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28515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28515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28515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28515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28515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28515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28515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28515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28515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28515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28515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28515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28515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28515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28515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28515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28515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28515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28515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28515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28515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28515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28515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28515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28515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28515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28515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28515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28515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28515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28515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28515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28515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28515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28515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28515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28515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28515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28515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28515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28515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28515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28515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28515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28515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28515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28515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28515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28515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28515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28515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28515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28515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28515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28515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28515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28515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28515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688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Worksheet'!$D$33</f>
        <v>255768</v>
      </c>
      <c r="E3" s="11"/>
      <c r="F3" s="11"/>
    </row>
    <row r="4" spans="1:6">
      <c r="A4" s="8">
        <v>0</v>
      </c>
      <c r="B4" s="11" t="s">
        <v>4</v>
      </c>
      <c r="C4" s="10">
        <v>1.3630000000000001E-3</v>
      </c>
      <c r="D4" s="12">
        <f>ROUND(D$3*C4,0)</f>
        <v>349</v>
      </c>
      <c r="E4" s="13">
        <f>ROUND(D4/2,0)</f>
        <v>175</v>
      </c>
      <c r="F4" s="12">
        <f>D4-E4</f>
        <v>174</v>
      </c>
    </row>
    <row r="5" spans="1:6">
      <c r="A5" s="8">
        <v>1</v>
      </c>
      <c r="B5" s="11" t="s">
        <v>689</v>
      </c>
      <c r="C5" s="10">
        <v>0.229241</v>
      </c>
      <c r="D5" s="9">
        <f>ROUND(D$3*C5,0)</f>
        <v>58633</v>
      </c>
      <c r="E5" s="11">
        <f>ROUND(D5/2,0)</f>
        <v>29317</v>
      </c>
      <c r="F5" s="9">
        <f>D5-E5</f>
        <v>29316</v>
      </c>
    </row>
    <row r="6" spans="1:6">
      <c r="A6" s="8"/>
      <c r="B6" s="11" t="s">
        <v>6</v>
      </c>
      <c r="C6" s="11"/>
      <c r="D6" s="14">
        <v>0.31115300000000001</v>
      </c>
      <c r="E6" s="11"/>
      <c r="F6" s="11"/>
    </row>
    <row r="7" spans="1:6">
      <c r="A7" s="8"/>
      <c r="B7" s="11" t="s">
        <v>7</v>
      </c>
      <c r="C7" s="11"/>
      <c r="D7" s="15">
        <f>ROUND(D5*D6,0)</f>
        <v>18244</v>
      </c>
      <c r="E7" s="16">
        <f>ROUND(D7/2,0)</f>
        <v>9122</v>
      </c>
      <c r="F7" s="15">
        <f>D7-E7</f>
        <v>9122</v>
      </c>
    </row>
    <row r="8" spans="1:6">
      <c r="A8" s="8"/>
      <c r="B8" s="11" t="s">
        <v>8</v>
      </c>
      <c r="C8" s="11"/>
      <c r="D8" s="12">
        <f>+D5-D7</f>
        <v>40389</v>
      </c>
      <c r="E8" s="13">
        <f>ROUND(D8/2,0)</f>
        <v>20195</v>
      </c>
      <c r="F8" s="12">
        <f>D8-E8</f>
        <v>20194</v>
      </c>
    </row>
    <row r="9" spans="1:6">
      <c r="A9" s="8">
        <v>2</v>
      </c>
      <c r="B9" s="11" t="s">
        <v>669</v>
      </c>
      <c r="C9" s="11"/>
      <c r="D9" s="9"/>
      <c r="E9" s="11"/>
      <c r="F9" s="11"/>
    </row>
    <row r="10" spans="1:6">
      <c r="A10" s="8"/>
      <c r="B10" s="11" t="s">
        <v>10</v>
      </c>
      <c r="C10" s="10">
        <v>1.286E-3</v>
      </c>
      <c r="D10" s="12">
        <f>ROUND(D$3*C10,0)</f>
        <v>329</v>
      </c>
      <c r="E10" s="13">
        <f>ROUND(D10/2,0)</f>
        <v>165</v>
      </c>
      <c r="F10" s="12">
        <f>D10-E10</f>
        <v>164</v>
      </c>
    </row>
    <row r="11" spans="1:6">
      <c r="A11" s="8"/>
      <c r="B11" s="11" t="s">
        <v>11</v>
      </c>
      <c r="C11" s="10">
        <v>4.6999999999999999E-4</v>
      </c>
      <c r="D11" s="12">
        <f>ROUND(D$3*C11,0)</f>
        <v>120</v>
      </c>
      <c r="E11" s="13">
        <f>ROUND(D11/2,0)</f>
        <v>60</v>
      </c>
      <c r="F11" s="12">
        <f>D11-E11</f>
        <v>60</v>
      </c>
    </row>
    <row r="12" spans="1:6">
      <c r="A12" s="8">
        <v>2</v>
      </c>
      <c r="B12" s="11" t="s">
        <v>200</v>
      </c>
      <c r="C12" s="11"/>
      <c r="D12" s="9"/>
      <c r="E12" s="11"/>
      <c r="F12" s="11"/>
    </row>
    <row r="13" spans="1:6">
      <c r="A13" s="8"/>
      <c r="B13" s="11" t="s">
        <v>10</v>
      </c>
      <c r="C13" s="10">
        <v>1.3999999999999999E-4</v>
      </c>
      <c r="D13" s="12">
        <f>ROUND(D$3*C13,0)</f>
        <v>36</v>
      </c>
      <c r="E13" s="13">
        <f>ROUND(D13/2,0)</f>
        <v>18</v>
      </c>
      <c r="F13" s="12">
        <f>D13-E13</f>
        <v>18</v>
      </c>
    </row>
    <row r="14" spans="1:6">
      <c r="A14" s="8"/>
      <c r="B14" s="11" t="s">
        <v>11</v>
      </c>
      <c r="C14" s="10">
        <v>0</v>
      </c>
      <c r="D14" s="12">
        <f>ROUND(D$3*C14,0)</f>
        <v>0</v>
      </c>
      <c r="E14" s="13">
        <f>ROUND(D14/2,0)</f>
        <v>0</v>
      </c>
      <c r="F14" s="12">
        <f>D14-E14</f>
        <v>0</v>
      </c>
    </row>
    <row r="15" spans="1:6">
      <c r="A15" s="8">
        <v>2</v>
      </c>
      <c r="B15" s="11" t="s">
        <v>372</v>
      </c>
      <c r="C15" s="11"/>
      <c r="D15" s="9"/>
      <c r="E15" s="11"/>
      <c r="F15" s="11"/>
    </row>
    <row r="16" spans="1:6">
      <c r="A16" s="8"/>
      <c r="B16" s="11" t="s">
        <v>10</v>
      </c>
      <c r="C16" s="10">
        <v>4.5899999999999999E-4</v>
      </c>
      <c r="D16" s="12">
        <f>ROUND(D$3*C16,0)</f>
        <v>117</v>
      </c>
      <c r="E16" s="13">
        <f>ROUND(D16/2,0)</f>
        <v>59</v>
      </c>
      <c r="F16" s="12">
        <f>D16-E16</f>
        <v>58</v>
      </c>
    </row>
    <row r="17" spans="1:6">
      <c r="A17" s="8"/>
      <c r="B17" s="11" t="s">
        <v>11</v>
      </c>
      <c r="C17" s="10">
        <v>9.59E-4</v>
      </c>
      <c r="D17" s="12">
        <f>ROUND(D$3*C17,0)</f>
        <v>245</v>
      </c>
      <c r="E17" s="13">
        <f>ROUND(D17/2,0)</f>
        <v>123</v>
      </c>
      <c r="F17" s="12">
        <f>D17-E17</f>
        <v>122</v>
      </c>
    </row>
    <row r="18" spans="1:6">
      <c r="A18" s="8">
        <v>2</v>
      </c>
      <c r="B18" s="11" t="s">
        <v>86</v>
      </c>
      <c r="C18" s="11"/>
      <c r="D18" s="9"/>
      <c r="E18" s="11"/>
      <c r="F18" s="11"/>
    </row>
    <row r="19" spans="1:6">
      <c r="A19" s="8"/>
      <c r="B19" s="11" t="s">
        <v>10</v>
      </c>
      <c r="C19" s="10">
        <v>2.8770000000000002E-3</v>
      </c>
      <c r="D19" s="12">
        <f>ROUND(D$3*C19,0)</f>
        <v>736</v>
      </c>
      <c r="E19" s="13">
        <f>ROUND(D19/2,0)</f>
        <v>368</v>
      </c>
      <c r="F19" s="12">
        <f>D19-E19</f>
        <v>368</v>
      </c>
    </row>
    <row r="20" spans="1:6">
      <c r="A20" s="8"/>
      <c r="B20" s="11" t="s">
        <v>11</v>
      </c>
      <c r="C20" s="10">
        <v>2.0950000000000001E-3</v>
      </c>
      <c r="D20" s="12">
        <f>ROUND(D$3*C20,0)</f>
        <v>536</v>
      </c>
      <c r="E20" s="13">
        <f>ROUND(D20/2,0)</f>
        <v>268</v>
      </c>
      <c r="F20" s="12">
        <f>D20-E20</f>
        <v>268</v>
      </c>
    </row>
    <row r="21" spans="1:6">
      <c r="A21" s="8">
        <v>2</v>
      </c>
      <c r="B21" s="11" t="s">
        <v>690</v>
      </c>
      <c r="C21" s="11"/>
      <c r="D21" s="9"/>
      <c r="E21" s="11"/>
      <c r="F21" s="11"/>
    </row>
    <row r="22" spans="1:6">
      <c r="A22" s="8"/>
      <c r="B22" s="11" t="s">
        <v>10</v>
      </c>
      <c r="C22" s="10">
        <v>7.4600000000000003E-4</v>
      </c>
      <c r="D22" s="12">
        <f>ROUND(D$3*C22,0)</f>
        <v>191</v>
      </c>
      <c r="E22" s="13">
        <f>ROUND(D22/2,0)</f>
        <v>96</v>
      </c>
      <c r="F22" s="12">
        <f>D22-E22</f>
        <v>95</v>
      </c>
    </row>
    <row r="23" spans="1:6">
      <c r="A23" s="8"/>
      <c r="B23" s="11" t="s">
        <v>11</v>
      </c>
      <c r="C23" s="10">
        <v>0</v>
      </c>
      <c r="D23" s="12">
        <f>ROUND(D$3*C23,0)</f>
        <v>0</v>
      </c>
      <c r="E23" s="13">
        <f>ROUND(D23/2,0)</f>
        <v>0</v>
      </c>
      <c r="F23" s="12">
        <f>D23-E23</f>
        <v>0</v>
      </c>
    </row>
    <row r="24" spans="1:6">
      <c r="A24" s="8">
        <v>2</v>
      </c>
      <c r="B24" s="11" t="s">
        <v>49</v>
      </c>
      <c r="C24" s="11"/>
      <c r="D24" s="9"/>
      <c r="E24" s="11"/>
      <c r="F24" s="11"/>
    </row>
    <row r="25" spans="1:6">
      <c r="A25" s="8"/>
      <c r="B25" s="11" t="s">
        <v>10</v>
      </c>
      <c r="C25" s="10">
        <v>1.7049999999999999E-3</v>
      </c>
      <c r="D25" s="12">
        <f>ROUND(D$3*C25,0)</f>
        <v>436</v>
      </c>
      <c r="E25" s="13">
        <f>ROUND(D25/2,0)</f>
        <v>218</v>
      </c>
      <c r="F25" s="12">
        <f>D25-E25</f>
        <v>218</v>
      </c>
    </row>
    <row r="26" spans="1:6">
      <c r="A26" s="8"/>
      <c r="B26" s="11" t="s">
        <v>11</v>
      </c>
      <c r="C26" s="10">
        <v>1.0219999999999999E-3</v>
      </c>
      <c r="D26" s="12">
        <f>ROUND(D$3*C26,0)</f>
        <v>261</v>
      </c>
      <c r="E26" s="13">
        <f>ROUND(D26/2,0)</f>
        <v>131</v>
      </c>
      <c r="F26" s="12">
        <f>D26-E26</f>
        <v>130</v>
      </c>
    </row>
    <row r="27" spans="1:6">
      <c r="A27" s="8">
        <v>2</v>
      </c>
      <c r="B27" s="11" t="s">
        <v>691</v>
      </c>
      <c r="C27" s="11"/>
      <c r="D27" s="9"/>
      <c r="E27" s="11"/>
      <c r="F27" s="11"/>
    </row>
    <row r="28" spans="1:6">
      <c r="A28" s="8"/>
      <c r="B28" s="11" t="s">
        <v>10</v>
      </c>
      <c r="C28" s="10">
        <v>8.9999999999999998E-4</v>
      </c>
      <c r="D28" s="12">
        <f>ROUND(D$3*C28,0)</f>
        <v>230</v>
      </c>
      <c r="E28" s="13">
        <f>ROUND(D28/2,0)</f>
        <v>115</v>
      </c>
      <c r="F28" s="12">
        <f>D28-E28</f>
        <v>115</v>
      </c>
    </row>
    <row r="29" spans="1:6">
      <c r="A29" s="8"/>
      <c r="B29" s="11" t="s">
        <v>11</v>
      </c>
      <c r="C29" s="10">
        <v>0</v>
      </c>
      <c r="D29" s="12">
        <f>ROUND(D$3*C29,0)</f>
        <v>0</v>
      </c>
      <c r="E29" s="13">
        <f>ROUND(D29/2,0)</f>
        <v>0</v>
      </c>
      <c r="F29" s="12">
        <f>D29-E29</f>
        <v>0</v>
      </c>
    </row>
    <row r="30" spans="1:6">
      <c r="A30" s="8">
        <v>2</v>
      </c>
      <c r="B30" s="11" t="s">
        <v>252</v>
      </c>
      <c r="C30" s="11"/>
      <c r="D30" s="9"/>
      <c r="E30" s="11"/>
      <c r="F30" s="11"/>
    </row>
    <row r="31" spans="1:6">
      <c r="A31" s="8"/>
      <c r="B31" s="11" t="s">
        <v>10</v>
      </c>
      <c r="C31" s="10">
        <v>3.9300000000000001E-4</v>
      </c>
      <c r="D31" s="12">
        <f>ROUND(D$3*C31,0)</f>
        <v>101</v>
      </c>
      <c r="E31" s="13">
        <f>ROUND(D31/2,0)</f>
        <v>51</v>
      </c>
      <c r="F31" s="12">
        <f>D31-E31</f>
        <v>50</v>
      </c>
    </row>
    <row r="32" spans="1:6">
      <c r="A32" s="8"/>
      <c r="B32" s="11" t="s">
        <v>11</v>
      </c>
      <c r="C32" s="10">
        <v>3.0899999999999998E-4</v>
      </c>
      <c r="D32" s="12">
        <f>ROUND(D$3*C32,0)</f>
        <v>79</v>
      </c>
      <c r="E32" s="13">
        <f>ROUND(D32/2,0)</f>
        <v>40</v>
      </c>
      <c r="F32" s="12">
        <f>D32-E32</f>
        <v>39</v>
      </c>
    </row>
    <row r="33" spans="1:6">
      <c r="A33" s="8">
        <v>2</v>
      </c>
      <c r="B33" s="11" t="s">
        <v>376</v>
      </c>
      <c r="C33" s="11"/>
      <c r="D33" s="9"/>
      <c r="E33" s="11"/>
      <c r="F33" s="11"/>
    </row>
    <row r="34" spans="1:6">
      <c r="A34" s="8"/>
      <c r="B34" s="11" t="s">
        <v>10</v>
      </c>
      <c r="C34" s="10">
        <v>1.477E-3</v>
      </c>
      <c r="D34" s="12">
        <f>ROUND(D$3*C34,0)</f>
        <v>378</v>
      </c>
      <c r="E34" s="13">
        <f>ROUND(D34/2,0)</f>
        <v>189</v>
      </c>
      <c r="F34" s="12">
        <f>D34-E34</f>
        <v>189</v>
      </c>
    </row>
    <row r="35" spans="1:6">
      <c r="A35" s="8"/>
      <c r="B35" s="11" t="s">
        <v>11</v>
      </c>
      <c r="C35" s="10">
        <v>1.2819999999999999E-3</v>
      </c>
      <c r="D35" s="12">
        <f>ROUND(D$3*C35,0)</f>
        <v>328</v>
      </c>
      <c r="E35" s="13">
        <f>ROUND(D35/2,0)</f>
        <v>164</v>
      </c>
      <c r="F35" s="12">
        <f>D35-E35</f>
        <v>164</v>
      </c>
    </row>
    <row r="36" spans="1:6">
      <c r="A36" s="8">
        <v>2</v>
      </c>
      <c r="B36" s="11" t="s">
        <v>627</v>
      </c>
      <c r="C36" s="11"/>
      <c r="D36" s="9"/>
      <c r="E36" s="11"/>
      <c r="F36" s="11"/>
    </row>
    <row r="37" spans="1:6">
      <c r="A37" s="8"/>
      <c r="B37" s="11" t="s">
        <v>10</v>
      </c>
      <c r="C37" s="10">
        <v>2.2000000000000001E-4</v>
      </c>
      <c r="D37" s="12">
        <f>ROUND(D$3*C37,0)</f>
        <v>56</v>
      </c>
      <c r="E37" s="13">
        <f>ROUND(D37/2,0)</f>
        <v>28</v>
      </c>
      <c r="F37" s="12">
        <f>D37-E37</f>
        <v>28</v>
      </c>
    </row>
    <row r="38" spans="1:6">
      <c r="A38" s="8"/>
      <c r="B38" s="11" t="s">
        <v>11</v>
      </c>
      <c r="C38" s="10">
        <v>9.2E-5</v>
      </c>
      <c r="D38" s="12">
        <f>ROUND(D$3*C38,0)</f>
        <v>24</v>
      </c>
      <c r="E38" s="13">
        <f>ROUND(D38/2,0)</f>
        <v>12</v>
      </c>
      <c r="F38" s="12">
        <f>D38-E38</f>
        <v>12</v>
      </c>
    </row>
    <row r="39" spans="1:6">
      <c r="A39" s="8">
        <v>2</v>
      </c>
      <c r="B39" s="11" t="s">
        <v>22</v>
      </c>
      <c r="C39" s="11"/>
      <c r="D39" s="9"/>
      <c r="E39" s="11"/>
      <c r="F39" s="11"/>
    </row>
    <row r="40" spans="1:6">
      <c r="A40" s="8"/>
      <c r="B40" s="11" t="s">
        <v>10</v>
      </c>
      <c r="C40" s="10">
        <v>2.1699999999999999E-4</v>
      </c>
      <c r="D40" s="12">
        <f>ROUND(D$3*C40,0)</f>
        <v>56</v>
      </c>
      <c r="E40" s="13">
        <f>ROUND(D40/2,0)</f>
        <v>28</v>
      </c>
      <c r="F40" s="12">
        <f>D40-E40</f>
        <v>28</v>
      </c>
    </row>
    <row r="41" spans="1:6">
      <c r="A41" s="8"/>
      <c r="B41" s="11" t="s">
        <v>11</v>
      </c>
      <c r="C41" s="10">
        <v>0</v>
      </c>
      <c r="D41" s="12">
        <f>ROUND(D$3*C41,0)</f>
        <v>0</v>
      </c>
      <c r="E41" s="13">
        <f>ROUND(D41/2,0)</f>
        <v>0</v>
      </c>
      <c r="F41" s="12">
        <f>D41-E41</f>
        <v>0</v>
      </c>
    </row>
    <row r="42" spans="1:6">
      <c r="A42" s="8">
        <v>2</v>
      </c>
      <c r="B42" s="11" t="s">
        <v>692</v>
      </c>
      <c r="C42" s="11"/>
      <c r="D42" s="9"/>
      <c r="E42" s="11"/>
      <c r="F42" s="11"/>
    </row>
    <row r="43" spans="1:6">
      <c r="A43" s="8"/>
      <c r="B43" s="11" t="s">
        <v>10</v>
      </c>
      <c r="C43" s="10">
        <v>3.4900000000000003E-4</v>
      </c>
      <c r="D43" s="12">
        <f t="shared" ref="D43:D55" si="0">ROUND(D$3*C43,0)</f>
        <v>89</v>
      </c>
      <c r="E43" s="13">
        <f t="shared" ref="E43:E55" si="1">ROUND(D43/2,0)</f>
        <v>45</v>
      </c>
      <c r="F43" s="12">
        <f t="shared" ref="F43:F55" si="2">D43-E43</f>
        <v>44</v>
      </c>
    </row>
    <row r="44" spans="1:6">
      <c r="A44" s="8"/>
      <c r="B44" s="11" t="s">
        <v>11</v>
      </c>
      <c r="C44" s="10">
        <v>0</v>
      </c>
      <c r="D44" s="12">
        <f t="shared" si="0"/>
        <v>0</v>
      </c>
      <c r="E44" s="13">
        <f t="shared" si="1"/>
        <v>0</v>
      </c>
      <c r="F44" s="12">
        <f t="shared" si="2"/>
        <v>0</v>
      </c>
    </row>
    <row r="45" spans="1:6">
      <c r="A45" s="8">
        <v>3</v>
      </c>
      <c r="B45" s="11" t="s">
        <v>693</v>
      </c>
      <c r="C45" s="10">
        <v>1.1564E-2</v>
      </c>
      <c r="D45" s="12">
        <f t="shared" si="0"/>
        <v>2958</v>
      </c>
      <c r="E45" s="13">
        <f t="shared" si="1"/>
        <v>1479</v>
      </c>
      <c r="F45" s="12">
        <f t="shared" si="2"/>
        <v>1479</v>
      </c>
    </row>
    <row r="46" spans="1:6">
      <c r="A46" s="8">
        <v>3</v>
      </c>
      <c r="B46" s="11" t="s">
        <v>694</v>
      </c>
      <c r="C46" s="10">
        <v>1.73E-4</v>
      </c>
      <c r="D46" s="12">
        <f t="shared" si="0"/>
        <v>44</v>
      </c>
      <c r="E46" s="13">
        <f t="shared" si="1"/>
        <v>22</v>
      </c>
      <c r="F46" s="12">
        <f t="shared" si="2"/>
        <v>22</v>
      </c>
    </row>
    <row r="47" spans="1:6">
      <c r="A47" s="8">
        <v>3</v>
      </c>
      <c r="B47" s="11" t="s">
        <v>695</v>
      </c>
      <c r="C47" s="10">
        <v>6.6000000000000005E-5</v>
      </c>
      <c r="D47" s="12">
        <f t="shared" si="0"/>
        <v>17</v>
      </c>
      <c r="E47" s="13">
        <f t="shared" si="1"/>
        <v>9</v>
      </c>
      <c r="F47" s="12">
        <f t="shared" si="2"/>
        <v>8</v>
      </c>
    </row>
    <row r="48" spans="1:6">
      <c r="A48" s="8">
        <v>3</v>
      </c>
      <c r="B48" s="11" t="s">
        <v>696</v>
      </c>
      <c r="C48" s="10">
        <v>0</v>
      </c>
      <c r="D48" s="12">
        <f t="shared" si="0"/>
        <v>0</v>
      </c>
      <c r="E48" s="13">
        <f t="shared" si="1"/>
        <v>0</v>
      </c>
      <c r="F48" s="12">
        <f t="shared" si="2"/>
        <v>0</v>
      </c>
    </row>
    <row r="49" spans="1:6">
      <c r="A49" s="8">
        <v>3</v>
      </c>
      <c r="B49" s="11" t="s">
        <v>697</v>
      </c>
      <c r="C49" s="10">
        <v>1.1E-4</v>
      </c>
      <c r="D49" s="12">
        <f t="shared" si="0"/>
        <v>28</v>
      </c>
      <c r="E49" s="13">
        <f t="shared" si="1"/>
        <v>14</v>
      </c>
      <c r="F49" s="12">
        <f t="shared" si="2"/>
        <v>14</v>
      </c>
    </row>
    <row r="50" spans="1:6">
      <c r="A50" s="8">
        <v>3</v>
      </c>
      <c r="B50" s="11" t="s">
        <v>698</v>
      </c>
      <c r="C50" s="10">
        <v>1.183E-3</v>
      </c>
      <c r="D50" s="12">
        <f t="shared" si="0"/>
        <v>303</v>
      </c>
      <c r="E50" s="13">
        <f t="shared" si="1"/>
        <v>152</v>
      </c>
      <c r="F50" s="12">
        <f t="shared" si="2"/>
        <v>151</v>
      </c>
    </row>
    <row r="51" spans="1:6">
      <c r="A51" s="8">
        <v>3</v>
      </c>
      <c r="B51" s="11" t="s">
        <v>299</v>
      </c>
      <c r="C51" s="10">
        <v>0</v>
      </c>
      <c r="D51" s="12">
        <f t="shared" si="0"/>
        <v>0</v>
      </c>
      <c r="E51" s="13">
        <f t="shared" si="1"/>
        <v>0</v>
      </c>
      <c r="F51" s="12">
        <f t="shared" si="2"/>
        <v>0</v>
      </c>
    </row>
    <row r="52" spans="1:6">
      <c r="A52" s="8">
        <v>3</v>
      </c>
      <c r="B52" s="11" t="s">
        <v>699</v>
      </c>
      <c r="C52" s="10">
        <v>0</v>
      </c>
      <c r="D52" s="12">
        <f t="shared" si="0"/>
        <v>0</v>
      </c>
      <c r="E52" s="13">
        <f t="shared" si="1"/>
        <v>0</v>
      </c>
      <c r="F52" s="12">
        <f t="shared" si="2"/>
        <v>0</v>
      </c>
    </row>
    <row r="53" spans="1:6">
      <c r="A53" s="8">
        <v>3</v>
      </c>
      <c r="B53" s="11" t="s">
        <v>700</v>
      </c>
      <c r="C53" s="10">
        <v>0</v>
      </c>
      <c r="D53" s="12">
        <f t="shared" si="0"/>
        <v>0</v>
      </c>
      <c r="E53" s="13">
        <f t="shared" si="1"/>
        <v>0</v>
      </c>
      <c r="F53" s="12">
        <f t="shared" si="2"/>
        <v>0</v>
      </c>
    </row>
    <row r="54" spans="1:6">
      <c r="A54" s="8">
        <v>3</v>
      </c>
      <c r="B54" s="11" t="s">
        <v>701</v>
      </c>
      <c r="C54" s="10">
        <v>1.2750000000000001E-3</v>
      </c>
      <c r="D54" s="12">
        <f t="shared" si="0"/>
        <v>326</v>
      </c>
      <c r="E54" s="13">
        <f t="shared" si="1"/>
        <v>163</v>
      </c>
      <c r="F54" s="12">
        <f t="shared" si="2"/>
        <v>163</v>
      </c>
    </row>
    <row r="55" spans="1:6">
      <c r="A55" s="8">
        <v>4</v>
      </c>
      <c r="B55" s="11" t="s">
        <v>300</v>
      </c>
      <c r="C55" s="10">
        <v>0</v>
      </c>
      <c r="D55" s="9">
        <f t="shared" si="0"/>
        <v>0</v>
      </c>
      <c r="E55" s="11">
        <f t="shared" si="1"/>
        <v>0</v>
      </c>
      <c r="F55" s="9">
        <f t="shared" si="2"/>
        <v>0</v>
      </c>
    </row>
    <row r="56" spans="1:6">
      <c r="A56" s="8"/>
      <c r="B56" s="11" t="s">
        <v>28</v>
      </c>
      <c r="C56" s="11"/>
      <c r="D56" s="14">
        <v>0.333924</v>
      </c>
      <c r="E56" s="11"/>
      <c r="F56" s="11"/>
    </row>
    <row r="57" spans="1:6">
      <c r="A57" s="8"/>
      <c r="B57" s="11" t="s">
        <v>29</v>
      </c>
      <c r="C57" s="11"/>
      <c r="D57" s="15">
        <f>ROUND(D55*D56,0)</f>
        <v>0</v>
      </c>
      <c r="E57" s="16">
        <f>ROUND(D57/2,0)</f>
        <v>0</v>
      </c>
      <c r="F57" s="15">
        <f>D57-E57</f>
        <v>0</v>
      </c>
    </row>
    <row r="58" spans="1:6">
      <c r="A58" s="8"/>
      <c r="B58" s="11" t="s">
        <v>30</v>
      </c>
      <c r="C58" s="11"/>
      <c r="D58" s="12">
        <f>+D55-D57</f>
        <v>0</v>
      </c>
      <c r="E58" s="13">
        <f>ROUND(D58/2,0)</f>
        <v>0</v>
      </c>
      <c r="F58" s="12">
        <f>D58-E58</f>
        <v>0</v>
      </c>
    </row>
    <row r="59" spans="1:6">
      <c r="A59" s="8">
        <v>4</v>
      </c>
      <c r="B59" s="11" t="s">
        <v>702</v>
      </c>
      <c r="C59" s="10">
        <v>4.7995999999999997E-2</v>
      </c>
      <c r="D59" s="9">
        <f>ROUND(D$3*C59,0)</f>
        <v>12276</v>
      </c>
      <c r="E59" s="11">
        <f>ROUND(D59/2,0)</f>
        <v>6138</v>
      </c>
      <c r="F59" s="9">
        <f>D59-E59</f>
        <v>6138</v>
      </c>
    </row>
    <row r="60" spans="1:6">
      <c r="A60" s="8"/>
      <c r="B60" s="11" t="s">
        <v>28</v>
      </c>
      <c r="C60" s="11"/>
      <c r="D60" s="14">
        <v>0.469115</v>
      </c>
      <c r="E60" s="11"/>
      <c r="F60" s="11"/>
    </row>
    <row r="61" spans="1:6">
      <c r="A61" s="8"/>
      <c r="B61" s="11" t="s">
        <v>29</v>
      </c>
      <c r="C61" s="11"/>
      <c r="D61" s="15">
        <f>ROUND(D59*D60,0)</f>
        <v>5759</v>
      </c>
      <c r="E61" s="16">
        <f>ROUND(D61/2,0)</f>
        <v>2880</v>
      </c>
      <c r="F61" s="15">
        <f>D61-E61</f>
        <v>2879</v>
      </c>
    </row>
    <row r="62" spans="1:6">
      <c r="A62" s="8"/>
      <c r="B62" s="11" t="s">
        <v>30</v>
      </c>
      <c r="C62" s="11"/>
      <c r="D62" s="12">
        <f>+D59-D61</f>
        <v>6517</v>
      </c>
      <c r="E62" s="13">
        <f>ROUND(D62/2,0)</f>
        <v>3259</v>
      </c>
      <c r="F62" s="12">
        <f>D62-E62</f>
        <v>3258</v>
      </c>
    </row>
    <row r="63" spans="1:6">
      <c r="A63" s="8">
        <v>4</v>
      </c>
      <c r="B63" s="11" t="s">
        <v>703</v>
      </c>
      <c r="C63" s="10">
        <v>0.297682</v>
      </c>
      <c r="D63" s="9">
        <f>ROUND(D$3*C63,0)</f>
        <v>76138</v>
      </c>
      <c r="E63" s="11">
        <f>ROUND(D63/2,0)</f>
        <v>38069</v>
      </c>
      <c r="F63" s="9">
        <f>D63-E63</f>
        <v>38069</v>
      </c>
    </row>
    <row r="64" spans="1:6">
      <c r="A64" s="8"/>
      <c r="B64" s="11" t="s">
        <v>28</v>
      </c>
      <c r="C64" s="11"/>
      <c r="D64" s="14">
        <v>0.42880600000000002</v>
      </c>
      <c r="E64" s="11"/>
      <c r="F64" s="11"/>
    </row>
    <row r="65" spans="1:8">
      <c r="A65" s="8"/>
      <c r="B65" s="11" t="s">
        <v>29</v>
      </c>
      <c r="C65" s="11"/>
      <c r="D65" s="15">
        <f>ROUND(D63*D64,0)</f>
        <v>32648</v>
      </c>
      <c r="E65" s="16">
        <f>ROUND(D65/2,0)</f>
        <v>16324</v>
      </c>
      <c r="F65" s="15">
        <f>D65-E65</f>
        <v>16324</v>
      </c>
    </row>
    <row r="66" spans="1:8">
      <c r="A66" s="8"/>
      <c r="B66" s="11" t="s">
        <v>30</v>
      </c>
      <c r="C66" s="11"/>
      <c r="D66" s="12">
        <f>+D63-D65</f>
        <v>43490</v>
      </c>
      <c r="E66" s="13">
        <f>ROUND(D66/2,0)</f>
        <v>21745</v>
      </c>
      <c r="F66" s="12">
        <f>D66-E66</f>
        <v>21745</v>
      </c>
    </row>
    <row r="67" spans="1:8">
      <c r="A67" s="8">
        <v>4</v>
      </c>
      <c r="B67" s="11" t="s">
        <v>704</v>
      </c>
      <c r="C67" s="10">
        <v>0.36927300000000002</v>
      </c>
      <c r="D67" s="9">
        <f>ROUND(D$3*C67,0)</f>
        <v>94448</v>
      </c>
      <c r="E67" s="11">
        <f>ROUND(D67/2,0)</f>
        <v>47224</v>
      </c>
      <c r="F67" s="9">
        <f>D67-E67</f>
        <v>47224</v>
      </c>
    </row>
    <row r="68" spans="1:8">
      <c r="A68" s="8"/>
      <c r="B68" s="11" t="s">
        <v>28</v>
      </c>
      <c r="C68" s="11"/>
      <c r="D68" s="14">
        <v>0.45537899999999998</v>
      </c>
      <c r="E68" s="11"/>
      <c r="F68" s="11"/>
    </row>
    <row r="69" spans="1:8">
      <c r="A69" s="8"/>
      <c r="B69" s="11" t="s">
        <v>29</v>
      </c>
      <c r="C69" s="11"/>
      <c r="D69" s="15">
        <f>ROUND(D67*D68,0)</f>
        <v>43010</v>
      </c>
      <c r="E69" s="16">
        <f t="shared" ref="E69:E76" si="3">ROUND(D69/2,0)</f>
        <v>21505</v>
      </c>
      <c r="F69" s="15">
        <f t="shared" ref="F69:F76" si="4">D69-E69</f>
        <v>21505</v>
      </c>
    </row>
    <row r="70" spans="1:8">
      <c r="A70" s="8"/>
      <c r="B70" s="11" t="s">
        <v>30</v>
      </c>
      <c r="C70" s="11"/>
      <c r="D70" s="12">
        <f>+D67-D69</f>
        <v>51438</v>
      </c>
      <c r="E70" s="13">
        <f t="shared" si="3"/>
        <v>25719</v>
      </c>
      <c r="F70" s="12">
        <f t="shared" si="4"/>
        <v>25719</v>
      </c>
    </row>
    <row r="71" spans="1:8">
      <c r="A71" s="8" t="s">
        <v>590</v>
      </c>
      <c r="B71" s="11" t="s">
        <v>705</v>
      </c>
      <c r="C71" s="10">
        <v>5.3800000000000002E-3</v>
      </c>
      <c r="D71" s="12">
        <f>ROUND(D$3*C71,0)</f>
        <v>1376</v>
      </c>
      <c r="E71" s="13">
        <f t="shared" si="3"/>
        <v>688</v>
      </c>
      <c r="F71" s="12">
        <f t="shared" si="4"/>
        <v>688</v>
      </c>
    </row>
    <row r="72" spans="1:8">
      <c r="A72" s="8">
        <v>6</v>
      </c>
      <c r="B72" s="11" t="s">
        <v>706</v>
      </c>
      <c r="C72" s="10">
        <v>6.8300000000000001E-4</v>
      </c>
      <c r="D72" s="12">
        <f>ROUND(D$3*C72,0)</f>
        <v>175</v>
      </c>
      <c r="E72" s="13">
        <f t="shared" si="3"/>
        <v>88</v>
      </c>
      <c r="F72" s="12">
        <f t="shared" si="4"/>
        <v>87</v>
      </c>
    </row>
    <row r="73" spans="1:8">
      <c r="A73" s="8">
        <v>6</v>
      </c>
      <c r="B73" s="11" t="s">
        <v>707</v>
      </c>
      <c r="C73" s="10">
        <v>9.0799999999999995E-3</v>
      </c>
      <c r="D73" s="12">
        <f>ROUND(D$3*C73,0)</f>
        <v>2322</v>
      </c>
      <c r="E73" s="13">
        <f t="shared" si="3"/>
        <v>1161</v>
      </c>
      <c r="F73" s="12">
        <f t="shared" si="4"/>
        <v>1161</v>
      </c>
    </row>
    <row r="74" spans="1:8">
      <c r="A74" s="8">
        <v>6</v>
      </c>
      <c r="B74" s="11" t="s">
        <v>708</v>
      </c>
      <c r="C74" s="10">
        <v>2.9399999999999999E-3</v>
      </c>
      <c r="D74" s="12">
        <f>ROUND(D$3*C74,0)</f>
        <v>752</v>
      </c>
      <c r="E74" s="13">
        <f t="shared" si="3"/>
        <v>376</v>
      </c>
      <c r="F74" s="12">
        <f t="shared" si="4"/>
        <v>376</v>
      </c>
    </row>
    <row r="75" spans="1:8">
      <c r="A75" s="8">
        <v>6</v>
      </c>
      <c r="B75" s="11" t="s">
        <v>709</v>
      </c>
      <c r="C75" s="10">
        <v>3.9690000000000003E-3</v>
      </c>
      <c r="D75" s="12">
        <f>ROUND(D$3*C75,0)</f>
        <v>1015</v>
      </c>
      <c r="E75" s="13">
        <f t="shared" si="3"/>
        <v>508</v>
      </c>
      <c r="F75" s="12">
        <f t="shared" si="4"/>
        <v>507</v>
      </c>
    </row>
    <row r="76" spans="1:8">
      <c r="A76" s="8">
        <v>6</v>
      </c>
      <c r="B76" s="11" t="s">
        <v>710</v>
      </c>
      <c r="C76" s="10">
        <v>1.0240000000000249E-3</v>
      </c>
      <c r="D76" s="12">
        <f>+D3-SUM(D4:D5)-SUM(D10:D55)-D59-D63-D67-SUM(D71:D75)</f>
        <v>260</v>
      </c>
      <c r="E76" s="13">
        <f t="shared" si="3"/>
        <v>130</v>
      </c>
      <c r="F76" s="12">
        <f t="shared" si="4"/>
        <v>130</v>
      </c>
    </row>
    <row r="77" spans="1:8">
      <c r="A77" s="8"/>
      <c r="B77" s="28" t="s">
        <v>288</v>
      </c>
      <c r="C77" s="10">
        <v>1</v>
      </c>
      <c r="D77" s="12">
        <f>+D4+SUM(D7:D54)+SUM(D57:D58)+SUM(D61:D62)+SUM(D65:D66)+SUM(D69:D76)</f>
        <v>255768</v>
      </c>
      <c r="E77" s="12">
        <f>+E4+SUM(E7:E54)+SUM(E57:E58)+SUM(E61:E62)+SUM(E65:E66)+SUM(E69:E76)</f>
        <v>127892</v>
      </c>
      <c r="F77" s="12">
        <f>+F4+SUM(F7:F54)+SUM(F57:F58)+SUM(F61:F62)+SUM(F65:F66)+SUM(F69:F76)</f>
        <v>127876</v>
      </c>
    </row>
    <row r="78" spans="1:8">
      <c r="B78" s="18" t="s">
        <v>38</v>
      </c>
      <c r="D78" s="19">
        <f>+D4</f>
        <v>349</v>
      </c>
      <c r="E78" s="19">
        <f>+E4</f>
        <v>175</v>
      </c>
      <c r="F78" s="19">
        <f>+F4</f>
        <v>174</v>
      </c>
    </row>
    <row r="79" spans="1:8">
      <c r="B79" s="2" t="s">
        <v>39</v>
      </c>
      <c r="D79" s="19">
        <f>+D7</f>
        <v>18244</v>
      </c>
      <c r="E79" s="19">
        <f>+E7</f>
        <v>9122</v>
      </c>
      <c r="F79" s="19">
        <f>+F7</f>
        <v>9122</v>
      </c>
    </row>
    <row r="80" spans="1:8">
      <c r="B80" s="2" t="s">
        <v>40</v>
      </c>
      <c r="D80" s="19">
        <f>+D57+D61+D65+D69</f>
        <v>81417</v>
      </c>
      <c r="E80" s="19">
        <f>+E57+E61+E65+E69</f>
        <v>40709</v>
      </c>
      <c r="F80" s="19">
        <f>+F57+F61+F65+F69</f>
        <v>40708</v>
      </c>
      <c r="H80" s="3">
        <v>1</v>
      </c>
    </row>
    <row r="81" spans="2:8">
      <c r="B81" s="18" t="s">
        <v>41</v>
      </c>
      <c r="D81" s="19">
        <f>+D77-D78-D79-D80</f>
        <v>155758</v>
      </c>
      <c r="E81" s="19">
        <f>+E77-E78-E79-E80</f>
        <v>77886</v>
      </c>
      <c r="F81" s="19">
        <f>+F77-F78-F79-F80</f>
        <v>77872</v>
      </c>
      <c r="H81" s="3">
        <v>2</v>
      </c>
    </row>
    <row r="83" spans="2:8" hidden="1">
      <c r="B83" s="3" t="s">
        <v>42</v>
      </c>
      <c r="C83" s="4">
        <v>2.0000000000249853E-6</v>
      </c>
      <c r="D83" s="3">
        <f>+D76-ROUND(D3*C76,0)</f>
        <v>-2</v>
      </c>
    </row>
  </sheetData>
  <pageMargins left="0.7" right="0.7" top="0.75" bottom="0.75" header="0.3" footer="0.3"/>
  <pageSetup scale="5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3">
    <pageSetUpPr fitToPage="1"/>
  </sheetPr>
  <dimension ref="A1:WVB94"/>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711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Worksheet'!$D$34</f>
        <v>1227384</v>
      </c>
      <c r="E3" s="11"/>
      <c r="F3" s="11"/>
    </row>
    <row r="4" spans="1:6">
      <c r="A4" s="8">
        <v>0</v>
      </c>
      <c r="B4" s="11" t="s">
        <v>4</v>
      </c>
      <c r="C4" s="10">
        <v>1.1529999999999999E-3</v>
      </c>
      <c r="D4" s="12">
        <f>ROUND(D$3*C4,0)</f>
        <v>1415</v>
      </c>
      <c r="E4" s="13">
        <f>ROUND(D4/2,0)</f>
        <v>708</v>
      </c>
      <c r="F4" s="12">
        <f>D4-E4</f>
        <v>707</v>
      </c>
    </row>
    <row r="5" spans="1:6">
      <c r="A5" s="8">
        <v>1</v>
      </c>
      <c r="B5" s="11" t="s">
        <v>712</v>
      </c>
      <c r="C5" s="10">
        <v>0.114068</v>
      </c>
      <c r="D5" s="9">
        <f>ROUND(D$3*C5,0)</f>
        <v>140005</v>
      </c>
      <c r="E5" s="11">
        <f>ROUND(D5/2,0)</f>
        <v>70003</v>
      </c>
      <c r="F5" s="9">
        <f>D5-E5</f>
        <v>70002</v>
      </c>
    </row>
    <row r="6" spans="1:6">
      <c r="A6" s="8"/>
      <c r="B6" s="11" t="s">
        <v>6</v>
      </c>
      <c r="C6" s="11"/>
      <c r="D6" s="14">
        <v>7.0902999999999994E-2</v>
      </c>
      <c r="E6" s="11"/>
      <c r="F6" s="11"/>
    </row>
    <row r="7" spans="1:6">
      <c r="A7" s="8"/>
      <c r="B7" s="11" t="s">
        <v>7</v>
      </c>
      <c r="C7" s="11"/>
      <c r="D7" s="15">
        <f>ROUND(D5*D6,0)</f>
        <v>9927</v>
      </c>
      <c r="E7" s="16">
        <f>ROUND(D7/2,0)</f>
        <v>4964</v>
      </c>
      <c r="F7" s="15">
        <f>D7-E7</f>
        <v>4963</v>
      </c>
    </row>
    <row r="8" spans="1:6">
      <c r="A8" s="8"/>
      <c r="B8" s="11" t="s">
        <v>8</v>
      </c>
      <c r="C8" s="11"/>
      <c r="D8" s="12">
        <f>+D5-D7</f>
        <v>130078</v>
      </c>
      <c r="E8" s="13">
        <f>ROUND(D8/2,0)</f>
        <v>65039</v>
      </c>
      <c r="F8" s="12">
        <f>D8-E8</f>
        <v>65039</v>
      </c>
    </row>
    <row r="9" spans="1:6">
      <c r="A9" s="8">
        <v>2</v>
      </c>
      <c r="B9" s="11" t="s">
        <v>671</v>
      </c>
      <c r="C9" s="11"/>
      <c r="D9" s="9"/>
      <c r="E9" s="11"/>
      <c r="F9" s="11"/>
    </row>
    <row r="10" spans="1:6">
      <c r="A10" s="8"/>
      <c r="B10" s="11" t="s">
        <v>10</v>
      </c>
      <c r="C10" s="10">
        <v>2.7599999999999999E-4</v>
      </c>
      <c r="D10" s="12">
        <f>ROUND(D$3*C10,0)</f>
        <v>339</v>
      </c>
      <c r="E10" s="13">
        <f>ROUND(D10/2,0)</f>
        <v>170</v>
      </c>
      <c r="F10" s="12">
        <f>D10-E10</f>
        <v>169</v>
      </c>
    </row>
    <row r="11" spans="1:6">
      <c r="A11" s="8"/>
      <c r="B11" s="11" t="s">
        <v>11</v>
      </c>
      <c r="C11" s="10">
        <v>0</v>
      </c>
      <c r="D11" s="12">
        <f>ROUND(D$3*C11,0)</f>
        <v>0</v>
      </c>
      <c r="E11" s="13">
        <f>ROUND(D11/2,0)</f>
        <v>0</v>
      </c>
      <c r="F11" s="12">
        <f>D11-E11</f>
        <v>0</v>
      </c>
    </row>
    <row r="12" spans="1:6">
      <c r="A12" s="8">
        <v>2</v>
      </c>
      <c r="B12" s="11" t="s">
        <v>107</v>
      </c>
      <c r="C12" s="11"/>
      <c r="D12" s="9"/>
      <c r="E12" s="11"/>
      <c r="F12" s="11"/>
    </row>
    <row r="13" spans="1:6">
      <c r="A13" s="8"/>
      <c r="B13" s="11" t="s">
        <v>10</v>
      </c>
      <c r="C13" s="10">
        <v>2.8939999999999999E-3</v>
      </c>
      <c r="D13" s="12">
        <f>ROUND(D$3*C13,0)</f>
        <v>3552</v>
      </c>
      <c r="E13" s="13">
        <f>ROUND(D13/2,0)</f>
        <v>1776</v>
      </c>
      <c r="F13" s="12">
        <f>D13-E13</f>
        <v>1776</v>
      </c>
    </row>
    <row r="14" spans="1:6">
      <c r="A14" s="8"/>
      <c r="B14" s="11" t="s">
        <v>11</v>
      </c>
      <c r="C14" s="10">
        <v>1.629E-3</v>
      </c>
      <c r="D14" s="12">
        <f>ROUND(D$3*C14,0)</f>
        <v>1999</v>
      </c>
      <c r="E14" s="13">
        <f>ROUND(D14/2,0)</f>
        <v>1000</v>
      </c>
      <c r="F14" s="12">
        <f>D14-E14</f>
        <v>999</v>
      </c>
    </row>
    <row r="15" spans="1:6">
      <c r="A15" s="8">
        <v>2</v>
      </c>
      <c r="B15" s="11" t="s">
        <v>81</v>
      </c>
      <c r="C15" s="11"/>
      <c r="D15" s="9"/>
      <c r="E15" s="11"/>
      <c r="F15" s="11"/>
    </row>
    <row r="16" spans="1:6">
      <c r="A16" s="8"/>
      <c r="B16" s="11" t="s">
        <v>10</v>
      </c>
      <c r="C16" s="10">
        <v>2.3000000000000001E-4</v>
      </c>
      <c r="D16" s="12">
        <f>ROUND(D$3*C16,0)</f>
        <v>282</v>
      </c>
      <c r="E16" s="13">
        <f>ROUND(D16/2,0)</f>
        <v>141</v>
      </c>
      <c r="F16" s="12">
        <f>D16-E16</f>
        <v>141</v>
      </c>
    </row>
    <row r="17" spans="1:6">
      <c r="A17" s="8"/>
      <c r="B17" s="11" t="s">
        <v>11</v>
      </c>
      <c r="C17" s="10">
        <v>2.7599999999999999E-4</v>
      </c>
      <c r="D17" s="12">
        <f>ROUND(D$3*C17,0)</f>
        <v>339</v>
      </c>
      <c r="E17" s="13">
        <f>ROUND(D17/2,0)</f>
        <v>170</v>
      </c>
      <c r="F17" s="12">
        <f>D17-E17</f>
        <v>169</v>
      </c>
    </row>
    <row r="18" spans="1:6">
      <c r="A18" s="8">
        <v>2</v>
      </c>
      <c r="B18" s="11" t="s">
        <v>48</v>
      </c>
      <c r="C18" s="11"/>
      <c r="D18" s="9"/>
      <c r="E18" s="11"/>
      <c r="F18" s="11"/>
    </row>
    <row r="19" spans="1:6">
      <c r="A19" s="8"/>
      <c r="B19" s="11" t="s">
        <v>10</v>
      </c>
      <c r="C19" s="10">
        <v>2.0119999999999999E-3</v>
      </c>
      <c r="D19" s="12">
        <f>ROUND(D$3*C19,0)</f>
        <v>2469</v>
      </c>
      <c r="E19" s="13">
        <f>ROUND(D19/2,0)</f>
        <v>1235</v>
      </c>
      <c r="F19" s="12">
        <f>D19-E19</f>
        <v>1234</v>
      </c>
    </row>
    <row r="20" spans="1:6">
      <c r="A20" s="8"/>
      <c r="B20" s="11" t="s">
        <v>11</v>
      </c>
      <c r="C20" s="10">
        <v>2.8170000000000001E-3</v>
      </c>
      <c r="D20" s="12">
        <f>ROUND(D$3*C20,0)</f>
        <v>3458</v>
      </c>
      <c r="E20" s="13">
        <f>ROUND(D20/2,0)</f>
        <v>1729</v>
      </c>
      <c r="F20" s="12">
        <f>D20-E20</f>
        <v>1729</v>
      </c>
    </row>
    <row r="21" spans="1:6">
      <c r="A21" s="8">
        <v>2</v>
      </c>
      <c r="B21" s="11" t="s">
        <v>372</v>
      </c>
      <c r="C21" s="11"/>
      <c r="D21" s="9"/>
      <c r="E21" s="11"/>
      <c r="F21" s="11"/>
    </row>
    <row r="22" spans="1:6">
      <c r="A22" s="8"/>
      <c r="B22" s="11" t="s">
        <v>10</v>
      </c>
      <c r="C22" s="10">
        <v>1.5899999999999999E-4</v>
      </c>
      <c r="D22" s="12">
        <f>ROUND(D$3*C22,0)</f>
        <v>195</v>
      </c>
      <c r="E22" s="13">
        <f>ROUND(D22/2,0)</f>
        <v>98</v>
      </c>
      <c r="F22" s="12">
        <f>D22-E22</f>
        <v>97</v>
      </c>
    </row>
    <row r="23" spans="1:6">
      <c r="A23" s="8"/>
      <c r="B23" s="11" t="s">
        <v>11</v>
      </c>
      <c r="C23" s="10">
        <v>1.56E-4</v>
      </c>
      <c r="D23" s="12">
        <f>ROUND(D$3*C23,0)</f>
        <v>191</v>
      </c>
      <c r="E23" s="13">
        <f>ROUND(D23/2,0)</f>
        <v>96</v>
      </c>
      <c r="F23" s="12">
        <f>D23-E23</f>
        <v>95</v>
      </c>
    </row>
    <row r="24" spans="1:6">
      <c r="A24" s="8">
        <v>2</v>
      </c>
      <c r="B24" s="11" t="s">
        <v>713</v>
      </c>
      <c r="C24" s="11"/>
      <c r="D24" s="9"/>
      <c r="E24" s="11"/>
      <c r="F24" s="11"/>
    </row>
    <row r="25" spans="1:6">
      <c r="A25" s="8"/>
      <c r="B25" s="11" t="s">
        <v>10</v>
      </c>
      <c r="C25" s="10">
        <v>8.319E-3</v>
      </c>
      <c r="D25" s="12">
        <f>ROUND(D$3*C25,0)</f>
        <v>10211</v>
      </c>
      <c r="E25" s="13">
        <f>ROUND(D25/2,0)</f>
        <v>5106</v>
      </c>
      <c r="F25" s="12">
        <f>D25-E25</f>
        <v>5105</v>
      </c>
    </row>
    <row r="26" spans="1:6">
      <c r="A26" s="8"/>
      <c r="B26" s="11" t="s">
        <v>11</v>
      </c>
      <c r="C26" s="10">
        <v>1.348E-3</v>
      </c>
      <c r="D26" s="12">
        <f>ROUND(D$3*C26,0)</f>
        <v>1655</v>
      </c>
      <c r="E26" s="13">
        <f>ROUND(D26/2,0)</f>
        <v>828</v>
      </c>
      <c r="F26" s="12">
        <f>D26-E26</f>
        <v>827</v>
      </c>
    </row>
    <row r="27" spans="1:6">
      <c r="A27" s="8">
        <v>2</v>
      </c>
      <c r="B27" s="11" t="s">
        <v>181</v>
      </c>
      <c r="C27" s="11"/>
      <c r="D27" s="9"/>
      <c r="E27" s="11"/>
      <c r="F27" s="11"/>
    </row>
    <row r="28" spans="1:6">
      <c r="A28" s="8"/>
      <c r="B28" s="11" t="s">
        <v>10</v>
      </c>
      <c r="C28" s="10">
        <v>2.3930000000000002E-3</v>
      </c>
      <c r="D28" s="12">
        <f>ROUND(D$3*C28,0)</f>
        <v>2937</v>
      </c>
      <c r="E28" s="13">
        <f>ROUND(D28/2,0)</f>
        <v>1469</v>
      </c>
      <c r="F28" s="12">
        <f>D28-E28</f>
        <v>1468</v>
      </c>
    </row>
    <row r="29" spans="1:6">
      <c r="A29" s="8"/>
      <c r="B29" s="11" t="s">
        <v>11</v>
      </c>
      <c r="C29" s="10">
        <v>3.1050000000000001E-3</v>
      </c>
      <c r="D29" s="12">
        <f>ROUND(D$3*C29,0)</f>
        <v>3811</v>
      </c>
      <c r="E29" s="13">
        <f>ROUND(D29/2,0)</f>
        <v>1906</v>
      </c>
      <c r="F29" s="12">
        <f>D29-E29</f>
        <v>1905</v>
      </c>
    </row>
    <row r="30" spans="1:6">
      <c r="A30" s="8">
        <v>2</v>
      </c>
      <c r="B30" s="11" t="s">
        <v>714</v>
      </c>
      <c r="C30" s="11"/>
      <c r="D30" s="9"/>
      <c r="E30" s="11"/>
      <c r="F30" s="11"/>
    </row>
    <row r="31" spans="1:6">
      <c r="A31" s="8"/>
      <c r="B31" s="11" t="s">
        <v>10</v>
      </c>
      <c r="C31" s="10">
        <v>8.25E-4</v>
      </c>
      <c r="D31" s="12">
        <f>ROUND(D$3*C31,0)</f>
        <v>1013</v>
      </c>
      <c r="E31" s="13">
        <f>ROUND(D31/2,0)</f>
        <v>507</v>
      </c>
      <c r="F31" s="12">
        <f>D31-E31</f>
        <v>506</v>
      </c>
    </row>
    <row r="32" spans="1:6">
      <c r="A32" s="8"/>
      <c r="B32" s="11" t="s">
        <v>11</v>
      </c>
      <c r="C32" s="10">
        <v>0</v>
      </c>
      <c r="D32" s="12">
        <f>ROUND(D$3*C32,0)</f>
        <v>0</v>
      </c>
      <c r="E32" s="13">
        <f>ROUND(D32/2,0)</f>
        <v>0</v>
      </c>
      <c r="F32" s="12">
        <f>D32-E32</f>
        <v>0</v>
      </c>
    </row>
    <row r="33" spans="1:6">
      <c r="A33" s="8">
        <v>2</v>
      </c>
      <c r="B33" s="11" t="s">
        <v>53</v>
      </c>
      <c r="C33" s="11"/>
      <c r="D33" s="9"/>
      <c r="E33" s="11"/>
      <c r="F33" s="11"/>
    </row>
    <row r="34" spans="1:6">
      <c r="A34" s="8"/>
      <c r="B34" s="11" t="s">
        <v>10</v>
      </c>
      <c r="C34" s="10">
        <v>2.2100000000000001E-4</v>
      </c>
      <c r="D34" s="12">
        <f>ROUND(D$3*C34,0)</f>
        <v>271</v>
      </c>
      <c r="E34" s="13">
        <f>ROUND(D34/2,0)</f>
        <v>136</v>
      </c>
      <c r="F34" s="12">
        <f>D34-E34</f>
        <v>135</v>
      </c>
    </row>
    <row r="35" spans="1:6">
      <c r="A35" s="8"/>
      <c r="B35" s="11" t="s">
        <v>11</v>
      </c>
      <c r="C35" s="10">
        <v>1.5899999999999999E-4</v>
      </c>
      <c r="D35" s="12">
        <f>ROUND(D$3*C35,0)</f>
        <v>195</v>
      </c>
      <c r="E35" s="13">
        <f>ROUND(D35/2,0)</f>
        <v>98</v>
      </c>
      <c r="F35" s="12">
        <f>D35-E35</f>
        <v>97</v>
      </c>
    </row>
    <row r="36" spans="1:6">
      <c r="A36" s="8">
        <v>2</v>
      </c>
      <c r="B36" s="11" t="s">
        <v>715</v>
      </c>
      <c r="C36" s="11"/>
      <c r="D36" s="9"/>
      <c r="E36" s="11"/>
      <c r="F36" s="11"/>
    </row>
    <row r="37" spans="1:6">
      <c r="A37" s="8"/>
      <c r="B37" s="11" t="s">
        <v>10</v>
      </c>
      <c r="C37" s="10">
        <v>3.19E-4</v>
      </c>
      <c r="D37" s="12">
        <f>ROUND(D$3*C37,0)</f>
        <v>392</v>
      </c>
      <c r="E37" s="13">
        <f>ROUND(D37/2,0)</f>
        <v>196</v>
      </c>
      <c r="F37" s="12">
        <f>D37-E37</f>
        <v>196</v>
      </c>
    </row>
    <row r="38" spans="1:6">
      <c r="A38" s="8"/>
      <c r="B38" s="11" t="s">
        <v>11</v>
      </c>
      <c r="C38" s="10">
        <v>1.524E-3</v>
      </c>
      <c r="D38" s="12">
        <f>ROUND(D$3*C38,0)</f>
        <v>1871</v>
      </c>
      <c r="E38" s="13">
        <f>ROUND(D38/2,0)</f>
        <v>936</v>
      </c>
      <c r="F38" s="12">
        <f>D38-E38</f>
        <v>935</v>
      </c>
    </row>
    <row r="39" spans="1:6">
      <c r="A39" s="8">
        <v>2</v>
      </c>
      <c r="B39" s="11" t="s">
        <v>20</v>
      </c>
      <c r="C39" s="11"/>
      <c r="D39" s="9"/>
      <c r="E39" s="11"/>
      <c r="F39" s="11"/>
    </row>
    <row r="40" spans="1:6">
      <c r="A40" s="8"/>
      <c r="B40" s="11" t="s">
        <v>10</v>
      </c>
      <c r="C40" s="10">
        <v>3.3599999999999998E-4</v>
      </c>
      <c r="D40" s="12">
        <f>ROUND(D$3*C40,0)</f>
        <v>412</v>
      </c>
      <c r="E40" s="13">
        <f>ROUND(D40/2,0)</f>
        <v>206</v>
      </c>
      <c r="F40" s="12">
        <f>D40-E40</f>
        <v>206</v>
      </c>
    </row>
    <row r="41" spans="1:6">
      <c r="A41" s="8"/>
      <c r="B41" s="11" t="s">
        <v>11</v>
      </c>
      <c r="C41" s="10">
        <v>1.63E-4</v>
      </c>
      <c r="D41" s="12">
        <f>ROUND(D$3*C41,0)</f>
        <v>200</v>
      </c>
      <c r="E41" s="13">
        <f>ROUND(D41/2,0)</f>
        <v>100</v>
      </c>
      <c r="F41" s="12">
        <f>D41-E41</f>
        <v>100</v>
      </c>
    </row>
    <row r="42" spans="1:6">
      <c r="A42" s="8">
        <v>2</v>
      </c>
      <c r="B42" s="11" t="s">
        <v>22</v>
      </c>
      <c r="C42" s="11"/>
      <c r="D42" s="9"/>
      <c r="E42" s="11"/>
      <c r="F42" s="11"/>
    </row>
    <row r="43" spans="1:6">
      <c r="A43" s="8"/>
      <c r="B43" s="11" t="s">
        <v>10</v>
      </c>
      <c r="C43" s="10">
        <v>6.6660000000000001E-3</v>
      </c>
      <c r="D43" s="12">
        <f t="shared" ref="D43:D57" si="0">ROUND(D$3*C43,0)</f>
        <v>8182</v>
      </c>
      <c r="E43" s="13">
        <f t="shared" ref="E43:E57" si="1">ROUND(D43/2,0)</f>
        <v>4091</v>
      </c>
      <c r="F43" s="12">
        <f t="shared" ref="F43:F57" si="2">D43-E43</f>
        <v>4091</v>
      </c>
    </row>
    <row r="44" spans="1:6">
      <c r="A44" s="8"/>
      <c r="B44" s="11" t="s">
        <v>11</v>
      </c>
      <c r="C44" s="10">
        <v>7.0000000000000001E-3</v>
      </c>
      <c r="D44" s="12">
        <f t="shared" si="0"/>
        <v>8592</v>
      </c>
      <c r="E44" s="13">
        <f t="shared" si="1"/>
        <v>4296</v>
      </c>
      <c r="F44" s="12">
        <f t="shared" si="2"/>
        <v>4296</v>
      </c>
    </row>
    <row r="45" spans="1:6">
      <c r="A45" s="8">
        <v>3</v>
      </c>
      <c r="B45" s="11" t="s">
        <v>716</v>
      </c>
      <c r="C45" s="10">
        <v>8.9700000000000001E-4</v>
      </c>
      <c r="D45" s="12">
        <f t="shared" si="0"/>
        <v>1101</v>
      </c>
      <c r="E45" s="13">
        <f t="shared" si="1"/>
        <v>551</v>
      </c>
      <c r="F45" s="12">
        <f t="shared" si="2"/>
        <v>550</v>
      </c>
    </row>
    <row r="46" spans="1:6">
      <c r="A46" s="8">
        <v>3</v>
      </c>
      <c r="B46" s="11" t="s">
        <v>717</v>
      </c>
      <c r="C46" s="10">
        <v>2.5820000000000001E-3</v>
      </c>
      <c r="D46" s="12">
        <f t="shared" si="0"/>
        <v>3169</v>
      </c>
      <c r="E46" s="13">
        <f t="shared" si="1"/>
        <v>1585</v>
      </c>
      <c r="F46" s="12">
        <f t="shared" si="2"/>
        <v>1584</v>
      </c>
    </row>
    <row r="47" spans="1:6">
      <c r="A47" s="8">
        <v>3</v>
      </c>
      <c r="B47" s="11" t="s">
        <v>718</v>
      </c>
      <c r="C47" s="10">
        <v>1.2689000000000001E-2</v>
      </c>
      <c r="D47" s="12">
        <f t="shared" si="0"/>
        <v>15574</v>
      </c>
      <c r="E47" s="13">
        <f t="shared" si="1"/>
        <v>7787</v>
      </c>
      <c r="F47" s="12">
        <f t="shared" si="2"/>
        <v>7787</v>
      </c>
    </row>
    <row r="48" spans="1:6">
      <c r="A48" s="8">
        <v>3</v>
      </c>
      <c r="B48" s="11" t="s">
        <v>719</v>
      </c>
      <c r="C48" s="10">
        <v>9.1799999999999998E-4</v>
      </c>
      <c r="D48" s="12">
        <f t="shared" si="0"/>
        <v>1127</v>
      </c>
      <c r="E48" s="13">
        <f t="shared" si="1"/>
        <v>564</v>
      </c>
      <c r="F48" s="12">
        <f t="shared" si="2"/>
        <v>563</v>
      </c>
    </row>
    <row r="49" spans="1:6">
      <c r="A49" s="8">
        <v>3</v>
      </c>
      <c r="B49" s="11" t="s">
        <v>720</v>
      </c>
      <c r="C49" s="10">
        <v>5.6849999999999999E-3</v>
      </c>
      <c r="D49" s="12">
        <f t="shared" si="0"/>
        <v>6978</v>
      </c>
      <c r="E49" s="13">
        <f t="shared" si="1"/>
        <v>3489</v>
      </c>
      <c r="F49" s="12">
        <f t="shared" si="2"/>
        <v>3489</v>
      </c>
    </row>
    <row r="50" spans="1:6">
      <c r="A50" s="8">
        <v>3</v>
      </c>
      <c r="B50" s="11" t="s">
        <v>721</v>
      </c>
      <c r="C50" s="10">
        <v>4.9329999999999999E-3</v>
      </c>
      <c r="D50" s="12">
        <f t="shared" si="0"/>
        <v>6055</v>
      </c>
      <c r="E50" s="13">
        <f t="shared" si="1"/>
        <v>3028</v>
      </c>
      <c r="F50" s="12">
        <f t="shared" si="2"/>
        <v>3027</v>
      </c>
    </row>
    <row r="51" spans="1:6">
      <c r="A51" s="8">
        <v>3</v>
      </c>
      <c r="B51" s="11" t="s">
        <v>152</v>
      </c>
      <c r="C51" s="10">
        <v>8.5000000000000006E-5</v>
      </c>
      <c r="D51" s="12">
        <f t="shared" si="0"/>
        <v>104</v>
      </c>
      <c r="E51" s="13">
        <f t="shared" si="1"/>
        <v>52</v>
      </c>
      <c r="F51" s="12">
        <f t="shared" si="2"/>
        <v>52</v>
      </c>
    </row>
    <row r="52" spans="1:6">
      <c r="A52" s="8">
        <v>3</v>
      </c>
      <c r="B52" s="11" t="s">
        <v>722</v>
      </c>
      <c r="C52" s="10">
        <v>6.3999999999999997E-5</v>
      </c>
      <c r="D52" s="12">
        <f t="shared" si="0"/>
        <v>79</v>
      </c>
      <c r="E52" s="13">
        <f t="shared" si="1"/>
        <v>40</v>
      </c>
      <c r="F52" s="12">
        <f t="shared" si="2"/>
        <v>39</v>
      </c>
    </row>
    <row r="53" spans="1:6">
      <c r="A53" s="8">
        <v>3</v>
      </c>
      <c r="B53" s="11" t="s">
        <v>723</v>
      </c>
      <c r="C53" s="10">
        <v>6.0759999999999998E-3</v>
      </c>
      <c r="D53" s="12">
        <f t="shared" si="0"/>
        <v>7458</v>
      </c>
      <c r="E53" s="13">
        <f t="shared" si="1"/>
        <v>3729</v>
      </c>
      <c r="F53" s="12">
        <f t="shared" si="2"/>
        <v>3729</v>
      </c>
    </row>
    <row r="54" spans="1:6">
      <c r="A54" s="8">
        <v>3</v>
      </c>
      <c r="B54" s="11" t="s">
        <v>724</v>
      </c>
      <c r="C54" s="10">
        <v>7.5699999999999997E-4</v>
      </c>
      <c r="D54" s="12">
        <f t="shared" si="0"/>
        <v>929</v>
      </c>
      <c r="E54" s="13">
        <f t="shared" si="1"/>
        <v>465</v>
      </c>
      <c r="F54" s="12">
        <f t="shared" si="2"/>
        <v>464</v>
      </c>
    </row>
    <row r="55" spans="1:6">
      <c r="A55" s="8">
        <v>3</v>
      </c>
      <c r="B55" s="11" t="s">
        <v>725</v>
      </c>
      <c r="C55" s="10">
        <v>5.5286000000000002E-2</v>
      </c>
      <c r="D55" s="12">
        <f t="shared" si="0"/>
        <v>67857</v>
      </c>
      <c r="E55" s="13">
        <f t="shared" si="1"/>
        <v>33929</v>
      </c>
      <c r="F55" s="12">
        <f t="shared" si="2"/>
        <v>33928</v>
      </c>
    </row>
    <row r="56" spans="1:6">
      <c r="A56" s="8">
        <v>3</v>
      </c>
      <c r="B56" s="11" t="s">
        <v>726</v>
      </c>
      <c r="C56" s="10">
        <v>5.7000000000000003E-5</v>
      </c>
      <c r="D56" s="12">
        <f t="shared" si="0"/>
        <v>70</v>
      </c>
      <c r="E56" s="13">
        <f t="shared" si="1"/>
        <v>35</v>
      </c>
      <c r="F56" s="12">
        <f t="shared" si="2"/>
        <v>35</v>
      </c>
    </row>
    <row r="57" spans="1:6">
      <c r="A57" s="8">
        <v>4</v>
      </c>
      <c r="B57" s="11" t="s">
        <v>727</v>
      </c>
      <c r="C57" s="10">
        <v>0.14166500000000001</v>
      </c>
      <c r="D57" s="9">
        <f t="shared" si="0"/>
        <v>173877</v>
      </c>
      <c r="E57" s="11">
        <f t="shared" si="1"/>
        <v>86939</v>
      </c>
      <c r="F57" s="9">
        <f t="shared" si="2"/>
        <v>86938</v>
      </c>
    </row>
    <row r="58" spans="1:6">
      <c r="A58" s="8"/>
      <c r="B58" s="11" t="s">
        <v>28</v>
      </c>
      <c r="C58" s="11"/>
      <c r="D58" s="14">
        <v>0.38342399999999999</v>
      </c>
      <c r="E58" s="11"/>
      <c r="F58" s="11"/>
    </row>
    <row r="59" spans="1:6">
      <c r="A59" s="8"/>
      <c r="B59" s="11" t="s">
        <v>29</v>
      </c>
      <c r="C59" s="11"/>
      <c r="D59" s="15">
        <f>ROUND(D57*D58,0)</f>
        <v>66669</v>
      </c>
      <c r="E59" s="16">
        <f>ROUND(D59/2,0)</f>
        <v>33335</v>
      </c>
      <c r="F59" s="15">
        <f>D59-E59</f>
        <v>33334</v>
      </c>
    </row>
    <row r="60" spans="1:6">
      <c r="A60" s="8"/>
      <c r="B60" s="11" t="s">
        <v>30</v>
      </c>
      <c r="C60" s="11"/>
      <c r="D60" s="12">
        <f>+D57-D59</f>
        <v>107208</v>
      </c>
      <c r="E60" s="13">
        <f>ROUND(D60/2,0)</f>
        <v>53604</v>
      </c>
      <c r="F60" s="12">
        <f>D60-E60</f>
        <v>53604</v>
      </c>
    </row>
    <row r="61" spans="1:6">
      <c r="A61" s="8">
        <v>4</v>
      </c>
      <c r="B61" s="11" t="s">
        <v>728</v>
      </c>
      <c r="C61" s="10">
        <v>8.8581999999999994E-2</v>
      </c>
      <c r="D61" s="9">
        <f>ROUND(D$3*C61,0)</f>
        <v>108724</v>
      </c>
      <c r="E61" s="11">
        <f>ROUND(D61/2,0)</f>
        <v>54362</v>
      </c>
      <c r="F61" s="9">
        <f>D61-E61</f>
        <v>54362</v>
      </c>
    </row>
    <row r="62" spans="1:6">
      <c r="A62" s="8"/>
      <c r="B62" s="11" t="s">
        <v>28</v>
      </c>
      <c r="C62" s="11"/>
      <c r="D62" s="14">
        <v>0.36301299999999997</v>
      </c>
      <c r="E62" s="11"/>
      <c r="F62" s="11"/>
    </row>
    <row r="63" spans="1:6">
      <c r="A63" s="8"/>
      <c r="B63" s="11" t="s">
        <v>29</v>
      </c>
      <c r="C63" s="11"/>
      <c r="D63" s="15">
        <f>ROUND(D61*D62,0)</f>
        <v>39468</v>
      </c>
      <c r="E63" s="16">
        <f>ROUND(D63/2,0)</f>
        <v>19734</v>
      </c>
      <c r="F63" s="15">
        <f>D63-E63</f>
        <v>19734</v>
      </c>
    </row>
    <row r="64" spans="1:6">
      <c r="A64" s="8"/>
      <c r="B64" s="11" t="s">
        <v>30</v>
      </c>
      <c r="C64" s="11"/>
      <c r="D64" s="12">
        <f>+D61-D63</f>
        <v>69256</v>
      </c>
      <c r="E64" s="13">
        <f>ROUND(D64/2,0)</f>
        <v>34628</v>
      </c>
      <c r="F64" s="12">
        <f>D64-E64</f>
        <v>34628</v>
      </c>
    </row>
    <row r="65" spans="1:6">
      <c r="A65" s="8">
        <v>4</v>
      </c>
      <c r="B65" s="11" t="s">
        <v>729</v>
      </c>
      <c r="C65" s="10">
        <v>8.3224999999999993E-2</v>
      </c>
      <c r="D65" s="9">
        <f>ROUND(D$3*C65,0)</f>
        <v>102149</v>
      </c>
      <c r="E65" s="11">
        <f>ROUND(D65/2,0)</f>
        <v>51075</v>
      </c>
      <c r="F65" s="9">
        <f>D65-E65</f>
        <v>51074</v>
      </c>
    </row>
    <row r="66" spans="1:6">
      <c r="A66" s="8"/>
      <c r="B66" s="11" t="s">
        <v>28</v>
      </c>
      <c r="C66" s="11"/>
      <c r="D66" s="14">
        <v>0.36555799999999999</v>
      </c>
      <c r="E66" s="11"/>
      <c r="F66" s="11"/>
    </row>
    <row r="67" spans="1:6">
      <c r="A67" s="8"/>
      <c r="B67" s="11" t="s">
        <v>29</v>
      </c>
      <c r="C67" s="11"/>
      <c r="D67" s="15">
        <f>ROUND(D65*D66,0)</f>
        <v>37341</v>
      </c>
      <c r="E67" s="16">
        <f>ROUND(D67/2,0)</f>
        <v>18671</v>
      </c>
      <c r="F67" s="15">
        <f>D67-E67</f>
        <v>18670</v>
      </c>
    </row>
    <row r="68" spans="1:6">
      <c r="A68" s="8"/>
      <c r="B68" s="11" t="s">
        <v>30</v>
      </c>
      <c r="C68" s="11"/>
      <c r="D68" s="12">
        <f>+D65-D67</f>
        <v>64808</v>
      </c>
      <c r="E68" s="13">
        <f>ROUND(D68/2,0)</f>
        <v>32404</v>
      </c>
      <c r="F68" s="12">
        <f>D68-E68</f>
        <v>32404</v>
      </c>
    </row>
    <row r="69" spans="1:6">
      <c r="A69" s="8">
        <v>4</v>
      </c>
      <c r="B69" s="11" t="s">
        <v>730</v>
      </c>
      <c r="C69" s="10">
        <v>0.14116400000000001</v>
      </c>
      <c r="D69" s="9">
        <f>ROUND(D$3*C69,0)</f>
        <v>173262</v>
      </c>
      <c r="E69" s="11">
        <f>ROUND(D69/2,0)</f>
        <v>86631</v>
      </c>
      <c r="F69" s="9">
        <f>D69-E69</f>
        <v>86631</v>
      </c>
    </row>
    <row r="70" spans="1:6">
      <c r="A70" s="8"/>
      <c r="B70" s="11" t="s">
        <v>28</v>
      </c>
      <c r="C70" s="11"/>
      <c r="D70" s="14">
        <v>0.400366</v>
      </c>
      <c r="E70" s="11"/>
      <c r="F70" s="11"/>
    </row>
    <row r="71" spans="1:6">
      <c r="A71" s="8" t="s">
        <v>590</v>
      </c>
      <c r="B71" s="11" t="s">
        <v>29</v>
      </c>
      <c r="C71" s="11"/>
      <c r="D71" s="15">
        <f>ROUND(D69*D70,0)</f>
        <v>69368</v>
      </c>
      <c r="E71" s="16">
        <f>ROUND(D71/2,0)</f>
        <v>34684</v>
      </c>
      <c r="F71" s="15">
        <f>D71-E71</f>
        <v>34684</v>
      </c>
    </row>
    <row r="72" spans="1:6">
      <c r="A72" s="8"/>
      <c r="B72" s="11" t="s">
        <v>30</v>
      </c>
      <c r="C72" s="11"/>
      <c r="D72" s="12">
        <f>+D69-D71</f>
        <v>103894</v>
      </c>
      <c r="E72" s="13">
        <f>ROUND(D72/2,0)</f>
        <v>51947</v>
      </c>
      <c r="F72" s="12">
        <f>D72-E72</f>
        <v>51947</v>
      </c>
    </row>
    <row r="73" spans="1:6">
      <c r="A73" s="8">
        <v>4</v>
      </c>
      <c r="B73" s="11" t="s">
        <v>731</v>
      </c>
      <c r="C73" s="10">
        <v>6.7951999999999999E-2</v>
      </c>
      <c r="D73" s="9">
        <f>ROUND(D$3*C73,0)</f>
        <v>83403</v>
      </c>
      <c r="E73" s="11">
        <f>ROUND(D73/2,0)</f>
        <v>41702</v>
      </c>
      <c r="F73" s="9">
        <f>D73-E73</f>
        <v>41701</v>
      </c>
    </row>
    <row r="74" spans="1:6">
      <c r="A74" s="8"/>
      <c r="B74" s="11" t="s">
        <v>28</v>
      </c>
      <c r="C74" s="11"/>
      <c r="D74" s="14">
        <v>0.43082700000000002</v>
      </c>
      <c r="E74" s="11"/>
      <c r="F74" s="11"/>
    </row>
    <row r="75" spans="1:6">
      <c r="A75" s="8"/>
      <c r="B75" s="11" t="s">
        <v>29</v>
      </c>
      <c r="C75" s="11"/>
      <c r="D75" s="15">
        <f>ROUND(D73*D74,0)</f>
        <v>35932</v>
      </c>
      <c r="E75" s="16">
        <f>ROUND(D75/2,0)</f>
        <v>17966</v>
      </c>
      <c r="F75" s="15">
        <f>D75-E75</f>
        <v>17966</v>
      </c>
    </row>
    <row r="76" spans="1:6">
      <c r="A76" s="8"/>
      <c r="B76" s="11" t="s">
        <v>30</v>
      </c>
      <c r="C76" s="11"/>
      <c r="D76" s="12">
        <f>+D73-D75</f>
        <v>47471</v>
      </c>
      <c r="E76" s="13">
        <f>ROUND(D76/2,0)</f>
        <v>23736</v>
      </c>
      <c r="F76" s="12">
        <f>D76-E76</f>
        <v>23735</v>
      </c>
    </row>
    <row r="77" spans="1:6">
      <c r="A77" s="8">
        <v>4</v>
      </c>
      <c r="B77" s="11" t="s">
        <v>732</v>
      </c>
      <c r="C77" s="10">
        <v>0.19527700000000001</v>
      </c>
      <c r="D77" s="9">
        <f>ROUND(D$3*C77,0)</f>
        <v>239680</v>
      </c>
      <c r="E77" s="11">
        <f>ROUND(D77/2,0)</f>
        <v>119840</v>
      </c>
      <c r="F77" s="9">
        <f>D77-E77</f>
        <v>119840</v>
      </c>
    </row>
    <row r="78" spans="1:6">
      <c r="A78" s="8"/>
      <c r="B78" s="11" t="s">
        <v>28</v>
      </c>
      <c r="C78" s="11"/>
      <c r="D78" s="14">
        <v>0.36244199999999999</v>
      </c>
      <c r="E78" s="11"/>
      <c r="F78" s="11"/>
    </row>
    <row r="79" spans="1:6">
      <c r="A79" s="8"/>
      <c r="B79" s="11" t="s">
        <v>29</v>
      </c>
      <c r="C79" s="11"/>
      <c r="D79" s="15">
        <f>ROUND(D77*D78,0)</f>
        <v>86870</v>
      </c>
      <c r="E79" s="16">
        <f t="shared" ref="E79:E87" si="3">ROUND(D79/2,0)</f>
        <v>43435</v>
      </c>
      <c r="F79" s="15">
        <f t="shared" ref="F79:F87" si="4">D79-E79</f>
        <v>43435</v>
      </c>
    </row>
    <row r="80" spans="1:6">
      <c r="A80" s="8"/>
      <c r="B80" s="11" t="s">
        <v>30</v>
      </c>
      <c r="C80" s="11"/>
      <c r="D80" s="12">
        <f>+D77-D79</f>
        <v>152810</v>
      </c>
      <c r="E80" s="13">
        <f t="shared" si="3"/>
        <v>76405</v>
      </c>
      <c r="F80" s="12">
        <f t="shared" si="4"/>
        <v>76405</v>
      </c>
    </row>
    <row r="81" spans="1:8">
      <c r="A81" s="8">
        <v>5</v>
      </c>
      <c r="B81" s="11" t="s">
        <v>733</v>
      </c>
      <c r="C81" s="10">
        <v>3.114E-3</v>
      </c>
      <c r="D81" s="12">
        <f>ROUND(D$3*C81,0)</f>
        <v>3822</v>
      </c>
      <c r="E81" s="13">
        <f t="shared" si="3"/>
        <v>1911</v>
      </c>
      <c r="F81" s="12">
        <f t="shared" si="4"/>
        <v>1911</v>
      </c>
    </row>
    <row r="82" spans="1:8">
      <c r="A82" s="8">
        <v>5</v>
      </c>
      <c r="B82" s="11" t="s">
        <v>734</v>
      </c>
      <c r="C82" s="10">
        <v>2.9320000000000001E-3</v>
      </c>
      <c r="D82" s="12">
        <f>ROUND(D$3*C82,0)</f>
        <v>3599</v>
      </c>
      <c r="E82" s="13">
        <f t="shared" si="3"/>
        <v>1800</v>
      </c>
      <c r="F82" s="12">
        <f t="shared" si="4"/>
        <v>1799</v>
      </c>
    </row>
    <row r="83" spans="1:8">
      <c r="A83" s="8">
        <v>5</v>
      </c>
      <c r="B83" s="11" t="s">
        <v>735</v>
      </c>
      <c r="C83" s="10">
        <v>1.377E-3</v>
      </c>
      <c r="D83" s="12">
        <f>ROUND(D$3*C83,0)</f>
        <v>1690</v>
      </c>
      <c r="E83" s="13">
        <f t="shared" si="3"/>
        <v>845</v>
      </c>
      <c r="F83" s="12">
        <f t="shared" si="4"/>
        <v>845</v>
      </c>
    </row>
    <row r="84" spans="1:8">
      <c r="A84" s="8">
        <v>5</v>
      </c>
      <c r="B84" s="11" t="s">
        <v>736</v>
      </c>
      <c r="C84" s="10">
        <v>4.352E-3</v>
      </c>
      <c r="D84" s="12">
        <f>ROUND(D$3*C84,0)</f>
        <v>5342</v>
      </c>
      <c r="E84" s="13">
        <f t="shared" si="3"/>
        <v>2671</v>
      </c>
      <c r="F84" s="12">
        <f t="shared" si="4"/>
        <v>2671</v>
      </c>
    </row>
    <row r="85" spans="1:8">
      <c r="A85" s="8">
        <v>5</v>
      </c>
      <c r="B85" s="11" t="s">
        <v>737</v>
      </c>
      <c r="C85" s="10">
        <v>1.8408000000000001E-2</v>
      </c>
      <c r="D85" s="12">
        <f>ROUND(D$3*C85,0)</f>
        <v>22594</v>
      </c>
      <c r="E85" s="13">
        <f t="shared" si="3"/>
        <v>11297</v>
      </c>
      <c r="F85" s="12">
        <f t="shared" si="4"/>
        <v>11297</v>
      </c>
    </row>
    <row r="86" spans="1:8">
      <c r="A86" s="8">
        <v>5</v>
      </c>
      <c r="B86" s="11" t="s">
        <v>738</v>
      </c>
      <c r="C86" s="10">
        <v>3.8749999999998508E-3</v>
      </c>
      <c r="D86" s="12">
        <f>+D3-SUM(D4:D5)-SUM(D10:D57)-D61-D65-D69-D73-D77-SUM(D81:D85)</f>
        <v>4755</v>
      </c>
      <c r="E86" s="13">
        <f t="shared" si="3"/>
        <v>2378</v>
      </c>
      <c r="F86" s="12">
        <f t="shared" si="4"/>
        <v>2377</v>
      </c>
    </row>
    <row r="87" spans="1:8">
      <c r="A87" s="8">
        <v>6</v>
      </c>
      <c r="B87" s="11" t="s">
        <v>739</v>
      </c>
      <c r="C87" s="10">
        <v>0</v>
      </c>
      <c r="D87" s="12">
        <f>ROUND(D$3*C87,0)</f>
        <v>0</v>
      </c>
      <c r="E87" s="13">
        <f t="shared" si="3"/>
        <v>0</v>
      </c>
      <c r="F87" s="12">
        <f t="shared" si="4"/>
        <v>0</v>
      </c>
    </row>
    <row r="88" spans="1:8">
      <c r="A88" s="8"/>
      <c r="B88" s="28" t="s">
        <v>288</v>
      </c>
      <c r="C88" s="10">
        <v>1</v>
      </c>
      <c r="D88" s="12">
        <f>+D4+SUM(D7:D56)+SUM(D59:D60)+SUM(D63:D64)+SUM(D67:D68)+SUM(D71:D72)+SUM(D75:D76)+SUM(D79:D87)</f>
        <v>1227384</v>
      </c>
      <c r="E88" s="12">
        <f>+E4+SUM(E7:E56)+SUM(E59:E60)+SUM(E63:E64)+SUM(E67:E68)+SUM(E71:E72)+SUM(E75:E76)+SUM(E79:E87)</f>
        <v>613706</v>
      </c>
      <c r="F88" s="12">
        <f>+F4+SUM(F7:F56)+SUM(F59:F60)+SUM(F63:F64)+SUM(F67:F68)+SUM(F71:F72)+SUM(F75:F76)+SUM(F79:F87)</f>
        <v>613678</v>
      </c>
    </row>
    <row r="89" spans="1:8">
      <c r="B89" s="18" t="s">
        <v>38</v>
      </c>
      <c r="D89" s="19">
        <f>+D4</f>
        <v>1415</v>
      </c>
      <c r="E89" s="19">
        <f>+E4</f>
        <v>708</v>
      </c>
      <c r="F89" s="19">
        <f>+F4</f>
        <v>707</v>
      </c>
    </row>
    <row r="90" spans="1:8">
      <c r="B90" s="2" t="s">
        <v>39</v>
      </c>
      <c r="D90" s="19">
        <f>+D7</f>
        <v>9927</v>
      </c>
      <c r="E90" s="19">
        <f>+E7</f>
        <v>4964</v>
      </c>
      <c r="F90" s="19">
        <f>+F7</f>
        <v>4963</v>
      </c>
    </row>
    <row r="91" spans="1:8">
      <c r="B91" s="2" t="s">
        <v>40</v>
      </c>
      <c r="D91" s="19">
        <f>+D59+D63+D67+D71+D75+D79</f>
        <v>335648</v>
      </c>
      <c r="E91" s="19">
        <f>+E59+E63+E67+E71+E75+E79</f>
        <v>167825</v>
      </c>
      <c r="F91" s="19">
        <f>+F59+F63+F67+F71+F75+F79</f>
        <v>167823</v>
      </c>
      <c r="H91" s="3">
        <v>1</v>
      </c>
    </row>
    <row r="92" spans="1:8">
      <c r="B92" s="18" t="s">
        <v>41</v>
      </c>
      <c r="D92" s="19">
        <f>+D88-D89-D90-D91</f>
        <v>880394</v>
      </c>
      <c r="E92" s="19">
        <f>+E88-E89-E90-E91</f>
        <v>440209</v>
      </c>
      <c r="F92" s="19">
        <f>+F88-F89-F90-F91</f>
        <v>440185</v>
      </c>
      <c r="H92" s="3">
        <v>2</v>
      </c>
    </row>
    <row r="94" spans="1:8" hidden="1">
      <c r="B94" s="3" t="s">
        <v>42</v>
      </c>
      <c r="C94" s="4">
        <v>-3.0000000001491507E-6</v>
      </c>
      <c r="D94" s="3">
        <f>+D86-ROUND(D3*C86,0)</f>
        <v>-1</v>
      </c>
    </row>
  </sheetData>
  <pageMargins left="0.7" right="0.7" top="0.75" bottom="0.75" header="0.3" footer="0.3"/>
  <pageSetup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zoomScale="160" zoomScaleNormal="160" workbookViewId="0">
      <selection activeCell="E19" sqref="E19"/>
    </sheetView>
  </sheetViews>
  <sheetFormatPr defaultColWidth="9.140625" defaultRowHeight="15"/>
  <cols>
    <col min="7" max="7" width="17" bestFit="1" customWidth="1"/>
    <col min="10" max="10" width="14.28515625" bestFit="1" customWidth="1"/>
  </cols>
  <sheetData>
    <row r="1" spans="1:10" ht="16.5" thickTop="1" thickBot="1">
      <c r="A1" s="123" t="s">
        <v>1992</v>
      </c>
      <c r="B1" t="s">
        <v>2064</v>
      </c>
      <c r="E1" s="124"/>
      <c r="F1" s="124"/>
      <c r="G1" s="125">
        <f>SUM(G3:G14)</f>
        <v>-67939137.659999996</v>
      </c>
    </row>
    <row r="2" spans="1:10" ht="16.5" thickTop="1" thickBot="1">
      <c r="A2" s="123" t="s">
        <v>3</v>
      </c>
      <c r="B2" s="123" t="s">
        <v>1993</v>
      </c>
      <c r="C2" s="123" t="s">
        <v>1994</v>
      </c>
      <c r="D2" s="123" t="s">
        <v>1995</v>
      </c>
      <c r="E2" s="123" t="s">
        <v>1996</v>
      </c>
      <c r="F2" s="123" t="s">
        <v>1997</v>
      </c>
      <c r="G2" s="123" t="s">
        <v>1998</v>
      </c>
    </row>
    <row r="3" spans="1:10" ht="15.75" thickTop="1">
      <c r="A3" t="s">
        <v>1999</v>
      </c>
      <c r="B3" t="s">
        <v>2000</v>
      </c>
      <c r="C3" t="s">
        <v>2001</v>
      </c>
      <c r="D3" t="s">
        <v>2087</v>
      </c>
      <c r="E3" s="124">
        <v>2023</v>
      </c>
      <c r="F3" s="124">
        <v>7</v>
      </c>
      <c r="G3" s="125">
        <v>-4888291.18</v>
      </c>
      <c r="J3" s="48"/>
    </row>
    <row r="4" spans="1:10">
      <c r="A4" t="s">
        <v>1999</v>
      </c>
      <c r="B4" t="s">
        <v>2000</v>
      </c>
      <c r="C4" t="s">
        <v>2001</v>
      </c>
      <c r="D4" t="s">
        <v>2087</v>
      </c>
      <c r="E4" s="124">
        <v>2023</v>
      </c>
      <c r="F4" s="124">
        <v>8</v>
      </c>
      <c r="G4" s="125">
        <v>-10633512.949999999</v>
      </c>
      <c r="J4" s="48"/>
    </row>
    <row r="5" spans="1:10">
      <c r="A5" t="s">
        <v>1999</v>
      </c>
      <c r="B5" t="s">
        <v>2000</v>
      </c>
      <c r="C5" t="s">
        <v>2001</v>
      </c>
      <c r="D5" t="s">
        <v>2087</v>
      </c>
      <c r="E5" s="124">
        <v>2023</v>
      </c>
      <c r="F5" s="124">
        <v>9</v>
      </c>
      <c r="G5" s="125">
        <v>-12083939.539999999</v>
      </c>
      <c r="J5" s="48"/>
    </row>
    <row r="6" spans="1:10">
      <c r="A6" t="s">
        <v>1999</v>
      </c>
      <c r="B6" t="s">
        <v>2000</v>
      </c>
      <c r="C6" t="s">
        <v>2001</v>
      </c>
      <c r="D6" t="s">
        <v>2087</v>
      </c>
      <c r="E6" s="124">
        <v>2023</v>
      </c>
      <c r="F6" s="124">
        <v>10</v>
      </c>
      <c r="G6" s="125">
        <v>-9153579.0399999991</v>
      </c>
      <c r="J6" s="48"/>
    </row>
    <row r="7" spans="1:10">
      <c r="A7" t="s">
        <v>1999</v>
      </c>
      <c r="B7" t="s">
        <v>2000</v>
      </c>
      <c r="C7" t="s">
        <v>2001</v>
      </c>
      <c r="D7" t="s">
        <v>2087</v>
      </c>
      <c r="E7" s="124">
        <v>2023</v>
      </c>
      <c r="F7" s="124">
        <v>11</v>
      </c>
      <c r="G7" s="125">
        <v>-4435515.6500000004</v>
      </c>
      <c r="J7" s="48"/>
    </row>
    <row r="8" spans="1:10">
      <c r="A8" t="s">
        <v>1999</v>
      </c>
      <c r="B8" t="s">
        <v>2000</v>
      </c>
      <c r="C8" t="s">
        <v>2001</v>
      </c>
      <c r="D8" t="s">
        <v>2087</v>
      </c>
      <c r="E8" s="124">
        <v>2023</v>
      </c>
      <c r="F8" s="124">
        <v>12</v>
      </c>
      <c r="G8" s="125">
        <v>-4718919.13</v>
      </c>
      <c r="J8" s="48"/>
    </row>
    <row r="9" spans="1:10">
      <c r="A9" t="s">
        <v>1999</v>
      </c>
      <c r="B9" t="s">
        <v>2000</v>
      </c>
      <c r="C9" t="s">
        <v>2001</v>
      </c>
      <c r="D9" t="s">
        <v>2089</v>
      </c>
      <c r="E9" s="124">
        <v>2024</v>
      </c>
      <c r="F9" s="124">
        <v>1</v>
      </c>
      <c r="G9" s="125">
        <v>-3141634.09</v>
      </c>
      <c r="J9" s="48"/>
    </row>
    <row r="10" spans="1:10">
      <c r="A10" t="s">
        <v>1999</v>
      </c>
      <c r="B10" t="s">
        <v>2000</v>
      </c>
      <c r="C10" t="s">
        <v>2001</v>
      </c>
      <c r="D10" t="s">
        <v>2089</v>
      </c>
      <c r="E10" s="124">
        <v>2024</v>
      </c>
      <c r="F10" s="124">
        <v>2</v>
      </c>
      <c r="G10" s="125">
        <v>-3393366.52</v>
      </c>
      <c r="J10" s="48"/>
    </row>
    <row r="11" spans="1:10">
      <c r="A11" t="s">
        <v>1999</v>
      </c>
      <c r="B11" t="s">
        <v>2000</v>
      </c>
      <c r="C11" t="s">
        <v>2001</v>
      </c>
      <c r="D11" t="s">
        <v>2089</v>
      </c>
      <c r="E11" s="124">
        <v>2024</v>
      </c>
      <c r="F11" s="124">
        <v>3</v>
      </c>
      <c r="G11" s="125">
        <v>-3110952.83</v>
      </c>
      <c r="J11" s="48"/>
    </row>
    <row r="12" spans="1:10">
      <c r="A12" t="s">
        <v>1999</v>
      </c>
      <c r="B12" t="s">
        <v>2000</v>
      </c>
      <c r="C12" t="s">
        <v>2001</v>
      </c>
      <c r="D12" t="s">
        <v>2089</v>
      </c>
      <c r="E12" s="124">
        <v>2024</v>
      </c>
      <c r="F12" s="124">
        <v>4</v>
      </c>
      <c r="G12" s="125">
        <v>-4534638.25</v>
      </c>
      <c r="J12" s="48"/>
    </row>
    <row r="13" spans="1:10">
      <c r="A13" t="s">
        <v>1999</v>
      </c>
      <c r="B13" t="s">
        <v>2000</v>
      </c>
      <c r="C13" t="s">
        <v>2001</v>
      </c>
      <c r="D13" t="s">
        <v>2089</v>
      </c>
      <c r="E13" s="124">
        <v>2024</v>
      </c>
      <c r="F13" s="124">
        <v>5</v>
      </c>
      <c r="G13" s="125">
        <v>-3556887.53</v>
      </c>
      <c r="J13" s="48"/>
    </row>
    <row r="14" spans="1:10">
      <c r="A14" t="s">
        <v>1999</v>
      </c>
      <c r="B14" t="s">
        <v>2000</v>
      </c>
      <c r="C14" t="s">
        <v>2001</v>
      </c>
      <c r="D14" t="s">
        <v>2089</v>
      </c>
      <c r="E14" s="124">
        <v>2024</v>
      </c>
      <c r="F14" s="124">
        <v>6</v>
      </c>
      <c r="G14" s="125">
        <v>-4287900.95</v>
      </c>
      <c r="J14" s="48"/>
    </row>
    <row r="15" spans="1:10">
      <c r="G15" s="60"/>
      <c r="J15" s="48"/>
    </row>
    <row r="16" spans="1:10">
      <c r="G16" s="60"/>
      <c r="J16" s="48"/>
    </row>
    <row r="19" spans="2:10">
      <c r="J19" s="48"/>
    </row>
    <row r="25" spans="2:10">
      <c r="B25" s="61"/>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4">
    <pageSetUpPr fitToPage="1"/>
  </sheetPr>
  <dimension ref="A1:WVB103"/>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740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Worksheet'!$D$35</f>
        <v>311196</v>
      </c>
      <c r="E3" s="11"/>
      <c r="F3" s="11"/>
    </row>
    <row r="4" spans="1:6">
      <c r="A4" s="8">
        <v>0</v>
      </c>
      <c r="B4" s="11" t="s">
        <v>4</v>
      </c>
      <c r="C4" s="10">
        <v>1.0660000000000001E-3</v>
      </c>
      <c r="D4" s="12">
        <f>ROUND(D$3*C4,0)</f>
        <v>332</v>
      </c>
      <c r="E4" s="13">
        <f>ROUND(D4/2,0)</f>
        <v>166</v>
      </c>
      <c r="F4" s="12">
        <f>D4-E4</f>
        <v>166</v>
      </c>
    </row>
    <row r="5" spans="1:6">
      <c r="A5" s="8">
        <v>1</v>
      </c>
      <c r="B5" s="11" t="s">
        <v>741</v>
      </c>
      <c r="C5" s="10">
        <v>0.205958</v>
      </c>
      <c r="D5" s="9">
        <f>ROUND(D$3*C5,0)</f>
        <v>64093</v>
      </c>
      <c r="E5" s="11">
        <f>ROUND(D5/2,0)</f>
        <v>32047</v>
      </c>
      <c r="F5" s="9">
        <f>D5-E5</f>
        <v>32046</v>
      </c>
    </row>
    <row r="6" spans="1:6">
      <c r="A6" s="8"/>
      <c r="B6" s="11" t="s">
        <v>6</v>
      </c>
      <c r="C6" s="11"/>
      <c r="D6" s="14">
        <v>0.23879700000000001</v>
      </c>
      <c r="E6" s="11"/>
      <c r="F6" s="11"/>
    </row>
    <row r="7" spans="1:6">
      <c r="A7" s="8"/>
      <c r="B7" s="11" t="s">
        <v>7</v>
      </c>
      <c r="C7" s="11"/>
      <c r="D7" s="15">
        <f>ROUND(D5*D6,0)</f>
        <v>15305</v>
      </c>
      <c r="E7" s="16">
        <f>ROUND(D7/2,0)</f>
        <v>7653</v>
      </c>
      <c r="F7" s="15">
        <f>D7-E7</f>
        <v>7652</v>
      </c>
    </row>
    <row r="8" spans="1:6">
      <c r="A8" s="8"/>
      <c r="B8" s="11" t="s">
        <v>8</v>
      </c>
      <c r="C8" s="11"/>
      <c r="D8" s="12">
        <f>+D5-D7</f>
        <v>48788</v>
      </c>
      <c r="E8" s="13">
        <f>ROUND(D8/2,0)</f>
        <v>24394</v>
      </c>
      <c r="F8" s="12">
        <f>D8-E8</f>
        <v>24394</v>
      </c>
    </row>
    <row r="9" spans="1:6">
      <c r="A9" s="8">
        <v>2</v>
      </c>
      <c r="B9" s="11" t="s">
        <v>669</v>
      </c>
      <c r="C9" s="11"/>
      <c r="D9" s="9"/>
      <c r="E9" s="11"/>
      <c r="F9" s="11"/>
    </row>
    <row r="10" spans="1:6">
      <c r="A10" s="8"/>
      <c r="B10" s="11" t="s">
        <v>10</v>
      </c>
      <c r="C10" s="10">
        <v>5.6800000000000004E-4</v>
      </c>
      <c r="D10" s="12">
        <f>ROUND(D$3*C10,0)</f>
        <v>177</v>
      </c>
      <c r="E10" s="13">
        <f>ROUND(D10/2,0)</f>
        <v>89</v>
      </c>
      <c r="F10" s="12">
        <f>D10-E10</f>
        <v>88</v>
      </c>
    </row>
    <row r="11" spans="1:6">
      <c r="A11" s="8"/>
      <c r="B11" s="11" t="s">
        <v>11</v>
      </c>
      <c r="C11" s="10">
        <v>3.3799999999999998E-4</v>
      </c>
      <c r="D11" s="12">
        <f>ROUND(D$3*C11,0)</f>
        <v>105</v>
      </c>
      <c r="E11" s="13">
        <f>ROUND(D11/2,0)</f>
        <v>53</v>
      </c>
      <c r="F11" s="12">
        <f>D11-E11</f>
        <v>52</v>
      </c>
    </row>
    <row r="12" spans="1:6">
      <c r="A12" s="8">
        <v>2</v>
      </c>
      <c r="B12" s="11" t="s">
        <v>742</v>
      </c>
      <c r="C12" s="11"/>
      <c r="D12" s="9"/>
      <c r="E12" s="11"/>
      <c r="F12" s="11"/>
    </row>
    <row r="13" spans="1:6">
      <c r="A13" s="8"/>
      <c r="B13" s="11" t="s">
        <v>10</v>
      </c>
      <c r="C13" s="10">
        <v>1.021E-3</v>
      </c>
      <c r="D13" s="12">
        <f>ROUND(D$3*C13,0)</f>
        <v>318</v>
      </c>
      <c r="E13" s="13">
        <f>ROUND(D13/2,0)</f>
        <v>159</v>
      </c>
      <c r="F13" s="12">
        <f>D13-E13</f>
        <v>159</v>
      </c>
    </row>
    <row r="14" spans="1:6">
      <c r="A14" s="8"/>
      <c r="B14" s="11" t="s">
        <v>11</v>
      </c>
      <c r="C14" s="10">
        <v>4.5899999999999999E-4</v>
      </c>
      <c r="D14" s="12">
        <f>ROUND(D$3*C14,0)</f>
        <v>143</v>
      </c>
      <c r="E14" s="13">
        <f>ROUND(D14/2,0)</f>
        <v>72</v>
      </c>
      <c r="F14" s="12">
        <f>D14-E14</f>
        <v>71</v>
      </c>
    </row>
    <row r="15" spans="1:6">
      <c r="A15" s="8">
        <v>2</v>
      </c>
      <c r="B15" s="11" t="s">
        <v>647</v>
      </c>
      <c r="C15" s="11"/>
      <c r="D15" s="9"/>
      <c r="E15" s="11"/>
      <c r="F15" s="11"/>
    </row>
    <row r="16" spans="1:6">
      <c r="A16" s="8"/>
      <c r="B16" s="11" t="s">
        <v>10</v>
      </c>
      <c r="C16" s="10">
        <v>1.1839999999999999E-3</v>
      </c>
      <c r="D16" s="12">
        <f>ROUND(D$3*C16,0)</f>
        <v>368</v>
      </c>
      <c r="E16" s="13">
        <f>ROUND(D16/2,0)</f>
        <v>184</v>
      </c>
      <c r="F16" s="12">
        <f>D16-E16</f>
        <v>184</v>
      </c>
    </row>
    <row r="17" spans="1:6">
      <c r="A17" s="8"/>
      <c r="B17" s="11" t="s">
        <v>11</v>
      </c>
      <c r="C17" s="10">
        <v>5.1599999999999997E-4</v>
      </c>
      <c r="D17" s="12">
        <f>ROUND(D$3*C17,0)</f>
        <v>161</v>
      </c>
      <c r="E17" s="13">
        <f>ROUND(D17/2,0)</f>
        <v>81</v>
      </c>
      <c r="F17" s="12">
        <f>D17-E17</f>
        <v>80</v>
      </c>
    </row>
    <row r="18" spans="1:6">
      <c r="A18" s="8">
        <v>2</v>
      </c>
      <c r="B18" s="11" t="s">
        <v>372</v>
      </c>
      <c r="C18" s="11"/>
      <c r="D18" s="9"/>
      <c r="E18" s="11"/>
      <c r="F18" s="11"/>
    </row>
    <row r="19" spans="1:6">
      <c r="A19" s="8"/>
      <c r="B19" s="11" t="s">
        <v>10</v>
      </c>
      <c r="C19" s="10">
        <v>3.3500000000000001E-4</v>
      </c>
      <c r="D19" s="12">
        <f>ROUND(D$3*C19,0)</f>
        <v>104</v>
      </c>
      <c r="E19" s="13">
        <f>ROUND(D19/2,0)</f>
        <v>52</v>
      </c>
      <c r="F19" s="12">
        <f>D19-E19</f>
        <v>52</v>
      </c>
    </row>
    <row r="20" spans="1:6">
      <c r="A20" s="8"/>
      <c r="B20" s="11" t="s">
        <v>11</v>
      </c>
      <c r="C20" s="10">
        <v>3.2600000000000001E-4</v>
      </c>
      <c r="D20" s="12">
        <f>ROUND(D$3*C20,0)</f>
        <v>101</v>
      </c>
      <c r="E20" s="13">
        <f>ROUND(D20/2,0)</f>
        <v>51</v>
      </c>
      <c r="F20" s="12">
        <f>D20-E20</f>
        <v>50</v>
      </c>
    </row>
    <row r="21" spans="1:6">
      <c r="A21" s="8">
        <v>2</v>
      </c>
      <c r="B21" s="11" t="s">
        <v>743</v>
      </c>
      <c r="C21" s="11"/>
      <c r="D21" s="9"/>
      <c r="E21" s="11"/>
      <c r="F21" s="11"/>
    </row>
    <row r="22" spans="1:6">
      <c r="A22" s="8"/>
      <c r="B22" s="11" t="s">
        <v>10</v>
      </c>
      <c r="C22" s="10">
        <v>2.6600000000000001E-4</v>
      </c>
      <c r="D22" s="12">
        <f>ROUND(D$3*C22,0)</f>
        <v>83</v>
      </c>
      <c r="E22" s="13">
        <f>ROUND(D22/2,0)</f>
        <v>42</v>
      </c>
      <c r="F22" s="12">
        <f>D22-E22</f>
        <v>41</v>
      </c>
    </row>
    <row r="23" spans="1:6">
      <c r="A23" s="8"/>
      <c r="B23" s="11" t="s">
        <v>11</v>
      </c>
      <c r="C23" s="10">
        <v>8.7999999999999998E-5</v>
      </c>
      <c r="D23" s="12">
        <f>ROUND(D$3*C23,0)</f>
        <v>27</v>
      </c>
      <c r="E23" s="13">
        <f>ROUND(D23/2,0)</f>
        <v>14</v>
      </c>
      <c r="F23" s="12">
        <f>D23-E23</f>
        <v>13</v>
      </c>
    </row>
    <row r="24" spans="1:6">
      <c r="A24" s="8">
        <v>2</v>
      </c>
      <c r="B24" s="11" t="s">
        <v>86</v>
      </c>
      <c r="C24" s="11"/>
      <c r="D24" s="9"/>
      <c r="E24" s="11"/>
      <c r="F24" s="11"/>
    </row>
    <row r="25" spans="1:6">
      <c r="A25" s="8"/>
      <c r="B25" s="11" t="s">
        <v>10</v>
      </c>
      <c r="C25" s="10">
        <v>6.2500000000000001E-4</v>
      </c>
      <c r="D25" s="12">
        <f>ROUND(D$3*C25,0)</f>
        <v>194</v>
      </c>
      <c r="E25" s="13">
        <f>ROUND(D25/2,0)</f>
        <v>97</v>
      </c>
      <c r="F25" s="12">
        <f>D25-E25</f>
        <v>97</v>
      </c>
    </row>
    <row r="26" spans="1:6">
      <c r="A26" s="8"/>
      <c r="B26" s="11" t="s">
        <v>11</v>
      </c>
      <c r="C26" s="10">
        <v>3.2600000000000001E-4</v>
      </c>
      <c r="D26" s="12">
        <f>ROUND(D$3*C26,0)</f>
        <v>101</v>
      </c>
      <c r="E26" s="13">
        <f>ROUND(D26/2,0)</f>
        <v>51</v>
      </c>
      <c r="F26" s="12">
        <f>D26-E26</f>
        <v>50</v>
      </c>
    </row>
    <row r="27" spans="1:6">
      <c r="A27" s="8">
        <v>2</v>
      </c>
      <c r="B27" s="11" t="s">
        <v>550</v>
      </c>
      <c r="C27" s="11"/>
      <c r="D27" s="9"/>
      <c r="E27" s="11"/>
      <c r="F27" s="11"/>
    </row>
    <row r="28" spans="1:6">
      <c r="A28" s="8"/>
      <c r="B28" s="11" t="s">
        <v>10</v>
      </c>
      <c r="C28" s="10">
        <v>6.705E-3</v>
      </c>
      <c r="D28" s="12">
        <f>ROUND(D$3*C28,0)</f>
        <v>2087</v>
      </c>
      <c r="E28" s="13">
        <f>ROUND(D28/2,0)</f>
        <v>1044</v>
      </c>
      <c r="F28" s="12">
        <f>D28-E28</f>
        <v>1043</v>
      </c>
    </row>
    <row r="29" spans="1:6">
      <c r="A29" s="8"/>
      <c r="B29" s="11" t="s">
        <v>11</v>
      </c>
      <c r="C29" s="10">
        <v>2.9359999999999998E-3</v>
      </c>
      <c r="D29" s="12">
        <f>ROUND(D$3*C29,0)</f>
        <v>914</v>
      </c>
      <c r="E29" s="13">
        <f>ROUND(D29/2,0)</f>
        <v>457</v>
      </c>
      <c r="F29" s="12">
        <f>D29-E29</f>
        <v>457</v>
      </c>
    </row>
    <row r="30" spans="1:6">
      <c r="A30" s="8">
        <v>2</v>
      </c>
      <c r="B30" s="11" t="s">
        <v>14</v>
      </c>
      <c r="C30" s="11"/>
      <c r="D30" s="9"/>
      <c r="E30" s="11"/>
      <c r="F30" s="11"/>
    </row>
    <row r="31" spans="1:6">
      <c r="A31" s="8"/>
      <c r="B31" s="11" t="s">
        <v>10</v>
      </c>
      <c r="C31" s="10">
        <v>6.8300000000000001E-4</v>
      </c>
      <c r="D31" s="12">
        <f>ROUND(D$3*C31,0)</f>
        <v>213</v>
      </c>
      <c r="E31" s="13">
        <f>ROUND(D31/2,0)</f>
        <v>107</v>
      </c>
      <c r="F31" s="12">
        <f>D31-E31</f>
        <v>106</v>
      </c>
    </row>
    <row r="32" spans="1:6">
      <c r="A32" s="8"/>
      <c r="B32" s="11" t="s">
        <v>11</v>
      </c>
      <c r="C32" s="10">
        <v>5.0699999999999996E-4</v>
      </c>
      <c r="D32" s="12">
        <f>ROUND(D$3*C32,0)</f>
        <v>158</v>
      </c>
      <c r="E32" s="13">
        <f>ROUND(D32/2,0)</f>
        <v>79</v>
      </c>
      <c r="F32" s="12">
        <f>D32-E32</f>
        <v>79</v>
      </c>
    </row>
    <row r="33" spans="1:6">
      <c r="A33" s="8">
        <v>2</v>
      </c>
      <c r="B33" s="11" t="s">
        <v>181</v>
      </c>
      <c r="C33" s="11"/>
      <c r="D33" s="9"/>
      <c r="E33" s="11"/>
      <c r="F33" s="11"/>
    </row>
    <row r="34" spans="1:6">
      <c r="A34" s="8"/>
      <c r="B34" s="11" t="s">
        <v>10</v>
      </c>
      <c r="C34" s="10">
        <v>3.5599999999999998E-4</v>
      </c>
      <c r="D34" s="12">
        <f>ROUND(D$3*C34,0)</f>
        <v>111</v>
      </c>
      <c r="E34" s="13">
        <f>ROUND(D34/2,0)</f>
        <v>56</v>
      </c>
      <c r="F34" s="12">
        <f>D34-E34</f>
        <v>55</v>
      </c>
    </row>
    <row r="35" spans="1:6">
      <c r="A35" s="8"/>
      <c r="B35" s="11" t="s">
        <v>11</v>
      </c>
      <c r="C35" s="10">
        <v>2.0799999999999999E-4</v>
      </c>
      <c r="D35" s="12">
        <f>ROUND(D$3*C35,0)</f>
        <v>65</v>
      </c>
      <c r="E35" s="13">
        <f>ROUND(D35/2,0)</f>
        <v>33</v>
      </c>
      <c r="F35" s="12">
        <f>D35-E35</f>
        <v>32</v>
      </c>
    </row>
    <row r="36" spans="1:6">
      <c r="A36" s="8">
        <v>2</v>
      </c>
      <c r="B36" s="11" t="s">
        <v>744</v>
      </c>
      <c r="C36" s="11"/>
      <c r="D36" s="9"/>
      <c r="E36" s="11"/>
      <c r="F36" s="11"/>
    </row>
    <row r="37" spans="1:6">
      <c r="A37" s="8"/>
      <c r="B37" s="11" t="s">
        <v>10</v>
      </c>
      <c r="C37" s="10">
        <v>8.8800000000000001E-4</v>
      </c>
      <c r="D37" s="12">
        <f>ROUND(D$3*C37,0)</f>
        <v>276</v>
      </c>
      <c r="E37" s="13">
        <f>ROUND(D37/2,0)</f>
        <v>138</v>
      </c>
      <c r="F37" s="12">
        <f>D37-E37</f>
        <v>138</v>
      </c>
    </row>
    <row r="38" spans="1:6">
      <c r="A38" s="8"/>
      <c r="B38" s="11" t="s">
        <v>11</v>
      </c>
      <c r="C38" s="10">
        <v>4.2339999999999999E-3</v>
      </c>
      <c r="D38" s="12">
        <f>ROUND(D$3*C38,0)</f>
        <v>1318</v>
      </c>
      <c r="E38" s="13">
        <f>ROUND(D38/2,0)</f>
        <v>659</v>
      </c>
      <c r="F38" s="12">
        <f>D38-E38</f>
        <v>659</v>
      </c>
    </row>
    <row r="39" spans="1:6">
      <c r="A39" s="8">
        <v>2</v>
      </c>
      <c r="B39" s="11" t="s">
        <v>745</v>
      </c>
      <c r="C39" s="11"/>
      <c r="D39" s="9"/>
      <c r="E39" s="11"/>
      <c r="F39" s="11"/>
    </row>
    <row r="40" spans="1:6">
      <c r="A40" s="8"/>
      <c r="B40" s="11" t="s">
        <v>10</v>
      </c>
      <c r="C40" s="10">
        <v>8.1499999999999997E-4</v>
      </c>
      <c r="D40" s="12">
        <f>ROUND(D$3*C40,0)</f>
        <v>254</v>
      </c>
      <c r="E40" s="13">
        <f>ROUND(D40/2,0)</f>
        <v>127</v>
      </c>
      <c r="F40" s="12">
        <f>D40-E40</f>
        <v>127</v>
      </c>
    </row>
    <row r="41" spans="1:6">
      <c r="A41" s="8"/>
      <c r="B41" s="11" t="s">
        <v>11</v>
      </c>
      <c r="C41" s="10">
        <v>7.85E-4</v>
      </c>
      <c r="D41" s="12">
        <f>ROUND(D$3*C41,0)</f>
        <v>244</v>
      </c>
      <c r="E41" s="13">
        <f>ROUND(D41/2,0)</f>
        <v>122</v>
      </c>
      <c r="F41" s="12">
        <f>D41-E41</f>
        <v>122</v>
      </c>
    </row>
    <row r="42" spans="1:6">
      <c r="A42" s="8">
        <v>2</v>
      </c>
      <c r="B42" s="11" t="s">
        <v>746</v>
      </c>
      <c r="C42" s="11"/>
      <c r="D42" s="9"/>
      <c r="E42" s="11"/>
      <c r="F42" s="11"/>
    </row>
    <row r="43" spans="1:6">
      <c r="A43" s="8"/>
      <c r="B43" s="11" t="s">
        <v>10</v>
      </c>
      <c r="C43" s="10">
        <v>3.5E-4</v>
      </c>
      <c r="D43" s="12">
        <f>ROUND(D$3*C43,0)</f>
        <v>109</v>
      </c>
      <c r="E43" s="13">
        <f>ROUND(D43/2,0)</f>
        <v>55</v>
      </c>
      <c r="F43" s="12">
        <f>D43-E43</f>
        <v>54</v>
      </c>
    </row>
    <row r="44" spans="1:6">
      <c r="A44" s="8"/>
      <c r="B44" s="11" t="s">
        <v>11</v>
      </c>
      <c r="C44" s="10">
        <v>5.71E-4</v>
      </c>
      <c r="D44" s="12">
        <f>ROUND(D$3*C44,0)</f>
        <v>178</v>
      </c>
      <c r="E44" s="13">
        <f>ROUND(D44/2,0)</f>
        <v>89</v>
      </c>
      <c r="F44" s="12">
        <f>D44-E44</f>
        <v>89</v>
      </c>
    </row>
    <row r="45" spans="1:6">
      <c r="A45" s="8">
        <v>2</v>
      </c>
      <c r="B45" s="11" t="s">
        <v>61</v>
      </c>
      <c r="C45" s="11"/>
      <c r="D45" s="9"/>
      <c r="E45" s="11"/>
      <c r="F45" s="11"/>
    </row>
    <row r="46" spans="1:6">
      <c r="A46" s="8"/>
      <c r="B46" s="11" t="s">
        <v>10</v>
      </c>
      <c r="C46" s="10">
        <v>1.199E-3</v>
      </c>
      <c r="D46" s="12">
        <f t="shared" ref="D46:D64" si="0">ROUND(D$3*C46,0)</f>
        <v>373</v>
      </c>
      <c r="E46" s="13">
        <f t="shared" ref="E46:E64" si="1">ROUND(D46/2,0)</f>
        <v>187</v>
      </c>
      <c r="F46" s="12">
        <f t="shared" ref="F46:F64" si="2">D46-E46</f>
        <v>186</v>
      </c>
    </row>
    <row r="47" spans="1:6">
      <c r="A47" s="8"/>
      <c r="B47" s="11" t="s">
        <v>11</v>
      </c>
      <c r="C47" s="10">
        <v>7.3999999999999999E-4</v>
      </c>
      <c r="D47" s="12">
        <f t="shared" si="0"/>
        <v>230</v>
      </c>
      <c r="E47" s="13">
        <f t="shared" si="1"/>
        <v>115</v>
      </c>
      <c r="F47" s="12">
        <f t="shared" si="2"/>
        <v>115</v>
      </c>
    </row>
    <row r="48" spans="1:6">
      <c r="A48" s="8">
        <v>3</v>
      </c>
      <c r="B48" s="11" t="s">
        <v>747</v>
      </c>
      <c r="C48" s="10">
        <v>8.7999999999999998E-5</v>
      </c>
      <c r="D48" s="12">
        <f t="shared" si="0"/>
        <v>27</v>
      </c>
      <c r="E48" s="13">
        <f t="shared" si="1"/>
        <v>14</v>
      </c>
      <c r="F48" s="12">
        <f t="shared" si="2"/>
        <v>13</v>
      </c>
    </row>
    <row r="49" spans="1:6">
      <c r="A49" s="8">
        <v>3</v>
      </c>
      <c r="B49" s="11" t="s">
        <v>748</v>
      </c>
      <c r="C49" s="10">
        <v>0</v>
      </c>
      <c r="D49" s="12">
        <f t="shared" si="0"/>
        <v>0</v>
      </c>
      <c r="E49" s="13">
        <f t="shared" si="1"/>
        <v>0</v>
      </c>
      <c r="F49" s="12">
        <f t="shared" si="2"/>
        <v>0</v>
      </c>
    </row>
    <row r="50" spans="1:6">
      <c r="A50" s="8">
        <v>3</v>
      </c>
      <c r="B50" s="11" t="s">
        <v>749</v>
      </c>
      <c r="C50" s="10">
        <v>1.9239999999999999E-3</v>
      </c>
      <c r="D50" s="12">
        <f t="shared" si="0"/>
        <v>599</v>
      </c>
      <c r="E50" s="13">
        <f t="shared" si="1"/>
        <v>300</v>
      </c>
      <c r="F50" s="12">
        <f t="shared" si="2"/>
        <v>299</v>
      </c>
    </row>
    <row r="51" spans="1:6">
      <c r="A51" s="8">
        <v>3</v>
      </c>
      <c r="B51" s="11" t="s">
        <v>750</v>
      </c>
      <c r="C51" s="10">
        <v>0</v>
      </c>
      <c r="D51" s="12">
        <f t="shared" si="0"/>
        <v>0</v>
      </c>
      <c r="E51" s="13">
        <f t="shared" si="1"/>
        <v>0</v>
      </c>
      <c r="F51" s="12">
        <f t="shared" si="2"/>
        <v>0</v>
      </c>
    </row>
    <row r="52" spans="1:6">
      <c r="A52" s="8">
        <v>3</v>
      </c>
      <c r="B52" s="11" t="s">
        <v>751</v>
      </c>
      <c r="C52" s="10">
        <v>1.0059999999999999E-3</v>
      </c>
      <c r="D52" s="12">
        <f t="shared" si="0"/>
        <v>313</v>
      </c>
      <c r="E52" s="13">
        <f t="shared" si="1"/>
        <v>157</v>
      </c>
      <c r="F52" s="12">
        <f t="shared" si="2"/>
        <v>156</v>
      </c>
    </row>
    <row r="53" spans="1:6">
      <c r="A53" s="8">
        <v>3</v>
      </c>
      <c r="B53" s="11" t="s">
        <v>752</v>
      </c>
      <c r="C53" s="10">
        <v>8.5109999999999995E-3</v>
      </c>
      <c r="D53" s="12">
        <f t="shared" si="0"/>
        <v>2649</v>
      </c>
      <c r="E53" s="13">
        <f t="shared" si="1"/>
        <v>1325</v>
      </c>
      <c r="F53" s="12">
        <f t="shared" si="2"/>
        <v>1324</v>
      </c>
    </row>
    <row r="54" spans="1:6">
      <c r="A54" s="8">
        <v>3</v>
      </c>
      <c r="B54" s="11" t="s">
        <v>753</v>
      </c>
      <c r="C54" s="10">
        <v>0</v>
      </c>
      <c r="D54" s="12">
        <f t="shared" si="0"/>
        <v>0</v>
      </c>
      <c r="E54" s="13">
        <f t="shared" si="1"/>
        <v>0</v>
      </c>
      <c r="F54" s="12">
        <f t="shared" si="2"/>
        <v>0</v>
      </c>
    </row>
    <row r="55" spans="1:6">
      <c r="A55" s="8">
        <v>3</v>
      </c>
      <c r="B55" s="11" t="s">
        <v>754</v>
      </c>
      <c r="C55" s="10">
        <v>5.1650000000000003E-3</v>
      </c>
      <c r="D55" s="12">
        <f t="shared" si="0"/>
        <v>1607</v>
      </c>
      <c r="E55" s="13">
        <f t="shared" si="1"/>
        <v>804</v>
      </c>
      <c r="F55" s="12">
        <f t="shared" si="2"/>
        <v>803</v>
      </c>
    </row>
    <row r="56" spans="1:6">
      <c r="A56" s="8">
        <v>3</v>
      </c>
      <c r="B56" s="11" t="s">
        <v>755</v>
      </c>
      <c r="C56" s="10">
        <v>4.86E-4</v>
      </c>
      <c r="D56" s="12">
        <f t="shared" si="0"/>
        <v>151</v>
      </c>
      <c r="E56" s="13">
        <f t="shared" si="1"/>
        <v>76</v>
      </c>
      <c r="F56" s="12">
        <f t="shared" si="2"/>
        <v>75</v>
      </c>
    </row>
    <row r="57" spans="1:6">
      <c r="A57" s="8">
        <v>3</v>
      </c>
      <c r="B57" s="11" t="s">
        <v>756</v>
      </c>
      <c r="C57" s="10">
        <v>0</v>
      </c>
      <c r="D57" s="12">
        <f t="shared" si="0"/>
        <v>0</v>
      </c>
      <c r="E57" s="13">
        <f t="shared" si="1"/>
        <v>0</v>
      </c>
      <c r="F57" s="12">
        <f t="shared" si="2"/>
        <v>0</v>
      </c>
    </row>
    <row r="58" spans="1:6">
      <c r="A58" s="8">
        <v>3</v>
      </c>
      <c r="B58" s="11" t="s">
        <v>757</v>
      </c>
      <c r="C58" s="10">
        <v>0.104667</v>
      </c>
      <c r="D58" s="12">
        <f t="shared" si="0"/>
        <v>32572</v>
      </c>
      <c r="E58" s="13">
        <f t="shared" si="1"/>
        <v>16286</v>
      </c>
      <c r="F58" s="12">
        <f t="shared" si="2"/>
        <v>16286</v>
      </c>
    </row>
    <row r="59" spans="1:6">
      <c r="A59" s="8">
        <v>3</v>
      </c>
      <c r="B59" s="11" t="s">
        <v>679</v>
      </c>
      <c r="C59" s="10">
        <v>0</v>
      </c>
      <c r="D59" s="12">
        <f t="shared" si="0"/>
        <v>0</v>
      </c>
      <c r="E59" s="13">
        <f t="shared" si="1"/>
        <v>0</v>
      </c>
      <c r="F59" s="12">
        <f t="shared" si="2"/>
        <v>0</v>
      </c>
    </row>
    <row r="60" spans="1:6">
      <c r="A60" s="8">
        <v>3</v>
      </c>
      <c r="B60" s="11" t="s">
        <v>758</v>
      </c>
      <c r="C60" s="10">
        <v>5.6800000000000004E-4</v>
      </c>
      <c r="D60" s="12">
        <f t="shared" si="0"/>
        <v>177</v>
      </c>
      <c r="E60" s="13">
        <f t="shared" si="1"/>
        <v>89</v>
      </c>
      <c r="F60" s="12">
        <f t="shared" si="2"/>
        <v>88</v>
      </c>
    </row>
    <row r="61" spans="1:6">
      <c r="A61" s="8">
        <v>3</v>
      </c>
      <c r="B61" s="11" t="s">
        <v>759</v>
      </c>
      <c r="C61" s="10">
        <v>0</v>
      </c>
      <c r="D61" s="12">
        <f t="shared" si="0"/>
        <v>0</v>
      </c>
      <c r="E61" s="13">
        <f t="shared" si="1"/>
        <v>0</v>
      </c>
      <c r="F61" s="12">
        <f t="shared" si="2"/>
        <v>0</v>
      </c>
    </row>
    <row r="62" spans="1:6">
      <c r="A62" s="8">
        <v>3</v>
      </c>
      <c r="B62" s="11" t="s">
        <v>760</v>
      </c>
      <c r="C62" s="10">
        <v>3.3199999999999999E-4</v>
      </c>
      <c r="D62" s="12">
        <f t="shared" si="0"/>
        <v>103</v>
      </c>
      <c r="E62" s="13">
        <f t="shared" si="1"/>
        <v>52</v>
      </c>
      <c r="F62" s="12">
        <f t="shared" si="2"/>
        <v>51</v>
      </c>
    </row>
    <row r="63" spans="1:6">
      <c r="A63" s="8">
        <v>3</v>
      </c>
      <c r="B63" s="11" t="s">
        <v>761</v>
      </c>
      <c r="C63" s="10">
        <v>9.3599999999999998E-4</v>
      </c>
      <c r="D63" s="12">
        <f t="shared" si="0"/>
        <v>291</v>
      </c>
      <c r="E63" s="13">
        <f t="shared" si="1"/>
        <v>146</v>
      </c>
      <c r="F63" s="12">
        <f t="shared" si="2"/>
        <v>145</v>
      </c>
    </row>
    <row r="64" spans="1:6">
      <c r="A64" s="8">
        <v>4</v>
      </c>
      <c r="B64" s="11" t="s">
        <v>762</v>
      </c>
      <c r="C64" s="10">
        <v>7.9007999999999995E-2</v>
      </c>
      <c r="D64" s="9">
        <f t="shared" si="0"/>
        <v>24587</v>
      </c>
      <c r="E64" s="11">
        <f t="shared" si="1"/>
        <v>12294</v>
      </c>
      <c r="F64" s="9">
        <f t="shared" si="2"/>
        <v>12293</v>
      </c>
    </row>
    <row r="65" spans="1:6">
      <c r="A65" s="8"/>
      <c r="B65" s="11" t="s">
        <v>28</v>
      </c>
      <c r="C65" s="11"/>
      <c r="D65" s="14">
        <v>0.41911999999999999</v>
      </c>
      <c r="E65" s="11"/>
      <c r="F65" s="11"/>
    </row>
    <row r="66" spans="1:6">
      <c r="A66" s="8"/>
      <c r="B66" s="11" t="s">
        <v>29</v>
      </c>
      <c r="C66" s="11"/>
      <c r="D66" s="15">
        <f>ROUND(D64*D65,0)</f>
        <v>10305</v>
      </c>
      <c r="E66" s="16">
        <f>ROUND(D66/2,0)</f>
        <v>5153</v>
      </c>
      <c r="F66" s="15">
        <f>D66-E66</f>
        <v>5152</v>
      </c>
    </row>
    <row r="67" spans="1:6">
      <c r="A67" s="8"/>
      <c r="B67" s="11" t="s">
        <v>30</v>
      </c>
      <c r="C67" s="11"/>
      <c r="D67" s="12">
        <f>+D64-D66</f>
        <v>14282</v>
      </c>
      <c r="E67" s="13">
        <f>ROUND(D67/2,0)</f>
        <v>7141</v>
      </c>
      <c r="F67" s="12">
        <f>D67-E67</f>
        <v>7141</v>
      </c>
    </row>
    <row r="68" spans="1:6">
      <c r="A68" s="8">
        <v>4</v>
      </c>
      <c r="B68" s="11" t="s">
        <v>763</v>
      </c>
      <c r="C68" s="10">
        <v>8.0276E-2</v>
      </c>
      <c r="D68" s="9">
        <f>ROUND(D$3*C68,0)</f>
        <v>24982</v>
      </c>
      <c r="E68" s="11">
        <f>ROUND(D68/2,0)</f>
        <v>12491</v>
      </c>
      <c r="F68" s="9">
        <f>D68-E68</f>
        <v>12491</v>
      </c>
    </row>
    <row r="69" spans="1:6">
      <c r="A69" s="8"/>
      <c r="B69" s="11" t="s">
        <v>28</v>
      </c>
      <c r="C69" s="11"/>
      <c r="D69" s="14">
        <v>0.41227799999999998</v>
      </c>
      <c r="E69" s="11"/>
      <c r="F69" s="11"/>
    </row>
    <row r="70" spans="1:6">
      <c r="A70" s="8"/>
      <c r="B70" s="11" t="s">
        <v>29</v>
      </c>
      <c r="C70" s="11"/>
      <c r="D70" s="15">
        <f>ROUND(D68*D69,0)</f>
        <v>10300</v>
      </c>
      <c r="E70" s="16">
        <f>ROUND(D70/2,0)</f>
        <v>5150</v>
      </c>
      <c r="F70" s="15">
        <f>D70-E70</f>
        <v>5150</v>
      </c>
    </row>
    <row r="71" spans="1:6">
      <c r="A71" s="8" t="s">
        <v>590</v>
      </c>
      <c r="B71" s="11" t="s">
        <v>30</v>
      </c>
      <c r="C71" s="11"/>
      <c r="D71" s="12">
        <f>+D68-D70</f>
        <v>14682</v>
      </c>
      <c r="E71" s="13">
        <f>ROUND(D71/2,0)</f>
        <v>7341</v>
      </c>
      <c r="F71" s="12">
        <f>D71-E71</f>
        <v>7341</v>
      </c>
    </row>
    <row r="72" spans="1:6">
      <c r="A72" s="8">
        <v>4</v>
      </c>
      <c r="B72" s="11" t="s">
        <v>764</v>
      </c>
      <c r="C72" s="10">
        <v>4.3369999999999997E-3</v>
      </c>
      <c r="D72" s="9">
        <f>ROUND(D$3*C72,0)</f>
        <v>1350</v>
      </c>
      <c r="E72" s="11">
        <f>ROUND(D72/2,0)</f>
        <v>675</v>
      </c>
      <c r="F72" s="9">
        <f>D72-E72</f>
        <v>675</v>
      </c>
    </row>
    <row r="73" spans="1:6">
      <c r="A73" s="8"/>
      <c r="B73" s="11" t="s">
        <v>28</v>
      </c>
      <c r="C73" s="11"/>
      <c r="D73" s="14">
        <v>0.43467600000000001</v>
      </c>
      <c r="E73" s="11"/>
      <c r="F73" s="11"/>
    </row>
    <row r="74" spans="1:6">
      <c r="A74" s="8"/>
      <c r="B74" s="11" t="s">
        <v>29</v>
      </c>
      <c r="C74" s="11"/>
      <c r="D74" s="15">
        <f>ROUND(D72*D73,0)</f>
        <v>587</v>
      </c>
      <c r="E74" s="16">
        <f>ROUND(D74/2,0)</f>
        <v>294</v>
      </c>
      <c r="F74" s="15">
        <f>D74-E74</f>
        <v>293</v>
      </c>
    </row>
    <row r="75" spans="1:6">
      <c r="A75" s="8"/>
      <c r="B75" s="11" t="s">
        <v>30</v>
      </c>
      <c r="C75" s="11"/>
      <c r="D75" s="12">
        <f>+D72-D74</f>
        <v>763</v>
      </c>
      <c r="E75" s="13">
        <f>ROUND(D75/2,0)</f>
        <v>382</v>
      </c>
      <c r="F75" s="12">
        <f>D75-E75</f>
        <v>381</v>
      </c>
    </row>
    <row r="76" spans="1:6">
      <c r="A76" s="8">
        <v>4</v>
      </c>
      <c r="B76" s="11" t="s">
        <v>765</v>
      </c>
      <c r="C76" s="10">
        <v>0.22870599999999999</v>
      </c>
      <c r="D76" s="9">
        <f>ROUND(D$3*C76,0)</f>
        <v>71172</v>
      </c>
      <c r="E76" s="11">
        <f>ROUND(D76/2,0)</f>
        <v>35586</v>
      </c>
      <c r="F76" s="9">
        <f>D76-E76</f>
        <v>35586</v>
      </c>
    </row>
    <row r="77" spans="1:6">
      <c r="A77" s="8"/>
      <c r="B77" s="11" t="s">
        <v>28</v>
      </c>
      <c r="C77" s="11"/>
      <c r="D77" s="14">
        <v>0.46383000000000002</v>
      </c>
      <c r="E77" s="11"/>
      <c r="F77" s="11"/>
    </row>
    <row r="78" spans="1:6">
      <c r="A78" s="8"/>
      <c r="B78" s="11" t="s">
        <v>29</v>
      </c>
      <c r="C78" s="11"/>
      <c r="D78" s="15">
        <f>ROUND(D76*D77,0)</f>
        <v>33012</v>
      </c>
      <c r="E78" s="16">
        <f>ROUND(D78/2,0)</f>
        <v>16506</v>
      </c>
      <c r="F78" s="15">
        <f>D78-E78</f>
        <v>16506</v>
      </c>
    </row>
    <row r="79" spans="1:6">
      <c r="A79" s="8"/>
      <c r="B79" s="11" t="s">
        <v>30</v>
      </c>
      <c r="C79" s="11"/>
      <c r="D79" s="12">
        <f>+D76-D78</f>
        <v>38160</v>
      </c>
      <c r="E79" s="13">
        <f>ROUND(D79/2,0)</f>
        <v>19080</v>
      </c>
      <c r="F79" s="12">
        <f>D79-E79</f>
        <v>19080</v>
      </c>
    </row>
    <row r="80" spans="1:6">
      <c r="A80" s="8">
        <v>4</v>
      </c>
      <c r="B80" s="11" t="s">
        <v>766</v>
      </c>
      <c r="C80" s="10">
        <v>0.111454</v>
      </c>
      <c r="D80" s="9">
        <f>ROUND(D$3*C80,0)</f>
        <v>34684</v>
      </c>
      <c r="E80" s="11">
        <f>ROUND(D80/2,0)</f>
        <v>17342</v>
      </c>
      <c r="F80" s="9">
        <f>D80-E80</f>
        <v>17342</v>
      </c>
    </row>
    <row r="81" spans="1:6">
      <c r="A81" s="8"/>
      <c r="B81" s="11" t="s">
        <v>28</v>
      </c>
      <c r="C81" s="11"/>
      <c r="D81" s="14">
        <v>0.41815600000000003</v>
      </c>
      <c r="E81" s="11"/>
      <c r="F81" s="11"/>
    </row>
    <row r="82" spans="1:6">
      <c r="A82" s="8"/>
      <c r="B82" s="11" t="s">
        <v>29</v>
      </c>
      <c r="C82" s="11"/>
      <c r="D82" s="15">
        <f>ROUND(D80*D81,0)</f>
        <v>14503</v>
      </c>
      <c r="E82" s="16">
        <f>ROUND(D82/2,0)</f>
        <v>7252</v>
      </c>
      <c r="F82" s="15">
        <f>D82-E82</f>
        <v>7251</v>
      </c>
    </row>
    <row r="83" spans="1:6">
      <c r="A83" s="8"/>
      <c r="B83" s="11" t="s">
        <v>30</v>
      </c>
      <c r="C83" s="11"/>
      <c r="D83" s="12">
        <f>+D80-D82</f>
        <v>20181</v>
      </c>
      <c r="E83" s="13">
        <f>ROUND(D83/2,0)</f>
        <v>10091</v>
      </c>
      <c r="F83" s="12">
        <f>D83-E83</f>
        <v>10090</v>
      </c>
    </row>
    <row r="84" spans="1:6">
      <c r="A84" s="8">
        <v>4</v>
      </c>
      <c r="B84" s="11" t="s">
        <v>767</v>
      </c>
      <c r="C84" s="10">
        <v>9.7682000000000005E-2</v>
      </c>
      <c r="D84" s="9">
        <f>ROUND(D$3*C84,0)</f>
        <v>30398</v>
      </c>
      <c r="E84" s="11">
        <f>ROUND(D84/2,0)</f>
        <v>15199</v>
      </c>
      <c r="F84" s="9">
        <f>D84-E84</f>
        <v>15199</v>
      </c>
    </row>
    <row r="85" spans="1:6">
      <c r="A85" s="8"/>
      <c r="B85" s="11" t="s">
        <v>28</v>
      </c>
      <c r="C85" s="11"/>
      <c r="D85" s="14">
        <v>0.48574699999999998</v>
      </c>
      <c r="E85" s="11"/>
      <c r="F85" s="11"/>
    </row>
    <row r="86" spans="1:6">
      <c r="A86" s="8"/>
      <c r="B86" s="11" t="s">
        <v>29</v>
      </c>
      <c r="C86" s="11"/>
      <c r="D86" s="15">
        <f>ROUND(D84*D85,0)</f>
        <v>14766</v>
      </c>
      <c r="E86" s="16">
        <f>ROUND(D86/2,0)</f>
        <v>7383</v>
      </c>
      <c r="F86" s="15">
        <f>D86-E86</f>
        <v>7383</v>
      </c>
    </row>
    <row r="87" spans="1:6">
      <c r="A87" s="8"/>
      <c r="B87" s="11" t="s">
        <v>30</v>
      </c>
      <c r="C87" s="11"/>
      <c r="D87" s="12">
        <f>+D84-D86</f>
        <v>15632</v>
      </c>
      <c r="E87" s="13">
        <f>ROUND(D87/2,0)</f>
        <v>7816</v>
      </c>
      <c r="F87" s="12">
        <f>D87-E87</f>
        <v>7816</v>
      </c>
    </row>
    <row r="88" spans="1:6">
      <c r="A88" s="8">
        <v>4</v>
      </c>
      <c r="B88" s="11" t="s">
        <v>768</v>
      </c>
      <c r="C88" s="10">
        <v>1.0808999999999999E-2</v>
      </c>
      <c r="D88" s="9">
        <f>ROUND(D$3*C88,0)</f>
        <v>3364</v>
      </c>
      <c r="E88" s="11">
        <f>ROUND(D88/2,0)</f>
        <v>1682</v>
      </c>
      <c r="F88" s="9">
        <f>D88-E88</f>
        <v>1682</v>
      </c>
    </row>
    <row r="89" spans="1:6">
      <c r="A89" s="8"/>
      <c r="B89" s="11" t="s">
        <v>28</v>
      </c>
      <c r="C89" s="11"/>
      <c r="D89" s="14">
        <v>0.49706600000000001</v>
      </c>
      <c r="E89" s="11"/>
      <c r="F89" s="11"/>
    </row>
    <row r="90" spans="1:6">
      <c r="A90" s="8"/>
      <c r="B90" s="11" t="s">
        <v>29</v>
      </c>
      <c r="C90" s="11"/>
      <c r="D90" s="15">
        <f>ROUND(D88*D89,0)</f>
        <v>1672</v>
      </c>
      <c r="E90" s="16">
        <f t="shared" ref="E90:E96" si="3">ROUND(D90/2,0)</f>
        <v>836</v>
      </c>
      <c r="F90" s="15">
        <f t="shared" ref="F90:F96" si="4">D90-E90</f>
        <v>836</v>
      </c>
    </row>
    <row r="91" spans="1:6">
      <c r="A91" s="8"/>
      <c r="B91" s="11" t="s">
        <v>30</v>
      </c>
      <c r="C91" s="11"/>
      <c r="D91" s="12">
        <f>+D88-D90</f>
        <v>1692</v>
      </c>
      <c r="E91" s="13">
        <f t="shared" si="3"/>
        <v>846</v>
      </c>
      <c r="F91" s="12">
        <f t="shared" si="4"/>
        <v>846</v>
      </c>
    </row>
    <row r="92" spans="1:6">
      <c r="A92" s="8">
        <v>5</v>
      </c>
      <c r="B92" s="11" t="s">
        <v>769</v>
      </c>
      <c r="C92" s="10">
        <v>1.0660000000000001E-3</v>
      </c>
      <c r="D92" s="12">
        <f>ROUND(D$3*C92,0)</f>
        <v>332</v>
      </c>
      <c r="E92" s="13">
        <f t="shared" si="3"/>
        <v>166</v>
      </c>
      <c r="F92" s="12">
        <f t="shared" si="4"/>
        <v>166</v>
      </c>
    </row>
    <row r="93" spans="1:6">
      <c r="A93" s="8">
        <v>5</v>
      </c>
      <c r="B93" s="11" t="s">
        <v>770</v>
      </c>
      <c r="C93" s="10">
        <v>3.0049999999999999E-3</v>
      </c>
      <c r="D93" s="12">
        <f>ROUND(D$3*C93,0)</f>
        <v>935</v>
      </c>
      <c r="E93" s="13">
        <f t="shared" si="3"/>
        <v>468</v>
      </c>
      <c r="F93" s="12">
        <f t="shared" si="4"/>
        <v>467</v>
      </c>
    </row>
    <row r="94" spans="1:6">
      <c r="A94" s="8">
        <v>5</v>
      </c>
      <c r="B94" s="11" t="s">
        <v>771</v>
      </c>
      <c r="C94" s="10">
        <v>2.5302999999999999E-2</v>
      </c>
      <c r="D94" s="12">
        <f>ROUND(D$3*C94,0)</f>
        <v>7874</v>
      </c>
      <c r="E94" s="13">
        <f t="shared" si="3"/>
        <v>3937</v>
      </c>
      <c r="F94" s="12">
        <f t="shared" si="4"/>
        <v>3937</v>
      </c>
    </row>
    <row r="95" spans="1:6">
      <c r="A95" s="8">
        <v>5</v>
      </c>
      <c r="B95" s="11" t="s">
        <v>772</v>
      </c>
      <c r="C95" s="10">
        <v>6.1800000000011845E-4</v>
      </c>
      <c r="D95" s="12">
        <f>+D3-SUM(D4:D5)-SUM(D10:D64)-D68-D72-D76-D80-D84-D88-SUM(D92:D94)</f>
        <v>192</v>
      </c>
      <c r="E95" s="13">
        <f t="shared" si="3"/>
        <v>96</v>
      </c>
      <c r="F95" s="12">
        <f t="shared" si="4"/>
        <v>96</v>
      </c>
    </row>
    <row r="96" spans="1:6">
      <c r="A96" s="8">
        <v>6</v>
      </c>
      <c r="B96" s="11" t="s">
        <v>488</v>
      </c>
      <c r="C96" s="10">
        <v>0</v>
      </c>
      <c r="D96" s="12">
        <f>ROUND(D$3*C96,0)</f>
        <v>0</v>
      </c>
      <c r="E96" s="13">
        <f t="shared" si="3"/>
        <v>0</v>
      </c>
      <c r="F96" s="12">
        <f t="shared" si="4"/>
        <v>0</v>
      </c>
    </row>
    <row r="97" spans="1:8">
      <c r="A97" s="8"/>
      <c r="B97" s="28" t="s">
        <v>288</v>
      </c>
      <c r="C97" s="10">
        <v>1</v>
      </c>
      <c r="D97" s="12">
        <f>+D4+SUM(D7:D63)+SUM(D66:D67)+SUM(D70:D71)+SUM(D74:D75)+SUM(D78:D79)+SUM(D82:D83)+SUM(D86:D87)+SUM(D90:D96)</f>
        <v>311196</v>
      </c>
      <c r="E97" s="12">
        <f>+E4+SUM(E7:E63)+SUM(E66:E67)+SUM(E70:E71)+SUM(E74:E75)+SUM(E78:E79)+SUM(E82:E83)+SUM(E86:E87)+SUM(E90:E96)</f>
        <v>155613</v>
      </c>
      <c r="F97" s="12">
        <f>+F4+SUM(F7:F63)+SUM(F66:F67)+SUM(F70:F71)+SUM(F74:F75)+SUM(F78:F79)+SUM(F82:F83)+SUM(F86:F87)+SUM(F90:F96)</f>
        <v>155583</v>
      </c>
    </row>
    <row r="98" spans="1:8">
      <c r="B98" s="18" t="s">
        <v>38</v>
      </c>
      <c r="D98" s="19">
        <f>+D4</f>
        <v>332</v>
      </c>
      <c r="E98" s="19">
        <f>+E4</f>
        <v>166</v>
      </c>
      <c r="F98" s="19">
        <f>+F4</f>
        <v>166</v>
      </c>
    </row>
    <row r="99" spans="1:8">
      <c r="B99" s="2" t="s">
        <v>39</v>
      </c>
      <c r="D99" s="19">
        <f>+D7</f>
        <v>15305</v>
      </c>
      <c r="E99" s="19">
        <f>+E7</f>
        <v>7653</v>
      </c>
      <c r="F99" s="19">
        <f>+F7</f>
        <v>7652</v>
      </c>
    </row>
    <row r="100" spans="1:8">
      <c r="B100" s="2" t="s">
        <v>40</v>
      </c>
      <c r="D100" s="19">
        <f>+D66+D70+D74+D78+D82+D86+D90</f>
        <v>85145</v>
      </c>
      <c r="E100" s="19">
        <f>+E66+E70+E74+E78+E82+E86+E90</f>
        <v>42574</v>
      </c>
      <c r="F100" s="19">
        <f>+F66+F70+F74+F78+F82+F86+F90</f>
        <v>42571</v>
      </c>
      <c r="H100" s="3">
        <v>1</v>
      </c>
    </row>
    <row r="101" spans="1:8">
      <c r="B101" s="18" t="s">
        <v>41</v>
      </c>
      <c r="D101" s="19">
        <f>+D97-D98-D99-D100</f>
        <v>210414</v>
      </c>
      <c r="E101" s="19">
        <f>+E97-E98-E99-E100</f>
        <v>105220</v>
      </c>
      <c r="F101" s="19">
        <f>+F97-F98-F99-F100</f>
        <v>105194</v>
      </c>
      <c r="H101" s="3">
        <v>2</v>
      </c>
    </row>
    <row r="103" spans="1:8" hidden="1">
      <c r="B103" s="3" t="s">
        <v>42</v>
      </c>
      <c r="C103" s="4">
        <v>2.0000000001184435E-6</v>
      </c>
      <c r="D103" s="3">
        <f>+D95-ROUND(D3*C95,0)</f>
        <v>0</v>
      </c>
    </row>
  </sheetData>
  <pageMargins left="0.7" right="0.7" top="0.75" bottom="0.75" header="0.3" footer="0.3"/>
  <pageSetup scale="4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5">
    <pageSetUpPr fitToPage="1"/>
  </sheetPr>
  <dimension ref="A1:WVB74"/>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773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Worksheet'!$D$36</f>
        <v>562914</v>
      </c>
      <c r="E3" s="11"/>
      <c r="F3" s="11"/>
    </row>
    <row r="4" spans="1:6">
      <c r="A4" s="8">
        <v>0</v>
      </c>
      <c r="B4" s="11" t="s">
        <v>4</v>
      </c>
      <c r="C4" s="10">
        <v>1.114E-3</v>
      </c>
      <c r="D4" s="12">
        <f>ROUND(D$3*C4,0)</f>
        <v>627</v>
      </c>
      <c r="E4" s="13">
        <f>ROUND(D4/2,0)</f>
        <v>314</v>
      </c>
      <c r="F4" s="12">
        <f>D4-E4</f>
        <v>313</v>
      </c>
    </row>
    <row r="5" spans="1:6">
      <c r="A5" s="8">
        <v>1</v>
      </c>
      <c r="B5" s="11" t="s">
        <v>774</v>
      </c>
      <c r="C5" s="10">
        <v>0.15896199999999999</v>
      </c>
      <c r="D5" s="9">
        <f>ROUND(D$3*C5,0)</f>
        <v>89482</v>
      </c>
      <c r="E5" s="11">
        <f>ROUND(D5/2,0)</f>
        <v>44741</v>
      </c>
      <c r="F5" s="9">
        <f>D5-E5</f>
        <v>44741</v>
      </c>
    </row>
    <row r="6" spans="1:6">
      <c r="A6" s="8"/>
      <c r="B6" s="11" t="s">
        <v>6</v>
      </c>
      <c r="C6" s="11"/>
      <c r="D6" s="14">
        <v>0.14154900000000001</v>
      </c>
      <c r="E6" s="11"/>
      <c r="F6" s="11"/>
    </row>
    <row r="7" spans="1:6">
      <c r="A7" s="8"/>
      <c r="B7" s="11" t="s">
        <v>7</v>
      </c>
      <c r="C7" s="11"/>
      <c r="D7" s="15">
        <f>ROUND(D5*D6,0)</f>
        <v>12666</v>
      </c>
      <c r="E7" s="16">
        <f>ROUND(D7/2,0)</f>
        <v>6333</v>
      </c>
      <c r="F7" s="15">
        <f>D7-E7</f>
        <v>6333</v>
      </c>
    </row>
    <row r="8" spans="1:6">
      <c r="A8" s="8"/>
      <c r="B8" s="11" t="s">
        <v>8</v>
      </c>
      <c r="C8" s="11"/>
      <c r="D8" s="12">
        <f>+D5-D7</f>
        <v>76816</v>
      </c>
      <c r="E8" s="13">
        <f>ROUND(D8/2,0)</f>
        <v>38408</v>
      </c>
      <c r="F8" s="12">
        <f>D8-E8</f>
        <v>38408</v>
      </c>
    </row>
    <row r="9" spans="1:6">
      <c r="A9" s="8">
        <v>2</v>
      </c>
      <c r="B9" s="11" t="s">
        <v>107</v>
      </c>
      <c r="C9" s="11"/>
      <c r="D9" s="9"/>
      <c r="E9" s="11"/>
      <c r="F9" s="11"/>
    </row>
    <row r="10" spans="1:6">
      <c r="A10" s="8"/>
      <c r="B10" s="11" t="s">
        <v>10</v>
      </c>
      <c r="C10" s="10">
        <v>2.5999999999999998E-4</v>
      </c>
      <c r="D10" s="12">
        <f>ROUND(D$3*C10,0)</f>
        <v>146</v>
      </c>
      <c r="E10" s="13">
        <f>ROUND(D10/2,0)</f>
        <v>73</v>
      </c>
      <c r="F10" s="12">
        <f>D10-E10</f>
        <v>73</v>
      </c>
    </row>
    <row r="11" spans="1:6">
      <c r="A11" s="8"/>
      <c r="B11" s="11" t="s">
        <v>11</v>
      </c>
      <c r="C11" s="10">
        <v>1.2999999999999999E-5</v>
      </c>
      <c r="D11" s="12">
        <f>ROUND(D$3*C11,0)</f>
        <v>7</v>
      </c>
      <c r="E11" s="13">
        <f>ROUND(D11/2,0)</f>
        <v>4</v>
      </c>
      <c r="F11" s="12">
        <f>D11-E11</f>
        <v>3</v>
      </c>
    </row>
    <row r="12" spans="1:6">
      <c r="A12" s="8">
        <v>2</v>
      </c>
      <c r="B12" s="11" t="s">
        <v>81</v>
      </c>
      <c r="C12" s="11"/>
      <c r="D12" s="9"/>
      <c r="E12" s="11"/>
      <c r="F12" s="11"/>
    </row>
    <row r="13" spans="1:6">
      <c r="A13" s="8"/>
      <c r="B13" s="11" t="s">
        <v>10</v>
      </c>
      <c r="C13" s="10">
        <v>1.1E-4</v>
      </c>
      <c r="D13" s="12">
        <f>ROUND(D$3*C13,0)</f>
        <v>62</v>
      </c>
      <c r="E13" s="13">
        <f>ROUND(D13/2,0)</f>
        <v>31</v>
      </c>
      <c r="F13" s="12">
        <f>D13-E13</f>
        <v>31</v>
      </c>
    </row>
    <row r="14" spans="1:6">
      <c r="A14" s="8"/>
      <c r="B14" s="11" t="s">
        <v>11</v>
      </c>
      <c r="C14" s="10">
        <v>8.0000000000000007E-5</v>
      </c>
      <c r="D14" s="12">
        <f>ROUND(D$3*C14,0)</f>
        <v>45</v>
      </c>
      <c r="E14" s="13">
        <f>ROUND(D14/2,0)</f>
        <v>23</v>
      </c>
      <c r="F14" s="12">
        <f>D14-E14</f>
        <v>22</v>
      </c>
    </row>
    <row r="15" spans="1:6">
      <c r="A15" s="8">
        <v>2</v>
      </c>
      <c r="B15" s="11" t="s">
        <v>775</v>
      </c>
      <c r="C15" s="11"/>
      <c r="D15" s="9"/>
      <c r="E15" s="11"/>
      <c r="F15" s="11"/>
    </row>
    <row r="16" spans="1:6">
      <c r="A16" s="8"/>
      <c r="B16" s="11" t="s">
        <v>10</v>
      </c>
      <c r="C16" s="10">
        <v>6.29E-4</v>
      </c>
      <c r="D16" s="12">
        <f>ROUND(D$3*C16,0)</f>
        <v>354</v>
      </c>
      <c r="E16" s="13">
        <f>ROUND(D16/2,0)</f>
        <v>177</v>
      </c>
      <c r="F16" s="12">
        <f>D16-E16</f>
        <v>177</v>
      </c>
    </row>
    <row r="17" spans="1:6">
      <c r="A17" s="8"/>
      <c r="B17" s="11" t="s">
        <v>11</v>
      </c>
      <c r="C17" s="10">
        <v>4.5399999999999998E-4</v>
      </c>
      <c r="D17" s="12">
        <f>ROUND(D$3*C17,0)</f>
        <v>256</v>
      </c>
      <c r="E17" s="13">
        <f>ROUND(D17/2,0)</f>
        <v>128</v>
      </c>
      <c r="F17" s="12">
        <f>D17-E17</f>
        <v>128</v>
      </c>
    </row>
    <row r="18" spans="1:6">
      <c r="A18" s="8">
        <v>2</v>
      </c>
      <c r="B18" s="11" t="s">
        <v>86</v>
      </c>
      <c r="C18" s="11"/>
      <c r="D18" s="9"/>
      <c r="E18" s="11"/>
      <c r="F18" s="11"/>
    </row>
    <row r="19" spans="1:6">
      <c r="A19" s="8"/>
      <c r="B19" s="11" t="s">
        <v>10</v>
      </c>
      <c r="C19" s="10">
        <v>4.3399999999999998E-4</v>
      </c>
      <c r="D19" s="12">
        <f>ROUND(D$3*C19,0)</f>
        <v>244</v>
      </c>
      <c r="E19" s="13">
        <f>ROUND(D19/2,0)</f>
        <v>122</v>
      </c>
      <c r="F19" s="12">
        <f>D19-E19</f>
        <v>122</v>
      </c>
    </row>
    <row r="20" spans="1:6">
      <c r="A20" s="8"/>
      <c r="B20" s="11" t="s">
        <v>11</v>
      </c>
      <c r="C20" s="10">
        <v>1.9699999999999999E-4</v>
      </c>
      <c r="D20" s="12">
        <f>ROUND(D$3*C20,0)</f>
        <v>111</v>
      </c>
      <c r="E20" s="13">
        <f>ROUND(D20/2,0)</f>
        <v>56</v>
      </c>
      <c r="F20" s="12">
        <f>D20-E20</f>
        <v>55</v>
      </c>
    </row>
    <row r="21" spans="1:6">
      <c r="A21" s="8">
        <v>2</v>
      </c>
      <c r="B21" s="11" t="s">
        <v>776</v>
      </c>
      <c r="C21" s="11"/>
      <c r="D21" s="9"/>
      <c r="E21" s="11"/>
      <c r="F21" s="11"/>
    </row>
    <row r="22" spans="1:6">
      <c r="A22" s="8"/>
      <c r="B22" s="11" t="s">
        <v>10</v>
      </c>
      <c r="C22" s="10">
        <v>3.5599999999999998E-4</v>
      </c>
      <c r="D22" s="12">
        <f>ROUND(D$3*C22,0)</f>
        <v>200</v>
      </c>
      <c r="E22" s="13">
        <f>ROUND(D22/2,0)</f>
        <v>100</v>
      </c>
      <c r="F22" s="12">
        <f>D22-E22</f>
        <v>100</v>
      </c>
    </row>
    <row r="23" spans="1:6">
      <c r="A23" s="8"/>
      <c r="B23" s="11" t="s">
        <v>11</v>
      </c>
      <c r="C23" s="10">
        <v>1.9699999999999999E-4</v>
      </c>
      <c r="D23" s="12">
        <f>ROUND(D$3*C23,0)</f>
        <v>111</v>
      </c>
      <c r="E23" s="13">
        <f>ROUND(D23/2,0)</f>
        <v>56</v>
      </c>
      <c r="F23" s="12">
        <f>D23-E23</f>
        <v>55</v>
      </c>
    </row>
    <row r="24" spans="1:6">
      <c r="A24" s="8">
        <v>2</v>
      </c>
      <c r="B24" s="11" t="s">
        <v>777</v>
      </c>
      <c r="C24" s="11"/>
      <c r="D24" s="9"/>
      <c r="E24" s="11"/>
      <c r="F24" s="11"/>
    </row>
    <row r="25" spans="1:6">
      <c r="A25" s="8"/>
      <c r="B25" s="11" t="s">
        <v>10</v>
      </c>
      <c r="C25" s="10">
        <v>1.25E-4</v>
      </c>
      <c r="D25" s="12">
        <f>ROUND(D$3*C25,0)</f>
        <v>70</v>
      </c>
      <c r="E25" s="13">
        <f>ROUND(D25/2,0)</f>
        <v>35</v>
      </c>
      <c r="F25" s="12">
        <f>D25-E25</f>
        <v>35</v>
      </c>
    </row>
    <row r="26" spans="1:6">
      <c r="A26" s="8"/>
      <c r="B26" s="11" t="s">
        <v>11</v>
      </c>
      <c r="C26" s="10">
        <v>7.4999999999999993E-5</v>
      </c>
      <c r="D26" s="12">
        <f>ROUND(D$3*C26,0)</f>
        <v>42</v>
      </c>
      <c r="E26" s="13">
        <f>ROUND(D26/2,0)</f>
        <v>21</v>
      </c>
      <c r="F26" s="12">
        <f>D26-E26</f>
        <v>21</v>
      </c>
    </row>
    <row r="27" spans="1:6">
      <c r="A27" s="8">
        <v>2</v>
      </c>
      <c r="B27" s="11" t="s">
        <v>49</v>
      </c>
      <c r="C27" s="11"/>
      <c r="D27" s="9"/>
      <c r="E27" s="11"/>
      <c r="F27" s="11"/>
    </row>
    <row r="28" spans="1:6">
      <c r="A28" s="8"/>
      <c r="B28" s="11" t="s">
        <v>10</v>
      </c>
      <c r="C28" s="10">
        <v>1.8900000000000001E-4</v>
      </c>
      <c r="D28" s="12">
        <f>ROUND(D$3*C28,0)</f>
        <v>106</v>
      </c>
      <c r="E28" s="13">
        <f>ROUND(D28/2,0)</f>
        <v>53</v>
      </c>
      <c r="F28" s="12">
        <f>D28-E28</f>
        <v>53</v>
      </c>
    </row>
    <row r="29" spans="1:6">
      <c r="A29" s="8"/>
      <c r="B29" s="11" t="s">
        <v>11</v>
      </c>
      <c r="C29" s="10">
        <v>1.0399999999999999E-4</v>
      </c>
      <c r="D29" s="12">
        <f>ROUND(D$3*C29,0)</f>
        <v>59</v>
      </c>
      <c r="E29" s="13">
        <f>ROUND(D29/2,0)</f>
        <v>30</v>
      </c>
      <c r="F29" s="12">
        <f>D29-E29</f>
        <v>29</v>
      </c>
    </row>
    <row r="30" spans="1:6">
      <c r="A30" s="8">
        <v>2</v>
      </c>
      <c r="B30" s="11" t="s">
        <v>181</v>
      </c>
      <c r="C30" s="11"/>
      <c r="D30" s="9"/>
      <c r="E30" s="11"/>
      <c r="F30" s="11"/>
    </row>
    <row r="31" spans="1:6">
      <c r="A31" s="8"/>
      <c r="B31" s="11" t="s">
        <v>10</v>
      </c>
      <c r="C31" s="10">
        <v>1.8900000000000001E-4</v>
      </c>
      <c r="D31" s="12">
        <f>ROUND(D$3*C31,0)</f>
        <v>106</v>
      </c>
      <c r="E31" s="13">
        <f>ROUND(D31/2,0)</f>
        <v>53</v>
      </c>
      <c r="F31" s="12">
        <f>D31-E31</f>
        <v>53</v>
      </c>
    </row>
    <row r="32" spans="1:6">
      <c r="A32" s="8"/>
      <c r="B32" s="11" t="s">
        <v>11</v>
      </c>
      <c r="C32" s="10">
        <v>1.15E-4</v>
      </c>
      <c r="D32" s="12">
        <f>ROUND(D$3*C32,0)</f>
        <v>65</v>
      </c>
      <c r="E32" s="13">
        <f>ROUND(D32/2,0)</f>
        <v>33</v>
      </c>
      <c r="F32" s="12">
        <f>D32-E32</f>
        <v>32</v>
      </c>
    </row>
    <row r="33" spans="1:6">
      <c r="A33" s="8">
        <v>2</v>
      </c>
      <c r="B33" s="11" t="s">
        <v>16</v>
      </c>
      <c r="C33" s="11"/>
      <c r="D33" s="9"/>
      <c r="E33" s="11"/>
      <c r="F33" s="11"/>
    </row>
    <row r="34" spans="1:6">
      <c r="A34" s="8"/>
      <c r="B34" s="11" t="s">
        <v>10</v>
      </c>
      <c r="C34" s="10">
        <v>2.5999999999999998E-4</v>
      </c>
      <c r="D34" s="12">
        <f>ROUND(D$3*C34,0)</f>
        <v>146</v>
      </c>
      <c r="E34" s="13">
        <f>ROUND(D34/2,0)</f>
        <v>73</v>
      </c>
      <c r="F34" s="12">
        <f>D34-E34</f>
        <v>73</v>
      </c>
    </row>
    <row r="35" spans="1:6">
      <c r="A35" s="8"/>
      <c r="B35" s="11" t="s">
        <v>11</v>
      </c>
      <c r="C35" s="10">
        <v>1.37E-4</v>
      </c>
      <c r="D35" s="12">
        <f>ROUND(D$3*C35,0)</f>
        <v>77</v>
      </c>
      <c r="E35" s="13">
        <f>ROUND(D35/2,0)</f>
        <v>39</v>
      </c>
      <c r="F35" s="12">
        <f>D35-E35</f>
        <v>38</v>
      </c>
    </row>
    <row r="36" spans="1:6">
      <c r="A36" s="8">
        <v>2</v>
      </c>
      <c r="B36" s="11" t="s">
        <v>627</v>
      </c>
      <c r="C36" s="11"/>
      <c r="D36" s="9"/>
      <c r="E36" s="11"/>
      <c r="F36" s="11"/>
    </row>
    <row r="37" spans="1:6">
      <c r="A37" s="8"/>
      <c r="B37" s="11" t="s">
        <v>10</v>
      </c>
      <c r="C37" s="10">
        <v>5.7300000000000005E-4</v>
      </c>
      <c r="D37" s="12">
        <f>ROUND(D$3*C37,0)</f>
        <v>323</v>
      </c>
      <c r="E37" s="13">
        <f>ROUND(D37/2,0)</f>
        <v>162</v>
      </c>
      <c r="F37" s="12">
        <f>D37-E37</f>
        <v>161</v>
      </c>
    </row>
    <row r="38" spans="1:6">
      <c r="A38" s="8"/>
      <c r="B38" s="11" t="s">
        <v>11</v>
      </c>
      <c r="C38" s="10">
        <v>6.1399999999999996E-4</v>
      </c>
      <c r="D38" s="12">
        <f>ROUND(D$3*C38,0)</f>
        <v>346</v>
      </c>
      <c r="E38" s="13">
        <f>ROUND(D38/2,0)</f>
        <v>173</v>
      </c>
      <c r="F38" s="12">
        <f>D38-E38</f>
        <v>173</v>
      </c>
    </row>
    <row r="39" spans="1:6">
      <c r="A39" s="8">
        <v>2</v>
      </c>
      <c r="B39" s="11" t="s">
        <v>20</v>
      </c>
      <c r="C39" s="11"/>
      <c r="D39" s="9"/>
      <c r="E39" s="11"/>
      <c r="F39" s="11"/>
    </row>
    <row r="40" spans="1:6">
      <c r="A40" s="8"/>
      <c r="B40" s="11" t="s">
        <v>10</v>
      </c>
      <c r="C40" s="10">
        <v>3.1399999999999999E-4</v>
      </c>
      <c r="D40" s="12">
        <f t="shared" ref="D40:D45" si="0">ROUND(D$3*C40,0)</f>
        <v>177</v>
      </c>
      <c r="E40" s="13">
        <f t="shared" ref="E40:E45" si="1">ROUND(D40/2,0)</f>
        <v>89</v>
      </c>
      <c r="F40" s="12">
        <f t="shared" ref="F40:F45" si="2">D40-E40</f>
        <v>88</v>
      </c>
    </row>
    <row r="41" spans="1:6">
      <c r="A41" s="8"/>
      <c r="B41" s="11" t="s">
        <v>11</v>
      </c>
      <c r="C41" s="10">
        <v>1.5200000000000001E-4</v>
      </c>
      <c r="D41" s="12">
        <f t="shared" si="0"/>
        <v>86</v>
      </c>
      <c r="E41" s="13">
        <f t="shared" si="1"/>
        <v>43</v>
      </c>
      <c r="F41" s="12">
        <f t="shared" si="2"/>
        <v>43</v>
      </c>
    </row>
    <row r="42" spans="1:6">
      <c r="A42" s="8">
        <v>3</v>
      </c>
      <c r="B42" s="11" t="s">
        <v>778</v>
      </c>
      <c r="C42" s="10">
        <v>9.7799999999999992E-4</v>
      </c>
      <c r="D42" s="12">
        <f t="shared" si="0"/>
        <v>551</v>
      </c>
      <c r="E42" s="13">
        <f t="shared" si="1"/>
        <v>276</v>
      </c>
      <c r="F42" s="12">
        <f t="shared" si="2"/>
        <v>275</v>
      </c>
    </row>
    <row r="43" spans="1:6">
      <c r="A43" s="8">
        <v>3</v>
      </c>
      <c r="B43" s="11" t="s">
        <v>779</v>
      </c>
      <c r="C43" s="10">
        <v>0.24615400000000001</v>
      </c>
      <c r="D43" s="12">
        <f t="shared" si="0"/>
        <v>138564</v>
      </c>
      <c r="E43" s="13">
        <f t="shared" si="1"/>
        <v>69282</v>
      </c>
      <c r="F43" s="12">
        <f t="shared" si="2"/>
        <v>69282</v>
      </c>
    </row>
    <row r="44" spans="1:6">
      <c r="A44" s="8">
        <v>3</v>
      </c>
      <c r="B44" s="11" t="s">
        <v>780</v>
      </c>
      <c r="C44" s="10">
        <v>1.3159999999999999E-3</v>
      </c>
      <c r="D44" s="12">
        <f t="shared" si="0"/>
        <v>741</v>
      </c>
      <c r="E44" s="13">
        <f t="shared" si="1"/>
        <v>371</v>
      </c>
      <c r="F44" s="12">
        <f t="shared" si="2"/>
        <v>370</v>
      </c>
    </row>
    <row r="45" spans="1:6">
      <c r="A45" s="8">
        <v>4</v>
      </c>
      <c r="B45" s="11" t="s">
        <v>781</v>
      </c>
      <c r="C45" s="10">
        <v>5.4828000000000002E-2</v>
      </c>
      <c r="D45" s="9">
        <f t="shared" si="0"/>
        <v>30863</v>
      </c>
      <c r="E45" s="11">
        <f t="shared" si="1"/>
        <v>15432</v>
      </c>
      <c r="F45" s="9">
        <f t="shared" si="2"/>
        <v>15431</v>
      </c>
    </row>
    <row r="46" spans="1:6">
      <c r="A46" s="8"/>
      <c r="B46" s="11" t="s">
        <v>28</v>
      </c>
      <c r="C46" s="11"/>
      <c r="D46" s="14">
        <v>0.38406200000000001</v>
      </c>
      <c r="E46" s="11"/>
      <c r="F46" s="11"/>
    </row>
    <row r="47" spans="1:6">
      <c r="A47" s="8"/>
      <c r="B47" s="11" t="s">
        <v>29</v>
      </c>
      <c r="C47" s="11"/>
      <c r="D47" s="15">
        <f>ROUND(D45*D46,0)</f>
        <v>11853</v>
      </c>
      <c r="E47" s="16">
        <f>ROUND(D47/2,0)</f>
        <v>5927</v>
      </c>
      <c r="F47" s="15">
        <f>D47-E47</f>
        <v>5926</v>
      </c>
    </row>
    <row r="48" spans="1:6">
      <c r="A48" s="8"/>
      <c r="B48" s="11" t="s">
        <v>30</v>
      </c>
      <c r="C48" s="11"/>
      <c r="D48" s="12">
        <f>+D45-D47</f>
        <v>19010</v>
      </c>
      <c r="E48" s="13">
        <f>ROUND(D48/2,0)</f>
        <v>9505</v>
      </c>
      <c r="F48" s="12">
        <f>D48-E48</f>
        <v>9505</v>
      </c>
    </row>
    <row r="49" spans="1:6">
      <c r="A49" s="8">
        <v>4</v>
      </c>
      <c r="B49" s="11" t="s">
        <v>782</v>
      </c>
      <c r="C49" s="10">
        <v>0.36520999999999998</v>
      </c>
      <c r="D49" s="9">
        <f>ROUND(D$3*C49,0)</f>
        <v>205582</v>
      </c>
      <c r="E49" s="11">
        <f>ROUND(D49/2,0)</f>
        <v>102791</v>
      </c>
      <c r="F49" s="9">
        <f>D49-E49</f>
        <v>102791</v>
      </c>
    </row>
    <row r="50" spans="1:6">
      <c r="A50" s="8"/>
      <c r="B50" s="11" t="s">
        <v>28</v>
      </c>
      <c r="C50" s="11"/>
      <c r="D50" s="14">
        <v>0.55304299999999995</v>
      </c>
      <c r="E50" s="11"/>
      <c r="F50" s="11"/>
    </row>
    <row r="51" spans="1:6">
      <c r="A51" s="8"/>
      <c r="B51" s="11" t="s">
        <v>29</v>
      </c>
      <c r="C51" s="11"/>
      <c r="D51" s="15">
        <f>ROUND(D49*D50,0)</f>
        <v>113696</v>
      </c>
      <c r="E51" s="16">
        <f>ROUND(D51/2,0)</f>
        <v>56848</v>
      </c>
      <c r="F51" s="15">
        <f>D51-E51</f>
        <v>56848</v>
      </c>
    </row>
    <row r="52" spans="1:6">
      <c r="A52" s="8"/>
      <c r="B52" s="11" t="s">
        <v>30</v>
      </c>
      <c r="C52" s="11"/>
      <c r="D52" s="12">
        <f>+D49-D51</f>
        <v>91886</v>
      </c>
      <c r="E52" s="13">
        <f>ROUND(D52/2,0)</f>
        <v>45943</v>
      </c>
      <c r="F52" s="12">
        <f>D52-E52</f>
        <v>45943</v>
      </c>
    </row>
    <row r="53" spans="1:6">
      <c r="A53" s="8">
        <v>4</v>
      </c>
      <c r="B53" s="11" t="s">
        <v>783</v>
      </c>
      <c r="C53" s="10">
        <v>7.4455999999999994E-2</v>
      </c>
      <c r="D53" s="9">
        <f>ROUND(D$3*C53,0)</f>
        <v>41912</v>
      </c>
      <c r="E53" s="11">
        <f>ROUND(D53/2,0)</f>
        <v>20956</v>
      </c>
      <c r="F53" s="9">
        <f>D53-E53</f>
        <v>20956</v>
      </c>
    </row>
    <row r="54" spans="1:6">
      <c r="A54" s="8"/>
      <c r="B54" s="11" t="s">
        <v>28</v>
      </c>
      <c r="C54" s="11"/>
      <c r="D54" s="14">
        <v>0.50184099999999998</v>
      </c>
      <c r="E54" s="11"/>
      <c r="F54" s="11"/>
    </row>
    <row r="55" spans="1:6">
      <c r="A55" s="8"/>
      <c r="B55" s="11" t="s">
        <v>29</v>
      </c>
      <c r="C55" s="11"/>
      <c r="D55" s="15">
        <f>ROUND(D53*D54,0)</f>
        <v>21033</v>
      </c>
      <c r="E55" s="16">
        <f>ROUND(D55/2,0)</f>
        <v>10517</v>
      </c>
      <c r="F55" s="15">
        <f>D55-E55</f>
        <v>10516</v>
      </c>
    </row>
    <row r="56" spans="1:6">
      <c r="A56" s="8"/>
      <c r="B56" s="11" t="s">
        <v>30</v>
      </c>
      <c r="C56" s="11"/>
      <c r="D56" s="12">
        <f>+D53-D55</f>
        <v>20879</v>
      </c>
      <c r="E56" s="13">
        <f>ROUND(D56/2,0)</f>
        <v>10440</v>
      </c>
      <c r="F56" s="12">
        <f>D56-E56</f>
        <v>10439</v>
      </c>
    </row>
    <row r="57" spans="1:6">
      <c r="A57" s="8">
        <v>4</v>
      </c>
      <c r="B57" s="11" t="s">
        <v>784</v>
      </c>
      <c r="C57" s="10">
        <v>2.8608999999999999E-2</v>
      </c>
      <c r="D57" s="9">
        <f>ROUND(D$3*C57,0)</f>
        <v>16104</v>
      </c>
      <c r="E57" s="11">
        <f>ROUND(D57/2,0)</f>
        <v>8052</v>
      </c>
      <c r="F57" s="9">
        <f>D57-E57</f>
        <v>8052</v>
      </c>
    </row>
    <row r="58" spans="1:6">
      <c r="A58" s="8"/>
      <c r="B58" s="11" t="s">
        <v>28</v>
      </c>
      <c r="C58" s="11"/>
      <c r="D58" s="14">
        <v>0.44720300000000002</v>
      </c>
      <c r="E58" s="11"/>
      <c r="F58" s="11"/>
    </row>
    <row r="59" spans="1:6">
      <c r="A59" s="8"/>
      <c r="B59" s="11" t="s">
        <v>29</v>
      </c>
      <c r="C59" s="11"/>
      <c r="D59" s="15">
        <f>ROUND(D57*D58,0)</f>
        <v>7202</v>
      </c>
      <c r="E59" s="16">
        <f>ROUND(D59/2,0)</f>
        <v>3601</v>
      </c>
      <c r="F59" s="15">
        <f>D59-E59</f>
        <v>3601</v>
      </c>
    </row>
    <row r="60" spans="1:6">
      <c r="A60" s="8"/>
      <c r="B60" s="11" t="s">
        <v>30</v>
      </c>
      <c r="C60" s="11"/>
      <c r="D60" s="12">
        <f>+D57-D59</f>
        <v>8902</v>
      </c>
      <c r="E60" s="13">
        <f>ROUND(D60/2,0)</f>
        <v>4451</v>
      </c>
      <c r="F60" s="12">
        <f>D60-E60</f>
        <v>4451</v>
      </c>
    </row>
    <row r="61" spans="1:6">
      <c r="A61" s="8">
        <v>4</v>
      </c>
      <c r="B61" s="11" t="s">
        <v>785</v>
      </c>
      <c r="C61" s="10">
        <v>3.3683999999999999E-2</v>
      </c>
      <c r="D61" s="9">
        <f>ROUND(D$3*C61,0)</f>
        <v>18961</v>
      </c>
      <c r="E61" s="11">
        <f>ROUND(D61/2,0)</f>
        <v>9481</v>
      </c>
      <c r="F61" s="9">
        <f>D61-E61</f>
        <v>9480</v>
      </c>
    </row>
    <row r="62" spans="1:6">
      <c r="A62" s="8"/>
      <c r="B62" s="11" t="s">
        <v>28</v>
      </c>
      <c r="C62" s="11"/>
      <c r="D62" s="14">
        <v>0.44162200000000001</v>
      </c>
      <c r="E62" s="11"/>
      <c r="F62" s="11"/>
    </row>
    <row r="63" spans="1:6">
      <c r="A63" s="8"/>
      <c r="B63" s="11" t="s">
        <v>29</v>
      </c>
      <c r="C63" s="11"/>
      <c r="D63" s="15">
        <f>ROUND(D61*D62,0)</f>
        <v>8374</v>
      </c>
      <c r="E63" s="16">
        <f>ROUND(D63/2,0)</f>
        <v>4187</v>
      </c>
      <c r="F63" s="15">
        <f>D63-E63</f>
        <v>4187</v>
      </c>
    </row>
    <row r="64" spans="1:6">
      <c r="A64" s="8"/>
      <c r="B64" s="11" t="s">
        <v>30</v>
      </c>
      <c r="C64" s="11"/>
      <c r="D64" s="12">
        <f>+D61-D63</f>
        <v>10587</v>
      </c>
      <c r="E64" s="13">
        <f>ROUND(D64/2,0)</f>
        <v>5294</v>
      </c>
      <c r="F64" s="12">
        <f>D64-E64</f>
        <v>5293</v>
      </c>
    </row>
    <row r="65" spans="1:8">
      <c r="A65" s="8">
        <v>5</v>
      </c>
      <c r="B65" s="11" t="s">
        <v>786</v>
      </c>
      <c r="C65" s="10">
        <v>2.4229999999999998E-3</v>
      </c>
      <c r="D65" s="12">
        <f>ROUND(D$3*C65,0)</f>
        <v>1364</v>
      </c>
      <c r="E65" s="13">
        <f>ROUND(D65/2,0)</f>
        <v>682</v>
      </c>
      <c r="F65" s="12">
        <f>D65-E65</f>
        <v>682</v>
      </c>
    </row>
    <row r="66" spans="1:8">
      <c r="A66" s="8">
        <v>5</v>
      </c>
      <c r="B66" s="11" t="s">
        <v>787</v>
      </c>
      <c r="C66" s="10">
        <v>2.162E-2</v>
      </c>
      <c r="D66" s="12">
        <f>ROUND(D$3*C66,0)</f>
        <v>12170</v>
      </c>
      <c r="E66" s="13">
        <f>ROUND(D66/2,0)</f>
        <v>6085</v>
      </c>
      <c r="F66" s="12">
        <f>D66-E66</f>
        <v>6085</v>
      </c>
    </row>
    <row r="67" spans="1:8">
      <c r="A67" s="8">
        <v>6</v>
      </c>
      <c r="B67" s="11" t="s">
        <v>788</v>
      </c>
      <c r="C67" s="10">
        <v>5.0689999999999997E-3</v>
      </c>
      <c r="D67" s="12">
        <f>+D3-SUM(D4:D5)-SUM(D10:D45)-D49-D53-D57-D61-SUM(D65:D66)</f>
        <v>2854</v>
      </c>
      <c r="E67" s="13">
        <f>ROUND(D67/2,0)</f>
        <v>1427</v>
      </c>
      <c r="F67" s="12">
        <f>D67-E67</f>
        <v>1427</v>
      </c>
    </row>
    <row r="68" spans="1:8">
      <c r="A68" s="8"/>
      <c r="B68" s="28" t="s">
        <v>288</v>
      </c>
      <c r="C68" s="10">
        <v>0.99999999999999989</v>
      </c>
      <c r="D68" s="12">
        <f>+D4+SUM(D7:D44)+SUM(D47:D48)+SUM(D51:D52)+SUM(D55:D56)+SUM(D59:D60)+SUM(D63:D67)</f>
        <v>562914</v>
      </c>
      <c r="E68" s="12">
        <f>+E4+SUM(E7:E44)+SUM(E47:E48)+SUM(E51:E52)+SUM(E55:E56)+SUM(E59:E60)+SUM(E63:E67)</f>
        <v>281465</v>
      </c>
      <c r="F68" s="12">
        <f>+F4+SUM(F7:F44)+SUM(F47:F48)+SUM(F51:F52)+SUM(F55:F56)+SUM(F59:F60)+SUM(F63:F67)</f>
        <v>281449</v>
      </c>
    </row>
    <row r="69" spans="1:8">
      <c r="B69" s="18" t="s">
        <v>38</v>
      </c>
      <c r="D69" s="19">
        <f>+D4</f>
        <v>627</v>
      </c>
      <c r="E69" s="19">
        <f>+E4</f>
        <v>314</v>
      </c>
      <c r="F69" s="19">
        <f>+F4</f>
        <v>313</v>
      </c>
    </row>
    <row r="70" spans="1:8">
      <c r="B70" s="2" t="s">
        <v>39</v>
      </c>
      <c r="D70" s="19">
        <f>+D7</f>
        <v>12666</v>
      </c>
      <c r="E70" s="19">
        <f>+E7</f>
        <v>6333</v>
      </c>
      <c r="F70" s="19">
        <f>+F7</f>
        <v>6333</v>
      </c>
    </row>
    <row r="71" spans="1:8">
      <c r="A71" s="1" t="s">
        <v>590</v>
      </c>
      <c r="B71" s="2" t="s">
        <v>40</v>
      </c>
      <c r="D71" s="19">
        <f>+D47+D51+D55+D59+D63</f>
        <v>162158</v>
      </c>
      <c r="E71" s="19">
        <f>+E47+E51+E55+E59+E63</f>
        <v>81080</v>
      </c>
      <c r="F71" s="19">
        <f>+F47+F51+F55+F59+F63</f>
        <v>81078</v>
      </c>
      <c r="H71" s="3">
        <v>1</v>
      </c>
    </row>
    <row r="72" spans="1:8">
      <c r="B72" s="18" t="s">
        <v>41</v>
      </c>
      <c r="D72" s="19">
        <f>+D68-D69-D70-D71</f>
        <v>387463</v>
      </c>
      <c r="E72" s="19">
        <f>+E68-E69-E70-E71</f>
        <v>193738</v>
      </c>
      <c r="F72" s="19">
        <f>+F68-F69-F70-F71</f>
        <v>193725</v>
      </c>
      <c r="H72" s="3">
        <v>2</v>
      </c>
    </row>
    <row r="74" spans="1:8" hidden="1">
      <c r="B74" s="3" t="s">
        <v>42</v>
      </c>
      <c r="C74" s="4">
        <v>0</v>
      </c>
      <c r="D74" s="3">
        <f>+D67-ROUND(D3*C67,0)</f>
        <v>1</v>
      </c>
    </row>
  </sheetData>
  <pageMargins left="0.7" right="0.7" top="0.75" bottom="0.75" header="0.3" footer="0.3"/>
  <pageSetup scale="6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6">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789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Worksheet'!$D$37</f>
        <v>411710</v>
      </c>
      <c r="E3" s="11"/>
      <c r="F3" s="11"/>
    </row>
    <row r="4" spans="1:6">
      <c r="A4" s="8">
        <v>0</v>
      </c>
      <c r="B4" s="11" t="s">
        <v>4</v>
      </c>
      <c r="C4" s="10">
        <v>1.157E-3</v>
      </c>
      <c r="D4" s="12">
        <f>ROUND(D$3*C4,0)</f>
        <v>476</v>
      </c>
      <c r="E4" s="13">
        <f>ROUND(D4/2,0)</f>
        <v>238</v>
      </c>
      <c r="F4" s="12">
        <f>D4-E4</f>
        <v>238</v>
      </c>
    </row>
    <row r="5" spans="1:6">
      <c r="A5" s="8">
        <v>1</v>
      </c>
      <c r="B5" s="11" t="s">
        <v>790</v>
      </c>
      <c r="C5" s="10">
        <v>0.19927800000000001</v>
      </c>
      <c r="D5" s="9">
        <f>ROUND(D$3*C5,0)</f>
        <v>82045</v>
      </c>
      <c r="E5" s="11">
        <f>ROUND(D5/2,0)</f>
        <v>41023</v>
      </c>
      <c r="F5" s="9">
        <f>D5-E5</f>
        <v>41022</v>
      </c>
    </row>
    <row r="6" spans="1:6">
      <c r="A6" s="8"/>
      <c r="B6" s="11" t="s">
        <v>6</v>
      </c>
      <c r="C6" s="11"/>
      <c r="D6" s="14">
        <v>0.17790800000000001</v>
      </c>
      <c r="E6" s="11"/>
      <c r="F6" s="11"/>
    </row>
    <row r="7" spans="1:6">
      <c r="A7" s="8"/>
      <c r="B7" s="11" t="s">
        <v>7</v>
      </c>
      <c r="C7" s="11"/>
      <c r="D7" s="15">
        <f>ROUND(D5*D6,0)</f>
        <v>14596</v>
      </c>
      <c r="E7" s="16">
        <f>ROUND(D7/2,0)</f>
        <v>7298</v>
      </c>
      <c r="F7" s="15">
        <f>D7-E7</f>
        <v>7298</v>
      </c>
    </row>
    <row r="8" spans="1:6">
      <c r="A8" s="8"/>
      <c r="B8" s="11" t="s">
        <v>8</v>
      </c>
      <c r="C8" s="11"/>
      <c r="D8" s="12">
        <f>+D5-D7</f>
        <v>67449</v>
      </c>
      <c r="E8" s="13">
        <f>ROUND(D8/2,0)</f>
        <v>33725</v>
      </c>
      <c r="F8" s="12">
        <f>D8-E8</f>
        <v>33724</v>
      </c>
    </row>
    <row r="9" spans="1:6">
      <c r="A9" s="8">
        <v>2</v>
      </c>
      <c r="B9" s="11" t="s">
        <v>791</v>
      </c>
      <c r="C9" s="11"/>
      <c r="D9" s="9"/>
      <c r="E9" s="11"/>
      <c r="F9" s="11"/>
    </row>
    <row r="10" spans="1:6">
      <c r="A10" s="8"/>
      <c r="B10" s="11" t="s">
        <v>10</v>
      </c>
      <c r="C10" s="10">
        <v>1E-3</v>
      </c>
      <c r="D10" s="12">
        <f>ROUND(D$3*C10,0)</f>
        <v>412</v>
      </c>
      <c r="E10" s="13">
        <f>ROUND(D10/2,0)</f>
        <v>206</v>
      </c>
      <c r="F10" s="12">
        <f>D10-E10</f>
        <v>206</v>
      </c>
    </row>
    <row r="11" spans="1:6">
      <c r="A11" s="8"/>
      <c r="B11" s="11" t="s">
        <v>11</v>
      </c>
      <c r="C11" s="10">
        <v>6.87E-4</v>
      </c>
      <c r="D11" s="12">
        <f>ROUND(D$3*C11,0)</f>
        <v>283</v>
      </c>
      <c r="E11" s="13">
        <f>ROUND(D11/2,0)</f>
        <v>142</v>
      </c>
      <c r="F11" s="12">
        <f>D11-E11</f>
        <v>141</v>
      </c>
    </row>
    <row r="12" spans="1:6">
      <c r="A12" s="8">
        <v>2</v>
      </c>
      <c r="B12" s="11" t="s">
        <v>792</v>
      </c>
      <c r="C12" s="11"/>
      <c r="D12" s="9"/>
      <c r="E12" s="11"/>
      <c r="F12" s="11"/>
    </row>
    <row r="13" spans="1:6">
      <c r="A13" s="8"/>
      <c r="B13" s="11" t="s">
        <v>10</v>
      </c>
      <c r="C13" s="10">
        <v>6.3900000000000003E-4</v>
      </c>
      <c r="D13" s="12">
        <f>ROUND(D$3*C13,0)</f>
        <v>263</v>
      </c>
      <c r="E13" s="13">
        <f>ROUND(D13/2,0)</f>
        <v>132</v>
      </c>
      <c r="F13" s="12">
        <f>D13-E13</f>
        <v>131</v>
      </c>
    </row>
    <row r="14" spans="1:6">
      <c r="A14" s="8"/>
      <c r="B14" s="11" t="s">
        <v>11</v>
      </c>
      <c r="C14" s="10">
        <v>5.1599999999999997E-4</v>
      </c>
      <c r="D14" s="12">
        <f>ROUND(D$3*C14,0)</f>
        <v>212</v>
      </c>
      <c r="E14" s="13">
        <f>ROUND(D14/2,0)</f>
        <v>106</v>
      </c>
      <c r="F14" s="12">
        <f>D14-E14</f>
        <v>106</v>
      </c>
    </row>
    <row r="15" spans="1:6">
      <c r="A15" s="8">
        <v>2</v>
      </c>
      <c r="B15" s="11" t="s">
        <v>793</v>
      </c>
      <c r="C15" s="11"/>
      <c r="D15" s="9"/>
      <c r="E15" s="11"/>
      <c r="F15" s="11"/>
    </row>
    <row r="16" spans="1:6">
      <c r="A16" s="8"/>
      <c r="B16" s="11" t="s">
        <v>10</v>
      </c>
      <c r="C16" s="10">
        <v>4.2459999999999998E-3</v>
      </c>
      <c r="D16" s="12">
        <f>ROUND(D$3*C16,0)</f>
        <v>1748</v>
      </c>
      <c r="E16" s="13">
        <f>ROUND(D16/2,0)</f>
        <v>874</v>
      </c>
      <c r="F16" s="12">
        <f>D16-E16</f>
        <v>874</v>
      </c>
    </row>
    <row r="17" spans="1:6">
      <c r="A17" s="8"/>
      <c r="B17" s="11" t="s">
        <v>11</v>
      </c>
      <c r="C17" s="10">
        <v>5.7300000000000005E-4</v>
      </c>
      <c r="D17" s="12">
        <f>ROUND(D$3*C17,0)</f>
        <v>236</v>
      </c>
      <c r="E17" s="13">
        <f>ROUND(D17/2,0)</f>
        <v>118</v>
      </c>
      <c r="F17" s="12">
        <f>D17-E17</f>
        <v>118</v>
      </c>
    </row>
    <row r="18" spans="1:6">
      <c r="A18" s="8">
        <v>2</v>
      </c>
      <c r="B18" s="11" t="s">
        <v>49</v>
      </c>
      <c r="C18" s="11"/>
      <c r="D18" s="9"/>
      <c r="E18" s="11"/>
      <c r="F18" s="11"/>
    </row>
    <row r="19" spans="1:6">
      <c r="A19" s="8"/>
      <c r="B19" s="11" t="s">
        <v>10</v>
      </c>
      <c r="C19" s="10">
        <v>1.9469999999999999E-3</v>
      </c>
      <c r="D19" s="12">
        <f>ROUND(D$3*C19,0)</f>
        <v>802</v>
      </c>
      <c r="E19" s="13">
        <f>ROUND(D19/2,0)</f>
        <v>401</v>
      </c>
      <c r="F19" s="12">
        <f>D19-E19</f>
        <v>401</v>
      </c>
    </row>
    <row r="20" spans="1:6">
      <c r="A20" s="8"/>
      <c r="B20" s="11" t="s">
        <v>11</v>
      </c>
      <c r="C20" s="10">
        <v>1.361E-3</v>
      </c>
      <c r="D20" s="12">
        <f>ROUND(D$3*C20,0)</f>
        <v>560</v>
      </c>
      <c r="E20" s="13">
        <f>ROUND(D20/2,0)</f>
        <v>280</v>
      </c>
      <c r="F20" s="12">
        <f>D20-E20</f>
        <v>280</v>
      </c>
    </row>
    <row r="21" spans="1:6">
      <c r="A21" s="8">
        <v>2</v>
      </c>
      <c r="B21" s="11" t="s">
        <v>14</v>
      </c>
      <c r="C21" s="11"/>
      <c r="D21" s="9"/>
      <c r="E21" s="11"/>
      <c r="F21" s="11"/>
    </row>
    <row r="22" spans="1:6">
      <c r="A22" s="8"/>
      <c r="B22" s="11" t="s">
        <v>10</v>
      </c>
      <c r="C22" s="10">
        <v>2.4000000000000001E-4</v>
      </c>
      <c r="D22" s="12">
        <f>ROUND(D$3*C22,0)</f>
        <v>99</v>
      </c>
      <c r="E22" s="13">
        <f>ROUND(D22/2,0)</f>
        <v>50</v>
      </c>
      <c r="F22" s="12">
        <f>D22-E22</f>
        <v>49</v>
      </c>
    </row>
    <row r="23" spans="1:6">
      <c r="A23" s="8"/>
      <c r="B23" s="11" t="s">
        <v>11</v>
      </c>
      <c r="C23" s="10">
        <v>3.4699999999999998E-4</v>
      </c>
      <c r="D23" s="12">
        <f>ROUND(D$3*C23,0)</f>
        <v>143</v>
      </c>
      <c r="E23" s="13">
        <f>ROUND(D23/2,0)</f>
        <v>72</v>
      </c>
      <c r="F23" s="12">
        <f>D23-E23</f>
        <v>71</v>
      </c>
    </row>
    <row r="24" spans="1:6">
      <c r="A24" s="8">
        <v>2</v>
      </c>
      <c r="B24" s="11" t="s">
        <v>794</v>
      </c>
      <c r="C24" s="11"/>
      <c r="D24" s="9"/>
      <c r="E24" s="11"/>
      <c r="F24" s="11"/>
    </row>
    <row r="25" spans="1:6">
      <c r="A25" s="8"/>
      <c r="B25" s="11" t="s">
        <v>10</v>
      </c>
      <c r="C25" s="10">
        <v>8.6300000000000005E-4</v>
      </c>
      <c r="D25" s="12">
        <f>ROUND(D$3*C25,0)</f>
        <v>355</v>
      </c>
      <c r="E25" s="13">
        <f>ROUND(D25/2,0)</f>
        <v>178</v>
      </c>
      <c r="F25" s="12">
        <f>D25-E25</f>
        <v>177</v>
      </c>
    </row>
    <row r="26" spans="1:6">
      <c r="A26" s="8"/>
      <c r="B26" s="11" t="s">
        <v>11</v>
      </c>
      <c r="C26" s="10">
        <v>1.609E-3</v>
      </c>
      <c r="D26" s="12">
        <f>ROUND(D$3*C26,0)</f>
        <v>662</v>
      </c>
      <c r="E26" s="13">
        <f>ROUND(D26/2,0)</f>
        <v>331</v>
      </c>
      <c r="F26" s="12">
        <f>D26-E26</f>
        <v>331</v>
      </c>
    </row>
    <row r="27" spans="1:6" ht="15.75" customHeight="1">
      <c r="A27" s="8">
        <v>2</v>
      </c>
      <c r="B27" s="11" t="s">
        <v>795</v>
      </c>
      <c r="C27" s="11"/>
      <c r="D27" s="9"/>
      <c r="E27" s="11"/>
      <c r="F27" s="11"/>
    </row>
    <row r="28" spans="1:6" ht="15.75" customHeight="1">
      <c r="A28" s="8"/>
      <c r="B28" s="11" t="s">
        <v>10</v>
      </c>
      <c r="C28" s="10">
        <v>2.9399999999999999E-4</v>
      </c>
      <c r="D28" s="12">
        <f>ROUND(D$3*C28,0)</f>
        <v>121</v>
      </c>
      <c r="E28" s="13">
        <f>ROUND(D28/2,0)</f>
        <v>61</v>
      </c>
      <c r="F28" s="12">
        <f>D28-E28</f>
        <v>60</v>
      </c>
    </row>
    <row r="29" spans="1:6" ht="15.75" customHeight="1">
      <c r="A29" s="8"/>
      <c r="B29" s="11" t="s">
        <v>11</v>
      </c>
      <c r="C29" s="10">
        <v>1.6200000000000001E-4</v>
      </c>
      <c r="D29" s="12">
        <f>ROUND(D$3*C29,0)</f>
        <v>67</v>
      </c>
      <c r="E29" s="13">
        <f>ROUND(D29/2,0)</f>
        <v>34</v>
      </c>
      <c r="F29" s="12">
        <f>D29-E29</f>
        <v>33</v>
      </c>
    </row>
    <row r="30" spans="1:6">
      <c r="A30" s="8">
        <v>2</v>
      </c>
      <c r="B30" s="11" t="s">
        <v>182</v>
      </c>
      <c r="C30" s="11"/>
      <c r="D30" s="9"/>
      <c r="E30" s="11"/>
      <c r="F30" s="11"/>
    </row>
    <row r="31" spans="1:6">
      <c r="A31" s="8"/>
      <c r="B31" s="11" t="s">
        <v>10</v>
      </c>
      <c r="C31" s="10">
        <v>2.6899999999999998E-4</v>
      </c>
      <c r="D31" s="12">
        <f>ROUND(D$3*C31,0)</f>
        <v>111</v>
      </c>
      <c r="E31" s="13">
        <f>ROUND(D31/2,0)</f>
        <v>56</v>
      </c>
      <c r="F31" s="12">
        <f>D31-E31</f>
        <v>55</v>
      </c>
    </row>
    <row r="32" spans="1:6">
      <c r="A32" s="8"/>
      <c r="B32" s="11" t="s">
        <v>11</v>
      </c>
      <c r="C32" s="10">
        <v>1.1400000000000001E-4</v>
      </c>
      <c r="D32" s="12">
        <f>ROUND(D$3*C32,0)</f>
        <v>47</v>
      </c>
      <c r="E32" s="13">
        <f>ROUND(D32/2,0)</f>
        <v>24</v>
      </c>
      <c r="F32" s="12">
        <f>D32-E32</f>
        <v>23</v>
      </c>
    </row>
    <row r="33" spans="1:6">
      <c r="A33" s="8">
        <v>2</v>
      </c>
      <c r="B33" s="11" t="s">
        <v>796</v>
      </c>
      <c r="C33" s="11"/>
      <c r="D33" s="9"/>
      <c r="E33" s="11"/>
      <c r="F33" s="11"/>
    </row>
    <row r="34" spans="1:6">
      <c r="A34" s="8"/>
      <c r="B34" s="11" t="s">
        <v>10</v>
      </c>
      <c r="C34" s="10">
        <v>1.036E-3</v>
      </c>
      <c r="D34" s="12">
        <f>ROUND(D$3*C34,0)</f>
        <v>427</v>
      </c>
      <c r="E34" s="13">
        <f>ROUND(D34/2,0)</f>
        <v>214</v>
      </c>
      <c r="F34" s="12">
        <f>D34-E34</f>
        <v>213</v>
      </c>
    </row>
    <row r="35" spans="1:6">
      <c r="A35" s="8"/>
      <c r="B35" s="11" t="s">
        <v>11</v>
      </c>
      <c r="C35" s="10">
        <v>5.3200000000000003E-4</v>
      </c>
      <c r="D35" s="12">
        <f>ROUND(D$3*C35,0)</f>
        <v>219</v>
      </c>
      <c r="E35" s="13">
        <f>ROUND(D35/2,0)</f>
        <v>110</v>
      </c>
      <c r="F35" s="12">
        <f>D35-E35</f>
        <v>109</v>
      </c>
    </row>
    <row r="36" spans="1:6">
      <c r="A36" s="8">
        <v>2</v>
      </c>
      <c r="B36" s="11" t="s">
        <v>20</v>
      </c>
      <c r="C36" s="11"/>
      <c r="D36" s="9"/>
      <c r="E36" s="11"/>
      <c r="F36" s="11"/>
    </row>
    <row r="37" spans="1:6">
      <c r="A37" s="8"/>
      <c r="B37" s="11" t="s">
        <v>10</v>
      </c>
      <c r="C37" s="10">
        <v>9.9799999999999997E-4</v>
      </c>
      <c r="D37" s="12">
        <f>ROUND(D$3*C37,0)</f>
        <v>411</v>
      </c>
      <c r="E37" s="13">
        <f>ROUND(D37/2,0)</f>
        <v>206</v>
      </c>
      <c r="F37" s="12">
        <f>D37-E37</f>
        <v>205</v>
      </c>
    </row>
    <row r="38" spans="1:6">
      <c r="A38" s="8"/>
      <c r="B38" s="11" t="s">
        <v>11</v>
      </c>
      <c r="C38" s="10">
        <v>6.8300000000000001E-4</v>
      </c>
      <c r="D38" s="12">
        <f>ROUND(D$3*C38,0)</f>
        <v>281</v>
      </c>
      <c r="E38" s="13">
        <f>ROUND(D38/2,0)</f>
        <v>141</v>
      </c>
      <c r="F38" s="12">
        <f>D38-E38</f>
        <v>140</v>
      </c>
    </row>
    <row r="39" spans="1:6">
      <c r="A39" s="8">
        <v>2</v>
      </c>
      <c r="B39" s="11" t="s">
        <v>272</v>
      </c>
      <c r="C39" s="11"/>
      <c r="D39" s="9"/>
      <c r="E39" s="11"/>
      <c r="F39" s="11"/>
    </row>
    <row r="40" spans="1:6">
      <c r="A40" s="8"/>
      <c r="B40" s="11" t="s">
        <v>10</v>
      </c>
      <c r="C40" s="10">
        <v>1.934E-3</v>
      </c>
      <c r="D40" s="12">
        <f>ROUND(D$3*C40,0)</f>
        <v>796</v>
      </c>
      <c r="E40" s="13">
        <f>ROUND(D40/2,0)</f>
        <v>398</v>
      </c>
      <c r="F40" s="12">
        <f>D40-E40</f>
        <v>398</v>
      </c>
    </row>
    <row r="41" spans="1:6">
      <c r="A41" s="8"/>
      <c r="B41" s="11" t="s">
        <v>11</v>
      </c>
      <c r="C41" s="10">
        <v>1.2880000000000001E-3</v>
      </c>
      <c r="D41" s="12">
        <f>ROUND(D$3*C41,0)</f>
        <v>530</v>
      </c>
      <c r="E41" s="13">
        <f>ROUND(D41/2,0)</f>
        <v>265</v>
      </c>
      <c r="F41" s="12">
        <f>D41-E41</f>
        <v>265</v>
      </c>
    </row>
    <row r="42" spans="1:6">
      <c r="A42" s="8">
        <v>2</v>
      </c>
      <c r="B42" s="11" t="s">
        <v>61</v>
      </c>
      <c r="C42" s="11"/>
      <c r="D42" s="9"/>
      <c r="E42" s="11"/>
      <c r="F42" s="11"/>
    </row>
    <row r="43" spans="1:6">
      <c r="A43" s="8"/>
      <c r="B43" s="11" t="s">
        <v>10</v>
      </c>
      <c r="C43" s="10">
        <v>2.8499999999999999E-4</v>
      </c>
      <c r="D43" s="12">
        <f t="shared" ref="D43:D51" si="0">ROUND(D$3*C43,0)</f>
        <v>117</v>
      </c>
      <c r="E43" s="13">
        <f t="shared" ref="E43:E51" si="1">ROUND(D43/2,0)</f>
        <v>59</v>
      </c>
      <c r="F43" s="12">
        <f t="shared" ref="F43:F51" si="2">D43-E43</f>
        <v>58</v>
      </c>
    </row>
    <row r="44" spans="1:6">
      <c r="A44" s="8"/>
      <c r="B44" s="11" t="s">
        <v>11</v>
      </c>
      <c r="C44" s="10">
        <v>7.3099999999999999E-4</v>
      </c>
      <c r="D44" s="12">
        <f t="shared" si="0"/>
        <v>301</v>
      </c>
      <c r="E44" s="13">
        <f t="shared" si="1"/>
        <v>151</v>
      </c>
      <c r="F44" s="12">
        <f t="shared" si="2"/>
        <v>150</v>
      </c>
    </row>
    <row r="45" spans="1:6">
      <c r="A45" s="8">
        <v>3</v>
      </c>
      <c r="B45" s="11" t="s">
        <v>797</v>
      </c>
      <c r="C45" s="10">
        <v>5.0900000000000001E-4</v>
      </c>
      <c r="D45" s="12">
        <f t="shared" si="0"/>
        <v>210</v>
      </c>
      <c r="E45" s="13">
        <f t="shared" si="1"/>
        <v>105</v>
      </c>
      <c r="F45" s="12">
        <f t="shared" si="2"/>
        <v>105</v>
      </c>
    </row>
    <row r="46" spans="1:6">
      <c r="A46" s="8">
        <v>3</v>
      </c>
      <c r="B46" s="11" t="s">
        <v>798</v>
      </c>
      <c r="C46" s="10">
        <v>0.150117</v>
      </c>
      <c r="D46" s="12">
        <f t="shared" si="0"/>
        <v>61805</v>
      </c>
      <c r="E46" s="13">
        <f t="shared" si="1"/>
        <v>30903</v>
      </c>
      <c r="F46" s="12">
        <f t="shared" si="2"/>
        <v>30902</v>
      </c>
    </row>
    <row r="47" spans="1:6">
      <c r="A47" s="8">
        <v>3</v>
      </c>
      <c r="B47" s="11" t="s">
        <v>799</v>
      </c>
      <c r="C47" s="10">
        <v>1.0430000000000001E-3</v>
      </c>
      <c r="D47" s="12">
        <f t="shared" si="0"/>
        <v>429</v>
      </c>
      <c r="E47" s="13">
        <f t="shared" si="1"/>
        <v>215</v>
      </c>
      <c r="F47" s="12">
        <f t="shared" si="2"/>
        <v>214</v>
      </c>
    </row>
    <row r="48" spans="1:6">
      <c r="A48" s="8">
        <v>3</v>
      </c>
      <c r="B48" s="11" t="s">
        <v>800</v>
      </c>
      <c r="C48" s="10">
        <v>3.8999999999999999E-5</v>
      </c>
      <c r="D48" s="12">
        <f t="shared" si="0"/>
        <v>16</v>
      </c>
      <c r="E48" s="13">
        <f t="shared" si="1"/>
        <v>8</v>
      </c>
      <c r="F48" s="12">
        <f t="shared" si="2"/>
        <v>8</v>
      </c>
    </row>
    <row r="49" spans="1:8">
      <c r="A49" s="8">
        <v>3</v>
      </c>
      <c r="B49" s="11" t="s">
        <v>801</v>
      </c>
      <c r="C49" s="10">
        <v>1.0870000000000001E-3</v>
      </c>
      <c r="D49" s="12">
        <f t="shared" si="0"/>
        <v>448</v>
      </c>
      <c r="E49" s="13">
        <f t="shared" si="1"/>
        <v>224</v>
      </c>
      <c r="F49" s="12">
        <f t="shared" si="2"/>
        <v>224</v>
      </c>
    </row>
    <row r="50" spans="1:8">
      <c r="A50" s="8">
        <v>3</v>
      </c>
      <c r="B50" s="11" t="s">
        <v>802</v>
      </c>
      <c r="C50" s="10">
        <v>1.0362E-2</v>
      </c>
      <c r="D50" s="12">
        <f t="shared" si="0"/>
        <v>4266</v>
      </c>
      <c r="E50" s="13">
        <f t="shared" si="1"/>
        <v>2133</v>
      </c>
      <c r="F50" s="12">
        <f t="shared" si="2"/>
        <v>2133</v>
      </c>
    </row>
    <row r="51" spans="1:8">
      <c r="A51" s="8">
        <v>4</v>
      </c>
      <c r="B51" s="11" t="s">
        <v>803</v>
      </c>
      <c r="C51" s="10">
        <v>0.58491000000000004</v>
      </c>
      <c r="D51" s="9">
        <f t="shared" si="0"/>
        <v>240813</v>
      </c>
      <c r="E51" s="11">
        <f t="shared" si="1"/>
        <v>120407</v>
      </c>
      <c r="F51" s="9">
        <f t="shared" si="2"/>
        <v>120406</v>
      </c>
    </row>
    <row r="52" spans="1:8">
      <c r="A52" s="8"/>
      <c r="B52" s="11" t="s">
        <v>28</v>
      </c>
      <c r="C52" s="11"/>
      <c r="D52" s="14">
        <v>0.44848500000000002</v>
      </c>
      <c r="E52" s="11"/>
      <c r="F52" s="11"/>
    </row>
    <row r="53" spans="1:8">
      <c r="A53" s="8"/>
      <c r="B53" s="11" t="s">
        <v>29</v>
      </c>
      <c r="C53" s="11"/>
      <c r="D53" s="15">
        <f>ROUND(D51*D52,0)</f>
        <v>108001</v>
      </c>
      <c r="E53" s="16">
        <f t="shared" ref="E53:E60" si="3">ROUND(D53/2,0)</f>
        <v>54001</v>
      </c>
      <c r="F53" s="15">
        <f t="shared" ref="F53:F60" si="4">D53-E53</f>
        <v>54000</v>
      </c>
    </row>
    <row r="54" spans="1:8">
      <c r="A54" s="8"/>
      <c r="B54" s="11" t="s">
        <v>30</v>
      </c>
      <c r="C54" s="11"/>
      <c r="D54" s="12">
        <f>+D51-D53</f>
        <v>132812</v>
      </c>
      <c r="E54" s="13">
        <f t="shared" si="3"/>
        <v>66406</v>
      </c>
      <c r="F54" s="12">
        <f t="shared" si="4"/>
        <v>66406</v>
      </c>
    </row>
    <row r="55" spans="1:8">
      <c r="A55" s="8">
        <v>5</v>
      </c>
      <c r="B55" s="11" t="s">
        <v>804</v>
      </c>
      <c r="C55" s="10">
        <v>6.1600000000000001E-4</v>
      </c>
      <c r="D55" s="12">
        <f>ROUND(D$3*C55,0)</f>
        <v>254</v>
      </c>
      <c r="E55" s="13">
        <f t="shared" si="3"/>
        <v>127</v>
      </c>
      <c r="F55" s="12">
        <f t="shared" si="4"/>
        <v>127</v>
      </c>
    </row>
    <row r="56" spans="1:8">
      <c r="A56" s="8">
        <v>5</v>
      </c>
      <c r="B56" s="11" t="s">
        <v>805</v>
      </c>
      <c r="C56" s="10">
        <v>2.0475E-2</v>
      </c>
      <c r="D56" s="12">
        <f>ROUND(D$3*C56,0)</f>
        <v>8430</v>
      </c>
      <c r="E56" s="13">
        <f t="shared" si="3"/>
        <v>4215</v>
      </c>
      <c r="F56" s="12">
        <f t="shared" si="4"/>
        <v>4215</v>
      </c>
    </row>
    <row r="57" spans="1:8">
      <c r="A57" s="8">
        <v>5</v>
      </c>
      <c r="B57" s="11" t="s">
        <v>806</v>
      </c>
      <c r="C57" s="10">
        <v>1.1E-4</v>
      </c>
      <c r="D57" s="12">
        <f>ROUND(D$3*C57,0)</f>
        <v>45</v>
      </c>
      <c r="E57" s="13">
        <f t="shared" si="3"/>
        <v>23</v>
      </c>
      <c r="F57" s="12">
        <f t="shared" si="4"/>
        <v>22</v>
      </c>
    </row>
    <row r="58" spans="1:8">
      <c r="A58" s="8">
        <v>5</v>
      </c>
      <c r="B58" s="11" t="s">
        <v>807</v>
      </c>
      <c r="C58" s="10">
        <v>1.1E-4</v>
      </c>
      <c r="D58" s="12">
        <f>ROUND(D$3*C58,0)</f>
        <v>45</v>
      </c>
      <c r="E58" s="13">
        <f t="shared" si="3"/>
        <v>23</v>
      </c>
      <c r="F58" s="12">
        <f t="shared" si="4"/>
        <v>22</v>
      </c>
    </row>
    <row r="59" spans="1:8">
      <c r="A59" s="8">
        <v>5</v>
      </c>
      <c r="B59" s="11" t="s">
        <v>808</v>
      </c>
      <c r="C59" s="10">
        <v>3.901E-3</v>
      </c>
      <c r="D59" s="12">
        <f>ROUND(D$3*C59,0)</f>
        <v>1606</v>
      </c>
      <c r="E59" s="13">
        <f t="shared" si="3"/>
        <v>803</v>
      </c>
      <c r="F59" s="12">
        <f t="shared" si="4"/>
        <v>803</v>
      </c>
    </row>
    <row r="60" spans="1:8">
      <c r="A60" s="8">
        <v>6</v>
      </c>
      <c r="B60" s="11" t="s">
        <v>809</v>
      </c>
      <c r="C60" s="10">
        <v>3.9319999999999355E-3</v>
      </c>
      <c r="D60" s="12">
        <f>+D3-SUM(D4:D5)-SUM(D10:D51)-SUM(D55:D59)</f>
        <v>1619</v>
      </c>
      <c r="E60" s="13">
        <f t="shared" si="3"/>
        <v>810</v>
      </c>
      <c r="F60" s="12">
        <f t="shared" si="4"/>
        <v>809</v>
      </c>
    </row>
    <row r="61" spans="1:8">
      <c r="A61" s="8"/>
      <c r="B61" s="28" t="s">
        <v>288</v>
      </c>
      <c r="C61" s="10">
        <v>1</v>
      </c>
      <c r="D61" s="12">
        <f>+D4+SUM(D7:D50)+SUM(D53:D60)</f>
        <v>411710</v>
      </c>
      <c r="E61" s="12">
        <f>+E4+SUM(E7:E50)+SUM(E53:E60)</f>
        <v>205866</v>
      </c>
      <c r="F61" s="12">
        <f>+F4+SUM(F7:F50)+SUM(F53:F60)</f>
        <v>205844</v>
      </c>
    </row>
    <row r="62" spans="1:8">
      <c r="A62" s="3"/>
      <c r="B62" s="18" t="s">
        <v>38</v>
      </c>
      <c r="D62" s="19">
        <f>+D4</f>
        <v>476</v>
      </c>
      <c r="E62" s="19">
        <f>+E4</f>
        <v>238</v>
      </c>
      <c r="F62" s="19">
        <f>+F4</f>
        <v>238</v>
      </c>
    </row>
    <row r="63" spans="1:8">
      <c r="A63" s="3"/>
      <c r="B63" s="2" t="s">
        <v>39</v>
      </c>
      <c r="D63" s="19">
        <f>+D7</f>
        <v>14596</v>
      </c>
      <c r="E63" s="19">
        <f>+E7</f>
        <v>7298</v>
      </c>
      <c r="F63" s="19">
        <f>+F7</f>
        <v>7298</v>
      </c>
    </row>
    <row r="64" spans="1:8">
      <c r="A64" s="3"/>
      <c r="B64" s="2" t="s">
        <v>40</v>
      </c>
      <c r="D64" s="19">
        <f>+D53</f>
        <v>108001</v>
      </c>
      <c r="E64" s="19">
        <f>+E53</f>
        <v>54001</v>
      </c>
      <c r="F64" s="19">
        <f>+F53</f>
        <v>54000</v>
      </c>
      <c r="H64" s="3">
        <v>1</v>
      </c>
    </row>
    <row r="65" spans="1:8">
      <c r="B65" s="18" t="s">
        <v>41</v>
      </c>
      <c r="D65" s="19">
        <f>+D61-D62-D63-D64</f>
        <v>288637</v>
      </c>
      <c r="E65" s="19">
        <f>+E61-E62-E63-E64</f>
        <v>144329</v>
      </c>
      <c r="F65" s="19">
        <f>+F61-F62-F63-F64</f>
        <v>144308</v>
      </c>
      <c r="H65" s="3">
        <v>2</v>
      </c>
    </row>
    <row r="67" spans="1:8" hidden="1">
      <c r="B67" s="3" t="s">
        <v>42</v>
      </c>
      <c r="C67" s="4">
        <v>-1.0000000000643175E-6</v>
      </c>
      <c r="D67" s="3">
        <f>+D60-ROUND(D3*C60,0)</f>
        <v>0</v>
      </c>
    </row>
    <row r="71" spans="1:8">
      <c r="A71" s="1" t="s">
        <v>590</v>
      </c>
    </row>
  </sheetData>
  <pageMargins left="0.7" right="0.7" top="0.75" bottom="0.75" header="0.3" footer="0.3"/>
  <pageSetup scale="6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7">
    <pageSetUpPr fitToPage="1"/>
  </sheetPr>
  <dimension ref="A1:WVB75"/>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810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Worksheet'!$D$38</f>
        <v>517834</v>
      </c>
      <c r="E3" s="11"/>
      <c r="F3" s="11"/>
    </row>
    <row r="4" spans="1:6">
      <c r="A4" s="8">
        <v>0</v>
      </c>
      <c r="B4" s="11" t="s">
        <v>4</v>
      </c>
      <c r="C4" s="10">
        <v>1.5169999999999999E-3</v>
      </c>
      <c r="D4" s="12">
        <f>ROUND(D$3*C4,0)</f>
        <v>786</v>
      </c>
      <c r="E4" s="13">
        <f>ROUND(D4/2,0)</f>
        <v>393</v>
      </c>
      <c r="F4" s="12">
        <f>D4-E4</f>
        <v>393</v>
      </c>
    </row>
    <row r="5" spans="1:6">
      <c r="A5" s="8">
        <v>1</v>
      </c>
      <c r="B5" s="11" t="s">
        <v>811</v>
      </c>
      <c r="C5" s="10">
        <v>0.133662</v>
      </c>
      <c r="D5" s="9">
        <f>ROUND(D$3*C5,0)</f>
        <v>69215</v>
      </c>
      <c r="E5" s="11">
        <f>ROUND(D5/2,0)</f>
        <v>34608</v>
      </c>
      <c r="F5" s="9">
        <f>D5-E5</f>
        <v>34607</v>
      </c>
    </row>
    <row r="6" spans="1:6">
      <c r="A6" s="8"/>
      <c r="B6" s="11" t="s">
        <v>6</v>
      </c>
      <c r="C6" s="11"/>
      <c r="D6" s="14">
        <v>0.22754199999999999</v>
      </c>
      <c r="E6" s="11"/>
      <c r="F6" s="11"/>
    </row>
    <row r="7" spans="1:6">
      <c r="A7" s="8"/>
      <c r="B7" s="11" t="s">
        <v>7</v>
      </c>
      <c r="C7" s="11"/>
      <c r="D7" s="15">
        <f>ROUND(D5*D6,0)</f>
        <v>15749</v>
      </c>
      <c r="E7" s="16">
        <f>ROUND(D7/2,0)</f>
        <v>7875</v>
      </c>
      <c r="F7" s="15">
        <f>D7-E7</f>
        <v>7874</v>
      </c>
    </row>
    <row r="8" spans="1:6">
      <c r="A8" s="8"/>
      <c r="B8" s="11" t="s">
        <v>8</v>
      </c>
      <c r="C8" s="11"/>
      <c r="D8" s="12">
        <f>+D5-D7</f>
        <v>53466</v>
      </c>
      <c r="E8" s="13">
        <f>ROUND(D8/2,0)</f>
        <v>26733</v>
      </c>
      <c r="F8" s="12">
        <f>D8-E8</f>
        <v>26733</v>
      </c>
    </row>
    <row r="9" spans="1:6">
      <c r="A9" s="8">
        <v>2</v>
      </c>
      <c r="B9" s="11" t="s">
        <v>812</v>
      </c>
      <c r="C9" s="11"/>
      <c r="D9" s="9"/>
      <c r="E9" s="11"/>
      <c r="F9" s="11"/>
    </row>
    <row r="10" spans="1:6">
      <c r="A10" s="8"/>
      <c r="B10" s="11" t="s">
        <v>10</v>
      </c>
      <c r="C10" s="10">
        <v>1.2310000000000001E-3</v>
      </c>
      <c r="D10" s="12">
        <f>ROUND(D$3*C10,0)</f>
        <v>637</v>
      </c>
      <c r="E10" s="13">
        <f>ROUND(D10/2,0)</f>
        <v>319</v>
      </c>
      <c r="F10" s="12">
        <f>D10-E10</f>
        <v>318</v>
      </c>
    </row>
    <row r="11" spans="1:6">
      <c r="A11" s="8"/>
      <c r="B11" s="11" t="s">
        <v>11</v>
      </c>
      <c r="C11" s="10">
        <v>5.3700000000000004E-4</v>
      </c>
      <c r="D11" s="12">
        <f>ROUND(D$3*C11,0)</f>
        <v>278</v>
      </c>
      <c r="E11" s="13">
        <f>ROUND(D11/2,0)</f>
        <v>139</v>
      </c>
      <c r="F11" s="12">
        <f>D11-E11</f>
        <v>139</v>
      </c>
    </row>
    <row r="12" spans="1:6">
      <c r="A12" s="8">
        <v>2</v>
      </c>
      <c r="B12" s="11" t="s">
        <v>220</v>
      </c>
      <c r="C12" s="11"/>
      <c r="D12" s="9"/>
      <c r="E12" s="11"/>
      <c r="F12" s="11"/>
    </row>
    <row r="13" spans="1:6">
      <c r="A13" s="8"/>
      <c r="B13" s="11" t="s">
        <v>10</v>
      </c>
      <c r="C13" s="10">
        <v>1.1180000000000001E-3</v>
      </c>
      <c r="D13" s="12">
        <f>ROUND(D$3*C13,0)</f>
        <v>579</v>
      </c>
      <c r="E13" s="13">
        <f>ROUND(D13/2,0)</f>
        <v>290</v>
      </c>
      <c r="F13" s="12">
        <f>D13-E13</f>
        <v>289</v>
      </c>
    </row>
    <row r="14" spans="1:6">
      <c r="A14" s="8"/>
      <c r="B14" s="11" t="s">
        <v>11</v>
      </c>
      <c r="C14" s="10">
        <v>6.5700000000000003E-4</v>
      </c>
      <c r="D14" s="12">
        <f>ROUND(D$3*C14,0)</f>
        <v>340</v>
      </c>
      <c r="E14" s="13">
        <f>ROUND(D14/2,0)</f>
        <v>170</v>
      </c>
      <c r="F14" s="12">
        <f>D14-E14</f>
        <v>170</v>
      </c>
    </row>
    <row r="15" spans="1:6">
      <c r="A15" s="8">
        <v>2</v>
      </c>
      <c r="B15" s="11" t="s">
        <v>813</v>
      </c>
      <c r="C15" s="11"/>
      <c r="D15" s="9"/>
      <c r="E15" s="11"/>
      <c r="F15" s="11"/>
    </row>
    <row r="16" spans="1:6">
      <c r="A16" s="8"/>
      <c r="B16" s="11" t="s">
        <v>10</v>
      </c>
      <c r="C16" s="10">
        <v>6.8400000000000004E-4</v>
      </c>
      <c r="D16" s="12">
        <f>ROUND(D$3*C16,0)</f>
        <v>354</v>
      </c>
      <c r="E16" s="13">
        <f>ROUND(D16/2,0)</f>
        <v>177</v>
      </c>
      <c r="F16" s="12">
        <f>D16-E16</f>
        <v>177</v>
      </c>
    </row>
    <row r="17" spans="1:6">
      <c r="A17" s="8"/>
      <c r="B17" s="11" t="s">
        <v>11</v>
      </c>
      <c r="C17" s="10">
        <v>3.6699999999999998E-4</v>
      </c>
      <c r="D17" s="12">
        <f>ROUND(D$3*C17,0)</f>
        <v>190</v>
      </c>
      <c r="E17" s="13">
        <f>ROUND(D17/2,0)</f>
        <v>95</v>
      </c>
      <c r="F17" s="12">
        <f>D17-E17</f>
        <v>95</v>
      </c>
    </row>
    <row r="18" spans="1:6">
      <c r="A18" s="8">
        <v>2</v>
      </c>
      <c r="B18" s="11" t="s">
        <v>814</v>
      </c>
      <c r="C18" s="11"/>
      <c r="D18" s="9"/>
      <c r="E18" s="11"/>
      <c r="F18" s="11"/>
    </row>
    <row r="19" spans="1:6">
      <c r="A19" s="8"/>
      <c r="B19" s="11" t="s">
        <v>10</v>
      </c>
      <c r="C19" s="10">
        <v>6.8599999999999998E-4</v>
      </c>
      <c r="D19" s="12">
        <f>ROUND(D$3*C19,0)</f>
        <v>355</v>
      </c>
      <c r="E19" s="13">
        <f>ROUND(D19/2,0)</f>
        <v>178</v>
      </c>
      <c r="F19" s="12">
        <f>D19-E19</f>
        <v>177</v>
      </c>
    </row>
    <row r="20" spans="1:6">
      <c r="A20" s="8"/>
      <c r="B20" s="11" t="s">
        <v>11</v>
      </c>
      <c r="C20" s="10">
        <v>3.5799999999999997E-4</v>
      </c>
      <c r="D20" s="12">
        <f>ROUND(D$3*C20,0)</f>
        <v>185</v>
      </c>
      <c r="E20" s="13">
        <f>ROUND(D20/2,0)</f>
        <v>93</v>
      </c>
      <c r="F20" s="12">
        <f>D20-E20</f>
        <v>92</v>
      </c>
    </row>
    <row r="21" spans="1:6">
      <c r="A21" s="8">
        <v>2</v>
      </c>
      <c r="B21" s="11" t="s">
        <v>401</v>
      </c>
      <c r="C21" s="11"/>
      <c r="D21" s="9"/>
      <c r="E21" s="11"/>
      <c r="F21" s="11"/>
    </row>
    <row r="22" spans="1:6">
      <c r="A22" s="8"/>
      <c r="B22" s="11" t="s">
        <v>10</v>
      </c>
      <c r="C22" s="10">
        <v>1.5950000000000001E-3</v>
      </c>
      <c r="D22" s="12">
        <f>ROUND(D$3*C22,0)</f>
        <v>826</v>
      </c>
      <c r="E22" s="13">
        <f>ROUND(D22/2,0)</f>
        <v>413</v>
      </c>
      <c r="F22" s="12">
        <f>D22-E22</f>
        <v>413</v>
      </c>
    </row>
    <row r="23" spans="1:6">
      <c r="A23" s="8"/>
      <c r="B23" s="11" t="s">
        <v>11</v>
      </c>
      <c r="C23" s="10">
        <v>1.044E-3</v>
      </c>
      <c r="D23" s="12">
        <f>ROUND(D$3*C23,0)</f>
        <v>541</v>
      </c>
      <c r="E23" s="13">
        <f>ROUND(D23/2,0)</f>
        <v>271</v>
      </c>
      <c r="F23" s="12">
        <f>D23-E23</f>
        <v>270</v>
      </c>
    </row>
    <row r="24" spans="1:6">
      <c r="A24" s="8">
        <v>2</v>
      </c>
      <c r="B24" s="11" t="s">
        <v>49</v>
      </c>
      <c r="C24" s="11"/>
      <c r="D24" s="9"/>
      <c r="E24" s="11"/>
      <c r="F24" s="11"/>
    </row>
    <row r="25" spans="1:6">
      <c r="A25" s="8"/>
      <c r="B25" s="11" t="s">
        <v>10</v>
      </c>
      <c r="C25" s="10">
        <v>2.9689999999999999E-3</v>
      </c>
      <c r="D25" s="12">
        <f>ROUND(D$3*C25,0)</f>
        <v>1537</v>
      </c>
      <c r="E25" s="13">
        <f>ROUND(D25/2,0)</f>
        <v>769</v>
      </c>
      <c r="F25" s="12">
        <f>D25-E25</f>
        <v>768</v>
      </c>
    </row>
    <row r="26" spans="1:6">
      <c r="A26" s="8"/>
      <c r="B26" s="11" t="s">
        <v>11</v>
      </c>
      <c r="C26" s="10">
        <v>0</v>
      </c>
      <c r="D26" s="12">
        <f>ROUND(D$3*C26,0)</f>
        <v>0</v>
      </c>
      <c r="E26" s="13">
        <f>ROUND(D26/2,0)</f>
        <v>0</v>
      </c>
      <c r="F26" s="12">
        <f>D26-E26</f>
        <v>0</v>
      </c>
    </row>
    <row r="27" spans="1:6">
      <c r="A27" s="8">
        <v>2</v>
      </c>
      <c r="B27" s="11" t="s">
        <v>224</v>
      </c>
      <c r="C27" s="11"/>
      <c r="D27" s="9"/>
      <c r="E27" s="11"/>
      <c r="F27" s="11"/>
    </row>
    <row r="28" spans="1:6">
      <c r="A28" s="8"/>
      <c r="B28" s="11" t="s">
        <v>10</v>
      </c>
      <c r="C28" s="10">
        <v>2.6899999999999998E-4</v>
      </c>
      <c r="D28" s="12">
        <f>ROUND(D$3*C28,0)</f>
        <v>139</v>
      </c>
      <c r="E28" s="13">
        <f>ROUND(D28/2,0)</f>
        <v>70</v>
      </c>
      <c r="F28" s="12">
        <f>D28-E28</f>
        <v>69</v>
      </c>
    </row>
    <row r="29" spans="1:6">
      <c r="A29" s="8"/>
      <c r="B29" s="11" t="s">
        <v>11</v>
      </c>
      <c r="C29" s="10">
        <v>5.3000000000000001E-5</v>
      </c>
      <c r="D29" s="12">
        <f>ROUND(D$3*C29,0)</f>
        <v>27</v>
      </c>
      <c r="E29" s="13">
        <f>ROUND(D29/2,0)</f>
        <v>14</v>
      </c>
      <c r="F29" s="12">
        <f>D29-E29</f>
        <v>13</v>
      </c>
    </row>
    <row r="30" spans="1:6">
      <c r="A30" s="8">
        <v>2</v>
      </c>
      <c r="B30" s="11" t="s">
        <v>815</v>
      </c>
      <c r="C30" s="11"/>
      <c r="D30" s="9"/>
      <c r="E30" s="11"/>
      <c r="F30" s="11"/>
    </row>
    <row r="31" spans="1:6">
      <c r="A31" s="8"/>
      <c r="B31" s="11" t="s">
        <v>10</v>
      </c>
      <c r="C31" s="10">
        <v>5.2800000000000004E-4</v>
      </c>
      <c r="D31" s="12">
        <f>ROUND(D$3*C31,0)</f>
        <v>273</v>
      </c>
      <c r="E31" s="13">
        <f>ROUND(D31/2,0)</f>
        <v>137</v>
      </c>
      <c r="F31" s="12">
        <f>D31-E31</f>
        <v>136</v>
      </c>
    </row>
    <row r="32" spans="1:6">
      <c r="A32" s="8"/>
      <c r="B32" s="11" t="s">
        <v>11</v>
      </c>
      <c r="C32" s="10">
        <v>0</v>
      </c>
      <c r="D32" s="12">
        <f>ROUND(D$3*C32,0)</f>
        <v>0</v>
      </c>
      <c r="E32" s="13">
        <f>ROUND(D32/2,0)</f>
        <v>0</v>
      </c>
      <c r="F32" s="12">
        <f>D32-E32</f>
        <v>0</v>
      </c>
    </row>
    <row r="33" spans="1:6">
      <c r="A33" s="8">
        <v>2</v>
      </c>
      <c r="B33" s="11" t="s">
        <v>816</v>
      </c>
      <c r="C33" s="11"/>
      <c r="D33" s="9"/>
      <c r="E33" s="11"/>
      <c r="F33" s="11"/>
    </row>
    <row r="34" spans="1:6">
      <c r="A34" s="8"/>
      <c r="B34" s="11" t="s">
        <v>10</v>
      </c>
      <c r="C34" s="10">
        <v>3.0699999999999998E-4</v>
      </c>
      <c r="D34" s="12">
        <f>ROUND(D$3*C34,0)</f>
        <v>159</v>
      </c>
      <c r="E34" s="13">
        <f>ROUND(D34/2,0)</f>
        <v>80</v>
      </c>
      <c r="F34" s="12">
        <f>D34-E34</f>
        <v>79</v>
      </c>
    </row>
    <row r="35" spans="1:6">
      <c r="A35" s="8"/>
      <c r="B35" s="11" t="s">
        <v>11</v>
      </c>
      <c r="C35" s="10">
        <v>0</v>
      </c>
      <c r="D35" s="12">
        <f>ROUND(D$3*C35,0)</f>
        <v>0</v>
      </c>
      <c r="E35" s="13">
        <f>ROUND(D35/2,0)</f>
        <v>0</v>
      </c>
      <c r="F35" s="12">
        <f>D35-E35</f>
        <v>0</v>
      </c>
    </row>
    <row r="36" spans="1:6">
      <c r="A36" s="8">
        <v>2</v>
      </c>
      <c r="B36" s="11" t="s">
        <v>532</v>
      </c>
      <c r="C36" s="11"/>
      <c r="D36" s="9"/>
      <c r="E36" s="11"/>
      <c r="F36" s="11"/>
    </row>
    <row r="37" spans="1:6">
      <c r="A37" s="8"/>
      <c r="B37" s="11" t="s">
        <v>10</v>
      </c>
      <c r="C37" s="10">
        <v>1.03E-4</v>
      </c>
      <c r="D37" s="12">
        <f>ROUND(D$3*C37,0)</f>
        <v>53</v>
      </c>
      <c r="E37" s="13">
        <f>ROUND(D37/2,0)</f>
        <v>27</v>
      </c>
      <c r="F37" s="12">
        <f>D37-E37</f>
        <v>26</v>
      </c>
    </row>
    <row r="38" spans="1:6">
      <c r="A38" s="8"/>
      <c r="B38" s="11" t="s">
        <v>11</v>
      </c>
      <c r="C38" s="10">
        <v>4.0000000000000003E-5</v>
      </c>
      <c r="D38" s="12">
        <f>ROUND(D$3*C38,0)</f>
        <v>21</v>
      </c>
      <c r="E38" s="13">
        <f>ROUND(D38/2,0)</f>
        <v>11</v>
      </c>
      <c r="F38" s="12">
        <f>D38-E38</f>
        <v>10</v>
      </c>
    </row>
    <row r="39" spans="1:6">
      <c r="A39" s="8">
        <v>2</v>
      </c>
      <c r="B39" s="11" t="s">
        <v>673</v>
      </c>
      <c r="C39" s="11"/>
      <c r="D39" s="9"/>
      <c r="E39" s="11"/>
      <c r="F39" s="11"/>
    </row>
    <row r="40" spans="1:6">
      <c r="A40" s="8"/>
      <c r="B40" s="11" t="s">
        <v>10</v>
      </c>
      <c r="C40" s="10">
        <v>6.9499999999999998E-4</v>
      </c>
      <c r="D40" s="12">
        <f>ROUND(D$3*C40,0)</f>
        <v>360</v>
      </c>
      <c r="E40" s="13">
        <f>ROUND(D40/2,0)</f>
        <v>180</v>
      </c>
      <c r="F40" s="12">
        <f>D40-E40</f>
        <v>180</v>
      </c>
    </row>
    <row r="41" spans="1:6">
      <c r="A41" s="8"/>
      <c r="B41" s="11" t="s">
        <v>11</v>
      </c>
      <c r="C41" s="10">
        <v>4.5199999999999998E-4</v>
      </c>
      <c r="D41" s="12">
        <f>ROUND(D$3*C41,0)</f>
        <v>234</v>
      </c>
      <c r="E41" s="13">
        <f>ROUND(D41/2,0)</f>
        <v>117</v>
      </c>
      <c r="F41" s="12">
        <f>D41-E41</f>
        <v>117</v>
      </c>
    </row>
    <row r="42" spans="1:6">
      <c r="A42" s="8">
        <v>2</v>
      </c>
      <c r="B42" s="11" t="s">
        <v>22</v>
      </c>
      <c r="C42" s="11"/>
      <c r="D42" s="9"/>
      <c r="E42" s="11"/>
      <c r="F42" s="11"/>
    </row>
    <row r="43" spans="1:6">
      <c r="A43" s="8"/>
      <c r="B43" s="11" t="s">
        <v>10</v>
      </c>
      <c r="C43" s="10">
        <v>5.4299999999999997E-4</v>
      </c>
      <c r="D43" s="12">
        <f t="shared" ref="D43:D49" si="0">ROUND(D$3*C43,0)</f>
        <v>281</v>
      </c>
      <c r="E43" s="13">
        <f t="shared" ref="E43:E49" si="1">ROUND(D43/2,0)</f>
        <v>141</v>
      </c>
      <c r="F43" s="12">
        <f t="shared" ref="F43:F49" si="2">D43-E43</f>
        <v>140</v>
      </c>
    </row>
    <row r="44" spans="1:6">
      <c r="A44" s="8"/>
      <c r="B44" s="11" t="s">
        <v>11</v>
      </c>
      <c r="C44" s="10">
        <v>0</v>
      </c>
      <c r="D44" s="12">
        <f t="shared" si="0"/>
        <v>0</v>
      </c>
      <c r="E44" s="13">
        <f t="shared" si="1"/>
        <v>0</v>
      </c>
      <c r="F44" s="12">
        <f t="shared" si="2"/>
        <v>0</v>
      </c>
    </row>
    <row r="45" spans="1:6">
      <c r="A45" s="8">
        <v>3</v>
      </c>
      <c r="B45" s="11" t="s">
        <v>817</v>
      </c>
      <c r="C45" s="10">
        <v>5.7390000000000002E-3</v>
      </c>
      <c r="D45" s="12">
        <f t="shared" si="0"/>
        <v>2972</v>
      </c>
      <c r="E45" s="13">
        <f t="shared" si="1"/>
        <v>1486</v>
      </c>
      <c r="F45" s="12">
        <f t="shared" si="2"/>
        <v>1486</v>
      </c>
    </row>
    <row r="46" spans="1:6">
      <c r="A46" s="8">
        <v>3</v>
      </c>
      <c r="B46" s="11" t="s">
        <v>818</v>
      </c>
      <c r="C46" s="10">
        <v>1.673E-3</v>
      </c>
      <c r="D46" s="12">
        <f t="shared" si="0"/>
        <v>866</v>
      </c>
      <c r="E46" s="13">
        <f t="shared" si="1"/>
        <v>433</v>
      </c>
      <c r="F46" s="12">
        <f t="shared" si="2"/>
        <v>433</v>
      </c>
    </row>
    <row r="47" spans="1:6">
      <c r="A47" s="8">
        <v>3</v>
      </c>
      <c r="B47" s="11" t="s">
        <v>819</v>
      </c>
      <c r="C47" s="10">
        <v>1.305E-3</v>
      </c>
      <c r="D47" s="12">
        <f t="shared" si="0"/>
        <v>676</v>
      </c>
      <c r="E47" s="13">
        <f t="shared" si="1"/>
        <v>338</v>
      </c>
      <c r="F47" s="12">
        <f t="shared" si="2"/>
        <v>338</v>
      </c>
    </row>
    <row r="48" spans="1:6">
      <c r="A48" s="8">
        <v>3</v>
      </c>
      <c r="B48" s="11" t="s">
        <v>820</v>
      </c>
      <c r="C48" s="10">
        <v>0.148285</v>
      </c>
      <c r="D48" s="12">
        <f t="shared" si="0"/>
        <v>76787</v>
      </c>
      <c r="E48" s="13">
        <f t="shared" si="1"/>
        <v>38394</v>
      </c>
      <c r="F48" s="12">
        <f t="shared" si="2"/>
        <v>38393</v>
      </c>
    </row>
    <row r="49" spans="1:6">
      <c r="A49" s="8">
        <v>4</v>
      </c>
      <c r="B49" s="11" t="s">
        <v>821</v>
      </c>
      <c r="C49" s="10">
        <v>0.110149</v>
      </c>
      <c r="D49" s="9">
        <f t="shared" si="0"/>
        <v>57039</v>
      </c>
      <c r="E49" s="11">
        <f t="shared" si="1"/>
        <v>28520</v>
      </c>
      <c r="F49" s="9">
        <f t="shared" si="2"/>
        <v>28519</v>
      </c>
    </row>
    <row r="50" spans="1:6">
      <c r="A50" s="8"/>
      <c r="B50" s="11" t="s">
        <v>28</v>
      </c>
      <c r="C50" s="11"/>
      <c r="D50" s="14">
        <v>0.43771500000000002</v>
      </c>
      <c r="E50" s="11"/>
      <c r="F50" s="11"/>
    </row>
    <row r="51" spans="1:6">
      <c r="A51" s="8"/>
      <c r="B51" s="11" t="s">
        <v>29</v>
      </c>
      <c r="C51" s="11"/>
      <c r="D51" s="15">
        <f>ROUND(D49*D50,0)</f>
        <v>24967</v>
      </c>
      <c r="E51" s="16">
        <f>ROUND(D51/2,0)</f>
        <v>12484</v>
      </c>
      <c r="F51" s="15">
        <f>D51-E51</f>
        <v>12483</v>
      </c>
    </row>
    <row r="52" spans="1:6">
      <c r="A52" s="8"/>
      <c r="B52" s="11" t="s">
        <v>30</v>
      </c>
      <c r="C52" s="11"/>
      <c r="D52" s="12">
        <f>+D49-D51</f>
        <v>32072</v>
      </c>
      <c r="E52" s="13">
        <f>ROUND(D52/2,0)</f>
        <v>16036</v>
      </c>
      <c r="F52" s="12">
        <f>D52-E52</f>
        <v>16036</v>
      </c>
    </row>
    <row r="53" spans="1:6">
      <c r="A53" s="8">
        <v>4</v>
      </c>
      <c r="B53" s="11" t="s">
        <v>822</v>
      </c>
      <c r="C53" s="10">
        <v>3.4363999999999999E-2</v>
      </c>
      <c r="D53" s="9">
        <f>ROUND(D$3*C53,0)</f>
        <v>17795</v>
      </c>
      <c r="E53" s="11">
        <f>ROUND(D53/2,0)</f>
        <v>8898</v>
      </c>
      <c r="F53" s="9">
        <f>D53-E53</f>
        <v>8897</v>
      </c>
    </row>
    <row r="54" spans="1:6">
      <c r="A54" s="8"/>
      <c r="B54" s="11" t="s">
        <v>28</v>
      </c>
      <c r="C54" s="11"/>
      <c r="D54" s="14">
        <v>0.44339000000000001</v>
      </c>
      <c r="E54" s="11"/>
      <c r="F54" s="11"/>
    </row>
    <row r="55" spans="1:6">
      <c r="A55" s="8"/>
      <c r="B55" s="11" t="s">
        <v>29</v>
      </c>
      <c r="C55" s="11"/>
      <c r="D55" s="15">
        <f>ROUND(D53*D54,0)</f>
        <v>7890</v>
      </c>
      <c r="E55" s="16">
        <f>ROUND(D55/2,0)</f>
        <v>3945</v>
      </c>
      <c r="F55" s="15">
        <f>D55-E55</f>
        <v>3945</v>
      </c>
    </row>
    <row r="56" spans="1:6">
      <c r="A56" s="8"/>
      <c r="B56" s="11" t="s">
        <v>30</v>
      </c>
      <c r="C56" s="11"/>
      <c r="D56" s="12">
        <f>+D53-D55</f>
        <v>9905</v>
      </c>
      <c r="E56" s="13">
        <f>ROUND(D56/2,0)</f>
        <v>4953</v>
      </c>
      <c r="F56" s="12">
        <f>D56-E56</f>
        <v>4952</v>
      </c>
    </row>
    <row r="57" spans="1:6">
      <c r="A57" s="8">
        <v>4</v>
      </c>
      <c r="B57" s="11" t="s">
        <v>823</v>
      </c>
      <c r="C57" s="10">
        <v>2.5323999999999999E-2</v>
      </c>
      <c r="D57" s="9">
        <f>ROUND(D$3*C57,0)</f>
        <v>13114</v>
      </c>
      <c r="E57" s="11">
        <f>ROUND(D57/2,0)</f>
        <v>6557</v>
      </c>
      <c r="F57" s="9">
        <f>D57-E57</f>
        <v>6557</v>
      </c>
    </row>
    <row r="58" spans="1:6">
      <c r="A58" s="8"/>
      <c r="B58" s="11" t="s">
        <v>28</v>
      </c>
      <c r="C58" s="11"/>
      <c r="D58" s="14">
        <v>0.31547700000000001</v>
      </c>
      <c r="E58" s="11"/>
      <c r="F58" s="11"/>
    </row>
    <row r="59" spans="1:6">
      <c r="A59" s="8"/>
      <c r="B59" s="11" t="s">
        <v>29</v>
      </c>
      <c r="C59" s="11"/>
      <c r="D59" s="15">
        <f>ROUND(D57*D58,0)</f>
        <v>4137</v>
      </c>
      <c r="E59" s="16">
        <f>ROUND(D59/2,0)</f>
        <v>2069</v>
      </c>
      <c r="F59" s="15">
        <f>D59-E59</f>
        <v>2068</v>
      </c>
    </row>
    <row r="60" spans="1:6">
      <c r="A60" s="8"/>
      <c r="B60" s="11" t="s">
        <v>30</v>
      </c>
      <c r="C60" s="11"/>
      <c r="D60" s="12">
        <f>+D57-D59</f>
        <v>8977</v>
      </c>
      <c r="E60" s="13">
        <f>ROUND(D60/2,0)</f>
        <v>4489</v>
      </c>
      <c r="F60" s="12">
        <f>D60-E60</f>
        <v>4488</v>
      </c>
    </row>
    <row r="61" spans="1:6">
      <c r="A61" s="8">
        <v>4</v>
      </c>
      <c r="B61" s="11" t="s">
        <v>824</v>
      </c>
      <c r="C61" s="10">
        <v>0.48102</v>
      </c>
      <c r="D61" s="9">
        <f>ROUND(D$3*C61,0)</f>
        <v>249089</v>
      </c>
      <c r="E61" s="11">
        <f>ROUND(D61/2,0)</f>
        <v>124545</v>
      </c>
      <c r="F61" s="9">
        <f>D61-E61</f>
        <v>124544</v>
      </c>
    </row>
    <row r="62" spans="1:6">
      <c r="A62" s="8"/>
      <c r="B62" s="11" t="s">
        <v>28</v>
      </c>
      <c r="C62" s="11"/>
      <c r="D62" s="14">
        <v>0.51713299999999995</v>
      </c>
      <c r="E62" s="11"/>
      <c r="F62" s="11"/>
    </row>
    <row r="63" spans="1:6">
      <c r="A63" s="8"/>
      <c r="B63" s="11" t="s">
        <v>29</v>
      </c>
      <c r="C63" s="11"/>
      <c r="D63" s="15">
        <f>ROUND(D61*D62,0)</f>
        <v>128812</v>
      </c>
      <c r="E63" s="16">
        <f t="shared" ref="E63:E68" si="3">ROUND(D63/2,0)</f>
        <v>64406</v>
      </c>
      <c r="F63" s="15">
        <f t="shared" ref="F63:F68" si="4">D63-E63</f>
        <v>64406</v>
      </c>
    </row>
    <row r="64" spans="1:6">
      <c r="A64" s="8"/>
      <c r="B64" s="11" t="s">
        <v>30</v>
      </c>
      <c r="C64" s="11"/>
      <c r="D64" s="12">
        <f>+D61-D63</f>
        <v>120277</v>
      </c>
      <c r="E64" s="13">
        <f t="shared" si="3"/>
        <v>60139</v>
      </c>
      <c r="F64" s="12">
        <f t="shared" si="4"/>
        <v>60138</v>
      </c>
    </row>
    <row r="65" spans="1:8">
      <c r="A65" s="8">
        <v>5</v>
      </c>
      <c r="B65" s="11" t="s">
        <v>825</v>
      </c>
      <c r="C65" s="10">
        <v>5.1580000000000003E-3</v>
      </c>
      <c r="D65" s="12">
        <f>ROUND(D$3*C65,0)</f>
        <v>2671</v>
      </c>
      <c r="E65" s="13">
        <f t="shared" si="3"/>
        <v>1336</v>
      </c>
      <c r="F65" s="12">
        <f t="shared" si="4"/>
        <v>1335</v>
      </c>
    </row>
    <row r="66" spans="1:8">
      <c r="A66" s="8">
        <v>5</v>
      </c>
      <c r="B66" s="11" t="s">
        <v>826</v>
      </c>
      <c r="C66" s="10">
        <v>3.6632999999999999E-2</v>
      </c>
      <c r="D66" s="12">
        <f>ROUND(D$3*C66,0)</f>
        <v>18970</v>
      </c>
      <c r="E66" s="13">
        <f t="shared" si="3"/>
        <v>9485</v>
      </c>
      <c r="F66" s="12">
        <f t="shared" si="4"/>
        <v>9485</v>
      </c>
    </row>
    <row r="67" spans="1:8">
      <c r="A67" s="8">
        <v>6</v>
      </c>
      <c r="B67" s="11" t="s">
        <v>827</v>
      </c>
      <c r="C67" s="10">
        <v>0</v>
      </c>
      <c r="D67" s="12">
        <f>ROUND(D$3*C67,0)</f>
        <v>0</v>
      </c>
      <c r="E67" s="13">
        <f t="shared" si="3"/>
        <v>0</v>
      </c>
      <c r="F67" s="12">
        <f t="shared" si="4"/>
        <v>0</v>
      </c>
    </row>
    <row r="68" spans="1:8">
      <c r="A68" s="8">
        <v>6</v>
      </c>
      <c r="B68" s="11" t="s">
        <v>828</v>
      </c>
      <c r="C68" s="10">
        <v>9.3499999999999996E-4</v>
      </c>
      <c r="D68" s="12">
        <f>+D3-SUM(D4:D5)-SUM(D10:D49)-D53-D57-D61-SUM(D65:D67)</f>
        <v>485</v>
      </c>
      <c r="E68" s="13">
        <f t="shared" si="3"/>
        <v>243</v>
      </c>
      <c r="F68" s="12">
        <f t="shared" si="4"/>
        <v>242</v>
      </c>
    </row>
    <row r="69" spans="1:8">
      <c r="A69" s="8"/>
      <c r="B69" s="28" t="s">
        <v>288</v>
      </c>
      <c r="C69" s="10">
        <v>1</v>
      </c>
      <c r="D69" s="12">
        <f>+D4+SUM(D7:D48)+SUM(D51:D52)+SUM(D55:D56)+SUM(D59:D60)+SUM(D63:D68)</f>
        <v>517834</v>
      </c>
      <c r="E69" s="12">
        <f>+E4+SUM(E7:E48)+SUM(E51:E52)+SUM(E55:E56)+SUM(E59:E60)+SUM(E63:E68)</f>
        <v>258928</v>
      </c>
      <c r="F69" s="12">
        <f>+F4+SUM(F7:F48)+SUM(F51:F52)+SUM(F55:F56)+SUM(F59:F60)+SUM(F63:F68)</f>
        <v>258906</v>
      </c>
    </row>
    <row r="70" spans="1:8">
      <c r="B70" s="18" t="s">
        <v>38</v>
      </c>
      <c r="D70" s="19">
        <f>+D4</f>
        <v>786</v>
      </c>
      <c r="E70" s="19">
        <f>+E4</f>
        <v>393</v>
      </c>
      <c r="F70" s="19">
        <f>+F4</f>
        <v>393</v>
      </c>
    </row>
    <row r="71" spans="1:8">
      <c r="A71" s="1" t="s">
        <v>590</v>
      </c>
      <c r="B71" s="2" t="s">
        <v>39</v>
      </c>
      <c r="D71" s="19">
        <f>+D7</f>
        <v>15749</v>
      </c>
      <c r="E71" s="19">
        <f>+E7</f>
        <v>7875</v>
      </c>
      <c r="F71" s="19">
        <f>+F7</f>
        <v>7874</v>
      </c>
    </row>
    <row r="72" spans="1:8">
      <c r="B72" s="2" t="s">
        <v>40</v>
      </c>
      <c r="D72" s="19">
        <f>+D51+D55+D59+D63</f>
        <v>165806</v>
      </c>
      <c r="E72" s="19">
        <f>+E51+E55+E59+E63</f>
        <v>82904</v>
      </c>
      <c r="F72" s="19">
        <f>+F51+F55+F59+F63</f>
        <v>82902</v>
      </c>
      <c r="H72" s="3">
        <v>1</v>
      </c>
    </row>
    <row r="73" spans="1:8">
      <c r="B73" s="18" t="s">
        <v>41</v>
      </c>
      <c r="D73" s="19">
        <f>+D69-D70-D71-D72</f>
        <v>335493</v>
      </c>
      <c r="E73" s="19">
        <f>+E69-E70-E71-E72</f>
        <v>167756</v>
      </c>
      <c r="F73" s="19">
        <f>+F69-F70-F71-F72</f>
        <v>167737</v>
      </c>
      <c r="H73" s="3">
        <v>2</v>
      </c>
    </row>
    <row r="75" spans="1:8" hidden="1">
      <c r="B75" s="3" t="s">
        <v>42</v>
      </c>
      <c r="C75" s="4">
        <v>0</v>
      </c>
      <c r="D75" s="3">
        <f>+D68-ROUND(D3*C68,0)</f>
        <v>1</v>
      </c>
    </row>
  </sheetData>
  <pageMargins left="0.7" right="0.7" top="0.75" bottom="0.75" header="0.3" footer="0.3"/>
  <pageSetup scale="6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8">
    <pageSetUpPr fitToPage="1"/>
  </sheetPr>
  <dimension ref="A1:WVB77"/>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829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Worksheet'!$D$39</f>
        <v>727799</v>
      </c>
      <c r="E3" s="11"/>
      <c r="F3" s="11"/>
    </row>
    <row r="4" spans="1:6">
      <c r="A4" s="8">
        <v>0</v>
      </c>
      <c r="B4" s="11" t="s">
        <v>4</v>
      </c>
      <c r="C4" s="10">
        <v>1.3829999999999999E-3</v>
      </c>
      <c r="D4" s="12">
        <f>ROUND(D$3*C4,0)</f>
        <v>1007</v>
      </c>
      <c r="E4" s="13">
        <f>ROUND(D4/2,0)</f>
        <v>504</v>
      </c>
      <c r="F4" s="12">
        <f>D4-E4</f>
        <v>503</v>
      </c>
    </row>
    <row r="5" spans="1:6">
      <c r="A5" s="8">
        <v>1</v>
      </c>
      <c r="B5" s="11" t="s">
        <v>830</v>
      </c>
      <c r="C5" s="10">
        <v>0.18002499999999999</v>
      </c>
      <c r="D5" s="9">
        <f>ROUND(D$3*C5,0)</f>
        <v>131022</v>
      </c>
      <c r="E5" s="11">
        <f>ROUND(D5/2,0)</f>
        <v>65511</v>
      </c>
      <c r="F5" s="9">
        <f>D5-E5</f>
        <v>65511</v>
      </c>
    </row>
    <row r="6" spans="1:6">
      <c r="A6" s="8"/>
      <c r="B6" s="11" t="s">
        <v>6</v>
      </c>
      <c r="C6" s="11"/>
      <c r="D6" s="14">
        <v>0.17832400000000001</v>
      </c>
      <c r="E6" s="11"/>
      <c r="F6" s="11"/>
    </row>
    <row r="7" spans="1:6">
      <c r="A7" s="8"/>
      <c r="B7" s="11" t="s">
        <v>7</v>
      </c>
      <c r="C7" s="11"/>
      <c r="D7" s="15">
        <f>ROUND(D5*D6,0)</f>
        <v>23364</v>
      </c>
      <c r="E7" s="16">
        <f>ROUND(D7/2,0)</f>
        <v>11682</v>
      </c>
      <c r="F7" s="15">
        <f>D7-E7</f>
        <v>11682</v>
      </c>
    </row>
    <row r="8" spans="1:6">
      <c r="A8" s="8"/>
      <c r="B8" s="11" t="s">
        <v>8</v>
      </c>
      <c r="C8" s="11"/>
      <c r="D8" s="12">
        <f>+D5-D7</f>
        <v>107658</v>
      </c>
      <c r="E8" s="13">
        <f>ROUND(D8/2,0)</f>
        <v>53829</v>
      </c>
      <c r="F8" s="12">
        <f>D8-E8</f>
        <v>53829</v>
      </c>
    </row>
    <row r="9" spans="1:6">
      <c r="A9" s="8">
        <v>2</v>
      </c>
      <c r="B9" s="11" t="s">
        <v>831</v>
      </c>
      <c r="C9" s="11"/>
      <c r="D9" s="9"/>
      <c r="E9" s="11"/>
      <c r="F9" s="11"/>
    </row>
    <row r="10" spans="1:6">
      <c r="A10" s="8"/>
      <c r="B10" s="11" t="s">
        <v>10</v>
      </c>
      <c r="C10" s="10">
        <v>2.6499999999999999E-4</v>
      </c>
      <c r="D10" s="12">
        <f>ROUND(D$3*C10,0)</f>
        <v>193</v>
      </c>
      <c r="E10" s="13">
        <f>ROUND(D10/2,0)</f>
        <v>97</v>
      </c>
      <c r="F10" s="12">
        <f>D10-E10</f>
        <v>96</v>
      </c>
    </row>
    <row r="11" spans="1:6">
      <c r="A11" s="8"/>
      <c r="B11" s="11" t="s">
        <v>11</v>
      </c>
      <c r="C11" s="10">
        <v>1.46E-4</v>
      </c>
      <c r="D11" s="12">
        <f>ROUND(D$3*C11,0)</f>
        <v>106</v>
      </c>
      <c r="E11" s="13">
        <f>ROUND(D11/2,0)</f>
        <v>53</v>
      </c>
      <c r="F11" s="12">
        <f>D11-E11</f>
        <v>53</v>
      </c>
    </row>
    <row r="12" spans="1:6">
      <c r="A12" s="8">
        <v>2</v>
      </c>
      <c r="B12" s="11" t="s">
        <v>832</v>
      </c>
      <c r="C12" s="11"/>
      <c r="D12" s="9"/>
      <c r="E12" s="11"/>
      <c r="F12" s="11"/>
    </row>
    <row r="13" spans="1:6">
      <c r="A13" s="8"/>
      <c r="B13" s="11" t="s">
        <v>10</v>
      </c>
      <c r="C13" s="10">
        <v>1.137E-2</v>
      </c>
      <c r="D13" s="12">
        <f>ROUND(D$3*C13,0)</f>
        <v>8275</v>
      </c>
      <c r="E13" s="13">
        <f>ROUND(D13/2,0)</f>
        <v>4138</v>
      </c>
      <c r="F13" s="12">
        <f>D13-E13</f>
        <v>4137</v>
      </c>
    </row>
    <row r="14" spans="1:6">
      <c r="A14" s="8"/>
      <c r="B14" s="11" t="s">
        <v>11</v>
      </c>
      <c r="C14" s="10">
        <v>4.4710000000000001E-3</v>
      </c>
      <c r="D14" s="12">
        <f>ROUND(D$3*C14,0)</f>
        <v>3254</v>
      </c>
      <c r="E14" s="13">
        <f>ROUND(D14/2,0)</f>
        <v>1627</v>
      </c>
      <c r="F14" s="12">
        <f>D14-E14</f>
        <v>1627</v>
      </c>
    </row>
    <row r="15" spans="1:6">
      <c r="A15" s="8">
        <v>2</v>
      </c>
      <c r="B15" s="11" t="s">
        <v>833</v>
      </c>
      <c r="C15" s="11"/>
      <c r="D15" s="9"/>
      <c r="E15" s="11"/>
      <c r="F15" s="11"/>
    </row>
    <row r="16" spans="1:6">
      <c r="A16" s="8"/>
      <c r="B16" s="11" t="s">
        <v>10</v>
      </c>
      <c r="C16" s="10">
        <v>2.32E-4</v>
      </c>
      <c r="D16" s="12">
        <f>ROUND(D$3*C16,0)</f>
        <v>169</v>
      </c>
      <c r="E16" s="13">
        <f>ROUND(D16/2,0)</f>
        <v>85</v>
      </c>
      <c r="F16" s="12">
        <f>D16-E16</f>
        <v>84</v>
      </c>
    </row>
    <row r="17" spans="1:6">
      <c r="A17" s="8"/>
      <c r="B17" s="11" t="s">
        <v>11</v>
      </c>
      <c r="C17" s="10">
        <v>7.6000000000000004E-5</v>
      </c>
      <c r="D17" s="12">
        <f>ROUND(D$3*C17,0)</f>
        <v>55</v>
      </c>
      <c r="E17" s="13">
        <f>ROUND(D17/2,0)</f>
        <v>28</v>
      </c>
      <c r="F17" s="12">
        <f>D17-E17</f>
        <v>27</v>
      </c>
    </row>
    <row r="18" spans="1:6">
      <c r="A18" s="8">
        <v>2</v>
      </c>
      <c r="B18" s="11" t="s">
        <v>834</v>
      </c>
      <c r="C18" s="11"/>
      <c r="D18" s="12"/>
      <c r="E18" s="13"/>
      <c r="F18" s="12"/>
    </row>
    <row r="19" spans="1:6">
      <c r="A19" s="8"/>
      <c r="B19" s="11" t="s">
        <v>10</v>
      </c>
      <c r="C19" s="10">
        <v>3.6699999999999998E-4</v>
      </c>
      <c r="D19" s="12">
        <f>ROUND(D$3*C19,0)</f>
        <v>267</v>
      </c>
      <c r="E19" s="13">
        <f>ROUND(D19/2,0)</f>
        <v>134</v>
      </c>
      <c r="F19" s="12">
        <f>D19-E19</f>
        <v>133</v>
      </c>
    </row>
    <row r="20" spans="1:6">
      <c r="A20" s="8"/>
      <c r="B20" s="11" t="s">
        <v>11</v>
      </c>
      <c r="C20" s="10">
        <v>2.1000000000000001E-4</v>
      </c>
      <c r="D20" s="12">
        <f>ROUND(D$3*C20,0)</f>
        <v>153</v>
      </c>
      <c r="E20" s="13">
        <f>ROUND(D20/2,0)</f>
        <v>77</v>
      </c>
      <c r="F20" s="12">
        <f>D20-E20</f>
        <v>76</v>
      </c>
    </row>
    <row r="21" spans="1:6">
      <c r="A21" s="8">
        <v>2</v>
      </c>
      <c r="B21" s="11" t="s">
        <v>835</v>
      </c>
      <c r="C21" s="11"/>
      <c r="D21" s="9"/>
      <c r="E21" s="11"/>
      <c r="F21" s="11"/>
    </row>
    <row r="22" spans="1:6">
      <c r="A22" s="8"/>
      <c r="B22" s="11" t="s">
        <v>10</v>
      </c>
      <c r="C22" s="10">
        <v>2.52E-4</v>
      </c>
      <c r="D22" s="12">
        <f>ROUND(D$3*C22,0)</f>
        <v>183</v>
      </c>
      <c r="E22" s="13">
        <f>ROUND(D22/2,0)</f>
        <v>92</v>
      </c>
      <c r="F22" s="12">
        <f>D22-E22</f>
        <v>91</v>
      </c>
    </row>
    <row r="23" spans="1:6">
      <c r="A23" s="8"/>
      <c r="B23" s="11" t="s">
        <v>11</v>
      </c>
      <c r="C23" s="10">
        <v>1.3200000000000001E-4</v>
      </c>
      <c r="D23" s="12">
        <f>ROUND(D$3*C23,0)</f>
        <v>96</v>
      </c>
      <c r="E23" s="13">
        <f>ROUND(D23/2,0)</f>
        <v>48</v>
      </c>
      <c r="F23" s="12">
        <f>D23-E23</f>
        <v>48</v>
      </c>
    </row>
    <row r="24" spans="1:6">
      <c r="A24" s="8">
        <v>2</v>
      </c>
      <c r="B24" s="11" t="s">
        <v>836</v>
      </c>
      <c r="C24" s="11"/>
      <c r="D24" s="9"/>
      <c r="E24" s="11"/>
      <c r="F24" s="11"/>
    </row>
    <row r="25" spans="1:6">
      <c r="A25" s="8"/>
      <c r="B25" s="11" t="s">
        <v>10</v>
      </c>
      <c r="C25" s="10">
        <v>3.1799999999999998E-4</v>
      </c>
      <c r="D25" s="12">
        <f>ROUND(D$3*C25,0)</f>
        <v>231</v>
      </c>
      <c r="E25" s="13">
        <f>ROUND(D25/2,0)</f>
        <v>116</v>
      </c>
      <c r="F25" s="12">
        <f>D25-E25</f>
        <v>115</v>
      </c>
    </row>
    <row r="26" spans="1:6">
      <c r="A26" s="8"/>
      <c r="B26" s="11" t="s">
        <v>11</v>
      </c>
      <c r="C26" s="10">
        <v>2.0699999999999999E-4</v>
      </c>
      <c r="D26" s="12">
        <f>ROUND(D$3*C26,0)</f>
        <v>151</v>
      </c>
      <c r="E26" s="13">
        <f>ROUND(D26/2,0)</f>
        <v>76</v>
      </c>
      <c r="F26" s="12">
        <f>D26-E26</f>
        <v>75</v>
      </c>
    </row>
    <row r="27" spans="1:6">
      <c r="A27" s="8">
        <v>2</v>
      </c>
      <c r="B27" s="11" t="s">
        <v>837</v>
      </c>
      <c r="C27" s="11"/>
      <c r="D27" s="9"/>
      <c r="E27" s="11"/>
      <c r="F27" s="11"/>
    </row>
    <row r="28" spans="1:6">
      <c r="A28" s="8"/>
      <c r="B28" s="11" t="s">
        <v>10</v>
      </c>
      <c r="C28" s="10">
        <v>3.5860000000000002E-3</v>
      </c>
      <c r="D28" s="12">
        <f>ROUND(D$3*C28,0)</f>
        <v>2610</v>
      </c>
      <c r="E28" s="13">
        <f>ROUND(D28/2,0)</f>
        <v>1305</v>
      </c>
      <c r="F28" s="12">
        <f>D28-E28</f>
        <v>1305</v>
      </c>
    </row>
    <row r="29" spans="1:6">
      <c r="A29" s="8"/>
      <c r="B29" s="11" t="s">
        <v>11</v>
      </c>
      <c r="C29" s="10">
        <v>2.6090000000000002E-3</v>
      </c>
      <c r="D29" s="12">
        <f>ROUND(D$3*C29,0)</f>
        <v>1899</v>
      </c>
      <c r="E29" s="13">
        <f>ROUND(D29/2,0)</f>
        <v>950</v>
      </c>
      <c r="F29" s="12">
        <f>D29-E29</f>
        <v>949</v>
      </c>
    </row>
    <row r="30" spans="1:6">
      <c r="A30" s="8">
        <v>2</v>
      </c>
      <c r="B30" s="11" t="s">
        <v>53</v>
      </c>
      <c r="C30" s="11"/>
      <c r="D30" s="9"/>
      <c r="E30" s="11"/>
      <c r="F30" s="11"/>
    </row>
    <row r="31" spans="1:6">
      <c r="A31" s="8"/>
      <c r="B31" s="11" t="s">
        <v>10</v>
      </c>
      <c r="C31" s="10">
        <v>9.5600000000000004E-4</v>
      </c>
      <c r="D31" s="12">
        <f>ROUND(D$3*C31,0)</f>
        <v>696</v>
      </c>
      <c r="E31" s="13">
        <f>ROUND(D31/2,0)</f>
        <v>348</v>
      </c>
      <c r="F31" s="12">
        <f>D31-E31</f>
        <v>348</v>
      </c>
    </row>
    <row r="32" spans="1:6">
      <c r="A32" s="8"/>
      <c r="B32" s="11" t="s">
        <v>11</v>
      </c>
      <c r="C32" s="10">
        <v>2.92E-4</v>
      </c>
      <c r="D32" s="12">
        <f>ROUND(D$3*C32,0)</f>
        <v>213</v>
      </c>
      <c r="E32" s="13">
        <f>ROUND(D32/2,0)</f>
        <v>107</v>
      </c>
      <c r="F32" s="12">
        <f>D32-E32</f>
        <v>106</v>
      </c>
    </row>
    <row r="33" spans="1:6">
      <c r="A33" s="8">
        <v>2</v>
      </c>
      <c r="B33" s="11" t="s">
        <v>838</v>
      </c>
      <c r="C33" s="11"/>
      <c r="D33" s="9"/>
      <c r="E33" s="11"/>
      <c r="F33" s="11"/>
    </row>
    <row r="34" spans="1:6">
      <c r="A34" s="8"/>
      <c r="B34" s="11" t="s">
        <v>10</v>
      </c>
      <c r="C34" s="10">
        <v>2.0000000000000001E-4</v>
      </c>
      <c r="D34" s="12">
        <f>ROUND(D$3*C34,0)</f>
        <v>146</v>
      </c>
      <c r="E34" s="13">
        <f>ROUND(D34/2,0)</f>
        <v>73</v>
      </c>
      <c r="F34" s="12">
        <f>D34-E34</f>
        <v>73</v>
      </c>
    </row>
    <row r="35" spans="1:6">
      <c r="A35" s="8"/>
      <c r="B35" s="11" t="s">
        <v>11</v>
      </c>
      <c r="C35" s="10">
        <v>4.3999999999999999E-5</v>
      </c>
      <c r="D35" s="12">
        <f>ROUND(D$3*C35,0)</f>
        <v>32</v>
      </c>
      <c r="E35" s="13">
        <f>ROUND(D35/2,0)</f>
        <v>16</v>
      </c>
      <c r="F35" s="12">
        <f>D35-E35</f>
        <v>16</v>
      </c>
    </row>
    <row r="36" spans="1:6">
      <c r="A36" s="8">
        <v>2</v>
      </c>
      <c r="B36" s="11" t="s">
        <v>839</v>
      </c>
      <c r="C36" s="11"/>
      <c r="D36" s="9"/>
      <c r="E36" s="11"/>
      <c r="F36" s="11"/>
    </row>
    <row r="37" spans="1:6">
      <c r="A37" s="8"/>
      <c r="B37" s="11" t="s">
        <v>10</v>
      </c>
      <c r="C37" s="10">
        <v>1.6699999999999999E-4</v>
      </c>
      <c r="D37" s="12">
        <f>ROUND(D$3*C37,0)</f>
        <v>122</v>
      </c>
      <c r="E37" s="13">
        <f>ROUND(D37/2,0)</f>
        <v>61</v>
      </c>
      <c r="F37" s="12">
        <f>D37-E37</f>
        <v>61</v>
      </c>
    </row>
    <row r="38" spans="1:6">
      <c r="A38" s="8"/>
      <c r="B38" s="11" t="s">
        <v>11</v>
      </c>
      <c r="C38" s="10">
        <v>9.2E-5</v>
      </c>
      <c r="D38" s="12">
        <f>ROUND(D$3*C38,0)</f>
        <v>67</v>
      </c>
      <c r="E38" s="13">
        <f>ROUND(D38/2,0)</f>
        <v>34</v>
      </c>
      <c r="F38" s="12">
        <f>D38-E38</f>
        <v>33</v>
      </c>
    </row>
    <row r="39" spans="1:6">
      <c r="A39" s="8">
        <v>2</v>
      </c>
      <c r="B39" s="11" t="s">
        <v>20</v>
      </c>
      <c r="C39" s="11"/>
      <c r="D39" s="9"/>
      <c r="E39" s="11"/>
      <c r="F39" s="11"/>
    </row>
    <row r="40" spans="1:6">
      <c r="A40" s="8"/>
      <c r="B40" s="11" t="s">
        <v>10</v>
      </c>
      <c r="C40" s="10">
        <v>3.4099999999999999E-4</v>
      </c>
      <c r="D40" s="12">
        <f>ROUND(D$3*C40,0)</f>
        <v>248</v>
      </c>
      <c r="E40" s="13">
        <f>ROUND(D40/2,0)</f>
        <v>124</v>
      </c>
      <c r="F40" s="12">
        <f>D40-E40</f>
        <v>124</v>
      </c>
    </row>
    <row r="41" spans="1:6">
      <c r="A41" s="8"/>
      <c r="B41" s="11" t="s">
        <v>11</v>
      </c>
      <c r="C41" s="10">
        <v>9.2999999999999997E-5</v>
      </c>
      <c r="D41" s="12">
        <f>ROUND(D$3*C41,0)</f>
        <v>68</v>
      </c>
      <c r="E41" s="13">
        <f>ROUND(D41/2,0)</f>
        <v>34</v>
      </c>
      <c r="F41" s="12">
        <f>D41-E41</f>
        <v>34</v>
      </c>
    </row>
    <row r="42" spans="1:6">
      <c r="A42" s="8">
        <v>2</v>
      </c>
      <c r="B42" s="11" t="s">
        <v>840</v>
      </c>
      <c r="C42" s="11"/>
      <c r="D42" s="9"/>
      <c r="E42" s="11"/>
      <c r="F42" s="11"/>
    </row>
    <row r="43" spans="1:6">
      <c r="A43" s="8"/>
      <c r="B43" s="11" t="s">
        <v>10</v>
      </c>
      <c r="C43" s="10">
        <v>6.2200000000000005E-4</v>
      </c>
      <c r="D43" s="12">
        <f>ROUND(D$3*C43,0)</f>
        <v>453</v>
      </c>
      <c r="E43" s="13">
        <f>ROUND(D43/2,0)</f>
        <v>227</v>
      </c>
      <c r="F43" s="12">
        <f>D43-E43</f>
        <v>226</v>
      </c>
    </row>
    <row r="44" spans="1:6">
      <c r="A44" s="8"/>
      <c r="B44" s="11" t="s">
        <v>11</v>
      </c>
      <c r="C44" s="10">
        <v>2.43E-4</v>
      </c>
      <c r="D44" s="12">
        <f>ROUND(D$3*C44,0)</f>
        <v>177</v>
      </c>
      <c r="E44" s="13">
        <f>ROUND(D44/2,0)</f>
        <v>89</v>
      </c>
      <c r="F44" s="12">
        <f>D44-E44</f>
        <v>88</v>
      </c>
    </row>
    <row r="45" spans="1:6">
      <c r="A45" s="8">
        <v>2</v>
      </c>
      <c r="B45" s="11" t="s">
        <v>841</v>
      </c>
      <c r="C45" s="11"/>
      <c r="D45" s="9"/>
      <c r="E45" s="11"/>
      <c r="F45" s="11"/>
    </row>
    <row r="46" spans="1:6">
      <c r="A46" s="8"/>
      <c r="B46" s="11" t="s">
        <v>10</v>
      </c>
      <c r="C46" s="10">
        <v>9.9400000000000009E-4</v>
      </c>
      <c r="D46" s="12">
        <f t="shared" ref="D46:D52" si="0">ROUND(D$3*C46,0)</f>
        <v>723</v>
      </c>
      <c r="E46" s="13">
        <f t="shared" ref="E46:E52" si="1">ROUND(D46/2,0)</f>
        <v>362</v>
      </c>
      <c r="F46" s="12">
        <f t="shared" ref="F46:F52" si="2">D46-E46</f>
        <v>361</v>
      </c>
    </row>
    <row r="47" spans="1:6">
      <c r="A47" s="8"/>
      <c r="B47" s="11" t="s">
        <v>11</v>
      </c>
      <c r="C47" s="10">
        <v>3.4699999999999998E-4</v>
      </c>
      <c r="D47" s="12">
        <f t="shared" si="0"/>
        <v>253</v>
      </c>
      <c r="E47" s="13">
        <f t="shared" si="1"/>
        <v>127</v>
      </c>
      <c r="F47" s="12">
        <f t="shared" si="2"/>
        <v>126</v>
      </c>
    </row>
    <row r="48" spans="1:6">
      <c r="A48" s="8">
        <v>3</v>
      </c>
      <c r="B48" s="11" t="s">
        <v>842</v>
      </c>
      <c r="C48" s="10">
        <v>2.1439E-2</v>
      </c>
      <c r="D48" s="12">
        <f t="shared" si="0"/>
        <v>15603</v>
      </c>
      <c r="E48" s="13">
        <f t="shared" si="1"/>
        <v>7802</v>
      </c>
      <c r="F48" s="12">
        <f t="shared" si="2"/>
        <v>7801</v>
      </c>
    </row>
    <row r="49" spans="1:6">
      <c r="A49" s="8">
        <v>3</v>
      </c>
      <c r="B49" s="11" t="s">
        <v>843</v>
      </c>
      <c r="C49" s="10">
        <v>1.2251E-2</v>
      </c>
      <c r="D49" s="12">
        <f t="shared" si="0"/>
        <v>8916</v>
      </c>
      <c r="E49" s="13">
        <f t="shared" si="1"/>
        <v>4458</v>
      </c>
      <c r="F49" s="12">
        <f t="shared" si="2"/>
        <v>4458</v>
      </c>
    </row>
    <row r="50" spans="1:6">
      <c r="A50" s="8">
        <v>3</v>
      </c>
      <c r="B50" s="11" t="s">
        <v>844</v>
      </c>
      <c r="C50" s="10">
        <v>1.4494999999999999E-2</v>
      </c>
      <c r="D50" s="12">
        <f t="shared" si="0"/>
        <v>10549</v>
      </c>
      <c r="E50" s="13">
        <f t="shared" si="1"/>
        <v>5275</v>
      </c>
      <c r="F50" s="12">
        <f t="shared" si="2"/>
        <v>5274</v>
      </c>
    </row>
    <row r="51" spans="1:6">
      <c r="A51" s="8">
        <v>3</v>
      </c>
      <c r="B51" s="11" t="s">
        <v>845</v>
      </c>
      <c r="C51" s="10">
        <v>1.8699999999999999E-4</v>
      </c>
      <c r="D51" s="12">
        <f t="shared" si="0"/>
        <v>136</v>
      </c>
      <c r="E51" s="13">
        <f t="shared" si="1"/>
        <v>68</v>
      </c>
      <c r="F51" s="12">
        <f t="shared" si="2"/>
        <v>68</v>
      </c>
    </row>
    <row r="52" spans="1:6">
      <c r="A52" s="8">
        <v>4</v>
      </c>
      <c r="B52" s="11" t="s">
        <v>846</v>
      </c>
      <c r="C52" s="10">
        <v>0.211035</v>
      </c>
      <c r="D52" s="9">
        <f t="shared" si="0"/>
        <v>153591</v>
      </c>
      <c r="E52" s="11">
        <f t="shared" si="1"/>
        <v>76796</v>
      </c>
      <c r="F52" s="9">
        <f t="shared" si="2"/>
        <v>76795</v>
      </c>
    </row>
    <row r="53" spans="1:6">
      <c r="A53" s="8"/>
      <c r="B53" s="11" t="s">
        <v>28</v>
      </c>
      <c r="C53" s="11"/>
      <c r="D53" s="14">
        <v>0.49685600000000002</v>
      </c>
      <c r="E53" s="11"/>
      <c r="F53" s="11"/>
    </row>
    <row r="54" spans="1:6">
      <c r="A54" s="8"/>
      <c r="B54" s="11" t="s">
        <v>29</v>
      </c>
      <c r="C54" s="11"/>
      <c r="D54" s="15">
        <f>ROUND(D52*D53,0)</f>
        <v>76313</v>
      </c>
      <c r="E54" s="16">
        <f>ROUND(D54/2,0)</f>
        <v>38157</v>
      </c>
      <c r="F54" s="15">
        <f>D54-E54</f>
        <v>38156</v>
      </c>
    </row>
    <row r="55" spans="1:6">
      <c r="A55" s="8"/>
      <c r="B55" s="11" t="s">
        <v>30</v>
      </c>
      <c r="C55" s="11"/>
      <c r="D55" s="12">
        <f>+D52-D54</f>
        <v>77278</v>
      </c>
      <c r="E55" s="13">
        <f>ROUND(D55/2,0)</f>
        <v>38639</v>
      </c>
      <c r="F55" s="12">
        <f>D55-E55</f>
        <v>38639</v>
      </c>
    </row>
    <row r="56" spans="1:6">
      <c r="A56" s="8">
        <v>4</v>
      </c>
      <c r="B56" s="11" t="s">
        <v>847</v>
      </c>
      <c r="C56" s="10">
        <v>0.106741</v>
      </c>
      <c r="D56" s="9">
        <f>ROUND(D$3*C56,0)</f>
        <v>77686</v>
      </c>
      <c r="E56" s="11">
        <f>ROUND(D56/2,0)</f>
        <v>38843</v>
      </c>
      <c r="F56" s="9">
        <f>D56-E56</f>
        <v>38843</v>
      </c>
    </row>
    <row r="57" spans="1:6">
      <c r="A57" s="8"/>
      <c r="B57" s="11" t="s">
        <v>28</v>
      </c>
      <c r="C57" s="11"/>
      <c r="D57" s="14">
        <v>0.52319000000000004</v>
      </c>
      <c r="E57" s="11"/>
      <c r="F57" s="11"/>
    </row>
    <row r="58" spans="1:6">
      <c r="A58" s="8"/>
      <c r="B58" s="11" t="s">
        <v>29</v>
      </c>
      <c r="C58" s="11"/>
      <c r="D58" s="15">
        <f>ROUND(D56*D57,0)</f>
        <v>40645</v>
      </c>
      <c r="E58" s="16">
        <f>ROUND(D58/2,0)</f>
        <v>20323</v>
      </c>
      <c r="F58" s="15">
        <f>D58-E58</f>
        <v>20322</v>
      </c>
    </row>
    <row r="59" spans="1:6">
      <c r="A59" s="8"/>
      <c r="B59" s="11" t="s">
        <v>30</v>
      </c>
      <c r="C59" s="11"/>
      <c r="D59" s="12">
        <f>+D56-D58</f>
        <v>37041</v>
      </c>
      <c r="E59" s="13">
        <f>ROUND(D59/2,0)</f>
        <v>18521</v>
      </c>
      <c r="F59" s="12">
        <f>D59-E59</f>
        <v>18520</v>
      </c>
    </row>
    <row r="60" spans="1:6">
      <c r="A60" s="8">
        <v>4</v>
      </c>
      <c r="B60" s="11" t="s">
        <v>848</v>
      </c>
      <c r="C60" s="10">
        <v>0.38769700000000001</v>
      </c>
      <c r="D60" s="9">
        <f>ROUND(D$3*C60,0)</f>
        <v>282165</v>
      </c>
      <c r="E60" s="11">
        <f>ROUND(D60/2,0)</f>
        <v>141083</v>
      </c>
      <c r="F60" s="9">
        <f>D60-E60</f>
        <v>141082</v>
      </c>
    </row>
    <row r="61" spans="1:6">
      <c r="A61" s="8"/>
      <c r="B61" s="11" t="s">
        <v>28</v>
      </c>
      <c r="C61" s="11"/>
      <c r="D61" s="14">
        <v>0.55119499999999999</v>
      </c>
      <c r="E61" s="11"/>
      <c r="F61" s="11"/>
    </row>
    <row r="62" spans="1:6">
      <c r="A62" s="8"/>
      <c r="B62" s="11" t="s">
        <v>29</v>
      </c>
      <c r="C62" s="11"/>
      <c r="D62" s="15">
        <f>ROUND(D60*D61,0)</f>
        <v>155528</v>
      </c>
      <c r="E62" s="16">
        <f>ROUND(D62/2,0)</f>
        <v>77764</v>
      </c>
      <c r="F62" s="15">
        <f>D62-E62</f>
        <v>77764</v>
      </c>
    </row>
    <row r="63" spans="1:6">
      <c r="A63" s="8"/>
      <c r="B63" s="11" t="s">
        <v>30</v>
      </c>
      <c r="C63" s="11"/>
      <c r="D63" s="12">
        <f>+D60-D62</f>
        <v>126637</v>
      </c>
      <c r="E63" s="13">
        <f>ROUND(D63/2,0)</f>
        <v>63319</v>
      </c>
      <c r="F63" s="12">
        <f>D63-E63</f>
        <v>63318</v>
      </c>
    </row>
    <row r="64" spans="1:6">
      <c r="A64" s="8">
        <v>4</v>
      </c>
      <c r="B64" s="11" t="s">
        <v>849</v>
      </c>
      <c r="C64" s="10">
        <v>4.052E-3</v>
      </c>
      <c r="D64" s="9">
        <f>ROUND(D$3*C64,0)</f>
        <v>2949</v>
      </c>
      <c r="E64" s="11">
        <f>ROUND(D64/2,0)</f>
        <v>1475</v>
      </c>
      <c r="F64" s="9">
        <f>D64-E64</f>
        <v>1474</v>
      </c>
    </row>
    <row r="65" spans="1:8">
      <c r="A65" s="8"/>
      <c r="B65" s="11" t="s">
        <v>28</v>
      </c>
      <c r="C65" s="11"/>
      <c r="D65" s="14">
        <v>0.571967</v>
      </c>
      <c r="E65" s="11"/>
      <c r="F65" s="11"/>
    </row>
    <row r="66" spans="1:8">
      <c r="A66" s="8"/>
      <c r="B66" s="11" t="s">
        <v>29</v>
      </c>
      <c r="C66" s="11"/>
      <c r="D66" s="15">
        <f>ROUND(D64*D65,0)</f>
        <v>1687</v>
      </c>
      <c r="E66" s="16">
        <f>ROUND(D66/2,0)</f>
        <v>844</v>
      </c>
      <c r="F66" s="15">
        <f>D66-E66</f>
        <v>843</v>
      </c>
    </row>
    <row r="67" spans="1:8">
      <c r="A67" s="8"/>
      <c r="B67" s="11" t="s">
        <v>30</v>
      </c>
      <c r="C67" s="11"/>
      <c r="D67" s="12">
        <f>+D64-D66</f>
        <v>1262</v>
      </c>
      <c r="E67" s="13">
        <f>ROUND(D67/2,0)</f>
        <v>631</v>
      </c>
      <c r="F67" s="12">
        <f>D67-E67</f>
        <v>631</v>
      </c>
    </row>
    <row r="68" spans="1:8">
      <c r="A68" s="8">
        <v>5</v>
      </c>
      <c r="B68" s="11" t="s">
        <v>850</v>
      </c>
      <c r="C68" s="10">
        <v>2.4146999999999998E-2</v>
      </c>
      <c r="D68" s="12">
        <f>ROUND(D$3*C68,0)</f>
        <v>17574</v>
      </c>
      <c r="E68" s="13">
        <f>ROUND(D68/2,0)</f>
        <v>8787</v>
      </c>
      <c r="F68" s="12">
        <f>D68-E68</f>
        <v>8787</v>
      </c>
    </row>
    <row r="69" spans="1:8">
      <c r="A69" s="8">
        <v>5</v>
      </c>
      <c r="B69" s="11" t="s">
        <v>851</v>
      </c>
      <c r="C69" s="10">
        <v>7.9159999999999994E-3</v>
      </c>
      <c r="D69" s="12">
        <f>+D3-SUM(D4:D5)-SUM(D10:D52)-D56-D60-D64-D68</f>
        <v>5761</v>
      </c>
      <c r="E69" s="13">
        <f>ROUND(D69/2,0)</f>
        <v>2881</v>
      </c>
      <c r="F69" s="12">
        <f>D69-E69</f>
        <v>2880</v>
      </c>
    </row>
    <row r="70" spans="1:8">
      <c r="A70" s="8">
        <v>6</v>
      </c>
      <c r="B70" s="11" t="s">
        <v>131</v>
      </c>
      <c r="C70" s="10">
        <v>0</v>
      </c>
      <c r="D70" s="12">
        <f>ROUND(D$3*C70,0)</f>
        <v>0</v>
      </c>
      <c r="E70" s="13">
        <f>ROUND(D70/2,0)</f>
        <v>0</v>
      </c>
      <c r="F70" s="12">
        <f>D70-E70</f>
        <v>0</v>
      </c>
    </row>
    <row r="71" spans="1:8">
      <c r="A71" s="8" t="s">
        <v>590</v>
      </c>
      <c r="B71" s="28" t="s">
        <v>288</v>
      </c>
      <c r="C71" s="10">
        <v>0.99999999999999989</v>
      </c>
      <c r="D71" s="12">
        <f>+D4+SUM(D7:D51)+SUM(D54:D55)+SUM(D58:D59)+SUM(D62:D63)+SUM(D66:D70)</f>
        <v>727799</v>
      </c>
      <c r="E71" s="12">
        <f>+E4+SUM(E7:E51)+SUM(E54:E55)+SUM(E58:E59)+SUM(E62:E63)+SUM(E66:E70)</f>
        <v>363912</v>
      </c>
      <c r="F71" s="12">
        <f>+F4+SUM(F7:F51)+SUM(F54:F55)+SUM(F58:F59)+SUM(F62:F63)+SUM(F66:F70)</f>
        <v>363887</v>
      </c>
    </row>
    <row r="72" spans="1:8">
      <c r="B72" s="18" t="s">
        <v>38</v>
      </c>
      <c r="D72" s="19">
        <f>+D4</f>
        <v>1007</v>
      </c>
      <c r="E72" s="19">
        <f>+E4</f>
        <v>504</v>
      </c>
      <c r="F72" s="19">
        <f>+F4</f>
        <v>503</v>
      </c>
    </row>
    <row r="73" spans="1:8">
      <c r="B73" s="2" t="s">
        <v>39</v>
      </c>
      <c r="D73" s="19">
        <f>+D7</f>
        <v>23364</v>
      </c>
      <c r="E73" s="19">
        <f>+E7</f>
        <v>11682</v>
      </c>
      <c r="F73" s="19">
        <f>+F7</f>
        <v>11682</v>
      </c>
    </row>
    <row r="74" spans="1:8">
      <c r="B74" s="2" t="s">
        <v>40</v>
      </c>
      <c r="D74" s="19">
        <f>+D54+D58+D62+D66</f>
        <v>274173</v>
      </c>
      <c r="E74" s="19">
        <f>+E54+E58+E62+E66</f>
        <v>137088</v>
      </c>
      <c r="F74" s="19">
        <f>+F54+F58+F62+F66</f>
        <v>137085</v>
      </c>
      <c r="H74" s="3">
        <v>1</v>
      </c>
    </row>
    <row r="75" spans="1:8">
      <c r="B75" s="18" t="s">
        <v>41</v>
      </c>
      <c r="D75" s="19">
        <f>+D71-D72-D73-D74</f>
        <v>429255</v>
      </c>
      <c r="E75" s="19">
        <f>+E71-E72-E73-E74</f>
        <v>214638</v>
      </c>
      <c r="F75" s="19">
        <f>+F71-F72-F73-F74</f>
        <v>214617</v>
      </c>
      <c r="H75" s="3">
        <v>2</v>
      </c>
    </row>
    <row r="77" spans="1:8" hidden="1">
      <c r="B77" s="3" t="s">
        <v>42</v>
      </c>
      <c r="C77" s="4">
        <v>0</v>
      </c>
      <c r="D77" s="3">
        <f>+D69-ROUND(D3*C69,0)</f>
        <v>0</v>
      </c>
    </row>
  </sheetData>
  <pageMargins left="0.7" right="0.7" top="0.75" bottom="0.75" header="0.3" footer="0.3"/>
  <pageSetup scale="5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852</v>
      </c>
    </row>
    <row r="2" spans="1:6" ht="60">
      <c r="A2" s="1" t="s">
        <v>590</v>
      </c>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Worksheet'!$D$40</f>
        <v>139988</v>
      </c>
      <c r="E3" s="11"/>
      <c r="F3" s="11"/>
    </row>
    <row r="4" spans="1:6">
      <c r="A4" s="8">
        <v>0</v>
      </c>
      <c r="B4" s="11" t="s">
        <v>4</v>
      </c>
      <c r="C4" s="10">
        <v>1.2149999999999999E-3</v>
      </c>
      <c r="D4" s="12">
        <f>ROUND(D$3*C4,0)</f>
        <v>170</v>
      </c>
      <c r="E4" s="13">
        <f>ROUND(D4/2,0)</f>
        <v>85</v>
      </c>
      <c r="F4" s="12">
        <f>D4-E4</f>
        <v>85</v>
      </c>
    </row>
    <row r="5" spans="1:6">
      <c r="A5" s="8">
        <v>1</v>
      </c>
      <c r="B5" s="11" t="s">
        <v>853</v>
      </c>
      <c r="C5" s="10">
        <v>0.23508100000000001</v>
      </c>
      <c r="D5" s="9">
        <f>ROUND(D$3*C5,0)</f>
        <v>32909</v>
      </c>
      <c r="E5" s="11">
        <f>ROUND(D5/2,0)</f>
        <v>16455</v>
      </c>
      <c r="F5" s="9">
        <f>D5-E5</f>
        <v>16454</v>
      </c>
    </row>
    <row r="6" spans="1:6">
      <c r="A6" s="8"/>
      <c r="B6" s="11" t="s">
        <v>6</v>
      </c>
      <c r="C6" s="11"/>
      <c r="D6" s="14">
        <v>0.18595800000000001</v>
      </c>
      <c r="E6" s="11"/>
      <c r="F6" s="11"/>
    </row>
    <row r="7" spans="1:6">
      <c r="A7" s="8"/>
      <c r="B7" s="11" t="s">
        <v>7</v>
      </c>
      <c r="C7" s="11"/>
      <c r="D7" s="15">
        <f>ROUND(D5*D6,0)</f>
        <v>6120</v>
      </c>
      <c r="E7" s="16">
        <f>ROUND(D7/2,0)</f>
        <v>3060</v>
      </c>
      <c r="F7" s="15">
        <f>D7-E7</f>
        <v>3060</v>
      </c>
    </row>
    <row r="8" spans="1:6">
      <c r="A8" s="8"/>
      <c r="B8" s="11" t="s">
        <v>8</v>
      </c>
      <c r="C8" s="11"/>
      <c r="D8" s="12">
        <f>+D5-D7</f>
        <v>26789</v>
      </c>
      <c r="E8" s="13">
        <f>ROUND(D8/2,0)</f>
        <v>13395</v>
      </c>
      <c r="F8" s="12">
        <f>D8-E8</f>
        <v>13394</v>
      </c>
    </row>
    <row r="9" spans="1:6">
      <c r="A9" s="8">
        <v>2</v>
      </c>
      <c r="B9" s="11" t="s">
        <v>854</v>
      </c>
      <c r="C9" s="11"/>
      <c r="D9" s="9"/>
      <c r="E9" s="11"/>
      <c r="F9" s="11"/>
    </row>
    <row r="10" spans="1:6">
      <c r="A10" s="8"/>
      <c r="B10" s="11" t="s">
        <v>10</v>
      </c>
      <c r="C10" s="10">
        <v>8.2600000000000002E-4</v>
      </c>
      <c r="D10" s="12">
        <f>ROUND(D$3*C10,0)</f>
        <v>116</v>
      </c>
      <c r="E10" s="13">
        <f>ROUND(D10/2,0)</f>
        <v>58</v>
      </c>
      <c r="F10" s="12">
        <f>D10-E10</f>
        <v>58</v>
      </c>
    </row>
    <row r="11" spans="1:6">
      <c r="A11" s="8"/>
      <c r="B11" s="11" t="s">
        <v>11</v>
      </c>
      <c r="C11" s="10">
        <v>5.1000000000000004E-4</v>
      </c>
      <c r="D11" s="12">
        <f>ROUND(D$3*C11,0)</f>
        <v>71</v>
      </c>
      <c r="E11" s="13">
        <f>ROUND(D11/2,0)</f>
        <v>36</v>
      </c>
      <c r="F11" s="12">
        <f>D11-E11</f>
        <v>35</v>
      </c>
    </row>
    <row r="12" spans="1:6">
      <c r="A12" s="8">
        <v>2</v>
      </c>
      <c r="B12" s="11" t="s">
        <v>855</v>
      </c>
      <c r="C12" s="11"/>
      <c r="D12" s="9"/>
      <c r="E12" s="11"/>
      <c r="F12" s="11"/>
    </row>
    <row r="13" spans="1:6">
      <c r="A13" s="8"/>
      <c r="B13" s="11" t="s">
        <v>10</v>
      </c>
      <c r="C13" s="10">
        <v>1.5169999999999999E-3</v>
      </c>
      <c r="D13" s="12">
        <f>ROUND(D$3*C13,0)</f>
        <v>212</v>
      </c>
      <c r="E13" s="13">
        <f>ROUND(D13/2,0)</f>
        <v>106</v>
      </c>
      <c r="F13" s="12">
        <f>D13-E13</f>
        <v>106</v>
      </c>
    </row>
    <row r="14" spans="1:6">
      <c r="A14" s="8"/>
      <c r="B14" s="11" t="s">
        <v>11</v>
      </c>
      <c r="C14" s="10">
        <v>1.0139999999999999E-3</v>
      </c>
      <c r="D14" s="12">
        <f>ROUND(D$3*C14,0)</f>
        <v>142</v>
      </c>
      <c r="E14" s="13">
        <f>ROUND(D14/2,0)</f>
        <v>71</v>
      </c>
      <c r="F14" s="12">
        <f>D14-E14</f>
        <v>71</v>
      </c>
    </row>
    <row r="15" spans="1:6">
      <c r="A15" s="8">
        <v>2</v>
      </c>
      <c r="B15" s="11" t="s">
        <v>49</v>
      </c>
      <c r="C15" s="11"/>
      <c r="D15" s="9"/>
      <c r="E15" s="11"/>
      <c r="F15" s="11"/>
    </row>
    <row r="16" spans="1:6">
      <c r="A16" s="8"/>
      <c r="B16" s="11" t="s">
        <v>10</v>
      </c>
      <c r="C16" s="10">
        <v>3.6299999999999999E-4</v>
      </c>
      <c r="D16" s="12">
        <f>ROUND(D$3*C16,0)</f>
        <v>51</v>
      </c>
      <c r="E16" s="13">
        <f>ROUND(D16/2,0)</f>
        <v>26</v>
      </c>
      <c r="F16" s="12">
        <f>D16-E16</f>
        <v>25</v>
      </c>
    </row>
    <row r="17" spans="1:6">
      <c r="A17" s="8"/>
      <c r="B17" s="11" t="s">
        <v>11</v>
      </c>
      <c r="C17" s="10">
        <v>1.4100000000000001E-4</v>
      </c>
      <c r="D17" s="12">
        <f>ROUND(D$3*C17,0)</f>
        <v>20</v>
      </c>
      <c r="E17" s="13">
        <f>ROUND(D17/2,0)</f>
        <v>10</v>
      </c>
      <c r="F17" s="12">
        <f>D17-E17</f>
        <v>10</v>
      </c>
    </row>
    <row r="18" spans="1:6">
      <c r="A18" s="8">
        <v>2</v>
      </c>
      <c r="B18" s="11" t="s">
        <v>14</v>
      </c>
      <c r="C18" s="11"/>
      <c r="D18" s="9"/>
      <c r="E18" s="11"/>
      <c r="F18" s="11"/>
    </row>
    <row r="19" spans="1:6">
      <c r="A19" s="8"/>
      <c r="B19" s="11" t="s">
        <v>10</v>
      </c>
      <c r="C19" s="10">
        <v>5.9100000000000005E-4</v>
      </c>
      <c r="D19" s="12">
        <f>ROUND(D$3*C19,0)</f>
        <v>83</v>
      </c>
      <c r="E19" s="13">
        <f>ROUND(D19/2,0)</f>
        <v>42</v>
      </c>
      <c r="F19" s="12">
        <f>D19-E19</f>
        <v>41</v>
      </c>
    </row>
    <row r="20" spans="1:6">
      <c r="A20" s="8"/>
      <c r="B20" s="11" t="s">
        <v>11</v>
      </c>
      <c r="C20" s="10">
        <v>3.5599999999999998E-4</v>
      </c>
      <c r="D20" s="12">
        <f>ROUND(D$3*C20,0)</f>
        <v>50</v>
      </c>
      <c r="E20" s="13">
        <f>ROUND(D20/2,0)</f>
        <v>25</v>
      </c>
      <c r="F20" s="12">
        <f>D20-E20</f>
        <v>25</v>
      </c>
    </row>
    <row r="21" spans="1:6">
      <c r="A21" s="8">
        <v>2</v>
      </c>
      <c r="B21" s="11" t="s">
        <v>856</v>
      </c>
      <c r="C21" s="11"/>
      <c r="D21" s="9"/>
      <c r="E21" s="11"/>
      <c r="F21" s="11"/>
    </row>
    <row r="22" spans="1:6">
      <c r="A22" s="8"/>
      <c r="B22" s="11" t="s">
        <v>10</v>
      </c>
      <c r="C22" s="10">
        <v>6.0400000000000004E-4</v>
      </c>
      <c r="D22" s="12">
        <f>ROUND(D$3*C22,0)</f>
        <v>85</v>
      </c>
      <c r="E22" s="13">
        <f>ROUND(D22/2,0)</f>
        <v>43</v>
      </c>
      <c r="F22" s="12">
        <f>D22-E22</f>
        <v>42</v>
      </c>
    </row>
    <row r="23" spans="1:6">
      <c r="A23" s="8"/>
      <c r="B23" s="11" t="s">
        <v>11</v>
      </c>
      <c r="C23" s="10">
        <v>2.9500000000000001E-4</v>
      </c>
      <c r="D23" s="12">
        <f>ROUND(D$3*C23,0)</f>
        <v>41</v>
      </c>
      <c r="E23" s="13">
        <f>ROUND(D23/2,0)</f>
        <v>21</v>
      </c>
      <c r="F23" s="12">
        <f>D23-E23</f>
        <v>20</v>
      </c>
    </row>
    <row r="24" spans="1:6">
      <c r="A24" s="8">
        <v>2</v>
      </c>
      <c r="B24" s="11" t="s">
        <v>52</v>
      </c>
      <c r="C24" s="11"/>
      <c r="D24" s="9"/>
      <c r="E24" s="11"/>
      <c r="F24" s="11"/>
    </row>
    <row r="25" spans="1:6">
      <c r="A25" s="8"/>
      <c r="B25" s="11" t="s">
        <v>10</v>
      </c>
      <c r="C25" s="10">
        <v>7.3899999999999997E-4</v>
      </c>
      <c r="D25" s="12">
        <f>ROUND(D$3*C25,0)</f>
        <v>103</v>
      </c>
      <c r="E25" s="13">
        <f>ROUND(D25/2,0)</f>
        <v>52</v>
      </c>
      <c r="F25" s="12">
        <f>D25-E25</f>
        <v>51</v>
      </c>
    </row>
    <row r="26" spans="1:6">
      <c r="A26" s="8"/>
      <c r="B26" s="11" t="s">
        <v>11</v>
      </c>
      <c r="C26" s="10">
        <v>3.3599999999999998E-4</v>
      </c>
      <c r="D26" s="12">
        <f>ROUND(D$3*C26,0)</f>
        <v>47</v>
      </c>
      <c r="E26" s="13">
        <f>ROUND(D26/2,0)</f>
        <v>24</v>
      </c>
      <c r="F26" s="12">
        <f>D26-E26</f>
        <v>23</v>
      </c>
    </row>
    <row r="27" spans="1:6">
      <c r="A27" s="8">
        <v>2</v>
      </c>
      <c r="B27" s="11" t="s">
        <v>203</v>
      </c>
      <c r="C27" s="11"/>
      <c r="D27" s="9"/>
      <c r="E27" s="11"/>
      <c r="F27" s="11"/>
    </row>
    <row r="28" spans="1:6">
      <c r="A28" s="8"/>
      <c r="B28" s="11" t="s">
        <v>10</v>
      </c>
      <c r="C28" s="10">
        <v>5.2400000000000005E-4</v>
      </c>
      <c r="D28" s="12">
        <f>ROUND(D$3*C28,0)</f>
        <v>73</v>
      </c>
      <c r="E28" s="13">
        <f>ROUND(D28/2,0)</f>
        <v>37</v>
      </c>
      <c r="F28" s="12">
        <f>D28-E28</f>
        <v>36</v>
      </c>
    </row>
    <row r="29" spans="1:6">
      <c r="A29" s="8"/>
      <c r="B29" s="11" t="s">
        <v>11</v>
      </c>
      <c r="C29" s="10">
        <v>1.95E-4</v>
      </c>
      <c r="D29" s="12">
        <f>ROUND(D$3*C29,0)</f>
        <v>27</v>
      </c>
      <c r="E29" s="13">
        <f>ROUND(D29/2,0)</f>
        <v>14</v>
      </c>
      <c r="F29" s="12">
        <f>D29-E29</f>
        <v>13</v>
      </c>
    </row>
    <row r="30" spans="1:6">
      <c r="A30" s="8">
        <v>2</v>
      </c>
      <c r="B30" s="11" t="s">
        <v>857</v>
      </c>
      <c r="C30" s="11"/>
      <c r="D30" s="9"/>
      <c r="E30" s="11"/>
      <c r="F30" s="11"/>
    </row>
    <row r="31" spans="1:6">
      <c r="A31" s="8"/>
      <c r="B31" s="11" t="s">
        <v>10</v>
      </c>
      <c r="C31" s="10">
        <v>1.4799999999999999E-4</v>
      </c>
      <c r="D31" s="12">
        <f>ROUND(D$3*C31,0)</f>
        <v>21</v>
      </c>
      <c r="E31" s="13">
        <f>ROUND(D31/2,0)</f>
        <v>11</v>
      </c>
      <c r="F31" s="12">
        <f>D31-E31</f>
        <v>10</v>
      </c>
    </row>
    <row r="32" spans="1:6">
      <c r="A32" s="8"/>
      <c r="B32" s="11" t="s">
        <v>11</v>
      </c>
      <c r="C32" s="10">
        <v>2.0000000000000002E-5</v>
      </c>
      <c r="D32" s="12">
        <f>ROUND(D$3*C32,0)</f>
        <v>3</v>
      </c>
      <c r="E32" s="13">
        <f>ROUND(D32/2,0)</f>
        <v>2</v>
      </c>
      <c r="F32" s="12">
        <f>D32-E32</f>
        <v>1</v>
      </c>
    </row>
    <row r="33" spans="1:6">
      <c r="A33" s="8">
        <v>2</v>
      </c>
      <c r="B33" s="11" t="s">
        <v>858</v>
      </c>
      <c r="C33" s="11"/>
      <c r="D33" s="9"/>
      <c r="E33" s="11"/>
      <c r="F33" s="11"/>
    </row>
    <row r="34" spans="1:6">
      <c r="A34" s="8"/>
      <c r="B34" s="11" t="s">
        <v>10</v>
      </c>
      <c r="C34" s="10">
        <v>8.3900000000000001E-4</v>
      </c>
      <c r="D34" s="12">
        <f>ROUND(D$3*C34,0)</f>
        <v>117</v>
      </c>
      <c r="E34" s="13">
        <f>ROUND(D34/2,0)</f>
        <v>59</v>
      </c>
      <c r="F34" s="12">
        <f>D34-E34</f>
        <v>58</v>
      </c>
    </row>
    <row r="35" spans="1:6">
      <c r="A35" s="8"/>
      <c r="B35" s="11" t="s">
        <v>11</v>
      </c>
      <c r="C35" s="10">
        <v>5.2400000000000005E-4</v>
      </c>
      <c r="D35" s="12">
        <f>ROUND(D$3*C35,0)</f>
        <v>73</v>
      </c>
      <c r="E35" s="13">
        <f>ROUND(D35/2,0)</f>
        <v>37</v>
      </c>
      <c r="F35" s="12">
        <f>D35-E35</f>
        <v>36</v>
      </c>
    </row>
    <row r="36" spans="1:6">
      <c r="A36" s="8">
        <v>2</v>
      </c>
      <c r="B36" s="11" t="s">
        <v>114</v>
      </c>
      <c r="C36" s="11"/>
      <c r="D36" s="9"/>
      <c r="E36" s="11"/>
      <c r="F36" s="11"/>
    </row>
    <row r="37" spans="1:6">
      <c r="A37" s="8"/>
      <c r="B37" s="11" t="s">
        <v>10</v>
      </c>
      <c r="C37" s="10">
        <v>4.7809999999999997E-3</v>
      </c>
      <c r="D37" s="12">
        <f>ROUND(D$3*C37,0)</f>
        <v>669</v>
      </c>
      <c r="E37" s="13">
        <f>ROUND(D37/2,0)</f>
        <v>335</v>
      </c>
      <c r="F37" s="12">
        <f>D37-E37</f>
        <v>334</v>
      </c>
    </row>
    <row r="38" spans="1:6">
      <c r="A38" s="8"/>
      <c r="B38" s="11" t="s">
        <v>11</v>
      </c>
      <c r="C38" s="10">
        <v>5.3700000000000004E-4</v>
      </c>
      <c r="D38" s="12">
        <f>ROUND(D$3*C38,0)</f>
        <v>75</v>
      </c>
      <c r="E38" s="13">
        <f>ROUND(D38/2,0)</f>
        <v>38</v>
      </c>
      <c r="F38" s="12">
        <f>D38-E38</f>
        <v>37</v>
      </c>
    </row>
    <row r="39" spans="1:6">
      <c r="A39" s="8">
        <v>2</v>
      </c>
      <c r="B39" s="11" t="s">
        <v>21</v>
      </c>
      <c r="C39" s="11"/>
      <c r="D39" s="9"/>
      <c r="E39" s="11"/>
      <c r="F39" s="11"/>
    </row>
    <row r="40" spans="1:6">
      <c r="A40" s="8"/>
      <c r="B40" s="11" t="s">
        <v>10</v>
      </c>
      <c r="C40" s="10">
        <v>1.1400000000000001E-4</v>
      </c>
      <c r="D40" s="12">
        <f>ROUND(D$3*C40,0)</f>
        <v>16</v>
      </c>
      <c r="E40" s="13">
        <f>ROUND(D40/2,0)</f>
        <v>8</v>
      </c>
      <c r="F40" s="12">
        <f>D40-E40</f>
        <v>8</v>
      </c>
    </row>
    <row r="41" spans="1:6">
      <c r="A41" s="8"/>
      <c r="B41" s="11" t="s">
        <v>11</v>
      </c>
      <c r="C41" s="10">
        <v>2.6999999999999999E-5</v>
      </c>
      <c r="D41" s="12">
        <f>ROUND(D$3*C41,0)</f>
        <v>4</v>
      </c>
      <c r="E41" s="13">
        <f>ROUND(D41/2,0)</f>
        <v>2</v>
      </c>
      <c r="F41" s="12">
        <f>D41-E41</f>
        <v>2</v>
      </c>
    </row>
    <row r="42" spans="1:6">
      <c r="A42" s="8">
        <v>2</v>
      </c>
      <c r="B42" s="11" t="s">
        <v>61</v>
      </c>
      <c r="C42" s="11"/>
      <c r="D42" s="9"/>
      <c r="E42" s="11"/>
      <c r="F42" s="11"/>
    </row>
    <row r="43" spans="1:6">
      <c r="A43" s="8"/>
      <c r="B43" s="11" t="s">
        <v>10</v>
      </c>
      <c r="C43" s="10">
        <v>7.0029999999999997E-3</v>
      </c>
      <c r="D43" s="12">
        <f t="shared" ref="D43:D51" si="0">ROUND(D$3*C43,0)</f>
        <v>980</v>
      </c>
      <c r="E43" s="13">
        <f t="shared" ref="E43:E51" si="1">ROUND(D43/2,0)</f>
        <v>490</v>
      </c>
      <c r="F43" s="12">
        <f t="shared" ref="F43:F51" si="2">D43-E43</f>
        <v>490</v>
      </c>
    </row>
    <row r="44" spans="1:6">
      <c r="A44" s="8"/>
      <c r="B44" s="11" t="s">
        <v>11</v>
      </c>
      <c r="C44" s="10">
        <v>1.1349999999999999E-3</v>
      </c>
      <c r="D44" s="12">
        <f t="shared" si="0"/>
        <v>159</v>
      </c>
      <c r="E44" s="13">
        <f t="shared" si="1"/>
        <v>80</v>
      </c>
      <c r="F44" s="12">
        <f t="shared" si="2"/>
        <v>79</v>
      </c>
    </row>
    <row r="45" spans="1:6">
      <c r="A45" s="8">
        <v>3</v>
      </c>
      <c r="B45" s="11" t="s">
        <v>859</v>
      </c>
      <c r="C45" s="10">
        <v>1.4100000000000001E-4</v>
      </c>
      <c r="D45" s="12">
        <f t="shared" si="0"/>
        <v>20</v>
      </c>
      <c r="E45" s="13">
        <f t="shared" si="1"/>
        <v>10</v>
      </c>
      <c r="F45" s="12">
        <f t="shared" si="2"/>
        <v>10</v>
      </c>
    </row>
    <row r="46" spans="1:6">
      <c r="A46" s="8">
        <v>3</v>
      </c>
      <c r="B46" s="11" t="s">
        <v>135</v>
      </c>
      <c r="C46" s="10">
        <v>1.8148999999999998E-2</v>
      </c>
      <c r="D46" s="12">
        <f t="shared" si="0"/>
        <v>2541</v>
      </c>
      <c r="E46" s="13">
        <f t="shared" si="1"/>
        <v>1271</v>
      </c>
      <c r="F46" s="12">
        <f t="shared" si="2"/>
        <v>1270</v>
      </c>
    </row>
    <row r="47" spans="1:6">
      <c r="A47" s="8">
        <v>3</v>
      </c>
      <c r="B47" s="11" t="s">
        <v>860</v>
      </c>
      <c r="C47" s="10">
        <v>1.34E-4</v>
      </c>
      <c r="D47" s="12">
        <f t="shared" si="0"/>
        <v>19</v>
      </c>
      <c r="E47" s="13">
        <f t="shared" si="1"/>
        <v>10</v>
      </c>
      <c r="F47" s="12">
        <f t="shared" si="2"/>
        <v>9</v>
      </c>
    </row>
    <row r="48" spans="1:6">
      <c r="A48" s="8">
        <v>3</v>
      </c>
      <c r="B48" s="11" t="s">
        <v>861</v>
      </c>
      <c r="C48" s="10">
        <v>0.110793</v>
      </c>
      <c r="D48" s="12">
        <f t="shared" si="0"/>
        <v>15510</v>
      </c>
      <c r="E48" s="13">
        <f t="shared" si="1"/>
        <v>7755</v>
      </c>
      <c r="F48" s="12">
        <f t="shared" si="2"/>
        <v>7755</v>
      </c>
    </row>
    <row r="49" spans="1:8">
      <c r="A49" s="8">
        <v>3</v>
      </c>
      <c r="B49" s="11" t="s">
        <v>862</v>
      </c>
      <c r="C49" s="10">
        <v>2.7910999999999998E-2</v>
      </c>
      <c r="D49" s="12">
        <f t="shared" si="0"/>
        <v>3907</v>
      </c>
      <c r="E49" s="13">
        <f t="shared" si="1"/>
        <v>1954</v>
      </c>
      <c r="F49" s="12">
        <f t="shared" si="2"/>
        <v>1953</v>
      </c>
    </row>
    <row r="50" spans="1:8">
      <c r="A50" s="8">
        <v>3</v>
      </c>
      <c r="B50" s="11" t="s">
        <v>863</v>
      </c>
      <c r="C50" s="10">
        <v>1.0939999999999999E-3</v>
      </c>
      <c r="D50" s="12">
        <f t="shared" si="0"/>
        <v>153</v>
      </c>
      <c r="E50" s="13">
        <f t="shared" si="1"/>
        <v>77</v>
      </c>
      <c r="F50" s="12">
        <f t="shared" si="2"/>
        <v>76</v>
      </c>
    </row>
    <row r="51" spans="1:8">
      <c r="A51" s="8">
        <v>4</v>
      </c>
      <c r="B51" s="11" t="s">
        <v>140</v>
      </c>
      <c r="C51" s="10">
        <v>0.54254199999999997</v>
      </c>
      <c r="D51" s="9">
        <f t="shared" si="0"/>
        <v>75949</v>
      </c>
      <c r="E51" s="11">
        <f t="shared" si="1"/>
        <v>37975</v>
      </c>
      <c r="F51" s="9">
        <f t="shared" si="2"/>
        <v>37974</v>
      </c>
    </row>
    <row r="52" spans="1:8">
      <c r="A52" s="8"/>
      <c r="B52" s="11" t="s">
        <v>28</v>
      </c>
      <c r="C52" s="11"/>
      <c r="D52" s="14">
        <v>0.43942199999999998</v>
      </c>
      <c r="E52" s="11"/>
      <c r="F52" s="11"/>
    </row>
    <row r="53" spans="1:8">
      <c r="A53" s="8"/>
      <c r="B53" s="11" t="s">
        <v>29</v>
      </c>
      <c r="C53" s="11"/>
      <c r="D53" s="15">
        <f>ROUND(D51*D52,0)</f>
        <v>33374</v>
      </c>
      <c r="E53" s="16">
        <f t="shared" ref="E53:E58" si="3">ROUND(D53/2,0)</f>
        <v>16687</v>
      </c>
      <c r="F53" s="15">
        <f t="shared" ref="F53:F58" si="4">D53-E53</f>
        <v>16687</v>
      </c>
    </row>
    <row r="54" spans="1:8">
      <c r="A54" s="8"/>
      <c r="B54" s="11" t="s">
        <v>30</v>
      </c>
      <c r="C54" s="11"/>
      <c r="D54" s="12">
        <f>+D51-D53</f>
        <v>42575</v>
      </c>
      <c r="E54" s="13">
        <f t="shared" si="3"/>
        <v>21288</v>
      </c>
      <c r="F54" s="12">
        <f t="shared" si="4"/>
        <v>21287</v>
      </c>
    </row>
    <row r="55" spans="1:8">
      <c r="A55" s="8">
        <v>5</v>
      </c>
      <c r="B55" s="11" t="s">
        <v>141</v>
      </c>
      <c r="C55" s="10">
        <v>1.7730000000000001E-3</v>
      </c>
      <c r="D55" s="12">
        <f>ROUND(D$3*C55,0)</f>
        <v>248</v>
      </c>
      <c r="E55" s="13">
        <f t="shared" si="3"/>
        <v>124</v>
      </c>
      <c r="F55" s="12">
        <f t="shared" si="4"/>
        <v>124</v>
      </c>
    </row>
    <row r="56" spans="1:8">
      <c r="A56" s="8">
        <v>5</v>
      </c>
      <c r="B56" s="11" t="s">
        <v>864</v>
      </c>
      <c r="C56" s="10">
        <v>3.7989000000000002E-2</v>
      </c>
      <c r="D56" s="12">
        <f>ROUND(D$3*C56,0)</f>
        <v>5318</v>
      </c>
      <c r="E56" s="13">
        <f t="shared" si="3"/>
        <v>2659</v>
      </c>
      <c r="F56" s="12">
        <f t="shared" si="4"/>
        <v>2659</v>
      </c>
    </row>
    <row r="57" spans="1:8">
      <c r="A57" s="8">
        <v>5</v>
      </c>
      <c r="B57" s="11" t="s">
        <v>865</v>
      </c>
      <c r="C57" s="10">
        <v>3.8999999999900226E-5</v>
      </c>
      <c r="D57" s="12">
        <f>+D3-SUM(D4:D5)-SUM(D10:D51)-SUM(D55:D56)</f>
        <v>6</v>
      </c>
      <c r="E57" s="13">
        <f t="shared" si="3"/>
        <v>3</v>
      </c>
      <c r="F57" s="12">
        <f t="shared" si="4"/>
        <v>3</v>
      </c>
    </row>
    <row r="58" spans="1:8">
      <c r="A58" s="8">
        <v>6</v>
      </c>
      <c r="B58" s="11" t="s">
        <v>144</v>
      </c>
      <c r="C58" s="10">
        <v>0</v>
      </c>
      <c r="D58" s="12">
        <f>ROUND(D$3*C58,0)</f>
        <v>0</v>
      </c>
      <c r="E58" s="13">
        <f t="shared" si="3"/>
        <v>0</v>
      </c>
      <c r="F58" s="12">
        <f t="shared" si="4"/>
        <v>0</v>
      </c>
    </row>
    <row r="59" spans="1:8">
      <c r="A59" s="8"/>
      <c r="B59" s="28" t="s">
        <v>288</v>
      </c>
      <c r="C59" s="10">
        <v>1</v>
      </c>
      <c r="D59" s="12">
        <f>+D4+SUM(D7:D50)+SUM(D53:D58)</f>
        <v>139988</v>
      </c>
      <c r="E59" s="12">
        <f>+E4+SUM(E7:E50)+SUM(E53:E58)</f>
        <v>70005</v>
      </c>
      <c r="F59" s="12">
        <f>+F4+SUM(F7:F50)+SUM(F53:F58)</f>
        <v>69983</v>
      </c>
    </row>
    <row r="60" spans="1:8">
      <c r="B60" s="18" t="s">
        <v>38</v>
      </c>
      <c r="D60" s="19">
        <f>+D4</f>
        <v>170</v>
      </c>
      <c r="E60" s="19">
        <f>+E4</f>
        <v>85</v>
      </c>
      <c r="F60" s="19">
        <f>+F4</f>
        <v>85</v>
      </c>
    </row>
    <row r="61" spans="1:8">
      <c r="B61" s="2" t="s">
        <v>39</v>
      </c>
      <c r="D61" s="19">
        <f>+D7</f>
        <v>6120</v>
      </c>
      <c r="E61" s="19">
        <f>+E7</f>
        <v>3060</v>
      </c>
      <c r="F61" s="19">
        <f>+F7</f>
        <v>3060</v>
      </c>
    </row>
    <row r="62" spans="1:8">
      <c r="B62" s="2" t="s">
        <v>40</v>
      </c>
      <c r="D62" s="19">
        <f>+D53</f>
        <v>33374</v>
      </c>
      <c r="E62" s="19">
        <f>+E53</f>
        <v>16687</v>
      </c>
      <c r="F62" s="19">
        <f>+F53</f>
        <v>16687</v>
      </c>
      <c r="H62" s="3">
        <v>1</v>
      </c>
    </row>
    <row r="63" spans="1:8">
      <c r="B63" s="18" t="s">
        <v>41</v>
      </c>
      <c r="D63" s="19">
        <f>+D59-D60-D61-D62</f>
        <v>100324</v>
      </c>
      <c r="E63" s="19">
        <f>+E59-E60-E61-E62</f>
        <v>50173</v>
      </c>
      <c r="F63" s="19">
        <f>+F59-F60-F61-F62</f>
        <v>50151</v>
      </c>
      <c r="H63" s="3">
        <v>2</v>
      </c>
    </row>
    <row r="65" spans="1:4" hidden="1">
      <c r="B65" s="3" t="s">
        <v>42</v>
      </c>
      <c r="C65" s="4">
        <v>-1.0000000000997777E-6</v>
      </c>
      <c r="D65" s="3">
        <f>+D57-ROUND(D3*C57,0)</f>
        <v>1</v>
      </c>
    </row>
    <row r="71" spans="1:4">
      <c r="A71" s="1" t="s">
        <v>590</v>
      </c>
    </row>
  </sheetData>
  <pageMargins left="0.7" right="0.7" top="0.75" bottom="0.75" header="0.3" footer="0.3"/>
  <pageSetup scale="64"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5.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5.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5.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5.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5.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5.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5.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5.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5.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5.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5.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5.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5.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5.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5.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5.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5.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5.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5.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5.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5.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5.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5.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5.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5.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5.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5.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5.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5.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5.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5.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5.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5.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5.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5.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5.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5.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5.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5.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5.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5.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5.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5.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5.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5.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5.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5.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5.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5.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5.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5.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5.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5.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5.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5.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5.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5.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5.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5.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5.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5.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5.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866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Worksheet'!$D$41</f>
        <v>87052</v>
      </c>
      <c r="E3" s="11"/>
      <c r="F3" s="11"/>
    </row>
    <row r="4" spans="1:6">
      <c r="A4" s="8">
        <v>0</v>
      </c>
      <c r="B4" s="11" t="s">
        <v>4</v>
      </c>
      <c r="C4" s="10">
        <v>1.188E-3</v>
      </c>
      <c r="D4" s="12">
        <f>ROUND(D$3*C4,0)</f>
        <v>103</v>
      </c>
      <c r="E4" s="13">
        <f>ROUND(D4/2,0)</f>
        <v>52</v>
      </c>
      <c r="F4" s="12">
        <f>D4-E4</f>
        <v>51</v>
      </c>
    </row>
    <row r="5" spans="1:6">
      <c r="A5" s="8">
        <v>1</v>
      </c>
      <c r="B5" s="11" t="s">
        <v>867</v>
      </c>
      <c r="C5" s="10">
        <v>0.27544200000000002</v>
      </c>
      <c r="D5" s="9">
        <f>ROUND(D$3*C5,0)</f>
        <v>23978</v>
      </c>
      <c r="E5" s="11">
        <f>ROUND(D5/2,0)</f>
        <v>11989</v>
      </c>
      <c r="F5" s="9">
        <f>D5-E5</f>
        <v>11989</v>
      </c>
    </row>
    <row r="6" spans="1:6">
      <c r="A6" s="8"/>
      <c r="B6" s="11" t="s">
        <v>6</v>
      </c>
      <c r="C6" s="11"/>
      <c r="D6" s="14">
        <v>0.34783799999999998</v>
      </c>
      <c r="E6" s="11"/>
      <c r="F6" s="11"/>
    </row>
    <row r="7" spans="1:6">
      <c r="A7" s="8"/>
      <c r="B7" s="11" t="s">
        <v>7</v>
      </c>
      <c r="C7" s="11"/>
      <c r="D7" s="15">
        <f>ROUND(D5*D6,0)</f>
        <v>8340</v>
      </c>
      <c r="E7" s="16">
        <f>ROUND(D7/2,0)</f>
        <v>4170</v>
      </c>
      <c r="F7" s="15">
        <f>D7-E7</f>
        <v>4170</v>
      </c>
    </row>
    <row r="8" spans="1:6">
      <c r="A8" s="8"/>
      <c r="B8" s="11" t="s">
        <v>8</v>
      </c>
      <c r="C8" s="11"/>
      <c r="D8" s="12">
        <f>+D5-D7</f>
        <v>15638</v>
      </c>
      <c r="E8" s="13">
        <f>ROUND(D8/2,0)</f>
        <v>7819</v>
      </c>
      <c r="F8" s="12">
        <f>D8-E8</f>
        <v>7819</v>
      </c>
    </row>
    <row r="9" spans="1:6">
      <c r="A9" s="8">
        <v>2</v>
      </c>
      <c r="B9" s="11" t="s">
        <v>868</v>
      </c>
      <c r="C9" s="11"/>
      <c r="D9" s="9"/>
      <c r="E9" s="11"/>
      <c r="F9" s="11"/>
    </row>
    <row r="10" spans="1:6">
      <c r="A10" s="8"/>
      <c r="B10" s="11" t="s">
        <v>10</v>
      </c>
      <c r="C10" s="10">
        <v>7.0200000000000004E-4</v>
      </c>
      <c r="D10" s="12">
        <f>ROUND(D$3*C10,0)</f>
        <v>61</v>
      </c>
      <c r="E10" s="13">
        <f>ROUND(D10/2,0)</f>
        <v>31</v>
      </c>
      <c r="F10" s="12">
        <f>D10-E10</f>
        <v>30</v>
      </c>
    </row>
    <row r="11" spans="1:6">
      <c r="A11" s="8"/>
      <c r="B11" s="11" t="s">
        <v>11</v>
      </c>
      <c r="C11" s="10">
        <v>2.3800000000000001E-4</v>
      </c>
      <c r="D11" s="12">
        <f>ROUND(D$3*C11,0)</f>
        <v>21</v>
      </c>
      <c r="E11" s="13">
        <f>ROUND(D11/2,0)</f>
        <v>11</v>
      </c>
      <c r="F11" s="12">
        <f>D11-E11</f>
        <v>10</v>
      </c>
    </row>
    <row r="12" spans="1:6">
      <c r="A12" s="8">
        <v>2</v>
      </c>
      <c r="B12" s="11" t="s">
        <v>869</v>
      </c>
      <c r="C12" s="11"/>
      <c r="D12" s="9"/>
      <c r="E12" s="11"/>
      <c r="F12" s="11"/>
    </row>
    <row r="13" spans="1:6">
      <c r="A13" s="8"/>
      <c r="B13" s="11" t="s">
        <v>10</v>
      </c>
      <c r="C13" s="10">
        <v>1.274E-3</v>
      </c>
      <c r="D13" s="12">
        <f>ROUND(D$3*C13,0)</f>
        <v>111</v>
      </c>
      <c r="E13" s="13">
        <f>ROUND(D13/2,0)</f>
        <v>56</v>
      </c>
      <c r="F13" s="12">
        <f>D13-E13</f>
        <v>55</v>
      </c>
    </row>
    <row r="14" spans="1:6">
      <c r="A14" s="8"/>
      <c r="B14" s="11" t="s">
        <v>11</v>
      </c>
      <c r="C14" s="10">
        <v>3.2400000000000001E-4</v>
      </c>
      <c r="D14" s="12">
        <f>ROUND(D$3*C14,0)</f>
        <v>28</v>
      </c>
      <c r="E14" s="13">
        <f>ROUND(D14/2,0)</f>
        <v>14</v>
      </c>
      <c r="F14" s="12">
        <f>D14-E14</f>
        <v>14</v>
      </c>
    </row>
    <row r="15" spans="1:6">
      <c r="A15" s="8">
        <v>2</v>
      </c>
      <c r="B15" s="11" t="s">
        <v>794</v>
      </c>
      <c r="C15" s="11"/>
      <c r="D15" s="9"/>
      <c r="E15" s="11"/>
      <c r="F15" s="11"/>
    </row>
    <row r="16" spans="1:6">
      <c r="A16" s="8"/>
      <c r="B16" s="11" t="s">
        <v>10</v>
      </c>
      <c r="C16" s="10">
        <v>5.5099999999999995E-4</v>
      </c>
      <c r="D16" s="12">
        <f>ROUND(D$3*C16,0)</f>
        <v>48</v>
      </c>
      <c r="E16" s="13">
        <f>ROUND(D16/2,0)</f>
        <v>24</v>
      </c>
      <c r="F16" s="12">
        <f>D16-E16</f>
        <v>24</v>
      </c>
    </row>
    <row r="17" spans="1:6">
      <c r="A17" s="8"/>
      <c r="B17" s="11" t="s">
        <v>11</v>
      </c>
      <c r="C17" s="10">
        <v>2.1599999999999999E-4</v>
      </c>
      <c r="D17" s="12">
        <f>ROUND(D$3*C17,0)</f>
        <v>19</v>
      </c>
      <c r="E17" s="13">
        <f>ROUND(D17/2,0)</f>
        <v>10</v>
      </c>
      <c r="F17" s="12">
        <f>D17-E17</f>
        <v>9</v>
      </c>
    </row>
    <row r="18" spans="1:6">
      <c r="A18" s="8">
        <v>2</v>
      </c>
      <c r="B18" s="11" t="s">
        <v>52</v>
      </c>
      <c r="C18" s="11"/>
      <c r="D18" s="9"/>
      <c r="E18" s="11"/>
      <c r="F18" s="11"/>
    </row>
    <row r="19" spans="1:6">
      <c r="A19" s="8"/>
      <c r="B19" s="11" t="s">
        <v>10</v>
      </c>
      <c r="C19" s="10">
        <v>9.1459999999999996E-3</v>
      </c>
      <c r="D19" s="12">
        <f>ROUND(D$3*C19,0)</f>
        <v>796</v>
      </c>
      <c r="E19" s="13">
        <f>ROUND(D19/2,0)</f>
        <v>398</v>
      </c>
      <c r="F19" s="12">
        <f>D19-E19</f>
        <v>398</v>
      </c>
    </row>
    <row r="20" spans="1:6">
      <c r="A20" s="8"/>
      <c r="B20" s="11" t="s">
        <v>11</v>
      </c>
      <c r="C20" s="10">
        <v>1.609E-3</v>
      </c>
      <c r="D20" s="12">
        <f>ROUND(D$3*C20,0)</f>
        <v>140</v>
      </c>
      <c r="E20" s="13">
        <f>ROUND(D20/2,0)</f>
        <v>70</v>
      </c>
      <c r="F20" s="12">
        <f>D20-E20</f>
        <v>70</v>
      </c>
    </row>
    <row r="21" spans="1:6" ht="16.5" customHeight="1">
      <c r="A21" s="8">
        <v>2</v>
      </c>
      <c r="B21" s="11" t="s">
        <v>870</v>
      </c>
      <c r="C21" s="11"/>
      <c r="D21" s="9"/>
      <c r="E21" s="11"/>
      <c r="F21" s="11"/>
    </row>
    <row r="22" spans="1:6" ht="16.5" customHeight="1">
      <c r="A22" s="8"/>
      <c r="B22" s="11" t="s">
        <v>10</v>
      </c>
      <c r="C22" s="10">
        <v>2.1599999999999999E-4</v>
      </c>
      <c r="D22" s="12">
        <f>ROUND(D$3*C22,0)</f>
        <v>19</v>
      </c>
      <c r="E22" s="13">
        <f>ROUND(D22/2,0)</f>
        <v>10</v>
      </c>
      <c r="F22" s="12">
        <f>D22-E22</f>
        <v>9</v>
      </c>
    </row>
    <row r="23" spans="1:6" ht="16.5" customHeight="1">
      <c r="A23" s="8"/>
      <c r="B23" s="11" t="s">
        <v>11</v>
      </c>
      <c r="C23" s="10">
        <v>1.94E-4</v>
      </c>
      <c r="D23" s="12">
        <f>ROUND(D$3*C23,0)</f>
        <v>17</v>
      </c>
      <c r="E23" s="13">
        <f>ROUND(D23/2,0)</f>
        <v>9</v>
      </c>
      <c r="F23" s="12">
        <f>D23-E23</f>
        <v>8</v>
      </c>
    </row>
    <row r="24" spans="1:6">
      <c r="A24" s="8">
        <v>2</v>
      </c>
      <c r="B24" s="11" t="s">
        <v>16</v>
      </c>
      <c r="C24" s="11"/>
      <c r="D24" s="9"/>
      <c r="E24" s="11"/>
      <c r="F24" s="11"/>
    </row>
    <row r="25" spans="1:6" ht="17.25" customHeight="1">
      <c r="A25" s="8"/>
      <c r="B25" s="11" t="s">
        <v>10</v>
      </c>
      <c r="C25" s="10">
        <v>6.4999999999999994E-5</v>
      </c>
      <c r="D25" s="12">
        <f>ROUND(D$3*C25,0)</f>
        <v>6</v>
      </c>
      <c r="E25" s="13">
        <f>ROUND(D25/2,0)</f>
        <v>3</v>
      </c>
      <c r="F25" s="12">
        <f>D25-E25</f>
        <v>3</v>
      </c>
    </row>
    <row r="26" spans="1:6">
      <c r="A26" s="8"/>
      <c r="B26" s="11" t="s">
        <v>11</v>
      </c>
      <c r="C26" s="10">
        <v>2.1999999999999999E-5</v>
      </c>
      <c r="D26" s="12">
        <f>ROUND(D$3*C26,0)</f>
        <v>2</v>
      </c>
      <c r="E26" s="13">
        <f>ROUND(D26/2,0)</f>
        <v>1</v>
      </c>
      <c r="F26" s="12">
        <f>D26-E26</f>
        <v>1</v>
      </c>
    </row>
    <row r="27" spans="1:6">
      <c r="A27" s="8">
        <v>2</v>
      </c>
      <c r="B27" s="11" t="s">
        <v>871</v>
      </c>
      <c r="C27" s="11"/>
      <c r="D27" s="9"/>
      <c r="E27" s="11"/>
      <c r="F27" s="11"/>
    </row>
    <row r="28" spans="1:6">
      <c r="A28" s="8"/>
      <c r="B28" s="11" t="s">
        <v>10</v>
      </c>
      <c r="C28" s="10">
        <v>2.343E-3</v>
      </c>
      <c r="D28" s="12">
        <f>ROUND(D$3*C28,0)</f>
        <v>204</v>
      </c>
      <c r="E28" s="13">
        <f>ROUND(D28/2,0)</f>
        <v>102</v>
      </c>
      <c r="F28" s="12">
        <f>D28-E28</f>
        <v>102</v>
      </c>
    </row>
    <row r="29" spans="1:6">
      <c r="A29" s="8"/>
      <c r="B29" s="11" t="s">
        <v>11</v>
      </c>
      <c r="C29" s="10">
        <v>6.4800000000000003E-4</v>
      </c>
      <c r="D29" s="12">
        <f>ROUND(D$3*C29,0)</f>
        <v>56</v>
      </c>
      <c r="E29" s="13">
        <f>ROUND(D29/2,0)</f>
        <v>28</v>
      </c>
      <c r="F29" s="12">
        <f>D29-E29</f>
        <v>28</v>
      </c>
    </row>
    <row r="30" spans="1:6">
      <c r="A30" s="8">
        <v>2</v>
      </c>
      <c r="B30" s="11" t="s">
        <v>872</v>
      </c>
      <c r="C30" s="11"/>
      <c r="D30" s="9"/>
      <c r="E30" s="11"/>
      <c r="F30" s="11"/>
    </row>
    <row r="31" spans="1:6">
      <c r="A31" s="8"/>
      <c r="B31" s="11" t="s">
        <v>10</v>
      </c>
      <c r="C31" s="10">
        <v>1.738E-3</v>
      </c>
      <c r="D31" s="12">
        <f>ROUND(D$3*C31,0)</f>
        <v>151</v>
      </c>
      <c r="E31" s="13">
        <f>ROUND(D31/2,0)</f>
        <v>76</v>
      </c>
      <c r="F31" s="12">
        <f>D31-E31</f>
        <v>75</v>
      </c>
    </row>
    <row r="32" spans="1:6">
      <c r="A32" s="8"/>
      <c r="B32" s="11" t="s">
        <v>11</v>
      </c>
      <c r="C32" s="10">
        <v>5.1800000000000001E-4</v>
      </c>
      <c r="D32" s="12">
        <f>ROUND(D$3*C32,0)</f>
        <v>45</v>
      </c>
      <c r="E32" s="13">
        <f>ROUND(D32/2,0)</f>
        <v>23</v>
      </c>
      <c r="F32" s="12">
        <f>D32-E32</f>
        <v>22</v>
      </c>
    </row>
    <row r="33" spans="1:6">
      <c r="A33" s="8">
        <v>2</v>
      </c>
      <c r="B33" s="11" t="s">
        <v>873</v>
      </c>
      <c r="C33" s="11"/>
      <c r="D33" s="9"/>
      <c r="E33" s="11"/>
      <c r="F33" s="11"/>
    </row>
    <row r="34" spans="1:6">
      <c r="A34" s="8"/>
      <c r="B34" s="11" t="s">
        <v>10</v>
      </c>
      <c r="C34" s="10">
        <v>7.6000000000000004E-5</v>
      </c>
      <c r="D34" s="12">
        <f>ROUND(D$3*C34,0)</f>
        <v>7</v>
      </c>
      <c r="E34" s="13">
        <f>ROUND(D34/2,0)</f>
        <v>4</v>
      </c>
      <c r="F34" s="12">
        <f>D34-E34</f>
        <v>3</v>
      </c>
    </row>
    <row r="35" spans="1:6">
      <c r="A35" s="8"/>
      <c r="B35" s="11" t="s">
        <v>11</v>
      </c>
      <c r="C35" s="10">
        <v>3.1999999999999999E-5</v>
      </c>
      <c r="D35" s="12">
        <f>ROUND(D$3*C35,0)</f>
        <v>3</v>
      </c>
      <c r="E35" s="13">
        <f>ROUND(D35/2,0)</f>
        <v>2</v>
      </c>
      <c r="F35" s="12">
        <f>D35-E35</f>
        <v>1</v>
      </c>
    </row>
    <row r="36" spans="1:6">
      <c r="A36" s="8">
        <v>2</v>
      </c>
      <c r="B36" s="11" t="s">
        <v>874</v>
      </c>
      <c r="C36" s="11"/>
      <c r="D36" s="9"/>
      <c r="E36" s="11"/>
      <c r="F36" s="11"/>
    </row>
    <row r="37" spans="1:6">
      <c r="A37" s="8"/>
      <c r="B37" s="11" t="s">
        <v>10</v>
      </c>
      <c r="C37" s="10">
        <v>9.2900000000000003E-4</v>
      </c>
      <c r="D37" s="12">
        <f t="shared" ref="D37:D43" si="0">ROUND(D$3*C37,0)</f>
        <v>81</v>
      </c>
      <c r="E37" s="13">
        <f t="shared" ref="E37:E43" si="1">ROUND(D37/2,0)</f>
        <v>41</v>
      </c>
      <c r="F37" s="12">
        <f t="shared" ref="F37:F43" si="2">D37-E37</f>
        <v>40</v>
      </c>
    </row>
    <row r="38" spans="1:6">
      <c r="A38" s="8"/>
      <c r="B38" s="11" t="s">
        <v>11</v>
      </c>
      <c r="C38" s="10">
        <v>3.0200000000000002E-4</v>
      </c>
      <c r="D38" s="12">
        <f t="shared" si="0"/>
        <v>26</v>
      </c>
      <c r="E38" s="13">
        <f t="shared" si="1"/>
        <v>13</v>
      </c>
      <c r="F38" s="12">
        <f t="shared" si="2"/>
        <v>13</v>
      </c>
    </row>
    <row r="39" spans="1:6">
      <c r="A39" s="8">
        <v>3</v>
      </c>
      <c r="B39" s="11" t="s">
        <v>875</v>
      </c>
      <c r="C39" s="10">
        <v>0</v>
      </c>
      <c r="D39" s="12">
        <f t="shared" si="0"/>
        <v>0</v>
      </c>
      <c r="E39" s="13">
        <f t="shared" si="1"/>
        <v>0</v>
      </c>
      <c r="F39" s="12">
        <f t="shared" si="2"/>
        <v>0</v>
      </c>
    </row>
    <row r="40" spans="1:6">
      <c r="A40" s="8">
        <v>3</v>
      </c>
      <c r="B40" s="11" t="s">
        <v>876</v>
      </c>
      <c r="C40" s="10">
        <v>0</v>
      </c>
      <c r="D40" s="12">
        <f t="shared" si="0"/>
        <v>0</v>
      </c>
      <c r="E40" s="13">
        <f t="shared" si="1"/>
        <v>0</v>
      </c>
      <c r="F40" s="12">
        <f t="shared" si="2"/>
        <v>0</v>
      </c>
    </row>
    <row r="41" spans="1:6">
      <c r="A41" s="8">
        <v>3</v>
      </c>
      <c r="B41" s="11" t="s">
        <v>877</v>
      </c>
      <c r="C41" s="10">
        <v>4.1359999999999999E-3</v>
      </c>
      <c r="D41" s="12">
        <f t="shared" si="0"/>
        <v>360</v>
      </c>
      <c r="E41" s="13">
        <f t="shared" si="1"/>
        <v>180</v>
      </c>
      <c r="F41" s="12">
        <f t="shared" si="2"/>
        <v>180</v>
      </c>
    </row>
    <row r="42" spans="1:6">
      <c r="A42" s="8">
        <v>3</v>
      </c>
      <c r="B42" s="11" t="s">
        <v>878</v>
      </c>
      <c r="C42" s="10">
        <v>6.2896999999999995E-2</v>
      </c>
      <c r="D42" s="12">
        <f t="shared" si="0"/>
        <v>5475</v>
      </c>
      <c r="E42" s="13">
        <f t="shared" si="1"/>
        <v>2738</v>
      </c>
      <c r="F42" s="12">
        <f t="shared" si="2"/>
        <v>2737</v>
      </c>
    </row>
    <row r="43" spans="1:6">
      <c r="A43" s="8">
        <v>4</v>
      </c>
      <c r="B43" s="11" t="s">
        <v>879</v>
      </c>
      <c r="C43" s="10">
        <v>0.42529499999999998</v>
      </c>
      <c r="D43" s="9">
        <f t="shared" si="0"/>
        <v>37023</v>
      </c>
      <c r="E43" s="11">
        <f t="shared" si="1"/>
        <v>18512</v>
      </c>
      <c r="F43" s="9">
        <f t="shared" si="2"/>
        <v>18511</v>
      </c>
    </row>
    <row r="44" spans="1:6">
      <c r="A44" s="8"/>
      <c r="B44" s="11" t="s">
        <v>28</v>
      </c>
      <c r="C44" s="11"/>
      <c r="D44" s="14">
        <v>0.42543599999999998</v>
      </c>
      <c r="E44" s="11"/>
      <c r="F44" s="11"/>
    </row>
    <row r="45" spans="1:6">
      <c r="A45" s="8"/>
      <c r="B45" s="11" t="s">
        <v>29</v>
      </c>
      <c r="C45" s="11"/>
      <c r="D45" s="15">
        <f>ROUND(D43*D44,0)</f>
        <v>15751</v>
      </c>
      <c r="E45" s="16">
        <f>ROUND(D45/2,0)</f>
        <v>7876</v>
      </c>
      <c r="F45" s="15">
        <f>D45-E45</f>
        <v>7875</v>
      </c>
    </row>
    <row r="46" spans="1:6">
      <c r="A46" s="8"/>
      <c r="B46" s="11" t="s">
        <v>30</v>
      </c>
      <c r="C46" s="11"/>
      <c r="D46" s="12">
        <f>+D43-D45</f>
        <v>21272</v>
      </c>
      <c r="E46" s="13">
        <f>ROUND(D46/2,0)</f>
        <v>10636</v>
      </c>
      <c r="F46" s="12">
        <f>D46-E46</f>
        <v>10636</v>
      </c>
    </row>
    <row r="47" spans="1:6">
      <c r="A47" s="8">
        <v>4</v>
      </c>
      <c r="B47" s="11" t="s">
        <v>880</v>
      </c>
      <c r="C47" s="10">
        <v>0.177592</v>
      </c>
      <c r="D47" s="9">
        <f>ROUND(D$3*C47,0)</f>
        <v>15460</v>
      </c>
      <c r="E47" s="11">
        <f>ROUND(D47/2,0)</f>
        <v>7730</v>
      </c>
      <c r="F47" s="9">
        <f>D47-E47</f>
        <v>7730</v>
      </c>
    </row>
    <row r="48" spans="1:6">
      <c r="A48" s="8"/>
      <c r="B48" s="11" t="s">
        <v>28</v>
      </c>
      <c r="C48" s="11"/>
      <c r="D48" s="14">
        <v>0.40010400000000002</v>
      </c>
      <c r="E48" s="11"/>
      <c r="F48" s="11"/>
    </row>
    <row r="49" spans="1:8">
      <c r="A49" s="8"/>
      <c r="B49" s="11" t="s">
        <v>29</v>
      </c>
      <c r="C49" s="11"/>
      <c r="D49" s="15">
        <f>ROUND(D47*D48,0)</f>
        <v>6186</v>
      </c>
      <c r="E49" s="16">
        <f>ROUND(D49/2,0)</f>
        <v>3093</v>
      </c>
      <c r="F49" s="15">
        <f>D49-E49</f>
        <v>3093</v>
      </c>
    </row>
    <row r="50" spans="1:8">
      <c r="A50" s="8"/>
      <c r="B50" s="11" t="s">
        <v>30</v>
      </c>
      <c r="C50" s="11"/>
      <c r="D50" s="12">
        <f>+D47-D49</f>
        <v>9274</v>
      </c>
      <c r="E50" s="13">
        <f>ROUND(D50/2,0)</f>
        <v>4637</v>
      </c>
      <c r="F50" s="12">
        <f>D50-E50</f>
        <v>4637</v>
      </c>
    </row>
    <row r="51" spans="1:8">
      <c r="A51" s="8">
        <v>5</v>
      </c>
      <c r="B51" s="11" t="s">
        <v>881</v>
      </c>
      <c r="C51" s="10">
        <v>2.7394000000000002E-2</v>
      </c>
      <c r="D51" s="12">
        <f>ROUND(D$3*C51,0)</f>
        <v>2385</v>
      </c>
      <c r="E51" s="13">
        <f>ROUND(D51/2,0)</f>
        <v>1193</v>
      </c>
      <c r="F51" s="12">
        <f>D51-E51</f>
        <v>1192</v>
      </c>
    </row>
    <row r="52" spans="1:8">
      <c r="A52" s="8">
        <v>6</v>
      </c>
      <c r="B52" s="11" t="s">
        <v>545</v>
      </c>
      <c r="C52" s="10">
        <v>4.9129999999999998E-3</v>
      </c>
      <c r="D52" s="12">
        <f>+D3-SUM(D4:D5)-SUM(D10:D43)-D47-D51</f>
        <v>427</v>
      </c>
      <c r="E52" s="13">
        <f>ROUND(D52/2,0)</f>
        <v>214</v>
      </c>
      <c r="F52" s="12">
        <f>D52-E52</f>
        <v>213</v>
      </c>
    </row>
    <row r="53" spans="1:8">
      <c r="A53" s="8"/>
      <c r="B53" s="28" t="s">
        <v>288</v>
      </c>
      <c r="C53" s="10">
        <v>1</v>
      </c>
      <c r="D53" s="12">
        <f>+D4+SUM(D7:D42)+SUM(D45:D46)+SUM(D49:D52)</f>
        <v>87052</v>
      </c>
      <c r="E53" s="12">
        <f>+E4+SUM(E7:E42)+SUM(E45:E46)+SUM(E49:E52)</f>
        <v>43534</v>
      </c>
      <c r="F53" s="12">
        <f>+F4+SUM(F7:F42)+SUM(F45:F46)+SUM(F49:F52)</f>
        <v>43518</v>
      </c>
    </row>
    <row r="54" spans="1:8">
      <c r="B54" s="18" t="s">
        <v>38</v>
      </c>
      <c r="D54" s="19">
        <f>+D4</f>
        <v>103</v>
      </c>
      <c r="E54" s="19">
        <f>+E4</f>
        <v>52</v>
      </c>
      <c r="F54" s="19">
        <f>+F4</f>
        <v>51</v>
      </c>
    </row>
    <row r="55" spans="1:8">
      <c r="B55" s="2" t="s">
        <v>39</v>
      </c>
      <c r="D55" s="19">
        <f>+D7</f>
        <v>8340</v>
      </c>
      <c r="E55" s="19">
        <f>+E7</f>
        <v>4170</v>
      </c>
      <c r="F55" s="19">
        <f>+F7</f>
        <v>4170</v>
      </c>
    </row>
    <row r="56" spans="1:8">
      <c r="B56" s="2" t="s">
        <v>40</v>
      </c>
      <c r="D56" s="19">
        <f>+D45+D49</f>
        <v>21937</v>
      </c>
      <c r="E56" s="19">
        <f>+E45+E49</f>
        <v>10969</v>
      </c>
      <c r="F56" s="19">
        <f>+F45+F49</f>
        <v>10968</v>
      </c>
      <c r="H56" s="3">
        <v>1</v>
      </c>
    </row>
    <row r="57" spans="1:8">
      <c r="B57" s="18" t="s">
        <v>41</v>
      </c>
      <c r="D57" s="19">
        <f>+D53-D54-D55-D56</f>
        <v>56672</v>
      </c>
      <c r="E57" s="19">
        <f>+E53-E54-E55-E56</f>
        <v>28343</v>
      </c>
      <c r="F57" s="19">
        <f>+F53-F54-F55-F56</f>
        <v>28329</v>
      </c>
      <c r="H57" s="3">
        <v>2</v>
      </c>
    </row>
    <row r="59" spans="1:8" hidden="1">
      <c r="B59" s="3" t="s">
        <v>42</v>
      </c>
      <c r="C59" s="4">
        <v>0</v>
      </c>
      <c r="D59" s="3">
        <f>+D52-ROUND(D3*C52,0)</f>
        <v>-1</v>
      </c>
    </row>
    <row r="71" spans="1:1">
      <c r="A71" s="1" t="s">
        <v>590</v>
      </c>
    </row>
  </sheetData>
  <pageMargins left="0.7" right="0.7" top="0.75" bottom="0.75" header="0.3" footer="0.3"/>
  <pageSetup scale="64"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882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Worksheet'!$D$42</f>
        <v>286150</v>
      </c>
      <c r="E3" s="11"/>
      <c r="F3" s="11"/>
    </row>
    <row r="4" spans="1:6">
      <c r="A4" s="8">
        <v>0</v>
      </c>
      <c r="B4" s="11" t="s">
        <v>4</v>
      </c>
      <c r="C4" s="10">
        <v>1.3010000000000001E-3</v>
      </c>
      <c r="D4" s="12">
        <f>ROUND(D$3*C4,0)</f>
        <v>372</v>
      </c>
      <c r="E4" s="13">
        <f>ROUND(D4/2,0)</f>
        <v>186</v>
      </c>
      <c r="F4" s="12">
        <f>D4-E4</f>
        <v>186</v>
      </c>
    </row>
    <row r="5" spans="1:6">
      <c r="A5" s="8">
        <v>1</v>
      </c>
      <c r="B5" s="11" t="s">
        <v>883</v>
      </c>
      <c r="C5" s="10">
        <v>0.242949</v>
      </c>
      <c r="D5" s="9">
        <f>ROUND(D$3*C5,0)</f>
        <v>69520</v>
      </c>
      <c r="E5" s="11">
        <f>ROUND(D5/2,0)</f>
        <v>34760</v>
      </c>
      <c r="F5" s="9">
        <f>D5-E5</f>
        <v>34760</v>
      </c>
    </row>
    <row r="6" spans="1:6">
      <c r="A6" s="8"/>
      <c r="B6" s="11" t="s">
        <v>6</v>
      </c>
      <c r="C6" s="11"/>
      <c r="D6" s="14">
        <v>0.241366</v>
      </c>
      <c r="E6" s="11"/>
      <c r="F6" s="11"/>
    </row>
    <row r="7" spans="1:6">
      <c r="A7" s="8"/>
      <c r="B7" s="11" t="s">
        <v>7</v>
      </c>
      <c r="C7" s="11"/>
      <c r="D7" s="15">
        <f>ROUND(D5*D6,0)</f>
        <v>16780</v>
      </c>
      <c r="E7" s="16">
        <f>ROUND(D7/2,0)</f>
        <v>8390</v>
      </c>
      <c r="F7" s="15">
        <f>D7-E7</f>
        <v>8390</v>
      </c>
    </row>
    <row r="8" spans="1:6">
      <c r="A8" s="8"/>
      <c r="B8" s="11" t="s">
        <v>8</v>
      </c>
      <c r="C8" s="11"/>
      <c r="D8" s="12">
        <f>+D5-D7</f>
        <v>52740</v>
      </c>
      <c r="E8" s="13">
        <f>ROUND(D8/2,0)</f>
        <v>26370</v>
      </c>
      <c r="F8" s="12">
        <f>D8-E8</f>
        <v>26370</v>
      </c>
    </row>
    <row r="9" spans="1:6">
      <c r="A9" s="8">
        <v>2</v>
      </c>
      <c r="B9" s="11" t="s">
        <v>884</v>
      </c>
      <c r="C9" s="11"/>
      <c r="D9" s="9"/>
      <c r="E9" s="11"/>
      <c r="F9" s="11"/>
    </row>
    <row r="10" spans="1:6">
      <c r="A10" s="8"/>
      <c r="B10" s="11" t="s">
        <v>10</v>
      </c>
      <c r="C10" s="10">
        <v>3.1500000000000001E-4</v>
      </c>
      <c r="D10" s="12">
        <f>ROUND(D$3*C10,0)</f>
        <v>90</v>
      </c>
      <c r="E10" s="13">
        <f>ROUND(D10/2,0)</f>
        <v>45</v>
      </c>
      <c r="F10" s="12">
        <f>D10-E10</f>
        <v>45</v>
      </c>
    </row>
    <row r="11" spans="1:6">
      <c r="A11" s="8"/>
      <c r="B11" s="11" t="s">
        <v>11</v>
      </c>
      <c r="C11" s="10">
        <v>1.5799999999999999E-4</v>
      </c>
      <c r="D11" s="12">
        <f>ROUND(D$3*C11,0)</f>
        <v>45</v>
      </c>
      <c r="E11" s="13">
        <f>ROUND(D11/2,0)</f>
        <v>23</v>
      </c>
      <c r="F11" s="12">
        <f>D11-E11</f>
        <v>22</v>
      </c>
    </row>
    <row r="12" spans="1:6">
      <c r="A12" s="8">
        <v>2</v>
      </c>
      <c r="B12" s="11" t="s">
        <v>885</v>
      </c>
      <c r="C12" s="11"/>
      <c r="D12" s="9"/>
      <c r="E12" s="11"/>
      <c r="F12" s="11"/>
    </row>
    <row r="13" spans="1:6">
      <c r="A13" s="8"/>
      <c r="B13" s="11" t="s">
        <v>10</v>
      </c>
      <c r="C13" s="10">
        <v>1.1169999999999999E-3</v>
      </c>
      <c r="D13" s="12">
        <f>ROUND(D$3*C13,0)</f>
        <v>320</v>
      </c>
      <c r="E13" s="13">
        <f>ROUND(D13/2,0)</f>
        <v>160</v>
      </c>
      <c r="F13" s="12">
        <f>D13-E13</f>
        <v>160</v>
      </c>
    </row>
    <row r="14" spans="1:6">
      <c r="A14" s="8"/>
      <c r="B14" s="11" t="s">
        <v>11</v>
      </c>
      <c r="C14" s="10">
        <v>3.3500000000000001E-4</v>
      </c>
      <c r="D14" s="12">
        <f>ROUND(D$3*C14,0)</f>
        <v>96</v>
      </c>
      <c r="E14" s="13">
        <f>ROUND(D14/2,0)</f>
        <v>48</v>
      </c>
      <c r="F14" s="12">
        <f>D14-E14</f>
        <v>48</v>
      </c>
    </row>
    <row r="15" spans="1:6">
      <c r="A15" s="8">
        <v>2</v>
      </c>
      <c r="B15" s="11" t="s">
        <v>107</v>
      </c>
      <c r="C15" s="11"/>
      <c r="D15" s="9"/>
      <c r="E15" s="11"/>
      <c r="F15" s="11"/>
    </row>
    <row r="16" spans="1:6">
      <c r="A16" s="8"/>
      <c r="B16" s="11" t="s">
        <v>10</v>
      </c>
      <c r="C16" s="10">
        <v>2.9559999999999999E-3</v>
      </c>
      <c r="D16" s="12">
        <f>ROUND(D$3*C16,0)</f>
        <v>846</v>
      </c>
      <c r="E16" s="13">
        <f>ROUND(D16/2,0)</f>
        <v>423</v>
      </c>
      <c r="F16" s="12">
        <f>D16-E16</f>
        <v>423</v>
      </c>
    </row>
    <row r="17" spans="1:6">
      <c r="A17" s="8"/>
      <c r="B17" s="11" t="s">
        <v>11</v>
      </c>
      <c r="C17" s="10">
        <v>9.8999999999999994E-5</v>
      </c>
      <c r="D17" s="12">
        <f>ROUND(D$3*C17,0)</f>
        <v>28</v>
      </c>
      <c r="E17" s="13">
        <f>ROUND(D17/2,0)</f>
        <v>14</v>
      </c>
      <c r="F17" s="12">
        <f>D17-E17</f>
        <v>14</v>
      </c>
    </row>
    <row r="18" spans="1:6">
      <c r="A18" s="8">
        <v>2</v>
      </c>
      <c r="B18" s="11" t="s">
        <v>429</v>
      </c>
      <c r="C18" s="11"/>
      <c r="D18" s="9"/>
      <c r="E18" s="11"/>
      <c r="F18" s="11"/>
    </row>
    <row r="19" spans="1:6">
      <c r="A19" s="8"/>
      <c r="B19" s="11" t="s">
        <v>10</v>
      </c>
      <c r="C19" s="10">
        <v>7.8799999999999996E-4</v>
      </c>
      <c r="D19" s="12">
        <f>ROUND(D$3*C19,0)</f>
        <v>225</v>
      </c>
      <c r="E19" s="13">
        <f>ROUND(D19/2,0)</f>
        <v>113</v>
      </c>
      <c r="F19" s="12">
        <f>D19-E19</f>
        <v>112</v>
      </c>
    </row>
    <row r="20" spans="1:6">
      <c r="A20" s="8"/>
      <c r="B20" s="11" t="s">
        <v>11</v>
      </c>
      <c r="C20" s="10">
        <v>1.9699999999999999E-4</v>
      </c>
      <c r="D20" s="12">
        <f>ROUND(D$3*C20,0)</f>
        <v>56</v>
      </c>
      <c r="E20" s="13">
        <f>ROUND(D20/2,0)</f>
        <v>28</v>
      </c>
      <c r="F20" s="12">
        <f>D20-E20</f>
        <v>28</v>
      </c>
    </row>
    <row r="21" spans="1:6">
      <c r="A21" s="8">
        <v>2</v>
      </c>
      <c r="B21" s="11" t="s">
        <v>886</v>
      </c>
      <c r="C21" s="11"/>
      <c r="D21" s="9"/>
      <c r="E21" s="11"/>
      <c r="F21" s="11"/>
    </row>
    <row r="22" spans="1:6">
      <c r="A22" s="8"/>
      <c r="B22" s="11" t="s">
        <v>10</v>
      </c>
      <c r="C22" s="10">
        <v>2.7460000000000002E-3</v>
      </c>
      <c r="D22" s="12">
        <f>ROUND(D$3*C22,0)</f>
        <v>786</v>
      </c>
      <c r="E22" s="13">
        <f>ROUND(D22/2,0)</f>
        <v>393</v>
      </c>
      <c r="F22" s="12">
        <f>D22-E22</f>
        <v>393</v>
      </c>
    </row>
    <row r="23" spans="1:6">
      <c r="A23" s="8"/>
      <c r="B23" s="11" t="s">
        <v>11</v>
      </c>
      <c r="C23" s="10">
        <v>1.1169999999999999E-3</v>
      </c>
      <c r="D23" s="12">
        <f>ROUND(D$3*C23,0)</f>
        <v>320</v>
      </c>
      <c r="E23" s="13">
        <f>ROUND(D23/2,0)</f>
        <v>160</v>
      </c>
      <c r="F23" s="12">
        <f>D23-E23</f>
        <v>160</v>
      </c>
    </row>
    <row r="24" spans="1:6">
      <c r="A24" s="8">
        <v>2</v>
      </c>
      <c r="B24" s="11" t="s">
        <v>887</v>
      </c>
      <c r="C24" s="11"/>
      <c r="D24" s="9"/>
      <c r="E24" s="11"/>
      <c r="F24" s="11"/>
    </row>
    <row r="25" spans="1:6">
      <c r="A25" s="8"/>
      <c r="B25" s="11" t="s">
        <v>10</v>
      </c>
      <c r="C25" s="10">
        <v>2.33E-4</v>
      </c>
      <c r="D25" s="12">
        <f>ROUND(D$3*C25,0)</f>
        <v>67</v>
      </c>
      <c r="E25" s="13">
        <f>ROUND(D25/2,0)</f>
        <v>34</v>
      </c>
      <c r="F25" s="12">
        <f>D25-E25</f>
        <v>33</v>
      </c>
    </row>
    <row r="26" spans="1:6">
      <c r="A26" s="8"/>
      <c r="B26" s="11" t="s">
        <v>11</v>
      </c>
      <c r="C26" s="10">
        <v>6.8999999999999997E-5</v>
      </c>
      <c r="D26" s="12">
        <f>ROUND(D$3*C26,0)</f>
        <v>20</v>
      </c>
      <c r="E26" s="13">
        <f>ROUND(D26/2,0)</f>
        <v>10</v>
      </c>
      <c r="F26" s="12">
        <f>D26-E26</f>
        <v>10</v>
      </c>
    </row>
    <row r="27" spans="1:6">
      <c r="A27" s="8">
        <v>2</v>
      </c>
      <c r="B27" s="11" t="s">
        <v>53</v>
      </c>
      <c r="C27" s="11"/>
      <c r="D27" s="9"/>
      <c r="E27" s="11"/>
      <c r="F27" s="11"/>
    </row>
    <row r="28" spans="1:6">
      <c r="A28" s="8"/>
      <c r="B28" s="11" t="s">
        <v>10</v>
      </c>
      <c r="C28" s="10">
        <v>2.3599999999999999E-4</v>
      </c>
      <c r="D28" s="12">
        <f>ROUND(D$3*C28,0)</f>
        <v>68</v>
      </c>
      <c r="E28" s="13">
        <f>ROUND(D28/2,0)</f>
        <v>34</v>
      </c>
      <c r="F28" s="12">
        <f>D28-E28</f>
        <v>34</v>
      </c>
    </row>
    <row r="29" spans="1:6">
      <c r="A29" s="8"/>
      <c r="B29" s="11" t="s">
        <v>11</v>
      </c>
      <c r="C29" s="10">
        <v>5.8999999999999998E-5</v>
      </c>
      <c r="D29" s="12">
        <f>ROUND(D$3*C29,0)</f>
        <v>17</v>
      </c>
      <c r="E29" s="13">
        <f>ROUND(D29/2,0)</f>
        <v>9</v>
      </c>
      <c r="F29" s="12">
        <f>D29-E29</f>
        <v>8</v>
      </c>
    </row>
    <row r="30" spans="1:6">
      <c r="A30" s="8">
        <v>2</v>
      </c>
      <c r="B30" s="11" t="s">
        <v>568</v>
      </c>
      <c r="C30" s="11"/>
      <c r="D30" s="9"/>
      <c r="E30" s="11"/>
      <c r="F30" s="11"/>
    </row>
    <row r="31" spans="1:6">
      <c r="A31" s="8"/>
      <c r="B31" s="11" t="s">
        <v>10</v>
      </c>
      <c r="C31" s="10">
        <v>8.1800000000000004E-4</v>
      </c>
      <c r="D31" s="12">
        <f>ROUND(D$3*C31,0)</f>
        <v>234</v>
      </c>
      <c r="E31" s="13">
        <f>ROUND(D31/2,0)</f>
        <v>117</v>
      </c>
      <c r="F31" s="12">
        <f>D31-E31</f>
        <v>117</v>
      </c>
    </row>
    <row r="32" spans="1:6">
      <c r="A32" s="8"/>
      <c r="B32" s="11" t="s">
        <v>11</v>
      </c>
      <c r="C32" s="10">
        <v>5.1199999999999998E-4</v>
      </c>
      <c r="D32" s="12">
        <f>ROUND(D$3*C32,0)</f>
        <v>147</v>
      </c>
      <c r="E32" s="13">
        <f>ROUND(D32/2,0)</f>
        <v>74</v>
      </c>
      <c r="F32" s="12">
        <f>D32-E32</f>
        <v>73</v>
      </c>
    </row>
    <row r="33" spans="1:6">
      <c r="A33" s="8">
        <v>2</v>
      </c>
      <c r="B33" s="11" t="s">
        <v>888</v>
      </c>
      <c r="C33" s="11"/>
      <c r="D33" s="9"/>
      <c r="E33" s="11"/>
      <c r="F33" s="11"/>
    </row>
    <row r="34" spans="1:6">
      <c r="A34" s="8"/>
      <c r="B34" s="11" t="s">
        <v>10</v>
      </c>
      <c r="C34" s="10">
        <v>4.3399999999999998E-4</v>
      </c>
      <c r="D34" s="12">
        <f>ROUND(D$3*C34,0)</f>
        <v>124</v>
      </c>
      <c r="E34" s="13">
        <f>ROUND(D34/2,0)</f>
        <v>62</v>
      </c>
      <c r="F34" s="12">
        <f>D34-E34</f>
        <v>62</v>
      </c>
    </row>
    <row r="35" spans="1:6">
      <c r="A35" s="8"/>
      <c r="B35" s="11" t="s">
        <v>11</v>
      </c>
      <c r="C35" s="10">
        <v>8.5000000000000006E-5</v>
      </c>
      <c r="D35" s="12">
        <f>ROUND(D$3*C35,0)</f>
        <v>24</v>
      </c>
      <c r="E35" s="13">
        <f>ROUND(D35/2,0)</f>
        <v>12</v>
      </c>
      <c r="F35" s="12">
        <f>D35-E35</f>
        <v>12</v>
      </c>
    </row>
    <row r="36" spans="1:6">
      <c r="A36" s="8">
        <v>2</v>
      </c>
      <c r="B36" s="11" t="s">
        <v>376</v>
      </c>
      <c r="C36" s="11"/>
      <c r="D36" s="9"/>
      <c r="E36" s="11"/>
      <c r="F36" s="11"/>
    </row>
    <row r="37" spans="1:6">
      <c r="A37" s="8"/>
      <c r="B37" s="11" t="s">
        <v>10</v>
      </c>
      <c r="C37" s="10">
        <v>2.0100000000000001E-3</v>
      </c>
      <c r="D37" s="12">
        <f>ROUND(D$3*C37,0)</f>
        <v>575</v>
      </c>
      <c r="E37" s="13">
        <f>ROUND(D37/2,0)</f>
        <v>288</v>
      </c>
      <c r="F37" s="12">
        <f>D37-E37</f>
        <v>287</v>
      </c>
    </row>
    <row r="38" spans="1:6">
      <c r="A38" s="8"/>
      <c r="B38" s="11" t="s">
        <v>11</v>
      </c>
      <c r="C38" s="10">
        <v>8.6399999999999997E-4</v>
      </c>
      <c r="D38" s="12">
        <f>ROUND(D$3*C38,0)</f>
        <v>247</v>
      </c>
      <c r="E38" s="13">
        <f>ROUND(D38/2,0)</f>
        <v>124</v>
      </c>
      <c r="F38" s="12">
        <f>D38-E38</f>
        <v>123</v>
      </c>
    </row>
    <row r="39" spans="1:6">
      <c r="A39" s="8">
        <v>2</v>
      </c>
      <c r="B39" s="11" t="s">
        <v>673</v>
      </c>
      <c r="C39" s="11"/>
      <c r="D39" s="9"/>
      <c r="E39" s="11"/>
      <c r="F39" s="11"/>
    </row>
    <row r="40" spans="1:6">
      <c r="A40" s="8"/>
      <c r="B40" s="11" t="s">
        <v>10</v>
      </c>
      <c r="C40" s="10">
        <v>4.66E-4</v>
      </c>
      <c r="D40" s="12">
        <f>ROUND(D$3*C40,0)</f>
        <v>133</v>
      </c>
      <c r="E40" s="13">
        <f>ROUND(D40/2,0)</f>
        <v>67</v>
      </c>
      <c r="F40" s="12">
        <f>D40-E40</f>
        <v>66</v>
      </c>
    </row>
    <row r="41" spans="1:6">
      <c r="A41" s="8"/>
      <c r="B41" s="11" t="s">
        <v>11</v>
      </c>
      <c r="C41" s="10">
        <v>1.9699999999999999E-4</v>
      </c>
      <c r="D41" s="12">
        <f>ROUND(D$3*C41,0)</f>
        <v>56</v>
      </c>
      <c r="E41" s="13">
        <f>ROUND(D41/2,0)</f>
        <v>28</v>
      </c>
      <c r="F41" s="12">
        <f>D41-E41</f>
        <v>28</v>
      </c>
    </row>
    <row r="42" spans="1:6">
      <c r="A42" s="8">
        <v>3</v>
      </c>
      <c r="B42" s="11" t="s">
        <v>889</v>
      </c>
      <c r="C42" s="10">
        <v>0.108455</v>
      </c>
      <c r="D42" s="12">
        <f>ROUND(D$3*C42,0)</f>
        <v>31034</v>
      </c>
      <c r="E42" s="13">
        <f>ROUND(D42/2,0)</f>
        <v>15517</v>
      </c>
      <c r="F42" s="12">
        <f>D42-E42</f>
        <v>15517</v>
      </c>
    </row>
    <row r="43" spans="1:6">
      <c r="A43" s="8">
        <v>3</v>
      </c>
      <c r="B43" s="11" t="s">
        <v>890</v>
      </c>
      <c r="C43" s="10">
        <v>1.5100000000000001E-4</v>
      </c>
      <c r="D43" s="12">
        <f>ROUND(D$3*C43,0)</f>
        <v>43</v>
      </c>
      <c r="E43" s="13">
        <f>ROUND(D43/2,0)</f>
        <v>22</v>
      </c>
      <c r="F43" s="12">
        <f>D43-E43</f>
        <v>21</v>
      </c>
    </row>
    <row r="44" spans="1:6">
      <c r="A44" s="8">
        <v>4</v>
      </c>
      <c r="B44" s="11" t="s">
        <v>891</v>
      </c>
      <c r="C44" s="10">
        <v>0.58517699999999995</v>
      </c>
      <c r="D44" s="9">
        <f>ROUND(D$3*C44,0)</f>
        <v>167448</v>
      </c>
      <c r="E44" s="11">
        <f>ROUND(D44/2,0)</f>
        <v>83724</v>
      </c>
      <c r="F44" s="9">
        <f>D44-E44</f>
        <v>83724</v>
      </c>
    </row>
    <row r="45" spans="1:6">
      <c r="A45" s="8"/>
      <c r="B45" s="11" t="s">
        <v>28</v>
      </c>
      <c r="C45" s="11"/>
      <c r="D45" s="14">
        <v>0.39505600000000002</v>
      </c>
      <c r="E45" s="11"/>
      <c r="F45" s="11"/>
    </row>
    <row r="46" spans="1:6">
      <c r="A46" s="8"/>
      <c r="B46" s="11" t="s">
        <v>29</v>
      </c>
      <c r="C46" s="11"/>
      <c r="D46" s="15">
        <f>ROUND(D44*D45,0)</f>
        <v>66151</v>
      </c>
      <c r="E46" s="16">
        <f>ROUND(D46/2,0)</f>
        <v>33076</v>
      </c>
      <c r="F46" s="15">
        <f>D46-E46</f>
        <v>33075</v>
      </c>
    </row>
    <row r="47" spans="1:6">
      <c r="A47" s="8"/>
      <c r="B47" s="11" t="s">
        <v>30</v>
      </c>
      <c r="C47" s="11"/>
      <c r="D47" s="12">
        <f>+D44-D46</f>
        <v>101297</v>
      </c>
      <c r="E47" s="13">
        <f>ROUND(D47/2,0)</f>
        <v>50649</v>
      </c>
      <c r="F47" s="12">
        <f>D47-E47</f>
        <v>50648</v>
      </c>
    </row>
    <row r="48" spans="1:6">
      <c r="A48" s="8">
        <v>5</v>
      </c>
      <c r="B48" s="11" t="s">
        <v>892</v>
      </c>
      <c r="C48" s="10">
        <v>4.1137E-2</v>
      </c>
      <c r="D48" s="12">
        <f>ROUND(D$3*C48,0)</f>
        <v>11771</v>
      </c>
      <c r="E48" s="13">
        <f>ROUND(D48/2,0)</f>
        <v>5886</v>
      </c>
      <c r="F48" s="12">
        <f>D48-E48</f>
        <v>5885</v>
      </c>
    </row>
    <row r="49" spans="1:8">
      <c r="A49" s="8">
        <v>6</v>
      </c>
      <c r="B49" s="11" t="s">
        <v>545</v>
      </c>
      <c r="C49" s="10">
        <v>5.019E-3</v>
      </c>
      <c r="D49" s="12">
        <f>+D3-SUM(D4:D5)-SUM(D10:D44)-D48</f>
        <v>1438</v>
      </c>
      <c r="E49" s="13">
        <f>ROUND(D49/2,0)</f>
        <v>719</v>
      </c>
      <c r="F49" s="12">
        <f>D49-E49</f>
        <v>719</v>
      </c>
    </row>
    <row r="50" spans="1:8">
      <c r="A50" s="8"/>
      <c r="B50" s="28" t="s">
        <v>288</v>
      </c>
      <c r="C50" s="10">
        <v>0.99999999999999989</v>
      </c>
      <c r="D50" s="12">
        <f>+D4+SUM(D7:D43)+SUM(D46:D49)</f>
        <v>286150</v>
      </c>
      <c r="E50" s="12">
        <f>+E4+SUM(E7:E43)+SUM(E46:E49)</f>
        <v>143081</v>
      </c>
      <c r="F50" s="12">
        <f>+F4+SUM(F7:F43)+SUM(F46:F49)</f>
        <v>143069</v>
      </c>
    </row>
    <row r="51" spans="1:8">
      <c r="B51" s="18" t="s">
        <v>38</v>
      </c>
      <c r="D51" s="19">
        <f>+D4</f>
        <v>372</v>
      </c>
      <c r="E51" s="19">
        <f>+E4</f>
        <v>186</v>
      </c>
      <c r="F51" s="19">
        <f>+F4</f>
        <v>186</v>
      </c>
    </row>
    <row r="52" spans="1:8">
      <c r="B52" s="2" t="s">
        <v>39</v>
      </c>
      <c r="D52" s="19">
        <f>+D7</f>
        <v>16780</v>
      </c>
      <c r="E52" s="19">
        <f>+E7</f>
        <v>8390</v>
      </c>
      <c r="F52" s="19">
        <f>+F7</f>
        <v>8390</v>
      </c>
    </row>
    <row r="53" spans="1:8">
      <c r="B53" s="2" t="s">
        <v>40</v>
      </c>
      <c r="D53" s="19">
        <f>+D46</f>
        <v>66151</v>
      </c>
      <c r="E53" s="19">
        <f>+E46</f>
        <v>33076</v>
      </c>
      <c r="F53" s="19">
        <f>+F46</f>
        <v>33075</v>
      </c>
      <c r="H53" s="3">
        <v>1</v>
      </c>
    </row>
    <row r="54" spans="1:8">
      <c r="B54" s="18" t="s">
        <v>41</v>
      </c>
      <c r="D54" s="19">
        <f>+D50-D51-D52-D53</f>
        <v>202847</v>
      </c>
      <c r="E54" s="19">
        <f>+E50-E51-E52-E53</f>
        <v>101429</v>
      </c>
      <c r="F54" s="19">
        <f>+F50-F51-F52-F53</f>
        <v>101418</v>
      </c>
      <c r="H54" s="3">
        <v>2</v>
      </c>
    </row>
    <row r="56" spans="1:8" hidden="1">
      <c r="B56" s="3" t="s">
        <v>42</v>
      </c>
      <c r="C56" s="4">
        <v>0</v>
      </c>
      <c r="D56" s="3">
        <f>+D49-ROUND(D3*C49,0)</f>
        <v>2</v>
      </c>
    </row>
    <row r="71" spans="1:1">
      <c r="A71" s="1" t="s">
        <v>590</v>
      </c>
    </row>
  </sheetData>
  <pageMargins left="0.7" right="0.7" top="0.75" bottom="0.75" header="0.3" footer="0.3"/>
  <pageSetup scale="64"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WVB85"/>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893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Worksheet'!$D$43</f>
        <v>614664</v>
      </c>
      <c r="E3" s="11"/>
      <c r="F3" s="11"/>
    </row>
    <row r="4" spans="1:6">
      <c r="A4" s="8">
        <v>0</v>
      </c>
      <c r="B4" s="11" t="s">
        <v>4</v>
      </c>
      <c r="C4" s="10">
        <v>1.2110000000000001E-3</v>
      </c>
      <c r="D4" s="12">
        <f>ROUND(D$3*C4,0)</f>
        <v>744</v>
      </c>
      <c r="E4" s="13">
        <f>ROUND(D4/2,0)</f>
        <v>372</v>
      </c>
      <c r="F4" s="12">
        <f>D4-E4</f>
        <v>372</v>
      </c>
    </row>
    <row r="5" spans="1:6">
      <c r="A5" s="8">
        <v>1</v>
      </c>
      <c r="B5" s="11" t="s">
        <v>894</v>
      </c>
      <c r="C5" s="10">
        <v>0.116184</v>
      </c>
      <c r="D5" s="9">
        <f>ROUND(D$3*C5,0)</f>
        <v>71414</v>
      </c>
      <c r="E5" s="11">
        <f>ROUND(D5/2,0)</f>
        <v>35707</v>
      </c>
      <c r="F5" s="9">
        <f>D5-E5</f>
        <v>35707</v>
      </c>
    </row>
    <row r="6" spans="1:6">
      <c r="A6" s="8"/>
      <c r="B6" s="11" t="s">
        <v>6</v>
      </c>
      <c r="C6" s="11"/>
      <c r="D6" s="14">
        <v>0.116608</v>
      </c>
      <c r="E6" s="11"/>
      <c r="F6" s="11"/>
    </row>
    <row r="7" spans="1:6">
      <c r="A7" s="8"/>
      <c r="B7" s="11" t="s">
        <v>7</v>
      </c>
      <c r="C7" s="11"/>
      <c r="D7" s="15">
        <f>ROUND(D5*D6,0)</f>
        <v>8327</v>
      </c>
      <c r="E7" s="16">
        <f>ROUND(D7/2,0)</f>
        <v>4164</v>
      </c>
      <c r="F7" s="15">
        <f>D7-E7</f>
        <v>4163</v>
      </c>
    </row>
    <row r="8" spans="1:6">
      <c r="A8" s="8"/>
      <c r="B8" s="11" t="s">
        <v>8</v>
      </c>
      <c r="C8" s="11"/>
      <c r="D8" s="12">
        <f>+D5-D7</f>
        <v>63087</v>
      </c>
      <c r="E8" s="13">
        <f>ROUND(D8/2,0)</f>
        <v>31544</v>
      </c>
      <c r="F8" s="12">
        <f>D8-E8</f>
        <v>31543</v>
      </c>
    </row>
    <row r="9" spans="1:6">
      <c r="A9" s="8">
        <v>2</v>
      </c>
      <c r="B9" s="11" t="s">
        <v>669</v>
      </c>
      <c r="C9" s="11"/>
      <c r="D9" s="9"/>
      <c r="E9" s="11"/>
      <c r="F9" s="11"/>
    </row>
    <row r="10" spans="1:6">
      <c r="A10" s="8"/>
      <c r="B10" s="11" t="s">
        <v>10</v>
      </c>
      <c r="C10" s="10">
        <v>5.1400000000000003E-4</v>
      </c>
      <c r="D10" s="12">
        <f>ROUND(D$3*C10,0)</f>
        <v>316</v>
      </c>
      <c r="E10" s="13">
        <f>ROUND(D10/2,0)</f>
        <v>158</v>
      </c>
      <c r="F10" s="12">
        <f>D10-E10</f>
        <v>158</v>
      </c>
    </row>
    <row r="11" spans="1:6">
      <c r="A11" s="8"/>
      <c r="B11" s="11" t="s">
        <v>11</v>
      </c>
      <c r="C11" s="10">
        <v>3.6999999999999998E-5</v>
      </c>
      <c r="D11" s="12">
        <f>ROUND(D$3*C11,0)</f>
        <v>23</v>
      </c>
      <c r="E11" s="13">
        <f>ROUND(D11/2,0)</f>
        <v>12</v>
      </c>
      <c r="F11" s="12">
        <f>D11-E11</f>
        <v>11</v>
      </c>
    </row>
    <row r="12" spans="1:6">
      <c r="A12" s="8">
        <v>2</v>
      </c>
      <c r="B12" s="11" t="s">
        <v>895</v>
      </c>
      <c r="C12" s="11"/>
      <c r="D12" s="9"/>
      <c r="E12" s="11"/>
      <c r="F12" s="11"/>
    </row>
    <row r="13" spans="1:6">
      <c r="A13" s="8"/>
      <c r="B13" s="11" t="s">
        <v>10</v>
      </c>
      <c r="C13" s="10">
        <v>6.3299999999999999E-4</v>
      </c>
      <c r="D13" s="12">
        <f>ROUND(D$3*C13,0)</f>
        <v>389</v>
      </c>
      <c r="E13" s="13">
        <f>ROUND(D13/2,0)</f>
        <v>195</v>
      </c>
      <c r="F13" s="12">
        <f>D13-E13</f>
        <v>194</v>
      </c>
    </row>
    <row r="14" spans="1:6">
      <c r="A14" s="8"/>
      <c r="B14" s="11" t="s">
        <v>11</v>
      </c>
      <c r="C14" s="10">
        <v>6.3900000000000003E-4</v>
      </c>
      <c r="D14" s="12">
        <f>ROUND(D$3*C14,0)</f>
        <v>393</v>
      </c>
      <c r="E14" s="13">
        <f>ROUND(D14/2,0)</f>
        <v>197</v>
      </c>
      <c r="F14" s="12">
        <f>D14-E14</f>
        <v>196</v>
      </c>
    </row>
    <row r="15" spans="1:6">
      <c r="A15" s="8">
        <v>2</v>
      </c>
      <c r="B15" s="11" t="s">
        <v>372</v>
      </c>
      <c r="C15" s="11"/>
      <c r="D15" s="9"/>
      <c r="E15" s="11"/>
      <c r="F15" s="11"/>
    </row>
    <row r="16" spans="1:6">
      <c r="A16" s="8"/>
      <c r="B16" s="11" t="s">
        <v>10</v>
      </c>
      <c r="C16" s="10">
        <v>5.3399999999999997E-4</v>
      </c>
      <c r="D16" s="12">
        <f>ROUND(D$3*C16,0)</f>
        <v>328</v>
      </c>
      <c r="E16" s="13">
        <f>ROUND(D16/2,0)</f>
        <v>164</v>
      </c>
      <c r="F16" s="12">
        <f>D16-E16</f>
        <v>164</v>
      </c>
    </row>
    <row r="17" spans="1:6">
      <c r="A17" s="8"/>
      <c r="B17" s="11" t="s">
        <v>11</v>
      </c>
      <c r="C17" s="10">
        <v>0</v>
      </c>
      <c r="D17" s="12">
        <f>ROUND(D$3*C17,0)</f>
        <v>0</v>
      </c>
      <c r="E17" s="13">
        <f>ROUND(D17/2,0)</f>
        <v>0</v>
      </c>
      <c r="F17" s="12">
        <f>D17-E17</f>
        <v>0</v>
      </c>
    </row>
    <row r="18" spans="1:6">
      <c r="A18" s="8">
        <v>2</v>
      </c>
      <c r="B18" s="11" t="s">
        <v>896</v>
      </c>
      <c r="C18" s="11"/>
      <c r="D18" s="9"/>
      <c r="E18" s="11"/>
      <c r="F18" s="11"/>
    </row>
    <row r="19" spans="1:6">
      <c r="A19" s="8"/>
      <c r="B19" s="11" t="s">
        <v>10</v>
      </c>
      <c r="C19" s="10">
        <v>2.02E-4</v>
      </c>
      <c r="D19" s="12">
        <f>ROUND(D$3*C19,0)</f>
        <v>124</v>
      </c>
      <c r="E19" s="13">
        <f>ROUND(D19/2,0)</f>
        <v>62</v>
      </c>
      <c r="F19" s="12">
        <f>D19-E19</f>
        <v>62</v>
      </c>
    </row>
    <row r="20" spans="1:6">
      <c r="A20" s="8"/>
      <c r="B20" s="11" t="s">
        <v>11</v>
      </c>
      <c r="C20" s="10">
        <v>0</v>
      </c>
      <c r="D20" s="12">
        <f>ROUND(D$3*C20,0)</f>
        <v>0</v>
      </c>
      <c r="E20" s="13">
        <f>ROUND(D20/2,0)</f>
        <v>0</v>
      </c>
      <c r="F20" s="12">
        <f>D20-E20</f>
        <v>0</v>
      </c>
    </row>
    <row r="21" spans="1:6">
      <c r="A21" s="8">
        <v>2</v>
      </c>
      <c r="B21" s="11" t="s">
        <v>897</v>
      </c>
      <c r="C21" s="11"/>
      <c r="D21" s="9"/>
      <c r="E21" s="11"/>
      <c r="F21" s="11"/>
    </row>
    <row r="22" spans="1:6">
      <c r="A22" s="8"/>
      <c r="B22" s="11" t="s">
        <v>10</v>
      </c>
      <c r="C22" s="10">
        <v>1.5300000000000001E-4</v>
      </c>
      <c r="D22" s="12">
        <f>ROUND(D$3*C22,0)</f>
        <v>94</v>
      </c>
      <c r="E22" s="13">
        <f>ROUND(D22/2,0)</f>
        <v>47</v>
      </c>
      <c r="F22" s="12">
        <f>D22-E22</f>
        <v>47</v>
      </c>
    </row>
    <row r="23" spans="1:6">
      <c r="A23" s="8"/>
      <c r="B23" s="11" t="s">
        <v>11</v>
      </c>
      <c r="C23" s="10">
        <v>0</v>
      </c>
      <c r="D23" s="12">
        <f>ROUND(D$3*C23,0)</f>
        <v>0</v>
      </c>
      <c r="E23" s="13">
        <f>ROUND(D23/2,0)</f>
        <v>0</v>
      </c>
      <c r="F23" s="12">
        <f>D23-E23</f>
        <v>0</v>
      </c>
    </row>
    <row r="24" spans="1:6">
      <c r="A24" s="8">
        <v>2</v>
      </c>
      <c r="B24" s="11" t="s">
        <v>898</v>
      </c>
      <c r="C24" s="11"/>
      <c r="D24" s="9"/>
      <c r="E24" s="11"/>
      <c r="F24" s="11"/>
    </row>
    <row r="25" spans="1:6">
      <c r="A25" s="8"/>
      <c r="B25" s="11" t="s">
        <v>10</v>
      </c>
      <c r="C25" s="10">
        <v>5.5000000000000002E-5</v>
      </c>
      <c r="D25" s="12">
        <f>ROUND(D$3*C25,0)</f>
        <v>34</v>
      </c>
      <c r="E25" s="13">
        <f>ROUND(D25/2,0)</f>
        <v>17</v>
      </c>
      <c r="F25" s="12">
        <f>D25-E25</f>
        <v>17</v>
      </c>
    </row>
    <row r="26" spans="1:6">
      <c r="A26" s="8"/>
      <c r="B26" s="11" t="s">
        <v>11</v>
      </c>
      <c r="C26" s="10">
        <v>0</v>
      </c>
      <c r="D26" s="12">
        <f>ROUND(D$3*C26,0)</f>
        <v>0</v>
      </c>
      <c r="E26" s="13">
        <f>ROUND(D26/2,0)</f>
        <v>0</v>
      </c>
      <c r="F26" s="12">
        <f>D26-E26</f>
        <v>0</v>
      </c>
    </row>
    <row r="27" spans="1:6">
      <c r="A27" s="8">
        <v>2</v>
      </c>
      <c r="B27" s="11" t="s">
        <v>57</v>
      </c>
      <c r="C27" s="11"/>
      <c r="D27" s="9"/>
      <c r="E27" s="11"/>
      <c r="F27" s="11"/>
    </row>
    <row r="28" spans="1:6">
      <c r="A28" s="8"/>
      <c r="B28" s="11" t="s">
        <v>10</v>
      </c>
      <c r="C28" s="10">
        <v>1.8259999999999999E-3</v>
      </c>
      <c r="D28" s="12">
        <f>ROUND(D$3*C28,0)</f>
        <v>1122</v>
      </c>
      <c r="E28" s="13">
        <f>ROUND(D28/2,0)</f>
        <v>561</v>
      </c>
      <c r="F28" s="12">
        <f>D28-E28</f>
        <v>561</v>
      </c>
    </row>
    <row r="29" spans="1:6">
      <c r="A29" s="8"/>
      <c r="B29" s="11" t="s">
        <v>11</v>
      </c>
      <c r="C29" s="10">
        <v>4.6E-5</v>
      </c>
      <c r="D29" s="12">
        <f>ROUND(D$3*C29,0)</f>
        <v>28</v>
      </c>
      <c r="E29" s="13">
        <f>ROUND(D29/2,0)</f>
        <v>14</v>
      </c>
      <c r="F29" s="12">
        <f>D29-E29</f>
        <v>14</v>
      </c>
    </row>
    <row r="30" spans="1:6">
      <c r="A30" s="8">
        <v>2</v>
      </c>
      <c r="B30" s="11" t="s">
        <v>20</v>
      </c>
      <c r="C30" s="11"/>
      <c r="D30" s="9"/>
      <c r="E30" s="11"/>
      <c r="F30" s="11"/>
    </row>
    <row r="31" spans="1:6">
      <c r="A31" s="8"/>
      <c r="B31" s="11" t="s">
        <v>10</v>
      </c>
      <c r="C31" s="10">
        <v>9.5299999999999996E-4</v>
      </c>
      <c r="D31" s="12">
        <f>ROUND(D$3*C31,0)</f>
        <v>586</v>
      </c>
      <c r="E31" s="13">
        <f>ROUND(D31/2,0)</f>
        <v>293</v>
      </c>
      <c r="F31" s="12">
        <f>D31-E31</f>
        <v>293</v>
      </c>
    </row>
    <row r="32" spans="1:6">
      <c r="A32" s="8"/>
      <c r="B32" s="11" t="s">
        <v>11</v>
      </c>
      <c r="C32" s="10">
        <v>0</v>
      </c>
      <c r="D32" s="12">
        <f>ROUND(D$3*C32,0)</f>
        <v>0</v>
      </c>
      <c r="E32" s="13">
        <f>ROUND(D32/2,0)</f>
        <v>0</v>
      </c>
      <c r="F32" s="12">
        <f>D32-E32</f>
        <v>0</v>
      </c>
    </row>
    <row r="33" spans="1:6">
      <c r="A33" s="8">
        <v>2</v>
      </c>
      <c r="B33" s="11" t="s">
        <v>569</v>
      </c>
      <c r="C33" s="11"/>
      <c r="D33" s="9"/>
      <c r="E33" s="11"/>
      <c r="F33" s="11"/>
    </row>
    <row r="34" spans="1:6">
      <c r="A34" s="8"/>
      <c r="B34" s="11" t="s">
        <v>10</v>
      </c>
      <c r="C34" s="10">
        <v>6.5899999999999997E-4</v>
      </c>
      <c r="D34" s="12">
        <f t="shared" ref="D34:D44" si="0">ROUND(D$3*C34,0)</f>
        <v>405</v>
      </c>
      <c r="E34" s="13">
        <f t="shared" ref="E34:E44" si="1">ROUND(D34/2,0)</f>
        <v>203</v>
      </c>
      <c r="F34" s="12">
        <f t="shared" ref="F34:F44" si="2">D34-E34</f>
        <v>202</v>
      </c>
    </row>
    <row r="35" spans="1:6">
      <c r="A35" s="8"/>
      <c r="B35" s="11" t="s">
        <v>11</v>
      </c>
      <c r="C35" s="10">
        <v>0</v>
      </c>
      <c r="D35" s="12">
        <f t="shared" si="0"/>
        <v>0</v>
      </c>
      <c r="E35" s="13">
        <f t="shared" si="1"/>
        <v>0</v>
      </c>
      <c r="F35" s="12">
        <f t="shared" si="2"/>
        <v>0</v>
      </c>
    </row>
    <row r="36" spans="1:6">
      <c r="A36" s="8">
        <v>3</v>
      </c>
      <c r="B36" s="11" t="s">
        <v>899</v>
      </c>
      <c r="C36" s="10">
        <v>2.7260000000000001E-3</v>
      </c>
      <c r="D36" s="12">
        <f t="shared" si="0"/>
        <v>1676</v>
      </c>
      <c r="E36" s="13">
        <f t="shared" si="1"/>
        <v>838</v>
      </c>
      <c r="F36" s="12">
        <f t="shared" si="2"/>
        <v>838</v>
      </c>
    </row>
    <row r="37" spans="1:6">
      <c r="A37" s="8">
        <v>3</v>
      </c>
      <c r="B37" s="11" t="s">
        <v>93</v>
      </c>
      <c r="C37" s="10">
        <v>1.9316E-2</v>
      </c>
      <c r="D37" s="12">
        <f t="shared" si="0"/>
        <v>11873</v>
      </c>
      <c r="E37" s="13">
        <f t="shared" si="1"/>
        <v>5937</v>
      </c>
      <c r="F37" s="12">
        <f t="shared" si="2"/>
        <v>5936</v>
      </c>
    </row>
    <row r="38" spans="1:6">
      <c r="A38" s="8">
        <v>3</v>
      </c>
      <c r="B38" s="11" t="s">
        <v>900</v>
      </c>
      <c r="C38" s="10">
        <v>3.3642999999999999E-2</v>
      </c>
      <c r="D38" s="12">
        <f t="shared" si="0"/>
        <v>20679</v>
      </c>
      <c r="E38" s="13">
        <f t="shared" si="1"/>
        <v>10340</v>
      </c>
      <c r="F38" s="12">
        <f t="shared" si="2"/>
        <v>10339</v>
      </c>
    </row>
    <row r="39" spans="1:6">
      <c r="A39" s="8">
        <v>3</v>
      </c>
      <c r="B39" s="11" t="s">
        <v>901</v>
      </c>
      <c r="C39" s="10">
        <v>5.8531E-2</v>
      </c>
      <c r="D39" s="12">
        <f t="shared" si="0"/>
        <v>35977</v>
      </c>
      <c r="E39" s="13">
        <f t="shared" si="1"/>
        <v>17989</v>
      </c>
      <c r="F39" s="12">
        <f t="shared" si="2"/>
        <v>17988</v>
      </c>
    </row>
    <row r="40" spans="1:6">
      <c r="A40" s="8">
        <v>3</v>
      </c>
      <c r="B40" s="11" t="s">
        <v>902</v>
      </c>
      <c r="C40" s="10">
        <v>1.0870000000000001E-3</v>
      </c>
      <c r="D40" s="12">
        <f t="shared" si="0"/>
        <v>668</v>
      </c>
      <c r="E40" s="13">
        <f t="shared" si="1"/>
        <v>334</v>
      </c>
      <c r="F40" s="12">
        <f t="shared" si="2"/>
        <v>334</v>
      </c>
    </row>
    <row r="41" spans="1:6">
      <c r="A41" s="8">
        <v>3</v>
      </c>
      <c r="B41" s="11" t="s">
        <v>903</v>
      </c>
      <c r="C41" s="10">
        <v>6.0000000000000002E-6</v>
      </c>
      <c r="D41" s="12">
        <f t="shared" si="0"/>
        <v>4</v>
      </c>
      <c r="E41" s="13">
        <f t="shared" si="1"/>
        <v>2</v>
      </c>
      <c r="F41" s="12">
        <f t="shared" si="2"/>
        <v>2</v>
      </c>
    </row>
    <row r="42" spans="1:6">
      <c r="A42" s="8">
        <v>3</v>
      </c>
      <c r="B42" s="11" t="s">
        <v>904</v>
      </c>
      <c r="C42" s="10">
        <v>4.1599999999999997E-4</v>
      </c>
      <c r="D42" s="12">
        <f t="shared" si="0"/>
        <v>256</v>
      </c>
      <c r="E42" s="13">
        <f t="shared" si="1"/>
        <v>128</v>
      </c>
      <c r="F42" s="12">
        <f t="shared" si="2"/>
        <v>128</v>
      </c>
    </row>
    <row r="43" spans="1:6">
      <c r="A43" s="8">
        <v>3</v>
      </c>
      <c r="B43" s="11" t="s">
        <v>905</v>
      </c>
      <c r="C43" s="10">
        <v>9.2379999999999997E-3</v>
      </c>
      <c r="D43" s="12">
        <f t="shared" si="0"/>
        <v>5678</v>
      </c>
      <c r="E43" s="13">
        <f t="shared" si="1"/>
        <v>2839</v>
      </c>
      <c r="F43" s="12">
        <f t="shared" si="2"/>
        <v>2839</v>
      </c>
    </row>
    <row r="44" spans="1:6">
      <c r="A44" s="8">
        <v>4</v>
      </c>
      <c r="B44" s="11" t="s">
        <v>906</v>
      </c>
      <c r="C44" s="10">
        <v>0.102987</v>
      </c>
      <c r="D44" s="9">
        <f t="shared" si="0"/>
        <v>63302</v>
      </c>
      <c r="E44" s="11">
        <f t="shared" si="1"/>
        <v>31651</v>
      </c>
      <c r="F44" s="9">
        <f t="shared" si="2"/>
        <v>31651</v>
      </c>
    </row>
    <row r="45" spans="1:6">
      <c r="A45" s="8"/>
      <c r="B45" s="11" t="s">
        <v>28</v>
      </c>
      <c r="C45" s="11"/>
      <c r="D45" s="14">
        <v>0.45810699999999999</v>
      </c>
      <c r="E45" s="11"/>
      <c r="F45" s="11"/>
    </row>
    <row r="46" spans="1:6">
      <c r="A46" s="8"/>
      <c r="B46" s="11" t="s">
        <v>29</v>
      </c>
      <c r="C46" s="11"/>
      <c r="D46" s="15">
        <f>ROUND(D44*D45,0)</f>
        <v>28999</v>
      </c>
      <c r="E46" s="16">
        <f>ROUND(D46/2,0)</f>
        <v>14500</v>
      </c>
      <c r="F46" s="15">
        <f>D46-E46</f>
        <v>14499</v>
      </c>
    </row>
    <row r="47" spans="1:6">
      <c r="A47" s="8"/>
      <c r="B47" s="11" t="s">
        <v>30</v>
      </c>
      <c r="C47" s="11"/>
      <c r="D47" s="12">
        <f>+D44-D46</f>
        <v>34303</v>
      </c>
      <c r="E47" s="13">
        <f>ROUND(D47/2,0)</f>
        <v>17152</v>
      </c>
      <c r="F47" s="12">
        <f>D47-E47</f>
        <v>17151</v>
      </c>
    </row>
    <row r="48" spans="1:6">
      <c r="A48" s="8">
        <v>4</v>
      </c>
      <c r="B48" s="11" t="s">
        <v>907</v>
      </c>
      <c r="C48" s="10">
        <v>0.24438099999999999</v>
      </c>
      <c r="D48" s="9">
        <f>ROUND(D$3*C48,0)</f>
        <v>150212</v>
      </c>
      <c r="E48" s="11">
        <f>ROUND(D48/2,0)</f>
        <v>75106</v>
      </c>
      <c r="F48" s="9">
        <f>D48-E48</f>
        <v>75106</v>
      </c>
    </row>
    <row r="49" spans="1:6">
      <c r="A49" s="8"/>
      <c r="B49" s="11" t="s">
        <v>28</v>
      </c>
      <c r="C49" s="11"/>
      <c r="D49" s="14">
        <v>0.32530199999999998</v>
      </c>
      <c r="E49" s="11"/>
      <c r="F49" s="11"/>
    </row>
    <row r="50" spans="1:6">
      <c r="A50" s="8"/>
      <c r="B50" s="11" t="s">
        <v>29</v>
      </c>
      <c r="C50" s="11"/>
      <c r="D50" s="15">
        <f>ROUND(D48*D49,0)</f>
        <v>48864</v>
      </c>
      <c r="E50" s="16">
        <f>ROUND(D50/2,0)</f>
        <v>24432</v>
      </c>
      <c r="F50" s="15">
        <f>D50-E50</f>
        <v>24432</v>
      </c>
    </row>
    <row r="51" spans="1:6">
      <c r="A51" s="8"/>
      <c r="B51" s="11" t="s">
        <v>30</v>
      </c>
      <c r="C51" s="11"/>
      <c r="D51" s="12">
        <f>+D48-D50</f>
        <v>101348</v>
      </c>
      <c r="E51" s="13">
        <f>ROUND(D51/2,0)</f>
        <v>50674</v>
      </c>
      <c r="F51" s="12">
        <f>D51-E51</f>
        <v>50674</v>
      </c>
    </row>
    <row r="52" spans="1:6">
      <c r="A52" s="8">
        <v>4</v>
      </c>
      <c r="B52" s="11" t="s">
        <v>99</v>
      </c>
      <c r="C52" s="10">
        <v>3.8554999999999999E-2</v>
      </c>
      <c r="D52" s="9">
        <f>ROUND(D$3*C52,0)</f>
        <v>23698</v>
      </c>
      <c r="E52" s="11">
        <f>ROUND(D52/2,0)</f>
        <v>11849</v>
      </c>
      <c r="F52" s="9">
        <f>D52-E52</f>
        <v>11849</v>
      </c>
    </row>
    <row r="53" spans="1:6">
      <c r="A53" s="8"/>
      <c r="B53" s="11" t="s">
        <v>28</v>
      </c>
      <c r="C53" s="11"/>
      <c r="D53" s="14">
        <v>0.489618</v>
      </c>
      <c r="E53" s="11"/>
      <c r="F53" s="11"/>
    </row>
    <row r="54" spans="1:6">
      <c r="A54" s="8"/>
      <c r="B54" s="11" t="s">
        <v>29</v>
      </c>
      <c r="C54" s="11"/>
      <c r="D54" s="15">
        <f>ROUND(D52*D53,0)</f>
        <v>11603</v>
      </c>
      <c r="E54" s="16">
        <f>ROUND(D54/2,0)</f>
        <v>5802</v>
      </c>
      <c r="F54" s="15">
        <f>D54-E54</f>
        <v>5801</v>
      </c>
    </row>
    <row r="55" spans="1:6">
      <c r="A55" s="8"/>
      <c r="B55" s="11" t="s">
        <v>30</v>
      </c>
      <c r="C55" s="11"/>
      <c r="D55" s="12">
        <f>+D52-D54</f>
        <v>12095</v>
      </c>
      <c r="E55" s="13">
        <f>ROUND(D55/2,0)</f>
        <v>6048</v>
      </c>
      <c r="F55" s="12">
        <f>D55-E55</f>
        <v>6047</v>
      </c>
    </row>
    <row r="56" spans="1:6">
      <c r="A56" s="8">
        <v>4</v>
      </c>
      <c r="B56" s="11" t="s">
        <v>908</v>
      </c>
      <c r="C56" s="10">
        <v>0.19315099999999999</v>
      </c>
      <c r="D56" s="9">
        <f>ROUND(D$3*C56,0)</f>
        <v>118723</v>
      </c>
      <c r="E56" s="11">
        <f>ROUND(D56/2,0)</f>
        <v>59362</v>
      </c>
      <c r="F56" s="9">
        <f>D56-E56</f>
        <v>59361</v>
      </c>
    </row>
    <row r="57" spans="1:6">
      <c r="A57" s="8"/>
      <c r="B57" s="11" t="s">
        <v>28</v>
      </c>
      <c r="C57" s="11"/>
      <c r="D57" s="14">
        <v>0.35721900000000001</v>
      </c>
      <c r="E57" s="11"/>
      <c r="F57" s="11"/>
    </row>
    <row r="58" spans="1:6">
      <c r="A58" s="8"/>
      <c r="B58" s="11" t="s">
        <v>29</v>
      </c>
      <c r="C58" s="11"/>
      <c r="D58" s="15">
        <f>ROUND(D56*D57,0)</f>
        <v>42410</v>
      </c>
      <c r="E58" s="16">
        <f>ROUND(D58/2,0)</f>
        <v>21205</v>
      </c>
      <c r="F58" s="15">
        <f>D58-E58</f>
        <v>21205</v>
      </c>
    </row>
    <row r="59" spans="1:6">
      <c r="A59" s="8"/>
      <c r="B59" s="11" t="s">
        <v>30</v>
      </c>
      <c r="C59" s="11"/>
      <c r="D59" s="12">
        <f>+D56-D58</f>
        <v>76313</v>
      </c>
      <c r="E59" s="13">
        <f>ROUND(D59/2,0)</f>
        <v>38157</v>
      </c>
      <c r="F59" s="12">
        <f>D59-E59</f>
        <v>38156</v>
      </c>
    </row>
    <row r="60" spans="1:6">
      <c r="A60" s="8">
        <v>4</v>
      </c>
      <c r="B60" s="11" t="s">
        <v>909</v>
      </c>
      <c r="C60" s="10">
        <v>7.9033000000000006E-2</v>
      </c>
      <c r="D60" s="9">
        <f>ROUND(D$3*C60,0)</f>
        <v>48579</v>
      </c>
      <c r="E60" s="11">
        <f>ROUND(D60/2,0)</f>
        <v>24290</v>
      </c>
      <c r="F60" s="9">
        <f>D60-E60</f>
        <v>24289</v>
      </c>
    </row>
    <row r="61" spans="1:6">
      <c r="A61" s="8"/>
      <c r="B61" s="11" t="s">
        <v>28</v>
      </c>
      <c r="C61" s="11"/>
      <c r="D61" s="14">
        <v>0.47976099999999999</v>
      </c>
      <c r="E61" s="11"/>
      <c r="F61" s="11"/>
    </row>
    <row r="62" spans="1:6">
      <c r="A62" s="8"/>
      <c r="B62" s="11" t="s">
        <v>29</v>
      </c>
      <c r="C62" s="11"/>
      <c r="D62" s="15">
        <f>ROUND(D60*D61,0)</f>
        <v>23306</v>
      </c>
      <c r="E62" s="16">
        <f>ROUND(D62/2,0)</f>
        <v>11653</v>
      </c>
      <c r="F62" s="15">
        <f>D62-E62</f>
        <v>11653</v>
      </c>
    </row>
    <row r="63" spans="1:6">
      <c r="A63" s="8"/>
      <c r="B63" s="11" t="s">
        <v>30</v>
      </c>
      <c r="C63" s="11"/>
      <c r="D63" s="12">
        <f>+D60-D62</f>
        <v>25273</v>
      </c>
      <c r="E63" s="13">
        <f>ROUND(D63/2,0)</f>
        <v>12637</v>
      </c>
      <c r="F63" s="12">
        <f>D63-E63</f>
        <v>12636</v>
      </c>
    </row>
    <row r="64" spans="1:6">
      <c r="A64" s="8">
        <v>4</v>
      </c>
      <c r="B64" s="11" t="s">
        <v>910</v>
      </c>
      <c r="C64" s="10">
        <v>3.7532000000000003E-2</v>
      </c>
      <c r="D64" s="9">
        <f>ROUND(D$3*C64,0)</f>
        <v>23070</v>
      </c>
      <c r="E64" s="11">
        <f>ROUND(D64/2,0)</f>
        <v>11535</v>
      </c>
      <c r="F64" s="9">
        <f>D64-E64</f>
        <v>11535</v>
      </c>
    </row>
    <row r="65" spans="1:6">
      <c r="A65" s="8"/>
      <c r="B65" s="11" t="s">
        <v>28</v>
      </c>
      <c r="C65" s="11"/>
      <c r="D65" s="14">
        <v>0.41912500000000003</v>
      </c>
      <c r="E65" s="11"/>
      <c r="F65" s="11"/>
    </row>
    <row r="66" spans="1:6">
      <c r="A66" s="8"/>
      <c r="B66" s="11" t="s">
        <v>29</v>
      </c>
      <c r="C66" s="11"/>
      <c r="D66" s="15">
        <f>ROUND(D64*D65,0)</f>
        <v>9669</v>
      </c>
      <c r="E66" s="16">
        <f t="shared" ref="E66:E78" si="3">ROUND(D66/2,0)</f>
        <v>4835</v>
      </c>
      <c r="F66" s="15">
        <f t="shared" ref="F66:F78" si="4">D66-E66</f>
        <v>4834</v>
      </c>
    </row>
    <row r="67" spans="1:6">
      <c r="A67" s="8"/>
      <c r="B67" s="11" t="s">
        <v>30</v>
      </c>
      <c r="C67" s="11"/>
      <c r="D67" s="12">
        <f>+D64-D66</f>
        <v>13401</v>
      </c>
      <c r="E67" s="13">
        <f t="shared" si="3"/>
        <v>6701</v>
      </c>
      <c r="F67" s="12">
        <f t="shared" si="4"/>
        <v>6700</v>
      </c>
    </row>
    <row r="68" spans="1:6">
      <c r="A68" s="8">
        <v>5</v>
      </c>
      <c r="B68" s="11" t="s">
        <v>911</v>
      </c>
      <c r="C68" s="10">
        <v>1.9480000000000001E-3</v>
      </c>
      <c r="D68" s="12">
        <f t="shared" ref="D68:D77" si="5">ROUND(D$3*C68,0)</f>
        <v>1197</v>
      </c>
      <c r="E68" s="13">
        <f t="shared" si="3"/>
        <v>599</v>
      </c>
      <c r="F68" s="12">
        <f t="shared" si="4"/>
        <v>598</v>
      </c>
    </row>
    <row r="69" spans="1:6">
      <c r="A69" s="8">
        <v>5</v>
      </c>
      <c r="B69" s="11" t="s">
        <v>912</v>
      </c>
      <c r="C69" s="10">
        <v>9.0259999999999993E-3</v>
      </c>
      <c r="D69" s="12">
        <f t="shared" si="5"/>
        <v>5548</v>
      </c>
      <c r="E69" s="13">
        <f t="shared" si="3"/>
        <v>2774</v>
      </c>
      <c r="F69" s="12">
        <f t="shared" si="4"/>
        <v>2774</v>
      </c>
    </row>
    <row r="70" spans="1:6">
      <c r="A70" s="8">
        <v>5</v>
      </c>
      <c r="B70" s="11" t="s">
        <v>913</v>
      </c>
      <c r="C70" s="10">
        <v>2.5870000000000001E-2</v>
      </c>
      <c r="D70" s="12">
        <f t="shared" si="5"/>
        <v>15901</v>
      </c>
      <c r="E70" s="13">
        <f t="shared" si="3"/>
        <v>7951</v>
      </c>
      <c r="F70" s="12">
        <f t="shared" si="4"/>
        <v>7950</v>
      </c>
    </row>
    <row r="71" spans="1:6">
      <c r="A71" s="8" t="s">
        <v>590</v>
      </c>
      <c r="B71" s="11" t="s">
        <v>914</v>
      </c>
      <c r="C71" s="10">
        <v>1.243E-3</v>
      </c>
      <c r="D71" s="12">
        <f t="shared" si="5"/>
        <v>764</v>
      </c>
      <c r="E71" s="13">
        <f t="shared" si="3"/>
        <v>382</v>
      </c>
      <c r="F71" s="12">
        <f t="shared" si="4"/>
        <v>382</v>
      </c>
    </row>
    <row r="72" spans="1:6">
      <c r="A72" s="8">
        <v>6</v>
      </c>
      <c r="B72" s="11" t="s">
        <v>915</v>
      </c>
      <c r="C72" s="10">
        <v>6.7349999999999997E-3</v>
      </c>
      <c r="D72" s="12">
        <f t="shared" si="5"/>
        <v>4140</v>
      </c>
      <c r="E72" s="13">
        <f t="shared" si="3"/>
        <v>2070</v>
      </c>
      <c r="F72" s="12">
        <f t="shared" si="4"/>
        <v>2070</v>
      </c>
    </row>
    <row r="73" spans="1:6">
      <c r="A73" s="8">
        <v>6</v>
      </c>
      <c r="B73" s="11" t="s">
        <v>916</v>
      </c>
      <c r="C73" s="10">
        <v>1.041E-3</v>
      </c>
      <c r="D73" s="12">
        <f t="shared" si="5"/>
        <v>640</v>
      </c>
      <c r="E73" s="13">
        <f t="shared" si="3"/>
        <v>320</v>
      </c>
      <c r="F73" s="12">
        <f t="shared" si="4"/>
        <v>320</v>
      </c>
    </row>
    <row r="74" spans="1:6">
      <c r="A74" s="8">
        <v>6</v>
      </c>
      <c r="B74" s="11" t="s">
        <v>917</v>
      </c>
      <c r="C74" s="10">
        <v>1.6789999999999999E-3</v>
      </c>
      <c r="D74" s="12">
        <f t="shared" si="5"/>
        <v>1032</v>
      </c>
      <c r="E74" s="13">
        <f t="shared" si="3"/>
        <v>516</v>
      </c>
      <c r="F74" s="12">
        <f t="shared" si="4"/>
        <v>516</v>
      </c>
    </row>
    <row r="75" spans="1:6">
      <c r="A75" s="8">
        <v>6</v>
      </c>
      <c r="B75" s="11" t="s">
        <v>918</v>
      </c>
      <c r="C75" s="10">
        <v>9.4499999999999998E-4</v>
      </c>
      <c r="D75" s="12">
        <f t="shared" si="5"/>
        <v>581</v>
      </c>
      <c r="E75" s="13">
        <f t="shared" si="3"/>
        <v>291</v>
      </c>
      <c r="F75" s="12">
        <f t="shared" si="4"/>
        <v>290</v>
      </c>
    </row>
    <row r="76" spans="1:6">
      <c r="A76" s="8">
        <v>6</v>
      </c>
      <c r="B76" s="11" t="s">
        <v>919</v>
      </c>
      <c r="C76" s="10">
        <v>4.1399999999999998E-4</v>
      </c>
      <c r="D76" s="12">
        <f t="shared" si="5"/>
        <v>254</v>
      </c>
      <c r="E76" s="13">
        <f t="shared" si="3"/>
        <v>127</v>
      </c>
      <c r="F76" s="12">
        <f t="shared" si="4"/>
        <v>127</v>
      </c>
    </row>
    <row r="77" spans="1:6">
      <c r="A77" s="8">
        <v>6</v>
      </c>
      <c r="B77" s="11" t="s">
        <v>920</v>
      </c>
      <c r="C77" s="10">
        <v>3.8649999999999999E-3</v>
      </c>
      <c r="D77" s="12">
        <f t="shared" si="5"/>
        <v>2376</v>
      </c>
      <c r="E77" s="13">
        <f t="shared" si="3"/>
        <v>1188</v>
      </c>
      <c r="F77" s="12">
        <f t="shared" si="4"/>
        <v>1188</v>
      </c>
    </row>
    <row r="78" spans="1:6">
      <c r="A78" s="8">
        <v>6</v>
      </c>
      <c r="B78" s="11" t="s">
        <v>921</v>
      </c>
      <c r="C78" s="10">
        <v>2.9860000000001552E-3</v>
      </c>
      <c r="D78" s="12">
        <f>+D3-SUM(D4:D5)-SUM(D10:D44)-D48-D52-D56-D60-D64-SUM(D68:D77)</f>
        <v>1836</v>
      </c>
      <c r="E78" s="13">
        <f t="shared" si="3"/>
        <v>918</v>
      </c>
      <c r="F78" s="12">
        <f t="shared" si="4"/>
        <v>918</v>
      </c>
    </row>
    <row r="79" spans="1:6">
      <c r="A79" s="8"/>
      <c r="B79" s="28" t="s">
        <v>288</v>
      </c>
      <c r="C79" s="10">
        <v>1</v>
      </c>
      <c r="D79" s="12">
        <f>+D4+SUM(D7:D43)+SUM(D46:D47)+SUM(D50:D51)+SUM(D54:D55)+SUM(D58:D59)+SUM(D62:D63)+SUM(D66:D78)</f>
        <v>614664</v>
      </c>
      <c r="E79" s="12">
        <f>+E4+SUM(E7:E43)+SUM(E46:E47)+SUM(E50:E51)+SUM(E54:E55)+SUM(E58:E59)+SUM(E62:E63)+SUM(E66:E78)</f>
        <v>307342</v>
      </c>
      <c r="F79" s="12">
        <f>+F4+SUM(F7:F43)+SUM(F46:F47)+SUM(F50:F51)+SUM(F54:F55)+SUM(F58:F59)+SUM(F62:F63)+SUM(F66:F78)</f>
        <v>307322</v>
      </c>
    </row>
    <row r="80" spans="1:6">
      <c r="B80" s="18" t="s">
        <v>38</v>
      </c>
      <c r="D80" s="19">
        <f>+D4</f>
        <v>744</v>
      </c>
      <c r="E80" s="19">
        <f>+E4</f>
        <v>372</v>
      </c>
      <c r="F80" s="19">
        <f>+F4</f>
        <v>372</v>
      </c>
    </row>
    <row r="81" spans="2:8">
      <c r="B81" s="2" t="s">
        <v>39</v>
      </c>
      <c r="D81" s="19">
        <f>+D7</f>
        <v>8327</v>
      </c>
      <c r="E81" s="19">
        <f>+E7</f>
        <v>4164</v>
      </c>
      <c r="F81" s="19">
        <f>+F7</f>
        <v>4163</v>
      </c>
    </row>
    <row r="82" spans="2:8">
      <c r="B82" s="2" t="s">
        <v>40</v>
      </c>
      <c r="D82" s="19">
        <f>+D46+D50+D54+D58+D62+D66</f>
        <v>164851</v>
      </c>
      <c r="E82" s="19">
        <f>+E46+E50+E54+E58+E62+E66</f>
        <v>82427</v>
      </c>
      <c r="F82" s="19">
        <f>+F46+F50+F54+F58+F62+F66</f>
        <v>82424</v>
      </c>
      <c r="H82" s="3">
        <v>1</v>
      </c>
    </row>
    <row r="83" spans="2:8">
      <c r="B83" s="18" t="s">
        <v>41</v>
      </c>
      <c r="D83" s="19">
        <f>+D79-D80-D81-D82</f>
        <v>440742</v>
      </c>
      <c r="E83" s="19">
        <f>+E79-E80-E81-E82</f>
        <v>220379</v>
      </c>
      <c r="F83" s="19">
        <f>+F79-F80-F81-F82</f>
        <v>220363</v>
      </c>
      <c r="H83" s="3">
        <v>2</v>
      </c>
    </row>
    <row r="85" spans="2:8" hidden="1">
      <c r="B85" s="3" t="s">
        <v>42</v>
      </c>
      <c r="C85" s="4">
        <v>-1.9999999998450077E-6</v>
      </c>
      <c r="D85" s="3">
        <f>+D78-ROUND(D3*C78,0)</f>
        <v>1</v>
      </c>
    </row>
  </sheetData>
  <pageMargins left="0.7" right="0.7" top="0.75" bottom="0.75" header="0.3" footer="0.3"/>
  <pageSetup scale="54"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pageSetUpPr fitToPage="1"/>
  </sheetPr>
  <dimension ref="A1:WVB73"/>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922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Worksheet'!$D$44</f>
        <v>570878</v>
      </c>
      <c r="E3" s="11"/>
      <c r="F3" s="11"/>
    </row>
    <row r="4" spans="1:6">
      <c r="A4" s="8">
        <v>0</v>
      </c>
      <c r="B4" s="11" t="s">
        <v>4</v>
      </c>
      <c r="C4" s="10">
        <v>1.078E-3</v>
      </c>
      <c r="D4" s="12">
        <f>ROUND(D$3*C4,0)</f>
        <v>615</v>
      </c>
      <c r="E4" s="13">
        <f>ROUND(D4/2,0)</f>
        <v>308</v>
      </c>
      <c r="F4" s="12">
        <f>D4-E4</f>
        <v>307</v>
      </c>
    </row>
    <row r="5" spans="1:6">
      <c r="A5" s="8">
        <v>1</v>
      </c>
      <c r="B5" s="11" t="s">
        <v>923</v>
      </c>
      <c r="C5" s="10">
        <v>0.22024299999999999</v>
      </c>
      <c r="D5" s="9">
        <f>ROUND(D$3*C5,0)</f>
        <v>125732</v>
      </c>
      <c r="E5" s="11">
        <f>ROUND(D5/2,0)</f>
        <v>62866</v>
      </c>
      <c r="F5" s="9">
        <f>D5-E5</f>
        <v>62866</v>
      </c>
    </row>
    <row r="6" spans="1:6">
      <c r="A6" s="8"/>
      <c r="B6" s="11" t="s">
        <v>6</v>
      </c>
      <c r="C6" s="11"/>
      <c r="D6" s="14">
        <v>0.26653500000000002</v>
      </c>
      <c r="E6" s="11"/>
      <c r="F6" s="11"/>
    </row>
    <row r="7" spans="1:6">
      <c r="A7" s="8"/>
      <c r="B7" s="11" t="s">
        <v>7</v>
      </c>
      <c r="C7" s="11"/>
      <c r="D7" s="15">
        <f>ROUND(D5*D6,0)</f>
        <v>33512</v>
      </c>
      <c r="E7" s="16">
        <f>ROUND(D7/2,0)</f>
        <v>16756</v>
      </c>
      <c r="F7" s="15">
        <f>D7-E7</f>
        <v>16756</v>
      </c>
    </row>
    <row r="8" spans="1:6">
      <c r="A8" s="8"/>
      <c r="B8" s="11" t="s">
        <v>8</v>
      </c>
      <c r="C8" s="11"/>
      <c r="D8" s="12">
        <f>+D5-D7</f>
        <v>92220</v>
      </c>
      <c r="E8" s="13">
        <f>ROUND(D8/2,0)</f>
        <v>46110</v>
      </c>
      <c r="F8" s="12">
        <f>D8-E8</f>
        <v>46110</v>
      </c>
    </row>
    <row r="9" spans="1:6">
      <c r="A9" s="8">
        <v>2</v>
      </c>
      <c r="B9" s="11" t="s">
        <v>924</v>
      </c>
      <c r="C9" s="11"/>
      <c r="D9" s="9"/>
      <c r="E9" s="11"/>
      <c r="F9" s="11"/>
    </row>
    <row r="10" spans="1:6">
      <c r="A10" s="8"/>
      <c r="B10" s="11" t="s">
        <v>10</v>
      </c>
      <c r="C10" s="10">
        <v>1.039E-3</v>
      </c>
      <c r="D10" s="12">
        <f>ROUND(D$3*C10,0)</f>
        <v>593</v>
      </c>
      <c r="E10" s="13">
        <f>ROUND(D10/2,0)</f>
        <v>297</v>
      </c>
      <c r="F10" s="12">
        <f>D10-E10</f>
        <v>296</v>
      </c>
    </row>
    <row r="11" spans="1:6">
      <c r="A11" s="8"/>
      <c r="B11" s="11" t="s">
        <v>11</v>
      </c>
      <c r="C11" s="10">
        <v>6.6699999999999995E-4</v>
      </c>
      <c r="D11" s="12">
        <f>ROUND(D$3*C11,0)</f>
        <v>381</v>
      </c>
      <c r="E11" s="13">
        <f>ROUND(D11/2,0)</f>
        <v>191</v>
      </c>
      <c r="F11" s="12">
        <f>D11-E11</f>
        <v>190</v>
      </c>
    </row>
    <row r="12" spans="1:6">
      <c r="A12" s="8">
        <v>2</v>
      </c>
      <c r="B12" s="11" t="s">
        <v>925</v>
      </c>
      <c r="C12" s="11"/>
      <c r="D12" s="9"/>
      <c r="E12" s="11"/>
      <c r="F12" s="11"/>
    </row>
    <row r="13" spans="1:6">
      <c r="A13" s="8"/>
      <c r="B13" s="11" t="s">
        <v>10</v>
      </c>
      <c r="C13" s="10">
        <v>4.6099999999999998E-4</v>
      </c>
      <c r="D13" s="12">
        <f>ROUND(D$3*C13,0)</f>
        <v>263</v>
      </c>
      <c r="E13" s="13">
        <f>ROUND(D13/2,0)</f>
        <v>132</v>
      </c>
      <c r="F13" s="12">
        <f>D13-E13</f>
        <v>131</v>
      </c>
    </row>
    <row r="14" spans="1:6">
      <c r="A14" s="8"/>
      <c r="B14" s="11" t="s">
        <v>11</v>
      </c>
      <c r="C14" s="10">
        <v>1.07E-4</v>
      </c>
      <c r="D14" s="12">
        <f>ROUND(D$3*C14,0)</f>
        <v>61</v>
      </c>
      <c r="E14" s="13">
        <f>ROUND(D14/2,0)</f>
        <v>31</v>
      </c>
      <c r="F14" s="12">
        <f>D14-E14</f>
        <v>30</v>
      </c>
    </row>
    <row r="15" spans="1:6">
      <c r="A15" s="8">
        <v>2</v>
      </c>
      <c r="B15" s="11" t="s">
        <v>86</v>
      </c>
      <c r="C15" s="11"/>
      <c r="D15" s="9"/>
      <c r="E15" s="11"/>
      <c r="F15" s="11"/>
    </row>
    <row r="16" spans="1:6">
      <c r="A16" s="8"/>
      <c r="B16" s="11" t="s">
        <v>10</v>
      </c>
      <c r="C16" s="10">
        <v>5.9299999999999999E-4</v>
      </c>
      <c r="D16" s="12">
        <f>ROUND(D$3*C16,0)</f>
        <v>339</v>
      </c>
      <c r="E16" s="13">
        <f>ROUND(D16/2,0)</f>
        <v>170</v>
      </c>
      <c r="F16" s="12">
        <f>D16-E16</f>
        <v>169</v>
      </c>
    </row>
    <row r="17" spans="1:6">
      <c r="A17" s="8"/>
      <c r="B17" s="11" t="s">
        <v>11</v>
      </c>
      <c r="C17" s="10">
        <v>6.8000000000000005E-4</v>
      </c>
      <c r="D17" s="12">
        <f>ROUND(D$3*C17,0)</f>
        <v>388</v>
      </c>
      <c r="E17" s="13">
        <f>ROUND(D17/2,0)</f>
        <v>194</v>
      </c>
      <c r="F17" s="12">
        <f>D17-E17</f>
        <v>194</v>
      </c>
    </row>
    <row r="18" spans="1:6">
      <c r="A18" s="8">
        <v>2</v>
      </c>
      <c r="B18" s="11" t="s">
        <v>268</v>
      </c>
      <c r="C18" s="11"/>
      <c r="D18" s="9"/>
      <c r="E18" s="11"/>
      <c r="F18" s="11"/>
    </row>
    <row r="19" spans="1:6">
      <c r="A19" s="8"/>
      <c r="B19" s="11" t="s">
        <v>10</v>
      </c>
      <c r="C19" s="10">
        <v>2.5000000000000001E-4</v>
      </c>
      <c r="D19" s="12">
        <f>ROUND(D$3*C19,0)</f>
        <v>143</v>
      </c>
      <c r="E19" s="13">
        <f>ROUND(D19/2,0)</f>
        <v>72</v>
      </c>
      <c r="F19" s="12">
        <f>D19-E19</f>
        <v>71</v>
      </c>
    </row>
    <row r="20" spans="1:6">
      <c r="A20" s="8"/>
      <c r="B20" s="11" t="s">
        <v>11</v>
      </c>
      <c r="C20" s="10">
        <v>0</v>
      </c>
      <c r="D20" s="12">
        <f>ROUND(D$3*C20,0)</f>
        <v>0</v>
      </c>
      <c r="E20" s="13">
        <f>ROUND(D20/2,0)</f>
        <v>0</v>
      </c>
      <c r="F20" s="12">
        <f>D20-E20</f>
        <v>0</v>
      </c>
    </row>
    <row r="21" spans="1:6">
      <c r="A21" s="8">
        <v>2</v>
      </c>
      <c r="B21" s="11" t="s">
        <v>926</v>
      </c>
      <c r="C21" s="11"/>
      <c r="D21" s="9"/>
      <c r="E21" s="11"/>
      <c r="F21" s="11"/>
    </row>
    <row r="22" spans="1:6">
      <c r="A22" s="8"/>
      <c r="B22" s="11" t="s">
        <v>10</v>
      </c>
      <c r="C22" s="10">
        <v>1.6230000000000001E-3</v>
      </c>
      <c r="D22" s="12">
        <f>ROUND(D$3*C22,0)</f>
        <v>927</v>
      </c>
      <c r="E22" s="13">
        <f>ROUND(D22/2,0)</f>
        <v>464</v>
      </c>
      <c r="F22" s="12">
        <f>D22-E22</f>
        <v>463</v>
      </c>
    </row>
    <row r="23" spans="1:6">
      <c r="A23" s="8"/>
      <c r="B23" s="11" t="s">
        <v>11</v>
      </c>
      <c r="C23" s="10">
        <v>8.5599999999999999E-4</v>
      </c>
      <c r="D23" s="12">
        <f>ROUND(D$3*C23,0)</f>
        <v>489</v>
      </c>
      <c r="E23" s="13">
        <f>ROUND(D23/2,0)</f>
        <v>245</v>
      </c>
      <c r="F23" s="12">
        <f>D23-E23</f>
        <v>244</v>
      </c>
    </row>
    <row r="24" spans="1:6">
      <c r="A24" s="8">
        <v>2</v>
      </c>
      <c r="B24" s="11" t="s">
        <v>927</v>
      </c>
      <c r="C24" s="11"/>
      <c r="D24" s="9"/>
      <c r="E24" s="11"/>
      <c r="F24" s="11"/>
    </row>
    <row r="25" spans="1:6">
      <c r="A25" s="8"/>
      <c r="B25" s="11" t="s">
        <v>10</v>
      </c>
      <c r="C25" s="10">
        <v>1.199E-3</v>
      </c>
      <c r="D25" s="12">
        <f>ROUND(D$3*C25,0)</f>
        <v>684</v>
      </c>
      <c r="E25" s="13">
        <f>ROUND(D25/2,0)</f>
        <v>342</v>
      </c>
      <c r="F25" s="12">
        <f>D25-E25</f>
        <v>342</v>
      </c>
    </row>
    <row r="26" spans="1:6">
      <c r="A26" s="8"/>
      <c r="B26" s="11" t="s">
        <v>11</v>
      </c>
      <c r="C26" s="10">
        <v>1.1150000000000001E-3</v>
      </c>
      <c r="D26" s="12">
        <f>ROUND(D$3*C26,0)</f>
        <v>637</v>
      </c>
      <c r="E26" s="13">
        <f>ROUND(D26/2,0)</f>
        <v>319</v>
      </c>
      <c r="F26" s="12">
        <f>D26-E26</f>
        <v>318</v>
      </c>
    </row>
    <row r="27" spans="1:6">
      <c r="A27" s="8">
        <v>2</v>
      </c>
      <c r="B27" s="11" t="s">
        <v>928</v>
      </c>
      <c r="C27" s="11"/>
      <c r="D27" s="9"/>
      <c r="E27" s="11"/>
      <c r="F27" s="11"/>
    </row>
    <row r="28" spans="1:6">
      <c r="A28" s="8"/>
      <c r="B28" s="11" t="s">
        <v>10</v>
      </c>
      <c r="C28" s="10">
        <v>2.82E-3</v>
      </c>
      <c r="D28" s="12">
        <f>ROUND(D$3*C28,0)</f>
        <v>1610</v>
      </c>
      <c r="E28" s="13">
        <f>ROUND(D28/2,0)</f>
        <v>805</v>
      </c>
      <c r="F28" s="12">
        <f>D28-E28</f>
        <v>805</v>
      </c>
    </row>
    <row r="29" spans="1:6">
      <c r="A29" s="8"/>
      <c r="B29" s="11" t="s">
        <v>11</v>
      </c>
      <c r="C29" s="10">
        <v>4.0700000000000003E-4</v>
      </c>
      <c r="D29" s="12">
        <f>ROUND(D$3*C29,0)</f>
        <v>232</v>
      </c>
      <c r="E29" s="13">
        <f>ROUND(D29/2,0)</f>
        <v>116</v>
      </c>
      <c r="F29" s="12">
        <f>D29-E29</f>
        <v>116</v>
      </c>
    </row>
    <row r="30" spans="1:6">
      <c r="A30" s="8">
        <v>2</v>
      </c>
      <c r="B30" s="11" t="s">
        <v>929</v>
      </c>
      <c r="C30" s="11"/>
      <c r="D30" s="9"/>
      <c r="E30" s="11"/>
      <c r="F30" s="11"/>
    </row>
    <row r="31" spans="1:6">
      <c r="A31" s="8"/>
      <c r="B31" s="11" t="s">
        <v>10</v>
      </c>
      <c r="C31" s="10">
        <v>4.5729999999999998E-3</v>
      </c>
      <c r="D31" s="12">
        <f>ROUND(D$3*C31,0)</f>
        <v>2611</v>
      </c>
      <c r="E31" s="13">
        <f>ROUND(D31/2,0)</f>
        <v>1306</v>
      </c>
      <c r="F31" s="12">
        <f>D31-E31</f>
        <v>1305</v>
      </c>
    </row>
    <row r="32" spans="1:6">
      <c r="A32" s="8"/>
      <c r="B32" s="11" t="s">
        <v>11</v>
      </c>
      <c r="C32" s="10">
        <v>0</v>
      </c>
      <c r="D32" s="12">
        <f>ROUND(D$3*C32,0)</f>
        <v>0</v>
      </c>
      <c r="E32" s="13">
        <f>ROUND(D32/2,0)</f>
        <v>0</v>
      </c>
      <c r="F32" s="12">
        <f>D32-E32</f>
        <v>0</v>
      </c>
    </row>
    <row r="33" spans="1:6">
      <c r="A33" s="8">
        <v>2</v>
      </c>
      <c r="B33" s="11" t="s">
        <v>22</v>
      </c>
      <c r="C33" s="11"/>
      <c r="D33" s="9"/>
      <c r="E33" s="11"/>
      <c r="F33" s="11"/>
    </row>
    <row r="34" spans="1:6">
      <c r="A34" s="8"/>
      <c r="B34" s="11" t="s">
        <v>10</v>
      </c>
      <c r="C34" s="10">
        <v>1.4920000000000001E-3</v>
      </c>
      <c r="D34" s="12">
        <f>ROUND(D$3*C34,0)</f>
        <v>852</v>
      </c>
      <c r="E34" s="13">
        <f>ROUND(D34/2,0)</f>
        <v>426</v>
      </c>
      <c r="F34" s="12">
        <f>D34-E34</f>
        <v>426</v>
      </c>
    </row>
    <row r="35" spans="1:6">
      <c r="A35" s="8"/>
      <c r="B35" s="11" t="s">
        <v>11</v>
      </c>
      <c r="C35" s="10">
        <v>1.475E-3</v>
      </c>
      <c r="D35" s="12">
        <f>ROUND(D$3*C35,0)</f>
        <v>842</v>
      </c>
      <c r="E35" s="13">
        <f>ROUND(D35/2,0)</f>
        <v>421</v>
      </c>
      <c r="F35" s="12">
        <f>D35-E35</f>
        <v>421</v>
      </c>
    </row>
    <row r="36" spans="1:6">
      <c r="A36" s="8">
        <v>2</v>
      </c>
      <c r="B36" s="11" t="s">
        <v>930</v>
      </c>
      <c r="C36" s="11"/>
      <c r="D36" s="9"/>
      <c r="E36" s="11"/>
      <c r="F36" s="11"/>
    </row>
    <row r="37" spans="1:6">
      <c r="A37" s="8"/>
      <c r="B37" s="11" t="s">
        <v>10</v>
      </c>
      <c r="C37" s="10">
        <v>1.289E-3</v>
      </c>
      <c r="D37" s="12">
        <f t="shared" ref="D37:D47" si="0">ROUND(D$3*C37,0)</f>
        <v>736</v>
      </c>
      <c r="E37" s="13">
        <f t="shared" ref="E37:E47" si="1">ROUND(D37/2,0)</f>
        <v>368</v>
      </c>
      <c r="F37" s="12">
        <f t="shared" ref="F37:F47" si="2">D37-E37</f>
        <v>368</v>
      </c>
    </row>
    <row r="38" spans="1:6">
      <c r="A38" s="8"/>
      <c r="B38" s="11" t="s">
        <v>11</v>
      </c>
      <c r="C38" s="10">
        <v>9.6500000000000004E-4</v>
      </c>
      <c r="D38" s="12">
        <f t="shared" si="0"/>
        <v>551</v>
      </c>
      <c r="E38" s="13">
        <f t="shared" si="1"/>
        <v>276</v>
      </c>
      <c r="F38" s="12">
        <f t="shared" si="2"/>
        <v>275</v>
      </c>
    </row>
    <row r="39" spans="1:6">
      <c r="A39" s="8">
        <v>3</v>
      </c>
      <c r="B39" s="11" t="s">
        <v>931</v>
      </c>
      <c r="C39" s="10">
        <v>1.66E-4</v>
      </c>
      <c r="D39" s="12">
        <f t="shared" si="0"/>
        <v>95</v>
      </c>
      <c r="E39" s="13">
        <f t="shared" si="1"/>
        <v>48</v>
      </c>
      <c r="F39" s="12">
        <f t="shared" si="2"/>
        <v>47</v>
      </c>
    </row>
    <row r="40" spans="1:6">
      <c r="A40" s="8">
        <v>3</v>
      </c>
      <c r="B40" s="11" t="s">
        <v>932</v>
      </c>
      <c r="C40" s="10">
        <v>0</v>
      </c>
      <c r="D40" s="12">
        <f t="shared" si="0"/>
        <v>0</v>
      </c>
      <c r="E40" s="13">
        <f t="shared" si="1"/>
        <v>0</v>
      </c>
      <c r="F40" s="12">
        <f t="shared" si="2"/>
        <v>0</v>
      </c>
    </row>
    <row r="41" spans="1:6">
      <c r="A41" s="8">
        <v>3</v>
      </c>
      <c r="B41" s="11" t="s">
        <v>933</v>
      </c>
      <c r="C41" s="10">
        <v>1.0139999999999999E-3</v>
      </c>
      <c r="D41" s="12">
        <f t="shared" si="0"/>
        <v>579</v>
      </c>
      <c r="E41" s="13">
        <f t="shared" si="1"/>
        <v>290</v>
      </c>
      <c r="F41" s="12">
        <f t="shared" si="2"/>
        <v>289</v>
      </c>
    </row>
    <row r="42" spans="1:6">
      <c r="A42" s="8">
        <v>3</v>
      </c>
      <c r="B42" s="11" t="s">
        <v>934</v>
      </c>
      <c r="C42" s="10">
        <v>0</v>
      </c>
      <c r="D42" s="12">
        <f t="shared" si="0"/>
        <v>0</v>
      </c>
      <c r="E42" s="13">
        <f t="shared" si="1"/>
        <v>0</v>
      </c>
      <c r="F42" s="12">
        <f t="shared" si="2"/>
        <v>0</v>
      </c>
    </row>
    <row r="43" spans="1:6">
      <c r="A43" s="8">
        <v>3</v>
      </c>
      <c r="B43" s="11" t="s">
        <v>935</v>
      </c>
      <c r="C43" s="10">
        <v>2.6800000000000001E-4</v>
      </c>
      <c r="D43" s="12">
        <f t="shared" si="0"/>
        <v>153</v>
      </c>
      <c r="E43" s="13">
        <f t="shared" si="1"/>
        <v>77</v>
      </c>
      <c r="F43" s="12">
        <f t="shared" si="2"/>
        <v>76</v>
      </c>
    </row>
    <row r="44" spans="1:6">
      <c r="A44" s="8">
        <v>3</v>
      </c>
      <c r="B44" s="11" t="s">
        <v>936</v>
      </c>
      <c r="C44" s="10">
        <v>6.8999999999999997E-4</v>
      </c>
      <c r="D44" s="12">
        <f t="shared" si="0"/>
        <v>394</v>
      </c>
      <c r="E44" s="13">
        <f t="shared" si="1"/>
        <v>197</v>
      </c>
      <c r="F44" s="12">
        <f t="shared" si="2"/>
        <v>197</v>
      </c>
    </row>
    <row r="45" spans="1:6">
      <c r="A45" s="8">
        <v>3</v>
      </c>
      <c r="B45" s="11" t="s">
        <v>937</v>
      </c>
      <c r="C45" s="10">
        <v>8.8205000000000006E-2</v>
      </c>
      <c r="D45" s="12">
        <f t="shared" si="0"/>
        <v>50354</v>
      </c>
      <c r="E45" s="13">
        <f t="shared" si="1"/>
        <v>25177</v>
      </c>
      <c r="F45" s="12">
        <f t="shared" si="2"/>
        <v>25177</v>
      </c>
    </row>
    <row r="46" spans="1:6">
      <c r="A46" s="8">
        <v>3</v>
      </c>
      <c r="B46" s="11" t="s">
        <v>938</v>
      </c>
      <c r="C46" s="10">
        <v>2.0300000000000001E-3</v>
      </c>
      <c r="D46" s="12">
        <f t="shared" si="0"/>
        <v>1159</v>
      </c>
      <c r="E46" s="13">
        <f t="shared" si="1"/>
        <v>580</v>
      </c>
      <c r="F46" s="12">
        <f t="shared" si="2"/>
        <v>579</v>
      </c>
    </row>
    <row r="47" spans="1:6">
      <c r="A47" s="8">
        <v>4</v>
      </c>
      <c r="B47" s="11" t="s">
        <v>939</v>
      </c>
      <c r="C47" s="10">
        <v>0.139871</v>
      </c>
      <c r="D47" s="9">
        <f t="shared" si="0"/>
        <v>79849</v>
      </c>
      <c r="E47" s="11">
        <f t="shared" si="1"/>
        <v>39925</v>
      </c>
      <c r="F47" s="9">
        <f t="shared" si="2"/>
        <v>39924</v>
      </c>
    </row>
    <row r="48" spans="1:6">
      <c r="A48" s="8"/>
      <c r="B48" s="11" t="s">
        <v>28</v>
      </c>
      <c r="C48" s="11"/>
      <c r="D48" s="14">
        <v>0.45267400000000002</v>
      </c>
      <c r="E48" s="11"/>
      <c r="F48" s="11"/>
    </row>
    <row r="49" spans="1:6">
      <c r="A49" s="8"/>
      <c r="B49" s="11" t="s">
        <v>29</v>
      </c>
      <c r="C49" s="11"/>
      <c r="D49" s="15">
        <f>ROUND(D47*D48,0)</f>
        <v>36146</v>
      </c>
      <c r="E49" s="16">
        <f>ROUND(D49/2,0)</f>
        <v>18073</v>
      </c>
      <c r="F49" s="15">
        <f>D49-E49</f>
        <v>18073</v>
      </c>
    </row>
    <row r="50" spans="1:6">
      <c r="A50" s="8"/>
      <c r="B50" s="11" t="s">
        <v>30</v>
      </c>
      <c r="C50" s="11"/>
      <c r="D50" s="12">
        <f>+D47-D49</f>
        <v>43703</v>
      </c>
      <c r="E50" s="13">
        <f>ROUND(D50/2,0)</f>
        <v>21852</v>
      </c>
      <c r="F50" s="12">
        <f>D50-E50</f>
        <v>21851</v>
      </c>
    </row>
    <row r="51" spans="1:6">
      <c r="A51" s="8">
        <v>4</v>
      </c>
      <c r="B51" s="11" t="s">
        <v>940</v>
      </c>
      <c r="C51" s="10">
        <v>0.15743599999999999</v>
      </c>
      <c r="D51" s="9">
        <f>ROUND(D$3*C51,0)</f>
        <v>89877</v>
      </c>
      <c r="E51" s="11">
        <f>ROUND(D51/2,0)</f>
        <v>44939</v>
      </c>
      <c r="F51" s="9">
        <f>D51-E51</f>
        <v>44938</v>
      </c>
    </row>
    <row r="52" spans="1:6">
      <c r="A52" s="8"/>
      <c r="B52" s="11" t="s">
        <v>28</v>
      </c>
      <c r="C52" s="11"/>
      <c r="D52" s="14">
        <v>0.45930399999999999</v>
      </c>
      <c r="E52" s="11"/>
      <c r="F52" s="11"/>
    </row>
    <row r="53" spans="1:6">
      <c r="A53" s="8"/>
      <c r="B53" s="11" t="s">
        <v>29</v>
      </c>
      <c r="C53" s="11"/>
      <c r="D53" s="15">
        <f>ROUND(D51*D52,0)</f>
        <v>41281</v>
      </c>
      <c r="E53" s="16">
        <f>ROUND(D53/2,0)</f>
        <v>20641</v>
      </c>
      <c r="F53" s="15">
        <f>D53-E53</f>
        <v>20640</v>
      </c>
    </row>
    <row r="54" spans="1:6">
      <c r="A54" s="8"/>
      <c r="B54" s="11" t="s">
        <v>30</v>
      </c>
      <c r="C54" s="11"/>
      <c r="D54" s="12">
        <f>+D51-D53</f>
        <v>48596</v>
      </c>
      <c r="E54" s="13">
        <f>ROUND(D54/2,0)</f>
        <v>24298</v>
      </c>
      <c r="F54" s="12">
        <f>D54-E54</f>
        <v>24298</v>
      </c>
    </row>
    <row r="55" spans="1:6">
      <c r="A55" s="8">
        <v>4</v>
      </c>
      <c r="B55" s="11" t="s">
        <v>941</v>
      </c>
      <c r="C55" s="10">
        <v>0.28235399999999999</v>
      </c>
      <c r="D55" s="9">
        <f>ROUND(D$3*C55,0)</f>
        <v>161190</v>
      </c>
      <c r="E55" s="11">
        <f>ROUND(D55/2,0)</f>
        <v>80595</v>
      </c>
      <c r="F55" s="9">
        <f>D55-E55</f>
        <v>80595</v>
      </c>
    </row>
    <row r="56" spans="1:6">
      <c r="A56" s="8"/>
      <c r="B56" s="11" t="s">
        <v>28</v>
      </c>
      <c r="C56" s="11"/>
      <c r="D56" s="14">
        <v>0.45843200000000001</v>
      </c>
      <c r="E56" s="11"/>
      <c r="F56" s="11"/>
    </row>
    <row r="57" spans="1:6">
      <c r="A57" s="8"/>
      <c r="B57" s="11" t="s">
        <v>29</v>
      </c>
      <c r="C57" s="11"/>
      <c r="D57" s="15">
        <f>ROUND(D55*D56,0)</f>
        <v>73895</v>
      </c>
      <c r="E57" s="16">
        <f t="shared" ref="E57:E66" si="3">ROUND(D57/2,0)</f>
        <v>36948</v>
      </c>
      <c r="F57" s="15">
        <f t="shared" ref="F57:F66" si="4">D57-E57</f>
        <v>36947</v>
      </c>
    </row>
    <row r="58" spans="1:6">
      <c r="A58" s="8"/>
      <c r="B58" s="11" t="s">
        <v>30</v>
      </c>
      <c r="C58" s="11"/>
      <c r="D58" s="12">
        <f>+D55-D57</f>
        <v>87295</v>
      </c>
      <c r="E58" s="13">
        <f t="shared" si="3"/>
        <v>43648</v>
      </c>
      <c r="F58" s="12">
        <f t="shared" si="4"/>
        <v>43647</v>
      </c>
    </row>
    <row r="59" spans="1:6">
      <c r="A59" s="8">
        <v>5</v>
      </c>
      <c r="B59" s="11" t="s">
        <v>942</v>
      </c>
      <c r="C59" s="10">
        <v>2.9880000000000002E-3</v>
      </c>
      <c r="D59" s="12">
        <f t="shared" ref="D59:D65" si="5">ROUND(D$3*C59,0)</f>
        <v>1706</v>
      </c>
      <c r="E59" s="13">
        <f t="shared" si="3"/>
        <v>853</v>
      </c>
      <c r="F59" s="12">
        <f t="shared" si="4"/>
        <v>853</v>
      </c>
    </row>
    <row r="60" spans="1:6">
      <c r="A60" s="8">
        <v>5</v>
      </c>
      <c r="B60" s="11" t="s">
        <v>943</v>
      </c>
      <c r="C60" s="10">
        <v>3.1432000000000002E-2</v>
      </c>
      <c r="D60" s="12">
        <f t="shared" si="5"/>
        <v>17944</v>
      </c>
      <c r="E60" s="13">
        <f t="shared" si="3"/>
        <v>8972</v>
      </c>
      <c r="F60" s="12">
        <f t="shared" si="4"/>
        <v>8972</v>
      </c>
    </row>
    <row r="61" spans="1:6">
      <c r="A61" s="8">
        <v>6</v>
      </c>
      <c r="B61" s="11" t="s">
        <v>944</v>
      </c>
      <c r="C61" s="10">
        <v>1.9970000000000001E-3</v>
      </c>
      <c r="D61" s="12">
        <f t="shared" si="5"/>
        <v>1140</v>
      </c>
      <c r="E61" s="13">
        <f t="shared" si="3"/>
        <v>570</v>
      </c>
      <c r="F61" s="12">
        <f t="shared" si="4"/>
        <v>570</v>
      </c>
    </row>
    <row r="62" spans="1:6">
      <c r="A62" s="8">
        <v>6</v>
      </c>
      <c r="B62" s="11" t="s">
        <v>945</v>
      </c>
      <c r="C62" s="10">
        <v>0</v>
      </c>
      <c r="D62" s="12">
        <f t="shared" si="5"/>
        <v>0</v>
      </c>
      <c r="E62" s="13">
        <f t="shared" si="3"/>
        <v>0</v>
      </c>
      <c r="F62" s="12">
        <f t="shared" si="4"/>
        <v>0</v>
      </c>
    </row>
    <row r="63" spans="1:6">
      <c r="A63" s="8">
        <v>6</v>
      </c>
      <c r="B63" s="11" t="s">
        <v>946</v>
      </c>
      <c r="C63" s="10">
        <v>2.2109999999999999E-3</v>
      </c>
      <c r="D63" s="12">
        <f t="shared" si="5"/>
        <v>1262</v>
      </c>
      <c r="E63" s="13">
        <f t="shared" si="3"/>
        <v>631</v>
      </c>
      <c r="F63" s="12">
        <f t="shared" si="4"/>
        <v>631</v>
      </c>
    </row>
    <row r="64" spans="1:6">
      <c r="A64" s="8">
        <v>6</v>
      </c>
      <c r="B64" s="11" t="s">
        <v>947</v>
      </c>
      <c r="C64" s="10">
        <v>3.4280000000000001E-3</v>
      </c>
      <c r="D64" s="12">
        <f t="shared" si="5"/>
        <v>1957</v>
      </c>
      <c r="E64" s="13">
        <f t="shared" si="3"/>
        <v>979</v>
      </c>
      <c r="F64" s="12">
        <f t="shared" si="4"/>
        <v>978</v>
      </c>
    </row>
    <row r="65" spans="1:8">
      <c r="A65" s="8">
        <v>6</v>
      </c>
      <c r="B65" s="11" t="s">
        <v>948</v>
      </c>
      <c r="C65" s="10">
        <v>4.0252999999999997E-2</v>
      </c>
      <c r="D65" s="12">
        <f t="shared" si="5"/>
        <v>22980</v>
      </c>
      <c r="E65" s="13">
        <f t="shared" si="3"/>
        <v>11490</v>
      </c>
      <c r="F65" s="12">
        <f t="shared" si="4"/>
        <v>11490</v>
      </c>
    </row>
    <row r="66" spans="1:8">
      <c r="A66" s="8"/>
      <c r="B66" s="11" t="s">
        <v>949</v>
      </c>
      <c r="C66" s="10">
        <v>2.7250000000000885E-3</v>
      </c>
      <c r="D66" s="12">
        <f>+D3-SUM(D4:D5)-SUM(D10:D47)-D51-D55-SUM(D59:D65)</f>
        <v>1553</v>
      </c>
      <c r="E66" s="13">
        <f t="shared" si="3"/>
        <v>777</v>
      </c>
      <c r="F66" s="12">
        <f t="shared" si="4"/>
        <v>776</v>
      </c>
    </row>
    <row r="67" spans="1:8">
      <c r="A67" s="8"/>
      <c r="B67" s="28" t="s">
        <v>288</v>
      </c>
      <c r="C67" s="10">
        <v>1</v>
      </c>
      <c r="D67" s="43">
        <f>+D4+SUM(D7:D46)+SUM(D49:D50)+SUM(D53:D54)+SUM(D57:D66)</f>
        <v>570878</v>
      </c>
      <c r="E67" s="43">
        <f>+E4+SUM(E7:E46)+SUM(E49:E50)+SUM(E53:E54)+SUM(E57:E66)</f>
        <v>285450</v>
      </c>
      <c r="F67" s="43">
        <f>+F4+SUM(F7:F46)+SUM(F49:F50)+SUM(F53:F54)+SUM(F57:F66)</f>
        <v>285428</v>
      </c>
    </row>
    <row r="68" spans="1:8">
      <c r="B68" s="18" t="s">
        <v>38</v>
      </c>
      <c r="D68" s="19">
        <f>+D4</f>
        <v>615</v>
      </c>
      <c r="E68" s="19">
        <f>+E4</f>
        <v>308</v>
      </c>
      <c r="F68" s="19">
        <f>+F4</f>
        <v>307</v>
      </c>
    </row>
    <row r="69" spans="1:8">
      <c r="B69" s="2" t="s">
        <v>39</v>
      </c>
      <c r="D69" s="19">
        <f>+D7</f>
        <v>33512</v>
      </c>
      <c r="E69" s="19">
        <f>+E7</f>
        <v>16756</v>
      </c>
      <c r="F69" s="19">
        <f>+F7</f>
        <v>16756</v>
      </c>
    </row>
    <row r="70" spans="1:8">
      <c r="B70" s="2" t="s">
        <v>40</v>
      </c>
      <c r="D70" s="19">
        <f>+D49+D53+D57</f>
        <v>151322</v>
      </c>
      <c r="E70" s="19">
        <f>+E49+E53+E57</f>
        <v>75662</v>
      </c>
      <c r="F70" s="19">
        <f>+F49+F53+F57</f>
        <v>75660</v>
      </c>
      <c r="H70" s="3">
        <v>1</v>
      </c>
    </row>
    <row r="71" spans="1:8">
      <c r="A71" s="1" t="s">
        <v>590</v>
      </c>
      <c r="B71" s="18" t="s">
        <v>41</v>
      </c>
      <c r="D71" s="19">
        <f>+D67-D68-D69-D70</f>
        <v>385429</v>
      </c>
      <c r="E71" s="19">
        <f>+E67-E68-E69-E70</f>
        <v>192724</v>
      </c>
      <c r="F71" s="19">
        <f>+F67-F68-F69-F70</f>
        <v>192705</v>
      </c>
      <c r="H71" s="3">
        <v>2</v>
      </c>
    </row>
    <row r="73" spans="1:8" hidden="1">
      <c r="B73" s="3" t="s">
        <v>42</v>
      </c>
      <c r="C73" s="4">
        <v>-9.9999999991166183E-7</v>
      </c>
      <c r="D73" s="3">
        <f>+D66-ROUND(D3*C66,0)</f>
        <v>-3</v>
      </c>
    </row>
  </sheetData>
  <pageMargins left="0.7" right="0.7" top="0.75" bottom="0.75" header="0.3" footer="0.3"/>
  <pageSetup scale="6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CN98"/>
  <sheetViews>
    <sheetView topLeftCell="A75" workbookViewId="0">
      <selection activeCell="D106" sqref="D106"/>
    </sheetView>
  </sheetViews>
  <sheetFormatPr defaultRowHeight="15"/>
  <cols>
    <col min="1" max="1" width="8.140625" customWidth="1"/>
    <col min="2" max="2" width="12.140625" bestFit="1" customWidth="1"/>
    <col min="3" max="3" width="14.28515625" customWidth="1"/>
    <col min="4" max="4" width="15.7109375" bestFit="1" customWidth="1"/>
    <col min="5" max="5" width="19.140625" customWidth="1"/>
    <col min="6" max="6" width="12.140625" customWidth="1"/>
    <col min="7" max="7" width="9.140625" customWidth="1"/>
    <col min="8" max="8" width="41.42578125" customWidth="1"/>
  </cols>
  <sheetData>
    <row r="1" spans="1:92" ht="14.45" customHeight="1" thickBot="1">
      <c r="A1" s="148" t="s">
        <v>2002</v>
      </c>
      <c r="B1" s="152"/>
      <c r="C1" s="152"/>
      <c r="D1" s="152"/>
      <c r="E1" s="149"/>
      <c r="G1" s="148" t="s">
        <v>1987</v>
      </c>
      <c r="H1" s="149"/>
    </row>
    <row r="2" spans="1:92">
      <c r="A2" s="59" t="s">
        <v>1991</v>
      </c>
      <c r="B2" s="57" t="s">
        <v>1894</v>
      </c>
      <c r="C2" s="57" t="s">
        <v>2004</v>
      </c>
      <c r="D2" s="57" t="s">
        <v>2026</v>
      </c>
      <c r="E2" s="58" t="s">
        <v>2065</v>
      </c>
      <c r="F2" s="46"/>
      <c r="G2" s="54" t="s">
        <v>1988</v>
      </c>
      <c r="H2" s="67" t="s">
        <v>2092</v>
      </c>
      <c r="I2" s="44"/>
      <c r="J2" s="44"/>
      <c r="K2" s="122"/>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row>
    <row r="3" spans="1:92">
      <c r="A3" s="56">
        <v>1</v>
      </c>
      <c r="B3" t="s">
        <v>1895</v>
      </c>
      <c r="C3" s="63">
        <v>4.4488271999999999E-3</v>
      </c>
      <c r="D3" s="130">
        <f>-ROUND(C3*SUM('Query Paste'!$G$3:$G$1048576),0)</f>
        <v>296729</v>
      </c>
      <c r="E3" s="131">
        <f>-ROUND(C3*SUM('Query Paste PY'!$G$3:$G$1048576),0)</f>
        <v>302249</v>
      </c>
      <c r="F3" s="118"/>
      <c r="G3" s="54" t="s">
        <v>1989</v>
      </c>
      <c r="H3" s="67" t="s">
        <v>2093</v>
      </c>
      <c r="BM3" s="44"/>
    </row>
    <row r="4" spans="1:92" ht="15.75" thickBot="1">
      <c r="A4" s="56">
        <v>2</v>
      </c>
      <c r="B4" t="s">
        <v>1896</v>
      </c>
      <c r="C4" s="63">
        <v>5.7360266299999997E-2</v>
      </c>
      <c r="D4" s="130">
        <f>-ROUND(C4*SUM('Query Paste'!$G$3:$G$1048576),0)</f>
        <v>3825828</v>
      </c>
      <c r="E4" s="131">
        <f>-ROUND(C4*SUM('Query Paste PY'!$G$3:$G$1048576),0)</f>
        <v>3897007</v>
      </c>
      <c r="F4" s="118"/>
      <c r="G4" s="55" t="s">
        <v>1990</v>
      </c>
      <c r="H4" s="68" t="s">
        <v>2094</v>
      </c>
    </row>
    <row r="5" spans="1:92">
      <c r="A5" s="56">
        <v>3</v>
      </c>
      <c r="B5" t="s">
        <v>1897</v>
      </c>
      <c r="C5" s="63">
        <v>1.02889327E-2</v>
      </c>
      <c r="D5" s="130">
        <f>-ROUND(C5*SUM('Query Paste'!$G$3:$G$1048576),0)</f>
        <v>686254</v>
      </c>
      <c r="E5" s="131">
        <f>-ROUND(C5*SUM('Query Paste PY'!$G$3:$G$1048576),0)</f>
        <v>699021</v>
      </c>
      <c r="F5" s="118"/>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row>
    <row r="6" spans="1:92">
      <c r="A6" s="56">
        <v>4</v>
      </c>
      <c r="B6" t="s">
        <v>1898</v>
      </c>
      <c r="C6" s="63">
        <v>2.9615073E-3</v>
      </c>
      <c r="D6" s="130">
        <f>-ROUND(C6*SUM('Query Paste'!$G$3:$G$1048576),0)</f>
        <v>197527</v>
      </c>
      <c r="E6" s="131">
        <f>-ROUND(C6*SUM('Query Paste PY'!$G$3:$G$1048576),0)</f>
        <v>201202</v>
      </c>
      <c r="F6" s="118"/>
    </row>
    <row r="7" spans="1:92">
      <c r="A7" s="56">
        <v>5</v>
      </c>
      <c r="B7" t="s">
        <v>1899</v>
      </c>
      <c r="C7" s="63">
        <v>1.7829972E-3</v>
      </c>
      <c r="D7" s="130">
        <f>-ROUND(C7*SUM('Query Paste'!$G$3:$G$1048576),0)</f>
        <v>118923</v>
      </c>
      <c r="E7" s="131">
        <f>-ROUND(C7*SUM('Query Paste PY'!$G$3:$G$1048576),0)</f>
        <v>121135</v>
      </c>
      <c r="F7" s="118"/>
      <c r="H7" s="48"/>
    </row>
    <row r="8" spans="1:92">
      <c r="A8" s="56">
        <v>6</v>
      </c>
      <c r="B8" t="s">
        <v>1900</v>
      </c>
      <c r="C8" s="63">
        <v>7.8116349999999999E-3</v>
      </c>
      <c r="D8" s="130">
        <f>-ROUND(C8*SUM('Query Paste'!$G$3:$G$1048576),0)</f>
        <v>521022</v>
      </c>
      <c r="E8" s="131">
        <f>-ROUND(C8*SUM('Query Paste PY'!$G$3:$G$1048576),0)</f>
        <v>530716</v>
      </c>
      <c r="F8" s="118"/>
      <c r="H8" s="48"/>
    </row>
    <row r="9" spans="1:92">
      <c r="A9" s="56">
        <v>7</v>
      </c>
      <c r="B9" t="s">
        <v>1901</v>
      </c>
      <c r="C9" s="63">
        <v>2.2906534999999999E-3</v>
      </c>
      <c r="D9" s="130">
        <f>-ROUND(C9*SUM('Query Paste'!$G$3:$G$1048576),0)</f>
        <v>152783</v>
      </c>
      <c r="E9" s="131">
        <f>-ROUND(C9*SUM('Query Paste PY'!$G$3:$G$1048576),0)</f>
        <v>155625</v>
      </c>
      <c r="F9" s="118"/>
      <c r="H9" s="48"/>
    </row>
    <row r="10" spans="1:92">
      <c r="A10" s="56">
        <v>8</v>
      </c>
      <c r="B10" t="s">
        <v>1902</v>
      </c>
      <c r="C10" s="63">
        <v>3.6188059E-3</v>
      </c>
      <c r="D10" s="130">
        <f>-ROUND(C10*SUM('Query Paste'!$G$3:$G$1048576),0)</f>
        <v>241368</v>
      </c>
      <c r="E10" s="131">
        <f>-ROUND(C10*SUM('Query Paste PY'!$G$3:$G$1048576),0)</f>
        <v>245859</v>
      </c>
      <c r="F10" s="118"/>
      <c r="H10" s="48"/>
    </row>
    <row r="11" spans="1:92">
      <c r="A11" s="56">
        <v>9</v>
      </c>
      <c r="B11" t="s">
        <v>1903</v>
      </c>
      <c r="C11" s="63">
        <v>5.6699191000000003E-3</v>
      </c>
      <c r="D11" s="130">
        <f>-ROUND(C11*SUM('Query Paste'!$G$3:$G$1048576),0)</f>
        <v>378174</v>
      </c>
      <c r="E11" s="131">
        <f>-ROUND(C11*SUM('Query Paste PY'!$G$3:$G$1048576),0)</f>
        <v>385209</v>
      </c>
      <c r="F11" s="118"/>
      <c r="H11" s="48"/>
    </row>
    <row r="12" spans="1:92">
      <c r="A12" s="56">
        <v>10</v>
      </c>
      <c r="B12" t="s">
        <v>1904</v>
      </c>
      <c r="C12" s="63">
        <v>2.31036066E-2</v>
      </c>
      <c r="D12" s="130">
        <f>-ROUND(C12*SUM('Query Paste'!$G$3:$G$1048576),0)</f>
        <v>1540969</v>
      </c>
      <c r="E12" s="131">
        <f>-ROUND(C12*SUM('Query Paste PY'!$G$3:$G$1048576),0)</f>
        <v>1569639</v>
      </c>
      <c r="F12" s="118"/>
      <c r="H12" s="48"/>
    </row>
    <row r="13" spans="1:92">
      <c r="A13" s="56">
        <v>11</v>
      </c>
      <c r="B13" t="s">
        <v>1905</v>
      </c>
      <c r="C13" s="63">
        <v>3.8723523E-3</v>
      </c>
      <c r="D13" s="130">
        <f>-ROUND(C13*SUM('Query Paste'!$G$3:$G$1048576),0)</f>
        <v>258279</v>
      </c>
      <c r="E13" s="131">
        <f>-ROUND(C13*SUM('Query Paste PY'!$G$3:$G$1048576),0)</f>
        <v>263084</v>
      </c>
      <c r="F13" s="118"/>
      <c r="H13" s="48"/>
    </row>
    <row r="14" spans="1:92">
      <c r="A14" s="56">
        <v>12</v>
      </c>
      <c r="B14" t="s">
        <v>1906</v>
      </c>
      <c r="C14" s="63">
        <v>7.5001479999999999E-3</v>
      </c>
      <c r="D14" s="130">
        <f>-ROUND(C14*SUM('Query Paste'!$G$3:$G$1048576),0)</f>
        <v>500247</v>
      </c>
      <c r="E14" s="131">
        <f>-ROUND(C14*SUM('Query Paste PY'!$G$3:$G$1048576),0)</f>
        <v>509554</v>
      </c>
      <c r="F14" s="118"/>
      <c r="H14" s="48"/>
    </row>
    <row r="15" spans="1:92">
      <c r="A15" s="56">
        <v>13</v>
      </c>
      <c r="B15" t="s">
        <v>1907</v>
      </c>
      <c r="C15" s="63">
        <v>3.3532830000000002E-4</v>
      </c>
      <c r="D15" s="130">
        <f>-ROUND(C15*SUM('Query Paste'!$G$3:$G$1048576),0)</f>
        <v>22366</v>
      </c>
      <c r="E15" s="131">
        <f>-ROUND(C15*SUM('Query Paste PY'!$G$3:$G$1048576),0)</f>
        <v>22782</v>
      </c>
      <c r="F15" s="118"/>
      <c r="H15" s="48"/>
    </row>
    <row r="16" spans="1:92">
      <c r="A16" s="56">
        <v>14</v>
      </c>
      <c r="B16" t="s">
        <v>1908</v>
      </c>
      <c r="C16" s="63">
        <v>7.3626801000000004E-3</v>
      </c>
      <c r="D16" s="130">
        <f>-ROUND(C16*SUM('Query Paste'!$G$3:$G$1048576),0)</f>
        <v>491078</v>
      </c>
      <c r="E16" s="131">
        <f>-ROUND(C16*SUM('Query Paste PY'!$G$3:$G$1048576),0)</f>
        <v>500214</v>
      </c>
      <c r="F16" s="118"/>
      <c r="H16" s="48"/>
    </row>
    <row r="17" spans="1:8">
      <c r="A17" s="56">
        <v>15</v>
      </c>
      <c r="B17" t="s">
        <v>1909</v>
      </c>
      <c r="C17" s="63">
        <v>3.0304386000000001E-3</v>
      </c>
      <c r="D17" s="130">
        <f>-ROUND(C17*SUM('Query Paste'!$G$3:$G$1048576),0)</f>
        <v>202125</v>
      </c>
      <c r="E17" s="131">
        <f>-ROUND(C17*SUM('Query Paste PY'!$G$3:$G$1048576),0)</f>
        <v>205885</v>
      </c>
      <c r="F17" s="118"/>
      <c r="H17" s="48"/>
    </row>
    <row r="18" spans="1:8">
      <c r="A18" s="56">
        <v>16</v>
      </c>
      <c r="B18" t="s">
        <v>1910</v>
      </c>
      <c r="C18" s="63">
        <v>5.0382372999999998E-3</v>
      </c>
      <c r="D18" s="130">
        <f>-ROUND(C18*SUM('Query Paste'!$G$3:$G$1048576),0)</f>
        <v>336041</v>
      </c>
      <c r="E18" s="131">
        <f>-ROUND(C18*SUM('Query Paste PY'!$G$3:$G$1048576),0)</f>
        <v>342293</v>
      </c>
      <c r="F18" s="118"/>
      <c r="H18" s="48"/>
    </row>
    <row r="19" spans="1:8">
      <c r="A19" s="56">
        <v>17</v>
      </c>
      <c r="B19" t="s">
        <v>1911</v>
      </c>
      <c r="C19" s="63">
        <v>4.4785301999999997E-3</v>
      </c>
      <c r="D19" s="130">
        <f>-ROUND(C19*SUM('Query Paste'!$G$3:$G$1048576),0)</f>
        <v>298710</v>
      </c>
      <c r="E19" s="131">
        <f>-ROUND(C19*SUM('Query Paste PY'!$G$3:$G$1048576),0)</f>
        <v>304267</v>
      </c>
      <c r="F19" s="118"/>
      <c r="H19" s="48"/>
    </row>
    <row r="20" spans="1:8">
      <c r="A20" s="56">
        <v>18</v>
      </c>
      <c r="B20" t="s">
        <v>1912</v>
      </c>
      <c r="C20" s="63">
        <v>1.6469495399999999E-2</v>
      </c>
      <c r="D20" s="130">
        <f>-ROUND(C20*SUM('Query Paste'!$G$3:$G$1048576),0)</f>
        <v>1098486</v>
      </c>
      <c r="E20" s="131">
        <f>-ROUND(C20*SUM('Query Paste PY'!$G$3:$G$1048576),0)</f>
        <v>1118923</v>
      </c>
      <c r="F20" s="118"/>
      <c r="H20" s="48"/>
    </row>
    <row r="21" spans="1:8">
      <c r="A21" s="56">
        <v>19</v>
      </c>
      <c r="B21" t="s">
        <v>1913</v>
      </c>
      <c r="C21" s="63">
        <v>9.9105717000000006E-3</v>
      </c>
      <c r="D21" s="130">
        <f>-ROUND(C21*SUM('Query Paste'!$G$3:$G$1048576),0)</f>
        <v>661018</v>
      </c>
      <c r="E21" s="131">
        <f>-ROUND(C21*SUM('Query Paste PY'!$G$3:$G$1048576),0)</f>
        <v>673316</v>
      </c>
      <c r="F21" s="118"/>
      <c r="H21" s="48"/>
    </row>
    <row r="22" spans="1:8">
      <c r="A22" s="56">
        <v>20</v>
      </c>
      <c r="B22" t="s">
        <v>1914</v>
      </c>
      <c r="C22" s="63">
        <v>3.0438781799999998E-2</v>
      </c>
      <c r="D22" s="130">
        <f>-ROUND(C22*SUM('Query Paste'!$G$3:$G$1048576),0)</f>
        <v>2030213</v>
      </c>
      <c r="E22" s="131">
        <f>-ROUND(C22*SUM('Query Paste PY'!$G$3:$G$1048576),0)</f>
        <v>2067985</v>
      </c>
      <c r="F22" s="118"/>
      <c r="H22" s="48"/>
    </row>
    <row r="23" spans="1:8">
      <c r="A23" s="56">
        <v>21</v>
      </c>
      <c r="B23" t="s">
        <v>1915</v>
      </c>
      <c r="C23" s="63">
        <v>1.8018786E-3</v>
      </c>
      <c r="D23" s="130">
        <f>-ROUND(C23*SUM('Query Paste'!$G$3:$G$1048576),0)</f>
        <v>120182</v>
      </c>
      <c r="E23" s="131">
        <f>-ROUND(C23*SUM('Query Paste PY'!$G$3:$G$1048576),0)</f>
        <v>122418</v>
      </c>
      <c r="F23" s="118"/>
      <c r="H23" s="48"/>
    </row>
    <row r="24" spans="1:8">
      <c r="A24" s="56">
        <v>22</v>
      </c>
      <c r="B24" t="s">
        <v>1916</v>
      </c>
      <c r="C24" s="63">
        <v>6.0363313000000004E-3</v>
      </c>
      <c r="D24" s="130">
        <f>-ROUND(C24*SUM('Query Paste'!$G$3:$G$1048576),0)</f>
        <v>402613</v>
      </c>
      <c r="E24" s="131">
        <f>-ROUND(C24*SUM('Query Paste PY'!$G$3:$G$1048576),0)</f>
        <v>410103</v>
      </c>
      <c r="F24" s="118"/>
      <c r="H24" s="48"/>
    </row>
    <row r="25" spans="1:8">
      <c r="A25" s="56">
        <v>23</v>
      </c>
      <c r="B25" t="s">
        <v>1917</v>
      </c>
      <c r="C25" s="63">
        <v>1.5433723E-3</v>
      </c>
      <c r="D25" s="130">
        <f>-ROUND(C25*SUM('Query Paste'!$G$3:$G$1048576),0)</f>
        <v>102940</v>
      </c>
      <c r="E25" s="131">
        <f>-ROUND(C25*SUM('Query Paste PY'!$G$3:$G$1048576),0)</f>
        <v>104855</v>
      </c>
      <c r="F25" s="118"/>
      <c r="H25" s="48"/>
    </row>
    <row r="26" spans="1:8">
      <c r="A26" s="56">
        <v>24</v>
      </c>
      <c r="B26" t="s">
        <v>1918</v>
      </c>
      <c r="C26" s="63">
        <v>2.3654465E-3</v>
      </c>
      <c r="D26" s="130">
        <f>-ROUND(C26*SUM('Query Paste'!$G$3:$G$1048576),0)</f>
        <v>157771</v>
      </c>
      <c r="E26" s="131">
        <f>-ROUND(C26*SUM('Query Paste PY'!$G$3:$G$1048576),0)</f>
        <v>160706</v>
      </c>
      <c r="F26" s="118"/>
      <c r="H26" s="48"/>
    </row>
    <row r="27" spans="1:8">
      <c r="A27" s="56">
        <v>25</v>
      </c>
      <c r="B27" t="s">
        <v>1919</v>
      </c>
      <c r="C27" s="63">
        <v>3.6443945000000002E-3</v>
      </c>
      <c r="D27" s="130">
        <f>-ROUND(C27*SUM('Query Paste'!$G$3:$G$1048576),0)</f>
        <v>243075</v>
      </c>
      <c r="E27" s="131">
        <f>-ROUND(C27*SUM('Query Paste PY'!$G$3:$G$1048576),0)</f>
        <v>247597</v>
      </c>
      <c r="F27" s="118"/>
      <c r="H27" s="48"/>
    </row>
    <row r="28" spans="1:8">
      <c r="A28" s="56">
        <v>26</v>
      </c>
      <c r="B28" t="s">
        <v>1920</v>
      </c>
      <c r="C28" s="63">
        <v>9.4317728999999996E-3</v>
      </c>
      <c r="D28" s="130">
        <f>-ROUND(C28*SUM('Query Paste'!$G$3:$G$1048576),0)</f>
        <v>629082</v>
      </c>
      <c r="E28" s="131">
        <f>-ROUND(C28*SUM('Query Paste PY'!$G$3:$G$1048576),0)</f>
        <v>640787</v>
      </c>
      <c r="F28" s="118"/>
      <c r="H28" s="48"/>
    </row>
    <row r="29" spans="1:8">
      <c r="A29" s="56">
        <v>27</v>
      </c>
      <c r="B29" t="s">
        <v>1921</v>
      </c>
      <c r="C29" s="63">
        <v>7.1358777000000003E-3</v>
      </c>
      <c r="D29" s="130">
        <f>-ROUND(C29*SUM('Query Paste'!$G$3:$G$1048576),0)</f>
        <v>475950</v>
      </c>
      <c r="E29" s="131">
        <f>-ROUND(C29*SUM('Query Paste PY'!$G$3:$G$1048576),0)</f>
        <v>484805</v>
      </c>
      <c r="F29" s="118"/>
      <c r="H29" s="48"/>
    </row>
    <row r="30" spans="1:8">
      <c r="A30" s="56">
        <v>28</v>
      </c>
      <c r="B30" t="s">
        <v>1922</v>
      </c>
      <c r="C30" s="63">
        <v>3.8895992000000002E-3</v>
      </c>
      <c r="D30" s="130">
        <f>-ROUND(C30*SUM('Query Paste'!$G$3:$G$1048576),0)</f>
        <v>259429</v>
      </c>
      <c r="E30" s="131">
        <f>-ROUND(C30*SUM('Query Paste PY'!$G$3:$G$1048576),0)</f>
        <v>264256</v>
      </c>
      <c r="F30" s="118"/>
    </row>
    <row r="31" spans="1:8">
      <c r="A31" s="56">
        <v>29</v>
      </c>
      <c r="B31" t="s">
        <v>1923</v>
      </c>
      <c r="C31" s="63">
        <v>2.0772062099999999E-2</v>
      </c>
      <c r="D31" s="130">
        <f>-ROUND(C31*SUM('Query Paste'!$G$3:$G$1048576),0)</f>
        <v>1385460</v>
      </c>
      <c r="E31" s="131">
        <f>-ROUND(C31*SUM('Query Paste PY'!$G$3:$G$1048576),0)</f>
        <v>1411236</v>
      </c>
      <c r="F31" s="118"/>
    </row>
    <row r="32" spans="1:8">
      <c r="A32" s="56">
        <v>30</v>
      </c>
      <c r="B32" t="s">
        <v>1924</v>
      </c>
      <c r="C32" s="63">
        <v>1.05115924E-2</v>
      </c>
      <c r="D32" s="130">
        <f>-ROUND(C32*SUM('Query Paste'!$G$3:$G$1048576),0)</f>
        <v>701105</v>
      </c>
      <c r="E32" s="131">
        <f>-ROUND(C32*SUM('Query Paste PY'!$G$3:$G$1048576),0)</f>
        <v>714149</v>
      </c>
      <c r="F32" s="118"/>
    </row>
    <row r="33" spans="1:6">
      <c r="A33" s="56">
        <v>31</v>
      </c>
      <c r="B33" t="s">
        <v>1925</v>
      </c>
      <c r="C33" s="63">
        <v>3.8347021999999998E-3</v>
      </c>
      <c r="D33" s="130">
        <f>-ROUND(C33*SUM('Query Paste'!$G$3:$G$1048576),0)</f>
        <v>255768</v>
      </c>
      <c r="E33" s="131">
        <f>-ROUND(C33*SUM('Query Paste PY'!$G$3:$G$1048576),0)</f>
        <v>260526</v>
      </c>
      <c r="F33" s="118"/>
    </row>
    <row r="34" spans="1:6">
      <c r="A34" s="56">
        <v>32</v>
      </c>
      <c r="B34" t="s">
        <v>1926</v>
      </c>
      <c r="C34" s="63">
        <v>1.84020503E-2</v>
      </c>
      <c r="D34" s="130">
        <f>-ROUND(C34*SUM('Query Paste'!$G$3:$G$1048576),0)</f>
        <v>1227384</v>
      </c>
      <c r="E34" s="131">
        <f>-ROUND(C34*SUM('Query Paste PY'!$G$3:$G$1048576),0)</f>
        <v>1250219</v>
      </c>
      <c r="F34" s="118"/>
    </row>
    <row r="35" spans="1:6">
      <c r="A35" s="56">
        <v>33</v>
      </c>
      <c r="B35" t="s">
        <v>1927</v>
      </c>
      <c r="C35" s="63">
        <v>4.665738E-3</v>
      </c>
      <c r="D35" s="130">
        <f>-ROUND(C35*SUM('Query Paste'!$G$3:$G$1048576),0)</f>
        <v>311196</v>
      </c>
      <c r="E35" s="131">
        <f>-ROUND(C35*SUM('Query Paste PY'!$G$3:$G$1048576),0)</f>
        <v>316986</v>
      </c>
      <c r="F35" s="118"/>
    </row>
    <row r="36" spans="1:6">
      <c r="A36" s="56">
        <v>34</v>
      </c>
      <c r="B36" t="s">
        <v>1928</v>
      </c>
      <c r="C36" s="63">
        <v>8.4397097000000008E-3</v>
      </c>
      <c r="D36" s="130">
        <f>-ROUND(C36*SUM('Query Paste'!$G$3:$G$1048576),0)</f>
        <v>562914</v>
      </c>
      <c r="E36" s="131">
        <f>-ROUND(C36*SUM('Query Paste PY'!$G$3:$G$1048576),0)</f>
        <v>573387</v>
      </c>
      <c r="F36" s="118"/>
    </row>
    <row r="37" spans="1:6">
      <c r="A37" s="56">
        <v>35</v>
      </c>
      <c r="B37" t="s">
        <v>1929</v>
      </c>
      <c r="C37" s="63">
        <v>6.1727283000000003E-3</v>
      </c>
      <c r="D37" s="130">
        <f>-ROUND(C37*SUM('Query Paste'!$G$3:$G$1048576),0)</f>
        <v>411710</v>
      </c>
      <c r="E37" s="131">
        <f>-ROUND(C37*SUM('Query Paste PY'!$G$3:$G$1048576),0)</f>
        <v>419370</v>
      </c>
      <c r="F37" s="118"/>
    </row>
    <row r="38" spans="1:6">
      <c r="A38" s="56">
        <v>36</v>
      </c>
      <c r="B38" t="s">
        <v>1930</v>
      </c>
      <c r="C38" s="63">
        <v>7.7638396E-3</v>
      </c>
      <c r="D38" s="130">
        <f>-ROUND(C38*SUM('Query Paste'!$G$3:$G$1048576),0)</f>
        <v>517834</v>
      </c>
      <c r="E38" s="131">
        <f>-ROUND(C38*SUM('Query Paste PY'!$G$3:$G$1048576),0)</f>
        <v>527469</v>
      </c>
      <c r="F38" s="118"/>
    </row>
    <row r="39" spans="1:6">
      <c r="A39" s="56">
        <v>37</v>
      </c>
      <c r="B39" t="s">
        <v>1931</v>
      </c>
      <c r="C39" s="63">
        <v>1.0911822E-2</v>
      </c>
      <c r="D39" s="130">
        <f>-ROUND(C39*SUM('Query Paste'!$G$3:$G$1048576),0)</f>
        <v>727799</v>
      </c>
      <c r="E39" s="131">
        <f>-ROUND(C39*SUM('Query Paste PY'!$G$3:$G$1048576),0)</f>
        <v>741340</v>
      </c>
      <c r="F39" s="118"/>
    </row>
    <row r="40" spans="1:6">
      <c r="A40" s="56">
        <v>38</v>
      </c>
      <c r="B40" t="s">
        <v>1932</v>
      </c>
      <c r="C40" s="63">
        <v>2.098824E-3</v>
      </c>
      <c r="D40" s="130">
        <f>-ROUND(C40*SUM('Query Paste'!$G$3:$G$1048576),0)</f>
        <v>139988</v>
      </c>
      <c r="E40" s="131">
        <f>-ROUND(C40*SUM('Query Paste PY'!$G$3:$G$1048576),0)</f>
        <v>142592</v>
      </c>
      <c r="F40" s="118"/>
    </row>
    <row r="41" spans="1:6">
      <c r="A41" s="56">
        <v>39</v>
      </c>
      <c r="B41" t="s">
        <v>1933</v>
      </c>
      <c r="C41" s="63">
        <v>1.3051565E-3</v>
      </c>
      <c r="D41" s="130">
        <f>-ROUND(C41*SUM('Query Paste'!$G$3:$G$1048576),0)</f>
        <v>87052</v>
      </c>
      <c r="E41" s="131">
        <f>-ROUND(C41*SUM('Query Paste PY'!$G$3:$G$1048576),0)</f>
        <v>88671</v>
      </c>
      <c r="F41" s="118"/>
    </row>
    <row r="42" spans="1:6">
      <c r="A42" s="56">
        <v>40</v>
      </c>
      <c r="B42" t="s">
        <v>1934</v>
      </c>
      <c r="C42" s="63">
        <v>4.2902232999999998E-3</v>
      </c>
      <c r="D42" s="130">
        <f>-ROUND(C42*SUM('Query Paste'!$G$3:$G$1048576),0)</f>
        <v>286150</v>
      </c>
      <c r="E42" s="131">
        <f>-ROUND(C42*SUM('Query Paste PY'!$G$3:$G$1048576),0)</f>
        <v>291474</v>
      </c>
      <c r="F42" s="118"/>
    </row>
    <row r="43" spans="1:6">
      <c r="A43" s="56">
        <v>41</v>
      </c>
      <c r="B43" t="s">
        <v>1935</v>
      </c>
      <c r="C43" s="63">
        <v>9.2155948000000008E-3</v>
      </c>
      <c r="D43" s="130">
        <f>-ROUND(C43*SUM('Query Paste'!$G$3:$G$1048576),0)</f>
        <v>614664</v>
      </c>
      <c r="E43" s="131">
        <f>-ROUND(C43*SUM('Query Paste PY'!$G$3:$G$1048576),0)</f>
        <v>626100</v>
      </c>
      <c r="F43" s="118"/>
    </row>
    <row r="44" spans="1:6">
      <c r="A44" s="56">
        <v>42</v>
      </c>
      <c r="B44" t="s">
        <v>1936</v>
      </c>
      <c r="C44" s="63">
        <v>8.5591134999999999E-3</v>
      </c>
      <c r="D44" s="130">
        <f>-ROUND(C44*SUM('Query Paste'!$G$3:$G$1048576),0)</f>
        <v>570878</v>
      </c>
      <c r="E44" s="131">
        <f>-ROUND(C44*SUM('Query Paste PY'!$G$3:$G$1048576),0)</f>
        <v>581499</v>
      </c>
      <c r="F44" s="118"/>
    </row>
    <row r="45" spans="1:6">
      <c r="A45" s="56">
        <v>43</v>
      </c>
      <c r="B45" t="s">
        <v>1937</v>
      </c>
      <c r="C45" s="63">
        <v>9.5108212000000001E-3</v>
      </c>
      <c r="D45" s="130">
        <f>-ROUND(C45*SUM('Query Paste'!$G$3:$G$1048576),0)</f>
        <v>634355</v>
      </c>
      <c r="E45" s="131">
        <f>-ROUND(C45*SUM('Query Paste PY'!$G$3:$G$1048576),0)</f>
        <v>646157</v>
      </c>
      <c r="F45" s="118"/>
    </row>
    <row r="46" spans="1:6">
      <c r="A46" s="56">
        <v>44</v>
      </c>
      <c r="B46" t="s">
        <v>1938</v>
      </c>
      <c r="C46" s="63">
        <v>3.5761396000000001E-3</v>
      </c>
      <c r="D46" s="130">
        <f>-ROUND(C46*SUM('Query Paste'!$G$3:$G$1048576),0)</f>
        <v>238522</v>
      </c>
      <c r="E46" s="131">
        <f>-ROUND(C46*SUM('Query Paste PY'!$G$3:$G$1048576),0)</f>
        <v>242960</v>
      </c>
      <c r="F46" s="118"/>
    </row>
    <row r="47" spans="1:6">
      <c r="A47" s="56">
        <v>45</v>
      </c>
      <c r="B47" t="s">
        <v>1939</v>
      </c>
      <c r="C47" s="63">
        <v>8.3848013900000004E-2</v>
      </c>
      <c r="D47" s="130">
        <f>-ROUND(C47*SUM('Query Paste'!$G$3:$G$1048576),0)</f>
        <v>5592513</v>
      </c>
      <c r="E47" s="131">
        <f>-ROUND(C47*SUM('Query Paste PY'!$G$3:$G$1048576),0)</f>
        <v>5696562</v>
      </c>
      <c r="F47" s="118"/>
    </row>
    <row r="48" spans="1:6">
      <c r="A48" s="56">
        <v>46</v>
      </c>
      <c r="B48" t="s">
        <v>1940</v>
      </c>
      <c r="C48" s="63">
        <v>2.08404861E-2</v>
      </c>
      <c r="D48" s="130">
        <f>-ROUND(C48*SUM('Query Paste'!$G$3:$G$1048576),0)</f>
        <v>1390023</v>
      </c>
      <c r="E48" s="131">
        <f>-ROUND(C48*SUM('Query Paste PY'!$G$3:$G$1048576),0)</f>
        <v>1415885</v>
      </c>
      <c r="F48" s="118"/>
    </row>
    <row r="49" spans="1:6">
      <c r="A49" s="56">
        <v>47</v>
      </c>
      <c r="B49" t="s">
        <v>1941</v>
      </c>
      <c r="C49" s="63">
        <v>6.2804087999999997E-3</v>
      </c>
      <c r="D49" s="130">
        <f>-ROUND(C49*SUM('Query Paste'!$G$3:$G$1048576),0)</f>
        <v>418892</v>
      </c>
      <c r="E49" s="131">
        <f>-ROUND(C49*SUM('Query Paste PY'!$G$3:$G$1048576),0)</f>
        <v>426686</v>
      </c>
      <c r="F49" s="118"/>
    </row>
    <row r="50" spans="1:6">
      <c r="A50" s="56">
        <v>48</v>
      </c>
      <c r="B50" t="s">
        <v>1942</v>
      </c>
      <c r="C50" s="63">
        <v>1.8904577700000001E-2</v>
      </c>
      <c r="D50" s="130">
        <f>-ROUND(C50*SUM('Query Paste'!$G$3:$G$1048576),0)</f>
        <v>1260902</v>
      </c>
      <c r="E50" s="131">
        <f>-ROUND(C50*SUM('Query Paste PY'!$G$3:$G$1048576),0)</f>
        <v>1284361</v>
      </c>
      <c r="F50" s="118"/>
    </row>
    <row r="51" spans="1:6">
      <c r="A51" s="56">
        <v>49</v>
      </c>
      <c r="B51" t="s">
        <v>1943</v>
      </c>
      <c r="C51" s="63">
        <v>0.1833657403</v>
      </c>
      <c r="D51" s="130">
        <f>-ROUND(C51*SUM('Query Paste'!$G$3:$G$1048576),0)</f>
        <v>12230169</v>
      </c>
      <c r="E51" s="131">
        <f>-ROUND(C51*SUM('Query Paste PY'!$G$3:$G$1048576),0)</f>
        <v>12457710</v>
      </c>
      <c r="F51" s="118"/>
    </row>
    <row r="52" spans="1:6">
      <c r="A52" s="56">
        <v>50</v>
      </c>
      <c r="B52" t="s">
        <v>1944</v>
      </c>
      <c r="C52" s="63">
        <v>8.1354089000000001E-3</v>
      </c>
      <c r="D52" s="130">
        <f>-ROUND(C52*SUM('Query Paste'!$G$3:$G$1048576),0)</f>
        <v>542617</v>
      </c>
      <c r="E52" s="131">
        <f>-ROUND(C52*SUM('Query Paste PY'!$G$3:$G$1048576),0)</f>
        <v>552713</v>
      </c>
      <c r="F52" s="118"/>
    </row>
    <row r="53" spans="1:6">
      <c r="A53" s="56">
        <v>51</v>
      </c>
      <c r="B53" t="s">
        <v>1945</v>
      </c>
      <c r="C53" s="63">
        <v>2.0211565999999999E-3</v>
      </c>
      <c r="D53" s="130">
        <f>-ROUND(C53*SUM('Query Paste'!$G$3:$G$1048576),0)</f>
        <v>134808</v>
      </c>
      <c r="E53" s="131">
        <f>-ROUND(C53*SUM('Query Paste PY'!$G$3:$G$1048576),0)</f>
        <v>137316</v>
      </c>
      <c r="F53" s="118"/>
    </row>
    <row r="54" spans="1:6">
      <c r="A54" s="56">
        <v>52</v>
      </c>
      <c r="B54" t="s">
        <v>1946</v>
      </c>
      <c r="C54" s="63">
        <v>3.7767334000000001E-3</v>
      </c>
      <c r="D54" s="130">
        <f>-ROUND(C54*SUM('Query Paste'!$G$3:$G$1048576),0)</f>
        <v>251901</v>
      </c>
      <c r="E54" s="131">
        <f>-ROUND(C54*SUM('Query Paste PY'!$G$3:$G$1048576),0)</f>
        <v>256588</v>
      </c>
      <c r="F54" s="118"/>
    </row>
    <row r="55" spans="1:6">
      <c r="A55" s="56">
        <v>53</v>
      </c>
      <c r="B55" t="s">
        <v>1947</v>
      </c>
      <c r="C55" s="63">
        <v>1.44430407E-2</v>
      </c>
      <c r="D55" s="130">
        <f>-ROUND(C55*SUM('Query Paste'!$G$3:$G$1048576),0)</f>
        <v>963325</v>
      </c>
      <c r="E55" s="131">
        <f>-ROUND(C55*SUM('Query Paste PY'!$G$3:$G$1048576),0)</f>
        <v>981248</v>
      </c>
      <c r="F55" s="118"/>
    </row>
    <row r="56" spans="1:6">
      <c r="A56" s="56">
        <v>54</v>
      </c>
      <c r="B56" t="s">
        <v>1948</v>
      </c>
      <c r="C56" s="63">
        <v>5.1285298999999996E-3</v>
      </c>
      <c r="D56" s="130">
        <f>-ROUND(C56*SUM('Query Paste'!$G$3:$G$1048576),0)</f>
        <v>342064</v>
      </c>
      <c r="E56" s="131">
        <f>-ROUND(C56*SUM('Query Paste PY'!$G$3:$G$1048576),0)</f>
        <v>348428</v>
      </c>
      <c r="F56" s="118"/>
    </row>
    <row r="57" spans="1:6">
      <c r="A57" s="56">
        <v>55</v>
      </c>
      <c r="B57" t="s">
        <v>1949</v>
      </c>
      <c r="C57" s="63">
        <v>7.0080476999999997E-3</v>
      </c>
      <c r="D57" s="130">
        <f>-ROUND(C57*SUM('Query Paste'!$G$3:$G$1048576),0)</f>
        <v>467424</v>
      </c>
      <c r="E57" s="131">
        <f>-ROUND(C57*SUM('Query Paste PY'!$G$3:$G$1048576),0)</f>
        <v>476121</v>
      </c>
      <c r="F57" s="118"/>
    </row>
    <row r="58" spans="1:6">
      <c r="A58" s="56">
        <v>56</v>
      </c>
      <c r="B58" t="s">
        <v>1950</v>
      </c>
      <c r="C58" s="63">
        <v>3.378392E-3</v>
      </c>
      <c r="D58" s="130">
        <f>-ROUND(C58*SUM('Query Paste'!$G$3:$G$1048576),0)</f>
        <v>225333</v>
      </c>
      <c r="E58" s="131">
        <f>-ROUND(C58*SUM('Query Paste PY'!$G$3:$G$1048576),0)</f>
        <v>229525</v>
      </c>
      <c r="F58" s="118"/>
    </row>
    <row r="59" spans="1:6">
      <c r="A59" s="56">
        <v>57</v>
      </c>
      <c r="B59" t="s">
        <v>1951</v>
      </c>
      <c r="C59" s="63">
        <v>4.3816714000000003E-3</v>
      </c>
      <c r="D59" s="130">
        <f>-ROUND(C59*SUM('Query Paste'!$G$3:$G$1048576),0)</f>
        <v>292250</v>
      </c>
      <c r="E59" s="131">
        <f>-ROUND(C59*SUM('Query Paste PY'!$G$3:$G$1048576),0)</f>
        <v>297687</v>
      </c>
      <c r="F59" s="118"/>
    </row>
    <row r="60" spans="1:6">
      <c r="A60" s="56">
        <v>58</v>
      </c>
      <c r="B60" t="s">
        <v>1952</v>
      </c>
      <c r="C60" s="63">
        <v>4.5213939999999998E-4</v>
      </c>
      <c r="D60" s="130">
        <f>-ROUND(C60*SUM('Query Paste'!$G$3:$G$1048576),0)</f>
        <v>30157</v>
      </c>
      <c r="E60" s="131">
        <f>-ROUND(C60*SUM('Query Paste PY'!$G$3:$G$1048576),0)</f>
        <v>30718</v>
      </c>
      <c r="F60" s="118"/>
    </row>
    <row r="61" spans="1:6">
      <c r="A61" s="56">
        <v>59</v>
      </c>
      <c r="B61" t="s">
        <v>1953</v>
      </c>
      <c r="C61" s="63">
        <v>5.4487811999999998E-3</v>
      </c>
      <c r="D61" s="130">
        <f>-ROUND(C61*SUM('Query Paste'!$G$3:$G$1048576),0)</f>
        <v>363424</v>
      </c>
      <c r="E61" s="131">
        <f>-ROUND(C61*SUM('Query Paste PY'!$G$3:$G$1048576),0)</f>
        <v>370185</v>
      </c>
      <c r="F61" s="118"/>
    </row>
    <row r="62" spans="1:6">
      <c r="A62" s="56">
        <v>60</v>
      </c>
      <c r="B62" t="s">
        <v>1954</v>
      </c>
      <c r="C62" s="63">
        <v>3.1283400999999999E-3</v>
      </c>
      <c r="D62" s="130">
        <f>-ROUND(C62*SUM('Query Paste'!$G$3:$G$1048576),0)</f>
        <v>208655</v>
      </c>
      <c r="E62" s="131">
        <f>-ROUND(C62*SUM('Query Paste PY'!$G$3:$G$1048576),0)</f>
        <v>212537</v>
      </c>
      <c r="F62" s="118"/>
    </row>
    <row r="63" spans="1:6">
      <c r="A63" s="56">
        <v>61</v>
      </c>
      <c r="B63" t="s">
        <v>1955</v>
      </c>
      <c r="C63" s="63">
        <v>1.3514581999999999E-3</v>
      </c>
      <c r="D63" s="130">
        <f>-ROUND(C63*SUM('Query Paste'!$G$3:$G$1048576),0)</f>
        <v>90140</v>
      </c>
      <c r="E63" s="131">
        <f>-ROUND(C63*SUM('Query Paste PY'!$G$3:$G$1048576),0)</f>
        <v>91817</v>
      </c>
      <c r="F63" s="118"/>
    </row>
    <row r="64" spans="1:6">
      <c r="A64" s="56">
        <v>62</v>
      </c>
      <c r="B64" t="s">
        <v>1956</v>
      </c>
      <c r="C64" s="63">
        <v>2.4132982E-3</v>
      </c>
      <c r="D64" s="130">
        <f>-ROUND(C64*SUM('Query Paste'!$G$3:$G$1048576),0)</f>
        <v>160963</v>
      </c>
      <c r="E64" s="131">
        <f>-ROUND(C64*SUM('Query Paste PY'!$G$3:$G$1048576),0)</f>
        <v>163957</v>
      </c>
      <c r="F64" s="118"/>
    </row>
    <row r="65" spans="1:6">
      <c r="A65" s="56">
        <v>63</v>
      </c>
      <c r="B65" t="s">
        <v>1957</v>
      </c>
      <c r="C65" s="63">
        <v>2.6339289000000001E-3</v>
      </c>
      <c r="D65" s="130">
        <f>-ROUND(C65*SUM('Query Paste'!$G$3:$G$1048576),0)</f>
        <v>175678</v>
      </c>
      <c r="E65" s="131">
        <f>-ROUND(C65*SUM('Query Paste PY'!$G$3:$G$1048576),0)</f>
        <v>178947</v>
      </c>
      <c r="F65" s="118"/>
    </row>
    <row r="66" spans="1:6">
      <c r="A66" s="56">
        <v>64</v>
      </c>
      <c r="B66" t="s">
        <v>1958</v>
      </c>
      <c r="C66" s="63">
        <v>2.8997594500000001E-2</v>
      </c>
      <c r="D66" s="130">
        <f>-ROUND(C66*SUM('Query Paste'!$G$3:$G$1048576),0)</f>
        <v>1934088</v>
      </c>
      <c r="E66" s="131">
        <f>-ROUND(C66*SUM('Query Paste PY'!$G$3:$G$1048576),0)</f>
        <v>1970072</v>
      </c>
      <c r="F66" s="118"/>
    </row>
    <row r="67" spans="1:6">
      <c r="A67" s="56">
        <v>65</v>
      </c>
      <c r="B67" t="s">
        <v>1959</v>
      </c>
      <c r="C67" s="63">
        <v>4.6600736E-3</v>
      </c>
      <c r="D67" s="130">
        <f>-ROUND(C67*SUM('Query Paste'!$G$3:$G$1048576),0)</f>
        <v>310819</v>
      </c>
      <c r="E67" s="131">
        <f>-ROUND(C67*SUM('Query Paste PY'!$G$3:$G$1048576),0)</f>
        <v>316601</v>
      </c>
      <c r="F67" s="118"/>
    </row>
    <row r="68" spans="1:6">
      <c r="A68" s="56">
        <v>66</v>
      </c>
      <c r="B68" t="s">
        <v>1960</v>
      </c>
      <c r="C68" s="63">
        <v>3.6455216999999999E-3</v>
      </c>
      <c r="D68" s="130">
        <f>-ROUND(C68*SUM('Query Paste'!$G$3:$G$1048576),0)</f>
        <v>243150</v>
      </c>
      <c r="E68" s="131">
        <f>-ROUND(C68*SUM('Query Paste PY'!$G$3:$G$1048576),0)</f>
        <v>247674</v>
      </c>
      <c r="F68" s="118"/>
    </row>
    <row r="69" spans="1:6">
      <c r="A69" s="56">
        <v>67</v>
      </c>
      <c r="B69" t="s">
        <v>1961</v>
      </c>
      <c r="C69" s="63">
        <v>3.6212294999999999E-3</v>
      </c>
      <c r="D69" s="130">
        <f>-ROUND(C69*SUM('Query Paste'!$G$3:$G$1048576),0)</f>
        <v>241530</v>
      </c>
      <c r="E69" s="131">
        <f>-ROUND(C69*SUM('Query Paste PY'!$G$3:$G$1048576),0)</f>
        <v>246023</v>
      </c>
      <c r="F69" s="118"/>
    </row>
    <row r="70" spans="1:6">
      <c r="A70" s="56">
        <v>68</v>
      </c>
      <c r="B70" t="s">
        <v>1962</v>
      </c>
      <c r="C70" s="63">
        <v>4.1463582000000002E-3</v>
      </c>
      <c r="D70" s="130">
        <f>-ROUND(C70*SUM('Query Paste'!$G$3:$G$1048576),0)</f>
        <v>276555</v>
      </c>
      <c r="E70" s="131">
        <f>-ROUND(C70*SUM('Query Paste PY'!$G$3:$G$1048576),0)</f>
        <v>281700</v>
      </c>
      <c r="F70" s="118"/>
    </row>
    <row r="71" spans="1:6">
      <c r="A71" s="56">
        <v>69</v>
      </c>
      <c r="B71" t="s">
        <v>1963</v>
      </c>
      <c r="C71" s="63">
        <v>2.4364912999999999E-3</v>
      </c>
      <c r="D71" s="130">
        <f>-ROUND(C71*SUM('Query Paste'!$G$3:$G$1048576),0)</f>
        <v>162510</v>
      </c>
      <c r="E71" s="131">
        <f>-ROUND(C71*SUM('Query Paste PY'!$G$3:$G$1048576),0)</f>
        <v>165533</v>
      </c>
      <c r="F71" s="118"/>
    </row>
    <row r="72" spans="1:6">
      <c r="A72" s="56">
        <v>70</v>
      </c>
      <c r="B72" t="s">
        <v>1964</v>
      </c>
      <c r="C72" s="63">
        <v>2.0066996E-3</v>
      </c>
      <c r="D72" s="130">
        <f>-ROUND(C72*SUM('Query Paste'!$G$3:$G$1048576),0)</f>
        <v>133843</v>
      </c>
      <c r="E72" s="131">
        <f>-ROUND(C72*SUM('Query Paste PY'!$G$3:$G$1048576),0)</f>
        <v>136333</v>
      </c>
      <c r="F72" s="118"/>
    </row>
    <row r="73" spans="1:6">
      <c r="A73" s="56">
        <v>71</v>
      </c>
      <c r="B73" t="s">
        <v>1965</v>
      </c>
      <c r="C73" s="63">
        <v>5.1725968300000001E-2</v>
      </c>
      <c r="D73" s="130">
        <f>-ROUND(C73*SUM('Query Paste'!$G$3:$G$1048576),0)</f>
        <v>3450030</v>
      </c>
      <c r="E73" s="131">
        <f>-ROUND(C73*SUM('Query Paste PY'!$G$3:$G$1048576),0)</f>
        <v>3514218</v>
      </c>
      <c r="F73" s="118"/>
    </row>
    <row r="74" spans="1:6">
      <c r="A74" s="56">
        <v>72</v>
      </c>
      <c r="B74" t="s">
        <v>1966</v>
      </c>
      <c r="C74" s="63">
        <v>1.3076082999999999E-3</v>
      </c>
      <c r="D74" s="130">
        <f>-ROUND(C74*SUM('Query Paste'!$G$3:$G$1048576),0)</f>
        <v>87215</v>
      </c>
      <c r="E74" s="131">
        <f>-ROUND(C74*SUM('Query Paste PY'!$G$3:$G$1048576),0)</f>
        <v>88838</v>
      </c>
      <c r="F74" s="118"/>
    </row>
    <row r="75" spans="1:6">
      <c r="A75" s="56">
        <v>73</v>
      </c>
      <c r="B75" t="s">
        <v>1967</v>
      </c>
      <c r="C75" s="63">
        <v>5.9514212999999998E-3</v>
      </c>
      <c r="D75" s="130">
        <f>-ROUND(C75*SUM('Query Paste'!$G$3:$G$1048576),0)</f>
        <v>396949</v>
      </c>
      <c r="E75" s="131">
        <f>-ROUND(C75*SUM('Query Paste PY'!$G$3:$G$1048576),0)</f>
        <v>404334</v>
      </c>
      <c r="F75" s="118"/>
    </row>
    <row r="76" spans="1:6">
      <c r="A76" s="56">
        <v>74</v>
      </c>
      <c r="B76" t="s">
        <v>1968</v>
      </c>
      <c r="C76" s="63">
        <v>4.3169391000000001E-3</v>
      </c>
      <c r="D76" s="130">
        <f>-ROUND(C76*SUM('Query Paste'!$G$3:$G$1048576),0)</f>
        <v>287932</v>
      </c>
      <c r="E76" s="131">
        <f>-ROUND(C76*SUM('Query Paste PY'!$G$3:$G$1048576),0)</f>
        <v>293289</v>
      </c>
      <c r="F76" s="118"/>
    </row>
    <row r="77" spans="1:6">
      <c r="A77" s="56">
        <v>75</v>
      </c>
      <c r="B77" t="s">
        <v>1969</v>
      </c>
      <c r="C77" s="63">
        <v>1.9970897999999999E-3</v>
      </c>
      <c r="D77" s="130">
        <f>-ROUND(C77*SUM('Query Paste'!$G$3:$G$1048576),0)</f>
        <v>133202</v>
      </c>
      <c r="E77" s="131">
        <f>-ROUND(C77*SUM('Query Paste PY'!$G$3:$G$1048576),0)</f>
        <v>135681</v>
      </c>
      <c r="F77" s="118"/>
    </row>
    <row r="78" spans="1:6">
      <c r="A78" s="56">
        <v>76</v>
      </c>
      <c r="B78" t="s">
        <v>1970</v>
      </c>
      <c r="C78" s="63">
        <v>4.4079080999999999E-3</v>
      </c>
      <c r="D78" s="130">
        <f>-ROUND(C78*SUM('Query Paste'!$G$3:$G$1048576),0)</f>
        <v>294000</v>
      </c>
      <c r="E78" s="131">
        <f>-ROUND(C78*SUM('Query Paste PY'!$G$3:$G$1048576),0)</f>
        <v>299469</v>
      </c>
      <c r="F78" s="118"/>
    </row>
    <row r="79" spans="1:6">
      <c r="A79" s="56">
        <v>77</v>
      </c>
      <c r="B79" t="s">
        <v>1971</v>
      </c>
      <c r="C79" s="63">
        <v>2.7616461E-3</v>
      </c>
      <c r="D79" s="130">
        <f>-ROUND(C79*SUM('Query Paste'!$G$3:$G$1048576),0)</f>
        <v>184197</v>
      </c>
      <c r="E79" s="131">
        <f>-ROUND(C79*SUM('Query Paste PY'!$G$3:$G$1048576),0)</f>
        <v>187624</v>
      </c>
      <c r="F79" s="118"/>
    </row>
    <row r="80" spans="1:6">
      <c r="A80" s="56">
        <v>78</v>
      </c>
      <c r="B80" t="s">
        <v>1972</v>
      </c>
      <c r="C80" s="63">
        <v>1.810925E-4</v>
      </c>
      <c r="D80" s="130">
        <f>-ROUND(C80*SUM('Query Paste'!$G$3:$G$1048576),0)</f>
        <v>12079</v>
      </c>
      <c r="E80" s="131">
        <f>-ROUND(C80*SUM('Query Paste PY'!$G$3:$G$1048576),0)</f>
        <v>12303</v>
      </c>
      <c r="F80" s="118"/>
    </row>
    <row r="81" spans="1:8">
      <c r="A81" s="56">
        <v>79</v>
      </c>
      <c r="B81" t="s">
        <v>1973</v>
      </c>
      <c r="C81" s="63">
        <v>2.0336634199999998E-2</v>
      </c>
      <c r="D81" s="130">
        <f>-ROUND(C81*SUM('Query Paste'!$G$3:$G$1048576),0)</f>
        <v>1356417</v>
      </c>
      <c r="E81" s="131">
        <f>-ROUND(C81*SUM('Query Paste PY'!$G$3:$G$1048576),0)</f>
        <v>1381653</v>
      </c>
      <c r="F81" s="118"/>
    </row>
    <row r="82" spans="1:8">
      <c r="A82" s="56">
        <v>80</v>
      </c>
      <c r="B82" t="s">
        <v>1974</v>
      </c>
      <c r="C82" s="63">
        <v>2.5546833E-3</v>
      </c>
      <c r="D82" s="130">
        <f>-ROUND(C82*SUM('Query Paste'!$G$3:$G$1048576),0)</f>
        <v>170393</v>
      </c>
      <c r="E82" s="131">
        <f>-ROUND(C82*SUM('Query Paste PY'!$G$3:$G$1048576),0)</f>
        <v>173563</v>
      </c>
      <c r="F82" s="118"/>
    </row>
    <row r="83" spans="1:8">
      <c r="A83" s="56">
        <v>81</v>
      </c>
      <c r="B83" t="s">
        <v>1975</v>
      </c>
      <c r="C83" s="63">
        <v>7.0027499999999999E-4</v>
      </c>
      <c r="D83" s="130">
        <f>-ROUND(C83*SUM('Query Paste'!$G$3:$G$1048576),0)</f>
        <v>46707</v>
      </c>
      <c r="E83" s="131">
        <f>-ROUND(C83*SUM('Query Paste PY'!$G$3:$G$1048576),0)</f>
        <v>47576</v>
      </c>
      <c r="F83" s="118"/>
    </row>
    <row r="84" spans="1:8">
      <c r="A84" s="56">
        <v>82</v>
      </c>
      <c r="B84" t="s">
        <v>1976</v>
      </c>
      <c r="C84" s="63">
        <v>3.7634403599999998E-2</v>
      </c>
      <c r="D84" s="130">
        <f>-ROUND(C84*SUM('Query Paste'!$G$3:$G$1048576),0)</f>
        <v>2510148</v>
      </c>
      <c r="E84" s="131">
        <f>-ROUND(C84*SUM('Query Paste PY'!$G$3:$G$1048576),0)</f>
        <v>2556849</v>
      </c>
      <c r="F84" s="118"/>
    </row>
    <row r="85" spans="1:8">
      <c r="A85" s="56">
        <v>83</v>
      </c>
      <c r="B85" t="s">
        <v>1977</v>
      </c>
      <c r="C85" s="63">
        <v>2.7885592E-3</v>
      </c>
      <c r="D85" s="130">
        <f>-ROUND(C85*SUM('Query Paste'!$G$3:$G$1048576),0)</f>
        <v>185992</v>
      </c>
      <c r="E85" s="131">
        <f>-ROUND(C85*SUM('Query Paste PY'!$G$3:$G$1048576),0)</f>
        <v>189452</v>
      </c>
      <c r="F85" s="118"/>
    </row>
    <row r="86" spans="1:8">
      <c r="A86" s="56">
        <v>84</v>
      </c>
      <c r="B86" t="s">
        <v>1978</v>
      </c>
      <c r="C86" s="63">
        <v>1.2269254699999999E-2</v>
      </c>
      <c r="D86" s="130">
        <f>-ROUND(C86*SUM('Query Paste'!$G$3:$G$1048576),0)</f>
        <v>818337</v>
      </c>
      <c r="E86" s="131">
        <f>-ROUND(C86*SUM('Query Paste PY'!$G$3:$G$1048576),0)</f>
        <v>833563</v>
      </c>
      <c r="F86" s="118"/>
    </row>
    <row r="87" spans="1:8">
      <c r="A87" s="56">
        <v>85</v>
      </c>
      <c r="B87" t="s">
        <v>1979</v>
      </c>
      <c r="C87" s="63">
        <v>5.3989286000000001E-3</v>
      </c>
      <c r="D87" s="130">
        <f>-ROUND(C87*SUM('Query Paste'!$G$3:$G$1048576),0)</f>
        <v>360099</v>
      </c>
      <c r="E87" s="131">
        <f>-ROUND(C87*SUM('Query Paste PY'!$G$3:$G$1048576),0)</f>
        <v>366799</v>
      </c>
      <c r="F87" s="118"/>
    </row>
    <row r="88" spans="1:8">
      <c r="A88" s="56">
        <v>86</v>
      </c>
      <c r="B88" t="s">
        <v>1980</v>
      </c>
      <c r="C88" s="63">
        <v>8.8474919999999996E-4</v>
      </c>
      <c r="D88" s="130">
        <f>-ROUND(C88*SUM('Query Paste'!$G$3:$G$1048576),0)</f>
        <v>59011</v>
      </c>
      <c r="E88" s="131">
        <f>-ROUND(C88*SUM('Query Paste PY'!$G$3:$G$1048576),0)</f>
        <v>60109</v>
      </c>
      <c r="F88" s="118"/>
    </row>
    <row r="89" spans="1:8">
      <c r="A89" s="56">
        <v>87</v>
      </c>
      <c r="B89" t="s">
        <v>1981</v>
      </c>
      <c r="C89" s="63">
        <v>4.2628874999999997E-3</v>
      </c>
      <c r="D89" s="130">
        <f>-ROUND(C89*SUM('Query Paste'!$G$3:$G$1048576),0)</f>
        <v>284327</v>
      </c>
      <c r="E89" s="131">
        <f>-ROUND(C89*SUM('Query Paste PY'!$G$3:$G$1048576),0)</f>
        <v>289617</v>
      </c>
      <c r="F89" s="118"/>
    </row>
    <row r="90" spans="1:8">
      <c r="A90" s="56">
        <v>88</v>
      </c>
      <c r="B90" t="s">
        <v>1982</v>
      </c>
      <c r="C90" s="63">
        <v>2.7330986E-3</v>
      </c>
      <c r="D90" s="130">
        <f>-ROUND(C90*SUM('Query Paste'!$G$3:$G$1048576),0)</f>
        <v>182293</v>
      </c>
      <c r="E90" s="131">
        <f>-ROUND(C90*SUM('Query Paste PY'!$G$3:$G$1048576),0)</f>
        <v>185684</v>
      </c>
      <c r="F90" s="118"/>
    </row>
    <row r="91" spans="1:8">
      <c r="A91" s="56">
        <v>89</v>
      </c>
      <c r="B91" t="s">
        <v>1983</v>
      </c>
      <c r="C91" s="63">
        <v>1.5079879799999999E-2</v>
      </c>
      <c r="D91" s="130">
        <f>-ROUND(C91*SUM('Query Paste'!$G$3:$G$1048576),0)</f>
        <v>1005801</v>
      </c>
      <c r="E91" s="131">
        <f>-ROUND(C91*SUM('Query Paste PY'!$G$3:$G$1048576),0)</f>
        <v>1024514</v>
      </c>
      <c r="F91" s="118"/>
    </row>
    <row r="92" spans="1:8">
      <c r="A92" s="56">
        <v>90</v>
      </c>
      <c r="B92" t="s">
        <v>1984</v>
      </c>
      <c r="C92" s="63">
        <v>7.4385720999999997E-3</v>
      </c>
      <c r="D92" s="130">
        <f>-ROUND(C92*SUM('Query Paste'!$G$3:$G$1048576),0)</f>
        <v>496140</v>
      </c>
      <c r="E92" s="131">
        <f>-ROUND(C92*SUM('Query Paste PY'!$G$3:$G$1048576),0)</f>
        <v>505370</v>
      </c>
      <c r="F92" s="118"/>
    </row>
    <row r="93" spans="1:8">
      <c r="A93" s="56">
        <v>91</v>
      </c>
      <c r="B93" t="s">
        <v>1985</v>
      </c>
      <c r="C93" s="63">
        <v>6.8365086E-3</v>
      </c>
      <c r="D93" s="130">
        <f>-ROUND(C93*SUM('Query Paste'!$G$3:$G$1048576),0)</f>
        <v>455983</v>
      </c>
      <c r="E93" s="131">
        <f>-ROUND(C93*SUM('Query Paste PY'!$G$3:$G$1048576),0)</f>
        <v>464466</v>
      </c>
      <c r="F93" s="118"/>
    </row>
    <row r="94" spans="1:8">
      <c r="A94" s="56">
        <v>92</v>
      </c>
      <c r="B94" t="s">
        <v>1986</v>
      </c>
      <c r="C94" s="65">
        <v>8.3252652999999954E-3</v>
      </c>
      <c r="D94" s="130">
        <f>-ROUND(C94*SUM('Query Paste'!$G$3:$G$1048576),0)</f>
        <v>555280</v>
      </c>
      <c r="E94" s="131">
        <f>-ROUND(C94*SUM('Query Paste PY'!$G$3:$G$1048576),0)</f>
        <v>565611</v>
      </c>
      <c r="F94" s="118"/>
      <c r="H94" s="119"/>
    </row>
    <row r="95" spans="1:8" ht="15.75" thickBot="1">
      <c r="A95" s="150" t="s">
        <v>2003</v>
      </c>
      <c r="B95" s="151"/>
      <c r="C95" s="62">
        <f>SUM(C3:C94)</f>
        <v>1</v>
      </c>
      <c r="D95" s="99">
        <f>SUM(D3:D94)</f>
        <v>66698226</v>
      </c>
      <c r="E95" s="64">
        <f>SUM(E3:E94)</f>
        <v>67939136</v>
      </c>
      <c r="F95" s="118"/>
    </row>
    <row r="97" spans="1:1" hidden="1">
      <c r="A97" s="52" t="s">
        <v>2027</v>
      </c>
    </row>
    <row r="98" spans="1:1" hidden="1">
      <c r="A98" s="52" t="s">
        <v>2028</v>
      </c>
    </row>
  </sheetData>
  <sortState xmlns:xlrd2="http://schemas.microsoft.com/office/spreadsheetml/2017/richdata2" ref="D3:D94">
    <sortCondition ref="D3"/>
  </sortState>
  <mergeCells count="3">
    <mergeCell ref="G1:H1"/>
    <mergeCell ref="A95:B95"/>
    <mergeCell ref="A1:E1"/>
  </mergeCells>
  <pageMargins left="0.7" right="0.7" top="0.75" bottom="0.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4">
    <pageSetUpPr fitToPage="1"/>
  </sheetPr>
  <dimension ref="A1:WVB11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140625" style="3" hidden="1"/>
    <col min="189" max="189" width="53.28515625" style="3" hidden="1"/>
    <col min="190" max="246" width="9.140625" style="3" hidden="1"/>
    <col min="247" max="247" width="16" style="3" hidden="1"/>
    <col min="248" max="248" width="17.28515625" style="3" hidden="1"/>
    <col min="249" max="249" width="16" style="3" hidden="1"/>
    <col min="250" max="250" width="17.5703125" style="3" hidden="1"/>
    <col min="251" max="443" width="9.140625" style="3" hidden="1"/>
    <col min="444" max="444" width="11.140625" style="3" hidden="1"/>
    <col min="445" max="445" width="53.28515625" style="3" hidden="1"/>
    <col min="446" max="502" width="9.140625" style="3" hidden="1"/>
    <col min="503" max="503" width="16" style="3" hidden="1"/>
    <col min="504" max="504" width="17.28515625" style="3" hidden="1"/>
    <col min="505" max="505" width="16" style="3" hidden="1"/>
    <col min="506" max="506" width="17.5703125" style="3" hidden="1"/>
    <col min="507" max="699" width="9.140625" style="3" hidden="1"/>
    <col min="700" max="700" width="11.140625" style="3" hidden="1"/>
    <col min="701" max="701" width="53.28515625" style="3" hidden="1"/>
    <col min="702" max="758" width="9.140625" style="3" hidden="1"/>
    <col min="759" max="759" width="16" style="3" hidden="1"/>
    <col min="760" max="760" width="17.28515625" style="3" hidden="1"/>
    <col min="761" max="761" width="16" style="3" hidden="1"/>
    <col min="762" max="762" width="17.5703125" style="3" hidden="1"/>
    <col min="763" max="955" width="9.140625" style="3" hidden="1"/>
    <col min="956" max="956" width="11.140625" style="3" hidden="1"/>
    <col min="957" max="957" width="53.28515625" style="3" hidden="1"/>
    <col min="958" max="1014" width="9.140625" style="3" hidden="1"/>
    <col min="1015" max="1015" width="16" style="3" hidden="1"/>
    <col min="1016" max="1016" width="17.28515625" style="3" hidden="1"/>
    <col min="1017" max="1017" width="16" style="3" hidden="1"/>
    <col min="1018" max="1018" width="17.5703125" style="3" hidden="1"/>
    <col min="1019" max="1211" width="9.140625" style="3" hidden="1"/>
    <col min="1212" max="1212" width="11.140625" style="3" hidden="1"/>
    <col min="1213" max="1213" width="53.28515625" style="3" hidden="1"/>
    <col min="1214" max="1270" width="9.140625" style="3" hidden="1"/>
    <col min="1271" max="1271" width="16" style="3" hidden="1"/>
    <col min="1272" max="1272" width="17.28515625" style="3" hidden="1"/>
    <col min="1273" max="1273" width="16" style="3" hidden="1"/>
    <col min="1274" max="1274" width="17.5703125" style="3" hidden="1"/>
    <col min="1275" max="1467" width="9.140625" style="3" hidden="1"/>
    <col min="1468" max="1468" width="11.140625" style="3" hidden="1"/>
    <col min="1469" max="1469" width="53.28515625" style="3" hidden="1"/>
    <col min="1470" max="1526" width="9.140625" style="3" hidden="1"/>
    <col min="1527" max="1527" width="16" style="3" hidden="1"/>
    <col min="1528" max="1528" width="17.28515625" style="3" hidden="1"/>
    <col min="1529" max="1529" width="16" style="3" hidden="1"/>
    <col min="1530" max="1530" width="17.5703125" style="3" hidden="1"/>
    <col min="1531" max="1723" width="9.140625" style="3" hidden="1"/>
    <col min="1724" max="1724" width="11.140625" style="3" hidden="1"/>
    <col min="1725" max="1725" width="53.28515625" style="3" hidden="1"/>
    <col min="1726" max="1782" width="9.140625" style="3" hidden="1"/>
    <col min="1783" max="1783" width="16" style="3" hidden="1"/>
    <col min="1784" max="1784" width="17.28515625" style="3" hidden="1"/>
    <col min="1785" max="1785" width="16" style="3" hidden="1"/>
    <col min="1786" max="1786" width="17.5703125" style="3" hidden="1"/>
    <col min="1787" max="1979" width="9.140625" style="3" hidden="1"/>
    <col min="1980" max="1980" width="11.140625" style="3" hidden="1"/>
    <col min="1981" max="1981" width="53.28515625" style="3" hidden="1"/>
    <col min="1982" max="2038" width="9.140625" style="3" hidden="1"/>
    <col min="2039" max="2039" width="16" style="3" hidden="1"/>
    <col min="2040" max="2040" width="17.28515625" style="3" hidden="1"/>
    <col min="2041" max="2041" width="16" style="3" hidden="1"/>
    <col min="2042" max="2042" width="17.5703125" style="3" hidden="1"/>
    <col min="2043" max="2235" width="9.140625" style="3" hidden="1"/>
    <col min="2236" max="2236" width="11.140625" style="3" hidden="1"/>
    <col min="2237" max="2237" width="53.28515625" style="3" hidden="1"/>
    <col min="2238" max="2294" width="9.140625" style="3" hidden="1"/>
    <col min="2295" max="2295" width="16" style="3" hidden="1"/>
    <col min="2296" max="2296" width="17.28515625" style="3" hidden="1"/>
    <col min="2297" max="2297" width="16" style="3" hidden="1"/>
    <col min="2298" max="2298" width="17.5703125" style="3" hidden="1"/>
    <col min="2299" max="2491" width="9.140625" style="3" hidden="1"/>
    <col min="2492" max="2492" width="11.140625" style="3" hidden="1"/>
    <col min="2493" max="2493" width="53.28515625" style="3" hidden="1"/>
    <col min="2494" max="2550" width="9.140625" style="3" hidden="1"/>
    <col min="2551" max="2551" width="16" style="3" hidden="1"/>
    <col min="2552" max="2552" width="17.28515625" style="3" hidden="1"/>
    <col min="2553" max="2553" width="16" style="3" hidden="1"/>
    <col min="2554" max="2554" width="17.5703125" style="3" hidden="1"/>
    <col min="2555" max="2747" width="9.140625" style="3" hidden="1"/>
    <col min="2748" max="2748" width="11.140625" style="3" hidden="1"/>
    <col min="2749" max="2749" width="53.28515625" style="3" hidden="1"/>
    <col min="2750" max="2806" width="9.140625" style="3" hidden="1"/>
    <col min="2807" max="2807" width="16" style="3" hidden="1"/>
    <col min="2808" max="2808" width="17.28515625" style="3" hidden="1"/>
    <col min="2809" max="2809" width="16" style="3" hidden="1"/>
    <col min="2810" max="2810" width="17.5703125" style="3" hidden="1"/>
    <col min="2811" max="3003" width="9.140625" style="3" hidden="1"/>
    <col min="3004" max="3004" width="11.140625" style="3" hidden="1"/>
    <col min="3005" max="3005" width="53.28515625" style="3" hidden="1"/>
    <col min="3006" max="3062" width="9.140625" style="3" hidden="1"/>
    <col min="3063" max="3063" width="16" style="3" hidden="1"/>
    <col min="3064" max="3064" width="17.28515625" style="3" hidden="1"/>
    <col min="3065" max="3065" width="16" style="3" hidden="1"/>
    <col min="3066" max="3066" width="17.5703125" style="3" hidden="1"/>
    <col min="3067" max="3259" width="9.140625" style="3" hidden="1"/>
    <col min="3260" max="3260" width="11.140625" style="3" hidden="1"/>
    <col min="3261" max="3261" width="53.28515625" style="3" hidden="1"/>
    <col min="3262" max="3318" width="9.140625" style="3" hidden="1"/>
    <col min="3319" max="3319" width="16" style="3" hidden="1"/>
    <col min="3320" max="3320" width="17.28515625" style="3" hidden="1"/>
    <col min="3321" max="3321" width="16" style="3" hidden="1"/>
    <col min="3322" max="3322" width="17.5703125" style="3" hidden="1"/>
    <col min="3323" max="3515" width="9.140625" style="3" hidden="1"/>
    <col min="3516" max="3516" width="11.140625" style="3" hidden="1"/>
    <col min="3517" max="3517" width="53.28515625" style="3" hidden="1"/>
    <col min="3518" max="3574" width="9.140625" style="3" hidden="1"/>
    <col min="3575" max="3575" width="16" style="3" hidden="1"/>
    <col min="3576" max="3576" width="17.28515625" style="3" hidden="1"/>
    <col min="3577" max="3577" width="16" style="3" hidden="1"/>
    <col min="3578" max="3578" width="17.5703125" style="3" hidden="1"/>
    <col min="3579" max="3771" width="9.140625" style="3" hidden="1"/>
    <col min="3772" max="3772" width="11.140625" style="3" hidden="1"/>
    <col min="3773" max="3773" width="53.28515625" style="3" hidden="1"/>
    <col min="3774" max="3830" width="9.140625" style="3" hidden="1"/>
    <col min="3831" max="3831" width="16" style="3" hidden="1"/>
    <col min="3832" max="3832" width="17.28515625" style="3" hidden="1"/>
    <col min="3833" max="3833" width="16" style="3" hidden="1"/>
    <col min="3834" max="3834" width="17.5703125" style="3" hidden="1"/>
    <col min="3835" max="4027" width="9.140625" style="3" hidden="1"/>
    <col min="4028" max="4028" width="11.140625" style="3" hidden="1"/>
    <col min="4029" max="4029" width="53.28515625" style="3" hidden="1"/>
    <col min="4030" max="4086" width="9.140625" style="3" hidden="1"/>
    <col min="4087" max="4087" width="16" style="3" hidden="1"/>
    <col min="4088" max="4088" width="17.28515625" style="3" hidden="1"/>
    <col min="4089" max="4089" width="16" style="3" hidden="1"/>
    <col min="4090" max="4090" width="17.5703125" style="3" hidden="1"/>
    <col min="4091" max="4283" width="9.140625" style="3" hidden="1"/>
    <col min="4284" max="4284" width="11.140625" style="3" hidden="1"/>
    <col min="4285" max="4285" width="53.28515625" style="3" hidden="1"/>
    <col min="4286" max="4342" width="9.140625" style="3" hidden="1"/>
    <col min="4343" max="4343" width="16" style="3" hidden="1"/>
    <col min="4344" max="4344" width="17.28515625" style="3" hidden="1"/>
    <col min="4345" max="4345" width="16" style="3" hidden="1"/>
    <col min="4346" max="4346" width="17.5703125" style="3" hidden="1"/>
    <col min="4347" max="4539" width="9.140625" style="3" hidden="1"/>
    <col min="4540" max="4540" width="11.140625" style="3" hidden="1"/>
    <col min="4541" max="4541" width="53.28515625" style="3" hidden="1"/>
    <col min="4542" max="4598" width="9.140625" style="3" hidden="1"/>
    <col min="4599" max="4599" width="16" style="3" hidden="1"/>
    <col min="4600" max="4600" width="17.28515625" style="3" hidden="1"/>
    <col min="4601" max="4601" width="16" style="3" hidden="1"/>
    <col min="4602" max="4602" width="17.5703125" style="3" hidden="1"/>
    <col min="4603" max="4795" width="9.140625" style="3" hidden="1"/>
    <col min="4796" max="4796" width="11.140625" style="3" hidden="1"/>
    <col min="4797" max="4797" width="53.28515625" style="3" hidden="1"/>
    <col min="4798" max="4854" width="9.140625" style="3" hidden="1"/>
    <col min="4855" max="4855" width="16" style="3" hidden="1"/>
    <col min="4856" max="4856" width="17.28515625" style="3" hidden="1"/>
    <col min="4857" max="4857" width="16" style="3" hidden="1"/>
    <col min="4858" max="4858" width="17.5703125" style="3" hidden="1"/>
    <col min="4859" max="5051" width="9.140625" style="3" hidden="1"/>
    <col min="5052" max="5052" width="11.140625" style="3" hidden="1"/>
    <col min="5053" max="5053" width="53.28515625" style="3" hidden="1"/>
    <col min="5054" max="5110" width="9.140625" style="3" hidden="1"/>
    <col min="5111" max="5111" width="16" style="3" hidden="1"/>
    <col min="5112" max="5112" width="17.28515625" style="3" hidden="1"/>
    <col min="5113" max="5113" width="16" style="3" hidden="1"/>
    <col min="5114" max="5114" width="17.5703125" style="3" hidden="1"/>
    <col min="5115" max="5307" width="9.140625" style="3" hidden="1"/>
    <col min="5308" max="5308" width="11.140625" style="3" hidden="1"/>
    <col min="5309" max="5309" width="53.28515625" style="3" hidden="1"/>
    <col min="5310" max="5366" width="9.140625" style="3" hidden="1"/>
    <col min="5367" max="5367" width="16" style="3" hidden="1"/>
    <col min="5368" max="5368" width="17.28515625" style="3" hidden="1"/>
    <col min="5369" max="5369" width="16" style="3" hidden="1"/>
    <col min="5370" max="5370" width="17.5703125" style="3" hidden="1"/>
    <col min="5371" max="5563" width="9.140625" style="3" hidden="1"/>
    <col min="5564" max="5564" width="11.140625" style="3" hidden="1"/>
    <col min="5565" max="5565" width="53.28515625" style="3" hidden="1"/>
    <col min="5566" max="5622" width="9.140625" style="3" hidden="1"/>
    <col min="5623" max="5623" width="16" style="3" hidden="1"/>
    <col min="5624" max="5624" width="17.28515625" style="3" hidden="1"/>
    <col min="5625" max="5625" width="16" style="3" hidden="1"/>
    <col min="5626" max="5626" width="17.5703125" style="3" hidden="1"/>
    <col min="5627" max="5819" width="9.140625" style="3" hidden="1"/>
    <col min="5820" max="5820" width="11.140625" style="3" hidden="1"/>
    <col min="5821" max="5821" width="53.28515625" style="3" hidden="1"/>
    <col min="5822" max="5878" width="9.140625" style="3" hidden="1"/>
    <col min="5879" max="5879" width="16" style="3" hidden="1"/>
    <col min="5880" max="5880" width="17.28515625" style="3" hidden="1"/>
    <col min="5881" max="5881" width="16" style="3" hidden="1"/>
    <col min="5882" max="5882" width="17.5703125" style="3" hidden="1"/>
    <col min="5883" max="6075" width="9.140625" style="3" hidden="1"/>
    <col min="6076" max="6076" width="11.140625" style="3" hidden="1"/>
    <col min="6077" max="6077" width="53.28515625" style="3" hidden="1"/>
    <col min="6078" max="6134" width="9.140625" style="3" hidden="1"/>
    <col min="6135" max="6135" width="16" style="3" hidden="1"/>
    <col min="6136" max="6136" width="17.28515625" style="3" hidden="1"/>
    <col min="6137" max="6137" width="16" style="3" hidden="1"/>
    <col min="6138" max="6138" width="17.5703125" style="3" hidden="1"/>
    <col min="6139" max="6331" width="9.140625" style="3" hidden="1"/>
    <col min="6332" max="6332" width="11.140625" style="3" hidden="1"/>
    <col min="6333" max="6333" width="53.28515625" style="3" hidden="1"/>
    <col min="6334" max="6390" width="9.140625" style="3" hidden="1"/>
    <col min="6391" max="6391" width="16" style="3" hidden="1"/>
    <col min="6392" max="6392" width="17.28515625" style="3" hidden="1"/>
    <col min="6393" max="6393" width="16" style="3" hidden="1"/>
    <col min="6394" max="6394" width="17.5703125" style="3" hidden="1"/>
    <col min="6395" max="6587" width="9.140625" style="3" hidden="1"/>
    <col min="6588" max="6588" width="11.140625" style="3" hidden="1"/>
    <col min="6589" max="6589" width="53.28515625" style="3" hidden="1"/>
    <col min="6590" max="6646" width="9.140625" style="3" hidden="1"/>
    <col min="6647" max="6647" width="16" style="3" hidden="1"/>
    <col min="6648" max="6648" width="17.28515625" style="3" hidden="1"/>
    <col min="6649" max="6649" width="16" style="3" hidden="1"/>
    <col min="6650" max="6650" width="17.5703125" style="3" hidden="1"/>
    <col min="6651" max="6843" width="9.140625" style="3" hidden="1"/>
    <col min="6844" max="6844" width="11.140625" style="3" hidden="1"/>
    <col min="6845" max="6845" width="53.28515625" style="3" hidden="1"/>
    <col min="6846" max="6902" width="9.140625" style="3" hidden="1"/>
    <col min="6903" max="6903" width="16" style="3" hidden="1"/>
    <col min="6904" max="6904" width="17.28515625" style="3" hidden="1"/>
    <col min="6905" max="6905" width="16" style="3" hidden="1"/>
    <col min="6906" max="6906" width="17.5703125" style="3" hidden="1"/>
    <col min="6907" max="7099" width="9.140625" style="3" hidden="1"/>
    <col min="7100" max="7100" width="11.140625" style="3" hidden="1"/>
    <col min="7101" max="7101" width="53.28515625" style="3" hidden="1"/>
    <col min="7102" max="7158" width="9.140625" style="3" hidden="1"/>
    <col min="7159" max="7159" width="16" style="3" hidden="1"/>
    <col min="7160" max="7160" width="17.28515625" style="3" hidden="1"/>
    <col min="7161" max="7161" width="16" style="3" hidden="1"/>
    <col min="7162" max="7162" width="17.5703125" style="3" hidden="1"/>
    <col min="7163" max="7355" width="9.140625" style="3" hidden="1"/>
    <col min="7356" max="7356" width="11.140625" style="3" hidden="1"/>
    <col min="7357" max="7357" width="53.28515625" style="3" hidden="1"/>
    <col min="7358" max="7414" width="9.140625" style="3" hidden="1"/>
    <col min="7415" max="7415" width="16" style="3" hidden="1"/>
    <col min="7416" max="7416" width="17.28515625" style="3" hidden="1"/>
    <col min="7417" max="7417" width="16" style="3" hidden="1"/>
    <col min="7418" max="7418" width="17.5703125" style="3" hidden="1"/>
    <col min="7419" max="7611" width="9.140625" style="3" hidden="1"/>
    <col min="7612" max="7612" width="11.140625" style="3" hidden="1"/>
    <col min="7613" max="7613" width="53.28515625" style="3" hidden="1"/>
    <col min="7614" max="7670" width="9.140625" style="3" hidden="1"/>
    <col min="7671" max="7671" width="16" style="3" hidden="1"/>
    <col min="7672" max="7672" width="17.28515625" style="3" hidden="1"/>
    <col min="7673" max="7673" width="16" style="3" hidden="1"/>
    <col min="7674" max="7674" width="17.5703125" style="3" hidden="1"/>
    <col min="7675" max="7867" width="9.140625" style="3" hidden="1"/>
    <col min="7868" max="7868" width="11.140625" style="3" hidden="1"/>
    <col min="7869" max="7869" width="53.28515625" style="3" hidden="1"/>
    <col min="7870" max="7926" width="9.140625" style="3" hidden="1"/>
    <col min="7927" max="7927" width="16" style="3" hidden="1"/>
    <col min="7928" max="7928" width="17.28515625" style="3" hidden="1"/>
    <col min="7929" max="7929" width="16" style="3" hidden="1"/>
    <col min="7930" max="7930" width="17.5703125" style="3" hidden="1"/>
    <col min="7931" max="8123" width="9.140625" style="3" hidden="1"/>
    <col min="8124" max="8124" width="11.140625" style="3" hidden="1"/>
    <col min="8125" max="8125" width="53.28515625" style="3" hidden="1"/>
    <col min="8126" max="8182" width="9.140625" style="3" hidden="1"/>
    <col min="8183" max="8183" width="16" style="3" hidden="1"/>
    <col min="8184" max="8184" width="17.28515625" style="3" hidden="1"/>
    <col min="8185" max="8185" width="16" style="3" hidden="1"/>
    <col min="8186" max="8186" width="17.5703125" style="3" hidden="1"/>
    <col min="8187" max="8379" width="9.140625" style="3" hidden="1"/>
    <col min="8380" max="8380" width="11.140625" style="3" hidden="1"/>
    <col min="8381" max="8381" width="53.28515625" style="3" hidden="1"/>
    <col min="8382" max="8438" width="9.140625" style="3" hidden="1"/>
    <col min="8439" max="8439" width="16" style="3" hidden="1"/>
    <col min="8440" max="8440" width="17.28515625" style="3" hidden="1"/>
    <col min="8441" max="8441" width="16" style="3" hidden="1"/>
    <col min="8442" max="8442" width="17.5703125" style="3" hidden="1"/>
    <col min="8443" max="8635" width="9.140625" style="3" hidden="1"/>
    <col min="8636" max="8636" width="11.140625" style="3" hidden="1"/>
    <col min="8637" max="8637" width="53.28515625" style="3" hidden="1"/>
    <col min="8638" max="8694" width="9.140625" style="3" hidden="1"/>
    <col min="8695" max="8695" width="16" style="3" hidden="1"/>
    <col min="8696" max="8696" width="17.28515625" style="3" hidden="1"/>
    <col min="8697" max="8697" width="16" style="3" hidden="1"/>
    <col min="8698" max="8698" width="17.5703125" style="3" hidden="1"/>
    <col min="8699" max="8891" width="9.140625" style="3" hidden="1"/>
    <col min="8892" max="8892" width="11.140625" style="3" hidden="1"/>
    <col min="8893" max="8893" width="53.28515625" style="3" hidden="1"/>
    <col min="8894" max="8950" width="9.140625" style="3" hidden="1"/>
    <col min="8951" max="8951" width="16" style="3" hidden="1"/>
    <col min="8952" max="8952" width="17.28515625" style="3" hidden="1"/>
    <col min="8953" max="8953" width="16" style="3" hidden="1"/>
    <col min="8954" max="8954" width="17.5703125" style="3" hidden="1"/>
    <col min="8955" max="9147" width="9.140625" style="3" hidden="1"/>
    <col min="9148" max="9148" width="11.140625" style="3" hidden="1"/>
    <col min="9149" max="9149" width="53.28515625" style="3" hidden="1"/>
    <col min="9150" max="9206" width="9.140625" style="3" hidden="1"/>
    <col min="9207" max="9207" width="16" style="3" hidden="1"/>
    <col min="9208" max="9208" width="17.28515625" style="3" hidden="1"/>
    <col min="9209" max="9209" width="16" style="3" hidden="1"/>
    <col min="9210" max="9210" width="17.5703125" style="3" hidden="1"/>
    <col min="9211" max="9403" width="9.140625" style="3" hidden="1"/>
    <col min="9404" max="9404" width="11.140625" style="3" hidden="1"/>
    <col min="9405" max="9405" width="53.28515625" style="3" hidden="1"/>
    <col min="9406" max="9462" width="9.140625" style="3" hidden="1"/>
    <col min="9463" max="9463" width="16" style="3" hidden="1"/>
    <col min="9464" max="9464" width="17.28515625" style="3" hidden="1"/>
    <col min="9465" max="9465" width="16" style="3" hidden="1"/>
    <col min="9466" max="9466" width="17.5703125" style="3" hidden="1"/>
    <col min="9467" max="9659" width="9.140625" style="3" hidden="1"/>
    <col min="9660" max="9660" width="11.140625" style="3" hidden="1"/>
    <col min="9661" max="9661" width="53.28515625" style="3" hidden="1"/>
    <col min="9662" max="9718" width="9.140625" style="3" hidden="1"/>
    <col min="9719" max="9719" width="16" style="3" hidden="1"/>
    <col min="9720" max="9720" width="17.28515625" style="3" hidden="1"/>
    <col min="9721" max="9721" width="16" style="3" hidden="1"/>
    <col min="9722" max="9722" width="17.5703125" style="3" hidden="1"/>
    <col min="9723" max="9915" width="9.140625" style="3" hidden="1"/>
    <col min="9916" max="9916" width="11.140625" style="3" hidden="1"/>
    <col min="9917" max="9917" width="53.28515625" style="3" hidden="1"/>
    <col min="9918" max="9974" width="9.140625" style="3" hidden="1"/>
    <col min="9975" max="9975" width="16" style="3" hidden="1"/>
    <col min="9976" max="9976" width="17.28515625" style="3" hidden="1"/>
    <col min="9977" max="9977" width="16" style="3" hidden="1"/>
    <col min="9978" max="9978" width="17.5703125" style="3" hidden="1"/>
    <col min="9979" max="10171" width="9.140625" style="3" hidden="1"/>
    <col min="10172" max="10172" width="11.140625" style="3" hidden="1"/>
    <col min="10173" max="10173" width="53.28515625" style="3" hidden="1"/>
    <col min="10174" max="10230" width="9.140625" style="3" hidden="1"/>
    <col min="10231" max="10231" width="16" style="3" hidden="1"/>
    <col min="10232" max="10232" width="17.28515625" style="3" hidden="1"/>
    <col min="10233" max="10233" width="16" style="3" hidden="1"/>
    <col min="10234" max="10234" width="17.5703125" style="3" hidden="1"/>
    <col min="10235" max="10427" width="9.140625" style="3" hidden="1"/>
    <col min="10428" max="10428" width="11.140625" style="3" hidden="1"/>
    <col min="10429" max="10429" width="53.28515625" style="3" hidden="1"/>
    <col min="10430" max="10486" width="9.140625" style="3" hidden="1"/>
    <col min="10487" max="10487" width="16" style="3" hidden="1"/>
    <col min="10488" max="10488" width="17.28515625" style="3" hidden="1"/>
    <col min="10489" max="10489" width="16" style="3" hidden="1"/>
    <col min="10490" max="10490" width="17.5703125" style="3" hidden="1"/>
    <col min="10491" max="10683" width="9.140625" style="3" hidden="1"/>
    <col min="10684" max="10684" width="11.140625" style="3" hidden="1"/>
    <col min="10685" max="10685" width="53.28515625" style="3" hidden="1"/>
    <col min="10686" max="10742" width="9.140625" style="3" hidden="1"/>
    <col min="10743" max="10743" width="16" style="3" hidden="1"/>
    <col min="10744" max="10744" width="17.28515625" style="3" hidden="1"/>
    <col min="10745" max="10745" width="16" style="3" hidden="1"/>
    <col min="10746" max="10746" width="17.5703125" style="3" hidden="1"/>
    <col min="10747" max="10939" width="9.140625" style="3" hidden="1"/>
    <col min="10940" max="10940" width="11.140625" style="3" hidden="1"/>
    <col min="10941" max="10941" width="53.28515625" style="3" hidden="1"/>
    <col min="10942" max="10998" width="9.140625" style="3" hidden="1"/>
    <col min="10999" max="10999" width="16" style="3" hidden="1"/>
    <col min="11000" max="11000" width="17.28515625" style="3" hidden="1"/>
    <col min="11001" max="11001" width="16" style="3" hidden="1"/>
    <col min="11002" max="11002" width="17.5703125" style="3" hidden="1"/>
    <col min="11003" max="11195" width="9.140625" style="3" hidden="1"/>
    <col min="11196" max="11196" width="11.140625" style="3" hidden="1"/>
    <col min="11197" max="11197" width="53.28515625" style="3" hidden="1"/>
    <col min="11198" max="11254" width="9.140625" style="3" hidden="1"/>
    <col min="11255" max="11255" width="16" style="3" hidden="1"/>
    <col min="11256" max="11256" width="17.28515625" style="3" hidden="1"/>
    <col min="11257" max="11257" width="16" style="3" hidden="1"/>
    <col min="11258" max="11258" width="17.5703125" style="3" hidden="1"/>
    <col min="11259" max="11451" width="9.140625" style="3" hidden="1"/>
    <col min="11452" max="11452" width="11.140625" style="3" hidden="1"/>
    <col min="11453" max="11453" width="53.28515625" style="3" hidden="1"/>
    <col min="11454" max="11510" width="9.140625" style="3" hidden="1"/>
    <col min="11511" max="11511" width="16" style="3" hidden="1"/>
    <col min="11512" max="11512" width="17.28515625" style="3" hidden="1"/>
    <col min="11513" max="11513" width="16" style="3" hidden="1"/>
    <col min="11514" max="11514" width="17.5703125" style="3" hidden="1"/>
    <col min="11515" max="11707" width="9.140625" style="3" hidden="1"/>
    <col min="11708" max="11708" width="11.140625" style="3" hidden="1"/>
    <col min="11709" max="11709" width="53.28515625" style="3" hidden="1"/>
    <col min="11710" max="11766" width="9.140625" style="3" hidden="1"/>
    <col min="11767" max="11767" width="16" style="3" hidden="1"/>
    <col min="11768" max="11768" width="17.28515625" style="3" hidden="1"/>
    <col min="11769" max="11769" width="16" style="3" hidden="1"/>
    <col min="11770" max="11770" width="17.5703125" style="3" hidden="1"/>
    <col min="11771" max="11963" width="9.140625" style="3" hidden="1"/>
    <col min="11964" max="11964" width="11.140625" style="3" hidden="1"/>
    <col min="11965" max="11965" width="53.28515625" style="3" hidden="1"/>
    <col min="11966" max="12022" width="9.140625" style="3" hidden="1"/>
    <col min="12023" max="12023" width="16" style="3" hidden="1"/>
    <col min="12024" max="12024" width="17.28515625" style="3" hidden="1"/>
    <col min="12025" max="12025" width="16" style="3" hidden="1"/>
    <col min="12026" max="12026" width="17.5703125" style="3" hidden="1"/>
    <col min="12027" max="12219" width="9.140625" style="3" hidden="1"/>
    <col min="12220" max="12220" width="11.140625" style="3" hidden="1"/>
    <col min="12221" max="12221" width="53.28515625" style="3" hidden="1"/>
    <col min="12222" max="12278" width="9.140625" style="3" hidden="1"/>
    <col min="12279" max="12279" width="16" style="3" hidden="1"/>
    <col min="12280" max="12280" width="17.28515625" style="3" hidden="1"/>
    <col min="12281" max="12281" width="16" style="3" hidden="1"/>
    <col min="12282" max="12282" width="17.5703125" style="3" hidden="1"/>
    <col min="12283" max="12475" width="9.140625" style="3" hidden="1"/>
    <col min="12476" max="12476" width="11.140625" style="3" hidden="1"/>
    <col min="12477" max="12477" width="53.28515625" style="3" hidden="1"/>
    <col min="12478" max="12534" width="9.140625" style="3" hidden="1"/>
    <col min="12535" max="12535" width="16" style="3" hidden="1"/>
    <col min="12536" max="12536" width="17.28515625" style="3" hidden="1"/>
    <col min="12537" max="12537" width="16" style="3" hidden="1"/>
    <col min="12538" max="12538" width="17.5703125" style="3" hidden="1"/>
    <col min="12539" max="12731" width="9.140625" style="3" hidden="1"/>
    <col min="12732" max="12732" width="11.140625" style="3" hidden="1"/>
    <col min="12733" max="12733" width="53.28515625" style="3" hidden="1"/>
    <col min="12734" max="12790" width="9.140625" style="3" hidden="1"/>
    <col min="12791" max="12791" width="16" style="3" hidden="1"/>
    <col min="12792" max="12792" width="17.28515625" style="3" hidden="1"/>
    <col min="12793" max="12793" width="16" style="3" hidden="1"/>
    <col min="12794" max="12794" width="17.5703125" style="3" hidden="1"/>
    <col min="12795" max="12987" width="9.140625" style="3" hidden="1"/>
    <col min="12988" max="12988" width="11.140625" style="3" hidden="1"/>
    <col min="12989" max="12989" width="53.28515625" style="3" hidden="1"/>
    <col min="12990" max="13046" width="9.140625" style="3" hidden="1"/>
    <col min="13047" max="13047" width="16" style="3" hidden="1"/>
    <col min="13048" max="13048" width="17.28515625" style="3" hidden="1"/>
    <col min="13049" max="13049" width="16" style="3" hidden="1"/>
    <col min="13050" max="13050" width="17.5703125" style="3" hidden="1"/>
    <col min="13051" max="13243" width="9.140625" style="3" hidden="1"/>
    <col min="13244" max="13244" width="11.140625" style="3" hidden="1"/>
    <col min="13245" max="13245" width="53.28515625" style="3" hidden="1"/>
    <col min="13246" max="13302" width="9.140625" style="3" hidden="1"/>
    <col min="13303" max="13303" width="16" style="3" hidden="1"/>
    <col min="13304" max="13304" width="17.28515625" style="3" hidden="1"/>
    <col min="13305" max="13305" width="16" style="3" hidden="1"/>
    <col min="13306" max="13306" width="17.5703125" style="3" hidden="1"/>
    <col min="13307" max="13499" width="9.140625" style="3" hidden="1"/>
    <col min="13500" max="13500" width="11.140625" style="3" hidden="1"/>
    <col min="13501" max="13501" width="53.28515625" style="3" hidden="1"/>
    <col min="13502" max="13558" width="9.140625" style="3" hidden="1"/>
    <col min="13559" max="13559" width="16" style="3" hidden="1"/>
    <col min="13560" max="13560" width="17.28515625" style="3" hidden="1"/>
    <col min="13561" max="13561" width="16" style="3" hidden="1"/>
    <col min="13562" max="13562" width="17.5703125" style="3" hidden="1"/>
    <col min="13563" max="13755" width="9.140625" style="3" hidden="1"/>
    <col min="13756" max="13756" width="11.140625" style="3" hidden="1"/>
    <col min="13757" max="13757" width="53.28515625" style="3" hidden="1"/>
    <col min="13758" max="13814" width="9.140625" style="3" hidden="1"/>
    <col min="13815" max="13815" width="16" style="3" hidden="1"/>
    <col min="13816" max="13816" width="17.28515625" style="3" hidden="1"/>
    <col min="13817" max="13817" width="16" style="3" hidden="1"/>
    <col min="13818" max="13818" width="17.5703125" style="3" hidden="1"/>
    <col min="13819" max="14011" width="9.140625" style="3" hidden="1"/>
    <col min="14012" max="14012" width="11.140625" style="3" hidden="1"/>
    <col min="14013" max="14013" width="53.28515625" style="3" hidden="1"/>
    <col min="14014" max="14070" width="9.140625" style="3" hidden="1"/>
    <col min="14071" max="14071" width="16" style="3" hidden="1"/>
    <col min="14072" max="14072" width="17.28515625" style="3" hidden="1"/>
    <col min="14073" max="14073" width="16" style="3" hidden="1"/>
    <col min="14074" max="14074" width="17.5703125" style="3" hidden="1"/>
    <col min="14075" max="14267" width="9.140625" style="3" hidden="1"/>
    <col min="14268" max="14268" width="11.140625" style="3" hidden="1"/>
    <col min="14269" max="14269" width="53.28515625" style="3" hidden="1"/>
    <col min="14270" max="14326" width="9.140625" style="3" hidden="1"/>
    <col min="14327" max="14327" width="16" style="3" hidden="1"/>
    <col min="14328" max="14328" width="17.28515625" style="3" hidden="1"/>
    <col min="14329" max="14329" width="16" style="3" hidden="1"/>
    <col min="14330" max="14330" width="17.5703125" style="3" hidden="1"/>
    <col min="14331" max="14523" width="9.140625" style="3" hidden="1"/>
    <col min="14524" max="14524" width="11.140625" style="3" hidden="1"/>
    <col min="14525" max="14525" width="53.28515625" style="3" hidden="1"/>
    <col min="14526" max="14582" width="9.140625" style="3" hidden="1"/>
    <col min="14583" max="14583" width="16" style="3" hidden="1"/>
    <col min="14584" max="14584" width="17.28515625" style="3" hidden="1"/>
    <col min="14585" max="14585" width="16" style="3" hidden="1"/>
    <col min="14586" max="14586" width="17.5703125" style="3" hidden="1"/>
    <col min="14587" max="14779" width="9.140625" style="3" hidden="1"/>
    <col min="14780" max="14780" width="11.140625" style="3" hidden="1"/>
    <col min="14781" max="14781" width="53.28515625" style="3" hidden="1"/>
    <col min="14782" max="14838" width="9.140625" style="3" hidden="1"/>
    <col min="14839" max="14839" width="16" style="3" hidden="1"/>
    <col min="14840" max="14840" width="17.28515625" style="3" hidden="1"/>
    <col min="14841" max="14841" width="16" style="3" hidden="1"/>
    <col min="14842" max="14842" width="17.5703125" style="3" hidden="1"/>
    <col min="14843" max="15035" width="9.140625" style="3" hidden="1"/>
    <col min="15036" max="15036" width="11.140625" style="3" hidden="1"/>
    <col min="15037" max="15037" width="53.28515625" style="3" hidden="1"/>
    <col min="15038" max="15094" width="9.140625" style="3" hidden="1"/>
    <col min="15095" max="15095" width="16" style="3" hidden="1"/>
    <col min="15096" max="15096" width="17.28515625" style="3" hidden="1"/>
    <col min="15097" max="15097" width="16" style="3" hidden="1"/>
    <col min="15098" max="15098" width="17.5703125" style="3" hidden="1"/>
    <col min="15099" max="15291" width="9.140625" style="3" hidden="1"/>
    <col min="15292" max="15292" width="11.140625" style="3" hidden="1"/>
    <col min="15293" max="15293" width="53.28515625" style="3" hidden="1"/>
    <col min="15294" max="15350" width="9.140625" style="3" hidden="1"/>
    <col min="15351" max="15351" width="16" style="3" hidden="1"/>
    <col min="15352" max="15352" width="17.28515625" style="3" hidden="1"/>
    <col min="15353" max="15353" width="16" style="3" hidden="1"/>
    <col min="15354" max="15354" width="17.5703125" style="3" hidden="1"/>
    <col min="15355" max="15547" width="9.140625" style="3" hidden="1"/>
    <col min="15548" max="15548" width="11.140625" style="3" hidden="1"/>
    <col min="15549" max="15549" width="53.28515625" style="3" hidden="1"/>
    <col min="15550" max="15606" width="9.140625" style="3" hidden="1"/>
    <col min="15607" max="15607" width="16" style="3" hidden="1"/>
    <col min="15608" max="15608" width="17.28515625" style="3" hidden="1"/>
    <col min="15609" max="15609" width="16" style="3" hidden="1"/>
    <col min="15610" max="15610" width="17.5703125" style="3" hidden="1"/>
    <col min="15611" max="15803" width="9.140625" style="3" hidden="1"/>
    <col min="15804" max="15804" width="11.140625" style="3" hidden="1"/>
    <col min="15805" max="15805" width="53.28515625" style="3" hidden="1"/>
    <col min="15806" max="15862" width="9.140625" style="3" hidden="1"/>
    <col min="15863" max="15863" width="16" style="3" hidden="1"/>
    <col min="15864" max="15864" width="17.28515625" style="3" hidden="1"/>
    <col min="15865" max="15865" width="16" style="3" hidden="1"/>
    <col min="15866" max="15866" width="17.5703125" style="3" hidden="1"/>
    <col min="15867" max="16059" width="9.140625" style="3" hidden="1"/>
    <col min="16060" max="16060" width="11.140625" style="3" hidden="1"/>
    <col min="16061" max="16061" width="53.28515625" style="3" hidden="1"/>
    <col min="16062" max="16118" width="9.140625" style="3" hidden="1"/>
    <col min="16119" max="16119" width="16" style="3" hidden="1"/>
    <col min="16120" max="16120" width="17.28515625" style="3" hidden="1"/>
    <col min="16121" max="16121" width="16" style="3" hidden="1"/>
    <col min="16122" max="16122" width="17.5703125" style="3" hidden="1"/>
    <col min="16123" max="16384" width="9.140625" style="3" hidden="1"/>
  </cols>
  <sheetData>
    <row r="1" spans="1:6">
      <c r="B1" s="2" t="s">
        <v>950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Worksheet'!$D$45</f>
        <v>634355</v>
      </c>
      <c r="E3" s="11"/>
      <c r="F3" s="11"/>
    </row>
    <row r="4" spans="1:6">
      <c r="A4" s="8">
        <v>0</v>
      </c>
      <c r="B4" s="11" t="s">
        <v>4</v>
      </c>
      <c r="C4" s="10">
        <v>1.4270000000000001E-3</v>
      </c>
      <c r="D4" s="12">
        <f>ROUND(D$3*C4,0)</f>
        <v>905</v>
      </c>
      <c r="E4" s="13">
        <f>ROUND(D4/2,0)</f>
        <v>453</v>
      </c>
      <c r="F4" s="12">
        <f>D4-E4</f>
        <v>452</v>
      </c>
    </row>
    <row r="5" spans="1:6">
      <c r="A5" s="8">
        <v>1</v>
      </c>
      <c r="B5" s="11" t="s">
        <v>951</v>
      </c>
      <c r="C5" s="10">
        <v>0.13065199999999999</v>
      </c>
      <c r="D5" s="9">
        <f>ROUND(D$3*C5,0)</f>
        <v>82880</v>
      </c>
      <c r="E5" s="11">
        <f>ROUND(D5/2,0)</f>
        <v>41440</v>
      </c>
      <c r="F5" s="9">
        <f>D5-E5</f>
        <v>41440</v>
      </c>
    </row>
    <row r="6" spans="1:6">
      <c r="A6" s="8"/>
      <c r="B6" s="11" t="s">
        <v>6</v>
      </c>
      <c r="C6" s="11"/>
      <c r="D6" s="14">
        <v>0.12561900000000001</v>
      </c>
      <c r="E6" s="11"/>
      <c r="F6" s="11"/>
    </row>
    <row r="7" spans="1:6">
      <c r="A7" s="8"/>
      <c r="B7" s="11" t="s">
        <v>7</v>
      </c>
      <c r="C7" s="11"/>
      <c r="D7" s="15">
        <f>ROUND(D5*D6,0)</f>
        <v>10411</v>
      </c>
      <c r="E7" s="16">
        <f>ROUND(D7/2,0)</f>
        <v>5206</v>
      </c>
      <c r="F7" s="15">
        <f>D7-E7</f>
        <v>5205</v>
      </c>
    </row>
    <row r="8" spans="1:6">
      <c r="A8" s="8"/>
      <c r="B8" s="11" t="s">
        <v>8</v>
      </c>
      <c r="C8" s="11"/>
      <c r="D8" s="12">
        <f>+D5-D7</f>
        <v>72469</v>
      </c>
      <c r="E8" s="13">
        <f>ROUND(D8/2,0)</f>
        <v>36235</v>
      </c>
      <c r="F8" s="12">
        <f>D8-E8</f>
        <v>36234</v>
      </c>
    </row>
    <row r="9" spans="1:6">
      <c r="A9" s="8">
        <v>2</v>
      </c>
      <c r="B9" s="11" t="s">
        <v>81</v>
      </c>
      <c r="C9" s="11"/>
      <c r="D9" s="9"/>
      <c r="E9" s="11"/>
      <c r="F9" s="11"/>
    </row>
    <row r="10" spans="1:6">
      <c r="A10" s="8"/>
      <c r="B10" s="11" t="s">
        <v>10</v>
      </c>
      <c r="C10" s="10">
        <v>1.119E-3</v>
      </c>
      <c r="D10" s="12">
        <f>ROUND(D$3*C10,0)</f>
        <v>710</v>
      </c>
      <c r="E10" s="13">
        <f>ROUND(D10/2,0)</f>
        <v>355</v>
      </c>
      <c r="F10" s="12">
        <f>D10-E10</f>
        <v>355</v>
      </c>
    </row>
    <row r="11" spans="1:6">
      <c r="A11" s="8"/>
      <c r="B11" s="11" t="s">
        <v>11</v>
      </c>
      <c r="C11" s="10">
        <v>1.6000000000000001E-4</v>
      </c>
      <c r="D11" s="12">
        <f>ROUND(D$3*C11,0)</f>
        <v>101</v>
      </c>
      <c r="E11" s="13">
        <f>ROUND(D11/2,0)</f>
        <v>51</v>
      </c>
      <c r="F11" s="12">
        <f>D11-E11</f>
        <v>50</v>
      </c>
    </row>
    <row r="12" spans="1:6">
      <c r="A12" s="8">
        <v>2</v>
      </c>
      <c r="B12" s="11" t="s">
        <v>952</v>
      </c>
      <c r="C12" s="11"/>
      <c r="D12" s="9"/>
      <c r="E12" s="11"/>
      <c r="F12" s="11"/>
    </row>
    <row r="13" spans="1:6">
      <c r="A13" s="8"/>
      <c r="B13" s="11" t="s">
        <v>10</v>
      </c>
      <c r="C13" s="10">
        <v>5.7300000000000005E-4</v>
      </c>
      <c r="D13" s="12">
        <f>ROUND(D$3*C13,0)</f>
        <v>363</v>
      </c>
      <c r="E13" s="13">
        <f>ROUND(D13/2,0)</f>
        <v>182</v>
      </c>
      <c r="F13" s="12">
        <f>D13-E13</f>
        <v>181</v>
      </c>
    </row>
    <row r="14" spans="1:6">
      <c r="A14" s="8"/>
      <c r="B14" s="11" t="s">
        <v>11</v>
      </c>
      <c r="C14" s="10">
        <v>3.19E-4</v>
      </c>
      <c r="D14" s="12">
        <f>ROUND(D$3*C14,0)</f>
        <v>202</v>
      </c>
      <c r="E14" s="13">
        <f>ROUND(D14/2,0)</f>
        <v>101</v>
      </c>
      <c r="F14" s="12">
        <f>D14-E14</f>
        <v>101</v>
      </c>
    </row>
    <row r="15" spans="1:6">
      <c r="A15" s="8">
        <v>2</v>
      </c>
      <c r="B15" s="11" t="s">
        <v>372</v>
      </c>
      <c r="C15" s="11"/>
      <c r="D15" s="9"/>
      <c r="E15" s="11"/>
      <c r="F15" s="11"/>
    </row>
    <row r="16" spans="1:6">
      <c r="A16" s="8"/>
      <c r="B16" s="11" t="s">
        <v>10</v>
      </c>
      <c r="C16" s="10">
        <v>2.1499999999999999E-4</v>
      </c>
      <c r="D16" s="12">
        <f>ROUND(D$3*C16,0)</f>
        <v>136</v>
      </c>
      <c r="E16" s="13">
        <f>ROUND(D16/2,0)</f>
        <v>68</v>
      </c>
      <c r="F16" s="12">
        <f>D16-E16</f>
        <v>68</v>
      </c>
    </row>
    <row r="17" spans="1:6">
      <c r="A17" s="8"/>
      <c r="B17" s="11" t="s">
        <v>11</v>
      </c>
      <c r="C17" s="10">
        <v>3.8999999999999999E-5</v>
      </c>
      <c r="D17" s="12">
        <f>ROUND(D$3*C17,0)</f>
        <v>25</v>
      </c>
      <c r="E17" s="13">
        <f>ROUND(D17/2,0)</f>
        <v>13</v>
      </c>
      <c r="F17" s="12">
        <f>D17-E17</f>
        <v>12</v>
      </c>
    </row>
    <row r="18" spans="1:6">
      <c r="A18" s="8">
        <v>2</v>
      </c>
      <c r="B18" s="11" t="s">
        <v>86</v>
      </c>
      <c r="C18" s="11"/>
      <c r="D18" s="9"/>
      <c r="E18" s="11"/>
      <c r="F18" s="11"/>
    </row>
    <row r="19" spans="1:6">
      <c r="A19" s="8"/>
      <c r="B19" s="11" t="s">
        <v>10</v>
      </c>
      <c r="C19" s="10">
        <v>2.689E-3</v>
      </c>
      <c r="D19" s="12">
        <f>ROUND(D$3*C19,0)</f>
        <v>1706</v>
      </c>
      <c r="E19" s="13">
        <f>ROUND(D19/2,0)</f>
        <v>853</v>
      </c>
      <c r="F19" s="12">
        <f>D19-E19</f>
        <v>853</v>
      </c>
    </row>
    <row r="20" spans="1:6">
      <c r="A20" s="8"/>
      <c r="B20" s="11" t="s">
        <v>11</v>
      </c>
      <c r="C20" s="10">
        <v>4.2999999999999999E-4</v>
      </c>
      <c r="D20" s="12">
        <f>ROUND(D$3*C20,0)</f>
        <v>273</v>
      </c>
      <c r="E20" s="13">
        <f>ROUND(D20/2,0)</f>
        <v>137</v>
      </c>
      <c r="F20" s="12">
        <f>D20-E20</f>
        <v>136</v>
      </c>
    </row>
    <row r="21" spans="1:6">
      <c r="A21" s="8">
        <v>2</v>
      </c>
      <c r="B21" s="11" t="s">
        <v>49</v>
      </c>
      <c r="C21" s="11"/>
      <c r="D21" s="9"/>
      <c r="E21" s="11"/>
      <c r="F21" s="11"/>
    </row>
    <row r="22" spans="1:6">
      <c r="A22" s="8"/>
      <c r="B22" s="11" t="s">
        <v>10</v>
      </c>
      <c r="C22" s="10">
        <v>5.2700000000000002E-4</v>
      </c>
      <c r="D22" s="12">
        <f>ROUND(D$3*C22,0)</f>
        <v>334</v>
      </c>
      <c r="E22" s="13">
        <f>ROUND(D22/2,0)</f>
        <v>167</v>
      </c>
      <c r="F22" s="12">
        <f>D22-E22</f>
        <v>167</v>
      </c>
    </row>
    <row r="23" spans="1:6">
      <c r="A23" s="8"/>
      <c r="B23" s="11" t="s">
        <v>11</v>
      </c>
      <c r="C23" s="10">
        <v>3.2699999999999998E-4</v>
      </c>
      <c r="D23" s="12">
        <f>ROUND(D$3*C23,0)</f>
        <v>207</v>
      </c>
      <c r="E23" s="13">
        <f>ROUND(D23/2,0)</f>
        <v>104</v>
      </c>
      <c r="F23" s="12">
        <f>D23-E23</f>
        <v>103</v>
      </c>
    </row>
    <row r="24" spans="1:6">
      <c r="A24" s="8">
        <v>2</v>
      </c>
      <c r="B24" s="11" t="s">
        <v>14</v>
      </c>
      <c r="C24" s="11"/>
      <c r="D24" s="9"/>
      <c r="E24" s="11"/>
      <c r="F24" s="11"/>
    </row>
    <row r="25" spans="1:6">
      <c r="A25" s="8"/>
      <c r="B25" s="11" t="s">
        <v>10</v>
      </c>
      <c r="C25" s="10">
        <v>2.42E-4</v>
      </c>
      <c r="D25" s="12">
        <f>ROUND(D$3*C25,0)</f>
        <v>154</v>
      </c>
      <c r="E25" s="13">
        <f>ROUND(D25/2,0)</f>
        <v>77</v>
      </c>
      <c r="F25" s="12">
        <f>D25-E25</f>
        <v>77</v>
      </c>
    </row>
    <row r="26" spans="1:6">
      <c r="A26" s="8"/>
      <c r="B26" s="11" t="s">
        <v>11</v>
      </c>
      <c r="C26" s="10">
        <v>3.6999999999999998E-5</v>
      </c>
      <c r="D26" s="12">
        <f>ROUND(D$3*C26,0)</f>
        <v>23</v>
      </c>
      <c r="E26" s="13">
        <f>ROUND(D26/2,0)</f>
        <v>12</v>
      </c>
      <c r="F26" s="12">
        <f>D26-E26</f>
        <v>11</v>
      </c>
    </row>
    <row r="27" spans="1:6">
      <c r="A27" s="8">
        <v>2</v>
      </c>
      <c r="B27" s="11" t="s">
        <v>51</v>
      </c>
      <c r="C27" s="11"/>
      <c r="D27" s="9"/>
      <c r="E27" s="11"/>
      <c r="F27" s="11"/>
    </row>
    <row r="28" spans="1:6">
      <c r="A28" s="8"/>
      <c r="B28" s="11" t="s">
        <v>10</v>
      </c>
      <c r="C28" s="10">
        <v>2.1080000000000001E-3</v>
      </c>
      <c r="D28" s="12">
        <f>ROUND(D$3*C28,0)</f>
        <v>1337</v>
      </c>
      <c r="E28" s="13">
        <f>ROUND(D28/2,0)</f>
        <v>669</v>
      </c>
      <c r="F28" s="12">
        <f>D28-E28</f>
        <v>668</v>
      </c>
    </row>
    <row r="29" spans="1:6">
      <c r="A29" s="8"/>
      <c r="B29" s="11" t="s">
        <v>11</v>
      </c>
      <c r="C29" s="10">
        <v>3.9100000000000002E-4</v>
      </c>
      <c r="D29" s="12">
        <f>ROUND(D$3*C29,0)</f>
        <v>248</v>
      </c>
      <c r="E29" s="13">
        <f>ROUND(D29/2,0)</f>
        <v>124</v>
      </c>
      <c r="F29" s="12">
        <f>D29-E29</f>
        <v>124</v>
      </c>
    </row>
    <row r="30" spans="1:6">
      <c r="A30" s="8">
        <v>2</v>
      </c>
      <c r="B30" s="11" t="s">
        <v>16</v>
      </c>
      <c r="C30" s="11"/>
      <c r="D30" s="9"/>
      <c r="E30" s="11"/>
      <c r="F30" s="11"/>
    </row>
    <row r="31" spans="1:6">
      <c r="A31" s="8"/>
      <c r="B31" s="11" t="s">
        <v>10</v>
      </c>
      <c r="C31" s="10">
        <v>1.1E-4</v>
      </c>
      <c r="D31" s="12">
        <f>ROUND(D$3*C31,0)</f>
        <v>70</v>
      </c>
      <c r="E31" s="13">
        <f>ROUND(D31/2,0)</f>
        <v>35</v>
      </c>
      <c r="F31" s="12">
        <f>D31-E31</f>
        <v>35</v>
      </c>
    </row>
    <row r="32" spans="1:6">
      <c r="A32" s="8"/>
      <c r="B32" s="11" t="s">
        <v>11</v>
      </c>
      <c r="C32" s="10">
        <v>6.7000000000000002E-5</v>
      </c>
      <c r="D32" s="12">
        <f>ROUND(D$3*C32,0)</f>
        <v>43</v>
      </c>
      <c r="E32" s="13">
        <f>ROUND(D32/2,0)</f>
        <v>22</v>
      </c>
      <c r="F32" s="12">
        <f>D32-E32</f>
        <v>21</v>
      </c>
    </row>
    <row r="33" spans="1:6">
      <c r="A33" s="8">
        <v>2</v>
      </c>
      <c r="B33" s="11" t="s">
        <v>953</v>
      </c>
      <c r="C33" s="11"/>
      <c r="D33" s="9"/>
      <c r="E33" s="11"/>
      <c r="F33" s="11"/>
    </row>
    <row r="34" spans="1:6">
      <c r="A34" s="8"/>
      <c r="B34" s="11" t="s">
        <v>10</v>
      </c>
      <c r="C34" s="10">
        <v>6.8849999999999996E-3</v>
      </c>
      <c r="D34" s="12">
        <f>ROUND(D$3*C34,0)</f>
        <v>4368</v>
      </c>
      <c r="E34" s="13">
        <f>ROUND(D34/2,0)</f>
        <v>2184</v>
      </c>
      <c r="F34" s="12">
        <f>D34-E34</f>
        <v>2184</v>
      </c>
    </row>
    <row r="35" spans="1:6">
      <c r="A35" s="8"/>
      <c r="B35" s="11" t="s">
        <v>11</v>
      </c>
      <c r="C35" s="10">
        <v>1.168E-3</v>
      </c>
      <c r="D35" s="12">
        <f>ROUND(D$3*C35,0)</f>
        <v>741</v>
      </c>
      <c r="E35" s="13">
        <f>ROUND(D35/2,0)</f>
        <v>371</v>
      </c>
      <c r="F35" s="12">
        <f>D35-E35</f>
        <v>370</v>
      </c>
    </row>
    <row r="36" spans="1:6">
      <c r="A36" s="8">
        <v>2</v>
      </c>
      <c r="B36" s="11" t="s">
        <v>744</v>
      </c>
      <c r="C36" s="11"/>
      <c r="D36" s="9"/>
      <c r="E36" s="11"/>
      <c r="F36" s="11"/>
    </row>
    <row r="37" spans="1:6">
      <c r="A37" s="8"/>
      <c r="B37" s="11" t="s">
        <v>10</v>
      </c>
      <c r="C37" s="10">
        <v>8.0900000000000004E-4</v>
      </c>
      <c r="D37" s="12">
        <f>ROUND(D$3*C37,0)</f>
        <v>513</v>
      </c>
      <c r="E37" s="13">
        <f>ROUND(D37/2,0)</f>
        <v>257</v>
      </c>
      <c r="F37" s="12">
        <f>D37-E37</f>
        <v>256</v>
      </c>
    </row>
    <row r="38" spans="1:6">
      <c r="A38" s="8"/>
      <c r="B38" s="11" t="s">
        <v>11</v>
      </c>
      <c r="C38" s="10">
        <v>3.39E-4</v>
      </c>
      <c r="D38" s="12">
        <f>ROUND(D$3*C38,0)</f>
        <v>215</v>
      </c>
      <c r="E38" s="13">
        <f>ROUND(D38/2,0)</f>
        <v>108</v>
      </c>
      <c r="F38" s="12">
        <f>D38-E38</f>
        <v>107</v>
      </c>
    </row>
    <row r="39" spans="1:6">
      <c r="A39" s="8">
        <v>2</v>
      </c>
      <c r="B39" s="11" t="s">
        <v>954</v>
      </c>
      <c r="C39" s="11"/>
      <c r="D39" s="9"/>
      <c r="E39" s="11"/>
      <c r="F39" s="11"/>
    </row>
    <row r="40" spans="1:6">
      <c r="A40" s="8"/>
      <c r="B40" s="11" t="s">
        <v>10</v>
      </c>
      <c r="C40" s="10">
        <v>1.5699999999999999E-4</v>
      </c>
      <c r="D40" s="12">
        <f>ROUND(D$3*C40,0)</f>
        <v>100</v>
      </c>
      <c r="E40" s="13">
        <f>ROUND(D40/2,0)</f>
        <v>50</v>
      </c>
      <c r="F40" s="12">
        <f>D40-E40</f>
        <v>50</v>
      </c>
    </row>
    <row r="41" spans="1:6">
      <c r="A41" s="8"/>
      <c r="B41" s="11" t="s">
        <v>11</v>
      </c>
      <c r="C41" s="10">
        <v>1.16E-4</v>
      </c>
      <c r="D41" s="12">
        <f>ROUND(D$3*C41,0)</f>
        <v>74</v>
      </c>
      <c r="E41" s="13">
        <f>ROUND(D41/2,0)</f>
        <v>37</v>
      </c>
      <c r="F41" s="12">
        <f>D41-E41</f>
        <v>37</v>
      </c>
    </row>
    <row r="42" spans="1:6">
      <c r="A42" s="8">
        <v>2</v>
      </c>
      <c r="B42" s="11" t="s">
        <v>955</v>
      </c>
      <c r="C42" s="11"/>
      <c r="D42" s="9"/>
      <c r="E42" s="11"/>
      <c r="F42" s="11"/>
    </row>
    <row r="43" spans="1:6">
      <c r="A43" s="8"/>
      <c r="B43" s="11" t="s">
        <v>10</v>
      </c>
      <c r="C43" s="10">
        <v>1.9589999999999998E-3</v>
      </c>
      <c r="D43" s="12">
        <f>ROUND(D$3*C43,0)</f>
        <v>1243</v>
      </c>
      <c r="E43" s="13">
        <f>ROUND(D43/2,0)</f>
        <v>622</v>
      </c>
      <c r="F43" s="12">
        <f>D43-E43</f>
        <v>621</v>
      </c>
    </row>
    <row r="44" spans="1:6">
      <c r="A44" s="8"/>
      <c r="B44" s="11" t="s">
        <v>11</v>
      </c>
      <c r="C44" s="10">
        <v>2.3809999999999999E-3</v>
      </c>
      <c r="D44" s="12">
        <f>ROUND(D$3*C44,0)</f>
        <v>1510</v>
      </c>
      <c r="E44" s="13">
        <f>ROUND(D44/2,0)</f>
        <v>755</v>
      </c>
      <c r="F44" s="12">
        <f>D44-E44</f>
        <v>755</v>
      </c>
    </row>
    <row r="45" spans="1:6">
      <c r="A45" s="8">
        <v>2</v>
      </c>
      <c r="B45" s="11" t="s">
        <v>183</v>
      </c>
      <c r="C45" s="11"/>
      <c r="D45" s="9"/>
      <c r="E45" s="11"/>
      <c r="F45" s="11"/>
    </row>
    <row r="46" spans="1:6">
      <c r="A46" s="8"/>
      <c r="B46" s="11" t="s">
        <v>10</v>
      </c>
      <c r="C46" s="10">
        <v>1.668E-3</v>
      </c>
      <c r="D46" s="12">
        <f>ROUND(D$3*C46,0)</f>
        <v>1058</v>
      </c>
      <c r="E46" s="13">
        <f>ROUND(D46/2,0)</f>
        <v>529</v>
      </c>
      <c r="F46" s="12">
        <f>D46-E46</f>
        <v>529</v>
      </c>
    </row>
    <row r="47" spans="1:6">
      <c r="A47" s="8"/>
      <c r="B47" s="11" t="s">
        <v>11</v>
      </c>
      <c r="C47" s="10">
        <v>1.1249999999999999E-3</v>
      </c>
      <c r="D47" s="12">
        <f>ROUND(D$3*C47,0)</f>
        <v>714</v>
      </c>
      <c r="E47" s="13">
        <f>ROUND(D47/2,0)</f>
        <v>357</v>
      </c>
      <c r="F47" s="12">
        <f>D47-E47</f>
        <v>357</v>
      </c>
    </row>
    <row r="48" spans="1:6">
      <c r="A48" s="8">
        <v>2</v>
      </c>
      <c r="B48" s="11" t="s">
        <v>956</v>
      </c>
      <c r="C48" s="11"/>
      <c r="D48" s="9"/>
      <c r="E48" s="11"/>
      <c r="F48" s="11"/>
    </row>
    <row r="49" spans="1:6">
      <c r="A49" s="8"/>
      <c r="B49" s="11" t="s">
        <v>10</v>
      </c>
      <c r="C49" s="10">
        <v>8.5800000000000004E-4</v>
      </c>
      <c r="D49" s="12">
        <f>ROUND(D$3*C49,0)</f>
        <v>544</v>
      </c>
      <c r="E49" s="13">
        <f>ROUND(D49/2,0)</f>
        <v>272</v>
      </c>
      <c r="F49" s="12">
        <f>D49-E49</f>
        <v>272</v>
      </c>
    </row>
    <row r="50" spans="1:6">
      <c r="A50" s="8"/>
      <c r="B50" s="11" t="s">
        <v>11</v>
      </c>
      <c r="C50" s="10">
        <v>8.0900000000000004E-4</v>
      </c>
      <c r="D50" s="12">
        <f>ROUND(D$3*C50,0)</f>
        <v>513</v>
      </c>
      <c r="E50" s="13">
        <f>ROUND(D50/2,0)</f>
        <v>257</v>
      </c>
      <c r="F50" s="12">
        <f>D50-E50</f>
        <v>256</v>
      </c>
    </row>
    <row r="51" spans="1:6">
      <c r="A51" s="8">
        <v>2</v>
      </c>
      <c r="B51" s="11" t="s">
        <v>169</v>
      </c>
      <c r="C51" s="11"/>
      <c r="D51" s="9"/>
      <c r="E51" s="11"/>
      <c r="F51" s="11"/>
    </row>
    <row r="52" spans="1:6">
      <c r="A52" s="8"/>
      <c r="B52" s="11" t="s">
        <v>10</v>
      </c>
      <c r="C52" s="10">
        <v>1.1440000000000001E-3</v>
      </c>
      <c r="D52" s="12">
        <f>ROUND(D$3*C52,0)</f>
        <v>726</v>
      </c>
      <c r="E52" s="13">
        <f>ROUND(D52/2,0)</f>
        <v>363</v>
      </c>
      <c r="F52" s="12">
        <f>D52-E52</f>
        <v>363</v>
      </c>
    </row>
    <row r="53" spans="1:6">
      <c r="A53" s="8"/>
      <c r="B53" s="11" t="s">
        <v>11</v>
      </c>
      <c r="C53" s="10">
        <v>2.0000000000000001E-4</v>
      </c>
      <c r="D53" s="12">
        <f>ROUND(D$3*C53,0)</f>
        <v>127</v>
      </c>
      <c r="E53" s="13">
        <f>ROUND(D53/2,0)</f>
        <v>64</v>
      </c>
      <c r="F53" s="12">
        <f>D53-E53</f>
        <v>63</v>
      </c>
    </row>
    <row r="54" spans="1:6">
      <c r="A54" s="8">
        <v>2</v>
      </c>
      <c r="B54" s="11" t="s">
        <v>22</v>
      </c>
      <c r="C54" s="11"/>
      <c r="D54" s="9"/>
      <c r="E54" s="11"/>
      <c r="F54" s="11"/>
    </row>
    <row r="55" spans="1:6">
      <c r="A55" s="8"/>
      <c r="B55" s="11" t="s">
        <v>10</v>
      </c>
      <c r="C55" s="10">
        <v>1.196E-3</v>
      </c>
      <c r="D55" s="12">
        <f>ROUND(D$3*C55,0)</f>
        <v>759</v>
      </c>
      <c r="E55" s="13">
        <f>ROUND(D55/2,0)</f>
        <v>380</v>
      </c>
      <c r="F55" s="12">
        <f>D55-E55</f>
        <v>379</v>
      </c>
    </row>
    <row r="56" spans="1:6">
      <c r="A56" s="8"/>
      <c r="B56" s="11" t="s">
        <v>11</v>
      </c>
      <c r="C56" s="10">
        <v>6.02E-4</v>
      </c>
      <c r="D56" s="12">
        <f>ROUND(D$3*C56,0)</f>
        <v>382</v>
      </c>
      <c r="E56" s="13">
        <f>ROUND(D56/2,0)</f>
        <v>191</v>
      </c>
      <c r="F56" s="12">
        <f>D56-E56</f>
        <v>191</v>
      </c>
    </row>
    <row r="57" spans="1:6">
      <c r="A57" s="8">
        <v>2</v>
      </c>
      <c r="B57" s="11" t="s">
        <v>61</v>
      </c>
      <c r="C57" s="11"/>
      <c r="D57" s="9"/>
      <c r="E57" s="11"/>
      <c r="F57" s="11"/>
    </row>
    <row r="58" spans="1:6">
      <c r="A58" s="8"/>
      <c r="B58" s="11" t="s">
        <v>10</v>
      </c>
      <c r="C58" s="10">
        <v>4.836E-3</v>
      </c>
      <c r="D58" s="12">
        <f t="shared" ref="D58:D74" si="0">ROUND(D$3*C58,0)</f>
        <v>3068</v>
      </c>
      <c r="E58" s="13">
        <f t="shared" ref="E58:E74" si="1">ROUND(D58/2,0)</f>
        <v>1534</v>
      </c>
      <c r="F58" s="12">
        <f t="shared" ref="F58:F74" si="2">D58-E58</f>
        <v>1534</v>
      </c>
    </row>
    <row r="59" spans="1:6">
      <c r="A59" s="8"/>
      <c r="B59" s="11" t="s">
        <v>11</v>
      </c>
      <c r="C59" s="10">
        <v>7.4200000000000004E-4</v>
      </c>
      <c r="D59" s="12">
        <f t="shared" si="0"/>
        <v>471</v>
      </c>
      <c r="E59" s="13">
        <f t="shared" si="1"/>
        <v>236</v>
      </c>
      <c r="F59" s="12">
        <f t="shared" si="2"/>
        <v>235</v>
      </c>
    </row>
    <row r="60" spans="1:6">
      <c r="A60" s="8">
        <v>3</v>
      </c>
      <c r="B60" s="11" t="s">
        <v>957</v>
      </c>
      <c r="C60" s="10">
        <v>2.61E-4</v>
      </c>
      <c r="D60" s="12">
        <f t="shared" si="0"/>
        <v>166</v>
      </c>
      <c r="E60" s="13">
        <f t="shared" si="1"/>
        <v>83</v>
      </c>
      <c r="F60" s="12">
        <f t="shared" si="2"/>
        <v>83</v>
      </c>
    </row>
    <row r="61" spans="1:6">
      <c r="A61" s="8">
        <v>3</v>
      </c>
      <c r="B61" s="11" t="s">
        <v>958</v>
      </c>
      <c r="C61" s="10">
        <v>1.85E-4</v>
      </c>
      <c r="D61" s="12">
        <f t="shared" si="0"/>
        <v>117</v>
      </c>
      <c r="E61" s="13">
        <f t="shared" si="1"/>
        <v>59</v>
      </c>
      <c r="F61" s="12">
        <f t="shared" si="2"/>
        <v>58</v>
      </c>
    </row>
    <row r="62" spans="1:6">
      <c r="A62" s="8">
        <v>3</v>
      </c>
      <c r="B62" s="11" t="s">
        <v>959</v>
      </c>
      <c r="C62" s="10">
        <v>0</v>
      </c>
      <c r="D62" s="12">
        <f t="shared" si="0"/>
        <v>0</v>
      </c>
      <c r="E62" s="13">
        <f t="shared" si="1"/>
        <v>0</v>
      </c>
      <c r="F62" s="12">
        <f t="shared" si="2"/>
        <v>0</v>
      </c>
    </row>
    <row r="63" spans="1:6">
      <c r="A63" s="8">
        <v>3</v>
      </c>
      <c r="B63" s="11" t="s">
        <v>960</v>
      </c>
      <c r="C63" s="10">
        <v>9.5600000000000004E-4</v>
      </c>
      <c r="D63" s="12">
        <f t="shared" si="0"/>
        <v>606</v>
      </c>
      <c r="E63" s="13">
        <f t="shared" si="1"/>
        <v>303</v>
      </c>
      <c r="F63" s="12">
        <f t="shared" si="2"/>
        <v>303</v>
      </c>
    </row>
    <row r="64" spans="1:6">
      <c r="A64" s="8">
        <v>3</v>
      </c>
      <c r="B64" s="11" t="s">
        <v>961</v>
      </c>
      <c r="C64" s="10">
        <v>2.5739999999999999E-3</v>
      </c>
      <c r="D64" s="12">
        <f t="shared" si="0"/>
        <v>1633</v>
      </c>
      <c r="E64" s="13">
        <f t="shared" si="1"/>
        <v>817</v>
      </c>
      <c r="F64" s="12">
        <f t="shared" si="2"/>
        <v>816</v>
      </c>
    </row>
    <row r="65" spans="1:6">
      <c r="A65" s="8">
        <v>3</v>
      </c>
      <c r="B65" s="11" t="s">
        <v>357</v>
      </c>
      <c r="C65" s="10">
        <v>4.3779999999999999E-3</v>
      </c>
      <c r="D65" s="12">
        <f t="shared" si="0"/>
        <v>2777</v>
      </c>
      <c r="E65" s="13">
        <f t="shared" si="1"/>
        <v>1389</v>
      </c>
      <c r="F65" s="12">
        <f t="shared" si="2"/>
        <v>1388</v>
      </c>
    </row>
    <row r="66" spans="1:6">
      <c r="A66" s="8">
        <v>3</v>
      </c>
      <c r="B66" s="11" t="s">
        <v>462</v>
      </c>
      <c r="C66" s="10">
        <v>0</v>
      </c>
      <c r="D66" s="12">
        <f t="shared" si="0"/>
        <v>0</v>
      </c>
      <c r="E66" s="13">
        <f t="shared" si="1"/>
        <v>0</v>
      </c>
      <c r="F66" s="12">
        <f t="shared" si="2"/>
        <v>0</v>
      </c>
    </row>
    <row r="67" spans="1:6">
      <c r="A67" s="8">
        <v>3</v>
      </c>
      <c r="B67" s="11" t="s">
        <v>962</v>
      </c>
      <c r="C67" s="10">
        <v>2.7079999999999999E-3</v>
      </c>
      <c r="D67" s="12">
        <f t="shared" si="0"/>
        <v>1718</v>
      </c>
      <c r="E67" s="13">
        <f t="shared" si="1"/>
        <v>859</v>
      </c>
      <c r="F67" s="12">
        <f t="shared" si="2"/>
        <v>859</v>
      </c>
    </row>
    <row r="68" spans="1:6">
      <c r="A68" s="8">
        <v>3</v>
      </c>
      <c r="B68" s="11" t="s">
        <v>963</v>
      </c>
      <c r="C68" s="10">
        <v>2.7339999999999999E-3</v>
      </c>
      <c r="D68" s="12">
        <f t="shared" si="0"/>
        <v>1734</v>
      </c>
      <c r="E68" s="13">
        <f t="shared" si="1"/>
        <v>867</v>
      </c>
      <c r="F68" s="12">
        <f t="shared" si="2"/>
        <v>867</v>
      </c>
    </row>
    <row r="69" spans="1:6">
      <c r="A69" s="8">
        <v>3</v>
      </c>
      <c r="B69" s="11" t="s">
        <v>964</v>
      </c>
      <c r="C69" s="10">
        <v>0</v>
      </c>
      <c r="D69" s="12">
        <f t="shared" si="0"/>
        <v>0</v>
      </c>
      <c r="E69" s="13">
        <f t="shared" si="1"/>
        <v>0</v>
      </c>
      <c r="F69" s="12">
        <f t="shared" si="2"/>
        <v>0</v>
      </c>
    </row>
    <row r="70" spans="1:6">
      <c r="A70" s="8">
        <v>3</v>
      </c>
      <c r="B70" s="11" t="s">
        <v>965</v>
      </c>
      <c r="C70" s="10">
        <v>2.6999999999999999E-5</v>
      </c>
      <c r="D70" s="12">
        <f t="shared" si="0"/>
        <v>17</v>
      </c>
      <c r="E70" s="13">
        <f t="shared" si="1"/>
        <v>9</v>
      </c>
      <c r="F70" s="12">
        <f t="shared" si="2"/>
        <v>8</v>
      </c>
    </row>
    <row r="71" spans="1:6">
      <c r="A71" s="8" t="s">
        <v>590</v>
      </c>
      <c r="B71" s="11" t="s">
        <v>966</v>
      </c>
      <c r="C71" s="10">
        <v>3.7309999999999999E-3</v>
      </c>
      <c r="D71" s="12">
        <f t="shared" si="0"/>
        <v>2367</v>
      </c>
      <c r="E71" s="13">
        <f t="shared" si="1"/>
        <v>1184</v>
      </c>
      <c r="F71" s="12">
        <f t="shared" si="2"/>
        <v>1183</v>
      </c>
    </row>
    <row r="72" spans="1:6">
      <c r="A72" s="8">
        <v>3</v>
      </c>
      <c r="B72" s="11" t="s">
        <v>967</v>
      </c>
      <c r="C72" s="10">
        <v>4.6195E-2</v>
      </c>
      <c r="D72" s="12">
        <f t="shared" si="0"/>
        <v>29304</v>
      </c>
      <c r="E72" s="13">
        <f t="shared" si="1"/>
        <v>14652</v>
      </c>
      <c r="F72" s="12">
        <f t="shared" si="2"/>
        <v>14652</v>
      </c>
    </row>
    <row r="73" spans="1:6">
      <c r="A73" s="8">
        <v>3</v>
      </c>
      <c r="B73" s="11" t="s">
        <v>968</v>
      </c>
      <c r="C73" s="10">
        <v>1.941E-3</v>
      </c>
      <c r="D73" s="12">
        <f t="shared" si="0"/>
        <v>1231</v>
      </c>
      <c r="E73" s="13">
        <f t="shared" si="1"/>
        <v>616</v>
      </c>
      <c r="F73" s="12">
        <f t="shared" si="2"/>
        <v>615</v>
      </c>
    </row>
    <row r="74" spans="1:6">
      <c r="A74" s="8">
        <v>4</v>
      </c>
      <c r="B74" s="11" t="s">
        <v>559</v>
      </c>
      <c r="C74" s="10">
        <v>0.18701799999999999</v>
      </c>
      <c r="D74" s="9">
        <f t="shared" si="0"/>
        <v>118636</v>
      </c>
      <c r="E74" s="11">
        <f t="shared" si="1"/>
        <v>59318</v>
      </c>
      <c r="F74" s="9">
        <f t="shared" si="2"/>
        <v>59318</v>
      </c>
    </row>
    <row r="75" spans="1:6">
      <c r="A75" s="8"/>
      <c r="B75" s="11" t="s">
        <v>28</v>
      </c>
      <c r="C75" s="11"/>
      <c r="D75" s="14">
        <v>0.37656099999999998</v>
      </c>
      <c r="E75" s="11"/>
      <c r="F75" s="11"/>
    </row>
    <row r="76" spans="1:6">
      <c r="A76" s="8"/>
      <c r="B76" s="11" t="s">
        <v>29</v>
      </c>
      <c r="C76" s="11"/>
      <c r="D76" s="15">
        <f>ROUND(D74*D75,0)</f>
        <v>44674</v>
      </c>
      <c r="E76" s="16">
        <f>ROUND(D76/2,0)</f>
        <v>22337</v>
      </c>
      <c r="F76" s="15">
        <f>D76-E76</f>
        <v>22337</v>
      </c>
    </row>
    <row r="77" spans="1:6">
      <c r="A77" s="8"/>
      <c r="B77" s="11" t="s">
        <v>30</v>
      </c>
      <c r="C77" s="11"/>
      <c r="D77" s="12">
        <f>+D74-D76</f>
        <v>73962</v>
      </c>
      <c r="E77" s="13">
        <f>ROUND(D77/2,0)</f>
        <v>36981</v>
      </c>
      <c r="F77" s="12">
        <f>D77-E77</f>
        <v>36981</v>
      </c>
    </row>
    <row r="78" spans="1:6">
      <c r="A78" s="8">
        <v>4</v>
      </c>
      <c r="B78" s="11" t="s">
        <v>969</v>
      </c>
      <c r="C78" s="10">
        <v>1.1773E-2</v>
      </c>
      <c r="D78" s="9">
        <f>ROUND(D$3*C78,0)</f>
        <v>7468</v>
      </c>
      <c r="E78" s="11">
        <f>ROUND(D78/2,0)</f>
        <v>3734</v>
      </c>
      <c r="F78" s="9">
        <f>D78-E78</f>
        <v>3734</v>
      </c>
    </row>
    <row r="79" spans="1:6">
      <c r="A79" s="8"/>
      <c r="B79" s="11" t="s">
        <v>28</v>
      </c>
      <c r="C79" s="11"/>
      <c r="D79" s="14">
        <v>0.50334699999999999</v>
      </c>
      <c r="E79" s="11"/>
      <c r="F79" s="11"/>
    </row>
    <row r="80" spans="1:6">
      <c r="A80" s="8"/>
      <c r="B80" s="11" t="s">
        <v>29</v>
      </c>
      <c r="C80" s="11"/>
      <c r="D80" s="15">
        <f>ROUND(D78*D79,0)</f>
        <v>3759</v>
      </c>
      <c r="E80" s="16">
        <f>ROUND(D80/2,0)</f>
        <v>1880</v>
      </c>
      <c r="F80" s="15">
        <f>D80-E80</f>
        <v>1879</v>
      </c>
    </row>
    <row r="81" spans="1:6">
      <c r="A81" s="8"/>
      <c r="B81" s="11" t="s">
        <v>30</v>
      </c>
      <c r="C81" s="11"/>
      <c r="D81" s="12">
        <f>+D78-D80</f>
        <v>3709</v>
      </c>
      <c r="E81" s="13">
        <f>ROUND(D81/2,0)</f>
        <v>1855</v>
      </c>
      <c r="F81" s="12">
        <f>D81-E81</f>
        <v>1854</v>
      </c>
    </row>
    <row r="82" spans="1:6">
      <c r="A82" s="8">
        <v>4</v>
      </c>
      <c r="B82" s="11" t="s">
        <v>470</v>
      </c>
      <c r="C82" s="10">
        <v>2.0636999999999999E-2</v>
      </c>
      <c r="D82" s="9">
        <f>ROUND(D$3*C82,0)</f>
        <v>13091</v>
      </c>
      <c r="E82" s="11">
        <f>ROUND(D82/2,0)</f>
        <v>6546</v>
      </c>
      <c r="F82" s="9">
        <f>D82-E82</f>
        <v>6545</v>
      </c>
    </row>
    <row r="83" spans="1:6">
      <c r="A83" s="8"/>
      <c r="B83" s="11" t="s">
        <v>28</v>
      </c>
      <c r="C83" s="11"/>
      <c r="D83" s="14">
        <v>0.384515</v>
      </c>
      <c r="E83" s="11"/>
      <c r="F83" s="11"/>
    </row>
    <row r="84" spans="1:6">
      <c r="A84" s="8"/>
      <c r="B84" s="11" t="s">
        <v>29</v>
      </c>
      <c r="C84" s="11"/>
      <c r="D84" s="15">
        <f>ROUND(D82*D83,0)</f>
        <v>5034</v>
      </c>
      <c r="E84" s="16">
        <f>ROUND(D84/2,0)</f>
        <v>2517</v>
      </c>
      <c r="F84" s="15">
        <f>D84-E84</f>
        <v>2517</v>
      </c>
    </row>
    <row r="85" spans="1:6">
      <c r="A85" s="8"/>
      <c r="B85" s="11" t="s">
        <v>30</v>
      </c>
      <c r="C85" s="11"/>
      <c r="D85" s="12">
        <f>+D82-D84</f>
        <v>8057</v>
      </c>
      <c r="E85" s="13">
        <f>ROUND(D85/2,0)</f>
        <v>4029</v>
      </c>
      <c r="F85" s="12">
        <f>D85-E85</f>
        <v>4028</v>
      </c>
    </row>
    <row r="86" spans="1:6">
      <c r="A86" s="8">
        <v>4</v>
      </c>
      <c r="B86" s="11" t="s">
        <v>970</v>
      </c>
      <c r="C86" s="10">
        <v>0.34298899999999999</v>
      </c>
      <c r="D86" s="9">
        <f>ROUND(D$3*C86,0)</f>
        <v>217577</v>
      </c>
      <c r="E86" s="11">
        <f>ROUND(D86/2,0)</f>
        <v>108789</v>
      </c>
      <c r="F86" s="9">
        <f>D86-E86</f>
        <v>108788</v>
      </c>
    </row>
    <row r="87" spans="1:6">
      <c r="A87" s="8"/>
      <c r="B87" s="11" t="s">
        <v>28</v>
      </c>
      <c r="C87" s="11"/>
      <c r="D87" s="14">
        <v>0.51649999999999996</v>
      </c>
      <c r="E87" s="11"/>
      <c r="F87" s="11"/>
    </row>
    <row r="88" spans="1:6">
      <c r="A88" s="8"/>
      <c r="B88" s="11" t="s">
        <v>29</v>
      </c>
      <c r="C88" s="11"/>
      <c r="D88" s="15">
        <f>ROUND(D86*D87,0)</f>
        <v>112379</v>
      </c>
      <c r="E88" s="16">
        <f>ROUND(D88/2,0)</f>
        <v>56190</v>
      </c>
      <c r="F88" s="15">
        <f>D88-E88</f>
        <v>56189</v>
      </c>
    </row>
    <row r="89" spans="1:6">
      <c r="A89" s="8"/>
      <c r="B89" s="11" t="s">
        <v>30</v>
      </c>
      <c r="C89" s="11"/>
      <c r="D89" s="12">
        <f>+D86-D88</f>
        <v>105198</v>
      </c>
      <c r="E89" s="13">
        <f>ROUND(D89/2,0)</f>
        <v>52599</v>
      </c>
      <c r="F89" s="12">
        <f>D89-E89</f>
        <v>52599</v>
      </c>
    </row>
    <row r="90" spans="1:6">
      <c r="A90" s="8">
        <v>4</v>
      </c>
      <c r="B90" s="11" t="s">
        <v>971</v>
      </c>
      <c r="C90" s="10">
        <v>0.129999</v>
      </c>
      <c r="D90" s="9">
        <f>ROUND(D$3*C90,0)</f>
        <v>82466</v>
      </c>
      <c r="E90" s="11">
        <f>ROUND(D90/2,0)</f>
        <v>41233</v>
      </c>
      <c r="F90" s="9">
        <f>D90-E90</f>
        <v>41233</v>
      </c>
    </row>
    <row r="91" spans="1:6">
      <c r="A91" s="8"/>
      <c r="B91" s="11" t="s">
        <v>28</v>
      </c>
      <c r="C91" s="11"/>
      <c r="D91" s="14">
        <v>0.55624700000000005</v>
      </c>
      <c r="E91" s="11"/>
      <c r="F91" s="11"/>
    </row>
    <row r="92" spans="1:6">
      <c r="A92" s="8"/>
      <c r="B92" s="11" t="s">
        <v>29</v>
      </c>
      <c r="C92" s="11"/>
      <c r="D92" s="15">
        <f>ROUND(D90*D91,0)</f>
        <v>45871</v>
      </c>
      <c r="E92" s="16">
        <f>ROUND(D92/2,0)</f>
        <v>22936</v>
      </c>
      <c r="F92" s="15">
        <f>D92-E92</f>
        <v>22935</v>
      </c>
    </row>
    <row r="93" spans="1:6">
      <c r="A93" s="8"/>
      <c r="B93" s="11" t="s">
        <v>30</v>
      </c>
      <c r="C93" s="11"/>
      <c r="D93" s="12">
        <f>+D90-D92</f>
        <v>36595</v>
      </c>
      <c r="E93" s="13">
        <f>ROUND(D93/2,0)</f>
        <v>18298</v>
      </c>
      <c r="F93" s="12">
        <f>D93-E93</f>
        <v>18297</v>
      </c>
    </row>
    <row r="94" spans="1:6">
      <c r="A94" s="8">
        <v>4</v>
      </c>
      <c r="B94" s="11" t="s">
        <v>972</v>
      </c>
      <c r="C94" s="10">
        <v>5.1174999999999998E-2</v>
      </c>
      <c r="D94" s="9">
        <f>ROUND(D$3*C94,0)</f>
        <v>32463</v>
      </c>
      <c r="E94" s="11">
        <f>ROUND(D94/2,0)</f>
        <v>16232</v>
      </c>
      <c r="F94" s="9">
        <f>D94-E94</f>
        <v>16231</v>
      </c>
    </row>
    <row r="95" spans="1:6">
      <c r="A95" s="8"/>
      <c r="B95" s="11" t="s">
        <v>28</v>
      </c>
      <c r="C95" s="11"/>
      <c r="D95" s="14">
        <v>0.39507700000000001</v>
      </c>
      <c r="E95" s="11"/>
      <c r="F95" s="11"/>
    </row>
    <row r="96" spans="1:6">
      <c r="A96" s="8"/>
      <c r="B96" s="11" t="s">
        <v>29</v>
      </c>
      <c r="C96" s="11"/>
      <c r="D96" s="15">
        <f>ROUND(D94*D95,0)</f>
        <v>12825</v>
      </c>
      <c r="E96" s="16">
        <f t="shared" ref="E96:E104" si="3">ROUND(D96/2,0)</f>
        <v>6413</v>
      </c>
      <c r="F96" s="15">
        <f t="shared" ref="F96:F104" si="4">D96-E96</f>
        <v>6412</v>
      </c>
    </row>
    <row r="97" spans="1:8">
      <c r="A97" s="8"/>
      <c r="B97" s="11" t="s">
        <v>30</v>
      </c>
      <c r="C97" s="11"/>
      <c r="D97" s="12">
        <f>+D94-D96</f>
        <v>19638</v>
      </c>
      <c r="E97" s="13">
        <f t="shared" si="3"/>
        <v>9819</v>
      </c>
      <c r="F97" s="12">
        <f t="shared" si="4"/>
        <v>9819</v>
      </c>
    </row>
    <row r="98" spans="1:8">
      <c r="A98" s="8">
        <v>5</v>
      </c>
      <c r="B98" s="11" t="s">
        <v>973</v>
      </c>
      <c r="C98" s="10">
        <v>4.261E-3</v>
      </c>
      <c r="D98" s="12">
        <f t="shared" ref="D98:D103" si="5">ROUND(D$3*C98,0)</f>
        <v>2703</v>
      </c>
      <c r="E98" s="13">
        <f t="shared" si="3"/>
        <v>1352</v>
      </c>
      <c r="F98" s="12">
        <f t="shared" si="4"/>
        <v>1351</v>
      </c>
    </row>
    <row r="99" spans="1:8">
      <c r="A99" s="8">
        <v>5</v>
      </c>
      <c r="B99" s="11" t="s">
        <v>974</v>
      </c>
      <c r="C99" s="10">
        <v>4.2389999999999997E-3</v>
      </c>
      <c r="D99" s="12">
        <f t="shared" si="5"/>
        <v>2689</v>
      </c>
      <c r="E99" s="13">
        <f t="shared" si="3"/>
        <v>1345</v>
      </c>
      <c r="F99" s="12">
        <f t="shared" si="4"/>
        <v>1344</v>
      </c>
    </row>
    <row r="100" spans="1:8">
      <c r="A100" s="8">
        <v>5</v>
      </c>
      <c r="B100" s="11" t="s">
        <v>475</v>
      </c>
      <c r="C100" s="10">
        <v>0</v>
      </c>
      <c r="D100" s="12">
        <f t="shared" si="5"/>
        <v>0</v>
      </c>
      <c r="E100" s="13">
        <f t="shared" si="3"/>
        <v>0</v>
      </c>
      <c r="F100" s="12">
        <f t="shared" si="4"/>
        <v>0</v>
      </c>
    </row>
    <row r="101" spans="1:8">
      <c r="A101" s="8">
        <v>5</v>
      </c>
      <c r="B101" s="11" t="s">
        <v>975</v>
      </c>
      <c r="C101" s="10">
        <v>7.5000000000000002E-4</v>
      </c>
      <c r="D101" s="12">
        <f t="shared" si="5"/>
        <v>476</v>
      </c>
      <c r="E101" s="13">
        <f t="shared" si="3"/>
        <v>238</v>
      </c>
      <c r="F101" s="12">
        <f t="shared" si="4"/>
        <v>238</v>
      </c>
    </row>
    <row r="102" spans="1:8">
      <c r="A102" s="8">
        <v>5</v>
      </c>
      <c r="B102" s="11" t="s">
        <v>976</v>
      </c>
      <c r="C102" s="10">
        <v>1.108E-3</v>
      </c>
      <c r="D102" s="12">
        <f t="shared" si="5"/>
        <v>703</v>
      </c>
      <c r="E102" s="13">
        <f t="shared" si="3"/>
        <v>352</v>
      </c>
      <c r="F102" s="12">
        <f t="shared" si="4"/>
        <v>351</v>
      </c>
    </row>
    <row r="103" spans="1:8">
      <c r="A103" s="8">
        <v>5</v>
      </c>
      <c r="B103" s="11" t="s">
        <v>977</v>
      </c>
      <c r="C103" s="10">
        <v>1.0956E-2</v>
      </c>
      <c r="D103" s="12">
        <f t="shared" si="5"/>
        <v>6950</v>
      </c>
      <c r="E103" s="13">
        <f t="shared" si="3"/>
        <v>3475</v>
      </c>
      <c r="F103" s="12">
        <f t="shared" si="4"/>
        <v>3475</v>
      </c>
    </row>
    <row r="104" spans="1:8">
      <c r="A104" s="8">
        <v>6</v>
      </c>
      <c r="B104" s="11" t="s">
        <v>978</v>
      </c>
      <c r="C104" s="10">
        <v>9.7900000000017418E-4</v>
      </c>
      <c r="D104" s="12">
        <f>+D3-SUM(D4:D5)-SUM(D10:D74)-D78-D82-D86-D90-D94-SUM(D98:D103)</f>
        <v>620</v>
      </c>
      <c r="E104" s="13">
        <f t="shared" si="3"/>
        <v>310</v>
      </c>
      <c r="F104" s="12">
        <f t="shared" si="4"/>
        <v>310</v>
      </c>
    </row>
    <row r="105" spans="1:8">
      <c r="A105" s="8"/>
      <c r="B105" s="28" t="s">
        <v>288</v>
      </c>
      <c r="C105" s="10">
        <v>1</v>
      </c>
      <c r="D105" s="12">
        <f>+D4+SUM(D7:D73)+SUM(D76:D77)+SUM(D80:D81)+SUM(D84:D85)+SUM(D88:D89)+SUM(D92:D93)+SUM(D96:D104)</f>
        <v>634355</v>
      </c>
      <c r="E105" s="12">
        <f>+E4+SUM(E7:E73)+SUM(E76:E77)+SUM(E80:E81)+SUM(E84:E85)+SUM(E88:E89)+SUM(E92:E93)+SUM(E96:E104)</f>
        <v>317195</v>
      </c>
      <c r="F105" s="12">
        <f>+F4+SUM(F7:F73)+SUM(F76:F77)+SUM(F80:F81)+SUM(F84:F85)+SUM(F88:F89)+SUM(F92:F93)+SUM(F96:F104)</f>
        <v>317160</v>
      </c>
    </row>
    <row r="106" spans="1:8">
      <c r="B106" s="18" t="s">
        <v>38</v>
      </c>
      <c r="D106" s="19">
        <f>+D4</f>
        <v>905</v>
      </c>
      <c r="E106" s="19">
        <f>+E4</f>
        <v>453</v>
      </c>
      <c r="F106" s="19">
        <f>+F4</f>
        <v>452</v>
      </c>
    </row>
    <row r="107" spans="1:8">
      <c r="B107" s="2" t="s">
        <v>39</v>
      </c>
      <c r="D107" s="19">
        <f>+D7</f>
        <v>10411</v>
      </c>
      <c r="E107" s="19">
        <f>+E7</f>
        <v>5206</v>
      </c>
      <c r="F107" s="19">
        <f>+F7</f>
        <v>5205</v>
      </c>
    </row>
    <row r="108" spans="1:8">
      <c r="B108" s="2" t="s">
        <v>40</v>
      </c>
      <c r="D108" s="19">
        <f>+D76+D80+D84+D88+D92+D96</f>
        <v>224542</v>
      </c>
      <c r="E108" s="19">
        <f>+E76+E80+E84+E88+E92+E96</f>
        <v>112273</v>
      </c>
      <c r="F108" s="19">
        <f>+F76+F80+F84+F88+F92+F96</f>
        <v>112269</v>
      </c>
      <c r="H108" s="3">
        <v>1</v>
      </c>
    </row>
    <row r="109" spans="1:8">
      <c r="B109" s="18" t="s">
        <v>41</v>
      </c>
      <c r="D109" s="19">
        <f>+D105-D106-D107-D108</f>
        <v>398497</v>
      </c>
      <c r="E109" s="19">
        <f>+E105-E106-E107-E108</f>
        <v>199263</v>
      </c>
      <c r="F109" s="19">
        <f>+F105-F106-F107-F108</f>
        <v>199234</v>
      </c>
      <c r="H109" s="3">
        <v>2</v>
      </c>
    </row>
    <row r="111" spans="1:8" hidden="1">
      <c r="B111" s="3" t="s">
        <v>42</v>
      </c>
      <c r="C111" s="4">
        <v>-4.9999999998258902E-6</v>
      </c>
      <c r="D111" s="3">
        <f>+D104-ROUND(D3*C104,0)</f>
        <v>-1</v>
      </c>
    </row>
  </sheetData>
  <pageMargins left="0.7" right="0.7" top="0.75" bottom="0.75" header="0.3" footer="0.3"/>
  <pageSetup scale="41"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5">
    <pageSetUpPr fitToPage="1"/>
  </sheetPr>
  <dimension ref="A1:WVB71"/>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979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Worksheet'!$D$46</f>
        <v>238522</v>
      </c>
      <c r="E3" s="11"/>
      <c r="F3" s="11"/>
    </row>
    <row r="4" spans="1:6">
      <c r="A4" s="8">
        <v>0</v>
      </c>
      <c r="B4" s="11" t="s">
        <v>4</v>
      </c>
      <c r="C4" s="10">
        <v>1.3910000000000001E-3</v>
      </c>
      <c r="D4" s="12">
        <f>ROUND(D$3*C4,0)</f>
        <v>332</v>
      </c>
      <c r="E4" s="13">
        <f>ROUND(D4/2,0)</f>
        <v>166</v>
      </c>
      <c r="F4" s="12">
        <f>D4-E4</f>
        <v>166</v>
      </c>
    </row>
    <row r="5" spans="1:6">
      <c r="A5" s="8">
        <v>1</v>
      </c>
      <c r="B5" s="11" t="s">
        <v>980</v>
      </c>
      <c r="C5" s="10">
        <v>0.21502399999999999</v>
      </c>
      <c r="D5" s="9">
        <f>ROUND(D$3*C5,0)</f>
        <v>51288</v>
      </c>
      <c r="E5" s="11">
        <f>ROUND(D5/2,0)</f>
        <v>25644</v>
      </c>
      <c r="F5" s="9">
        <f>D5-E5</f>
        <v>25644</v>
      </c>
    </row>
    <row r="6" spans="1:6">
      <c r="A6" s="8"/>
      <c r="B6" s="11" t="s">
        <v>6</v>
      </c>
      <c r="C6" s="11"/>
      <c r="D6" s="14">
        <v>0.24280599999999999</v>
      </c>
      <c r="E6" s="11"/>
      <c r="F6" s="11"/>
    </row>
    <row r="7" spans="1:6">
      <c r="A7" s="8"/>
      <c r="B7" s="11" t="s">
        <v>7</v>
      </c>
      <c r="C7" s="11"/>
      <c r="D7" s="15">
        <f>ROUND(D5*D6,0)</f>
        <v>12453</v>
      </c>
      <c r="E7" s="16">
        <f>ROUND(D7/2,0)</f>
        <v>6227</v>
      </c>
      <c r="F7" s="15">
        <f>D7-E7</f>
        <v>6226</v>
      </c>
    </row>
    <row r="8" spans="1:6">
      <c r="A8" s="8"/>
      <c r="B8" s="11" t="s">
        <v>8</v>
      </c>
      <c r="C8" s="11"/>
      <c r="D8" s="12">
        <f>+D5-D7</f>
        <v>38835</v>
      </c>
      <c r="E8" s="13">
        <f>ROUND(D8/2,0)</f>
        <v>19418</v>
      </c>
      <c r="F8" s="12">
        <f>D8-E8</f>
        <v>19417</v>
      </c>
    </row>
    <row r="9" spans="1:6">
      <c r="A9" s="8">
        <v>2</v>
      </c>
      <c r="B9" s="11" t="s">
        <v>981</v>
      </c>
      <c r="C9" s="11"/>
      <c r="D9" s="9"/>
      <c r="E9" s="11"/>
      <c r="F9" s="11"/>
    </row>
    <row r="10" spans="1:6">
      <c r="A10" s="8"/>
      <c r="B10" s="11" t="s">
        <v>10</v>
      </c>
      <c r="C10" s="10">
        <v>3.7000000000000002E-3</v>
      </c>
      <c r="D10" s="12">
        <f>ROUND(D$3*C10,0)</f>
        <v>883</v>
      </c>
      <c r="E10" s="13">
        <f>ROUND(D10/2,0)</f>
        <v>442</v>
      </c>
      <c r="F10" s="12">
        <f>D10-E10</f>
        <v>441</v>
      </c>
    </row>
    <row r="11" spans="1:6">
      <c r="A11" s="8"/>
      <c r="B11" s="11" t="s">
        <v>11</v>
      </c>
      <c r="C11" s="10">
        <v>3.1100000000000002E-4</v>
      </c>
      <c r="D11" s="12">
        <f>ROUND(D$3*C11,0)</f>
        <v>74</v>
      </c>
      <c r="E11" s="13">
        <f>ROUND(D11/2,0)</f>
        <v>37</v>
      </c>
      <c r="F11" s="12">
        <f>D11-E11</f>
        <v>37</v>
      </c>
    </row>
    <row r="12" spans="1:6">
      <c r="A12" s="8">
        <v>2</v>
      </c>
      <c r="B12" s="11" t="s">
        <v>81</v>
      </c>
      <c r="C12" s="11"/>
      <c r="D12" s="9"/>
      <c r="E12" s="11"/>
      <c r="F12" s="11"/>
    </row>
    <row r="13" spans="1:6">
      <c r="A13" s="8"/>
      <c r="B13" s="11" t="s">
        <v>10</v>
      </c>
      <c r="C13" s="10">
        <v>2.4120000000000001E-3</v>
      </c>
      <c r="D13" s="12">
        <f>ROUND(D$3*C13,0)</f>
        <v>575</v>
      </c>
      <c r="E13" s="13">
        <f>ROUND(D13/2,0)</f>
        <v>288</v>
      </c>
      <c r="F13" s="12">
        <f>D13-E13</f>
        <v>287</v>
      </c>
    </row>
    <row r="14" spans="1:6">
      <c r="A14" s="8"/>
      <c r="B14" s="11" t="s">
        <v>11</v>
      </c>
      <c r="C14" s="10">
        <v>1.639E-3</v>
      </c>
      <c r="D14" s="12">
        <f>ROUND(D$3*C14,0)</f>
        <v>391</v>
      </c>
      <c r="E14" s="13">
        <f>ROUND(D14/2,0)</f>
        <v>196</v>
      </c>
      <c r="F14" s="12">
        <f>D14-E14</f>
        <v>195</v>
      </c>
    </row>
    <row r="15" spans="1:6">
      <c r="A15" s="8">
        <v>2</v>
      </c>
      <c r="B15" s="11" t="s">
        <v>982</v>
      </c>
      <c r="C15" s="11"/>
      <c r="D15" s="9"/>
      <c r="E15" s="11"/>
      <c r="F15" s="11"/>
    </row>
    <row r="16" spans="1:6">
      <c r="A16" s="8"/>
      <c r="B16" s="11" t="s">
        <v>10</v>
      </c>
      <c r="C16" s="10">
        <v>3.2699999999999998E-4</v>
      </c>
      <c r="D16" s="12">
        <f>ROUND(D$3*C16,0)</f>
        <v>78</v>
      </c>
      <c r="E16" s="13">
        <f>ROUND(D16/2,0)</f>
        <v>39</v>
      </c>
      <c r="F16" s="12">
        <f>D16-E16</f>
        <v>39</v>
      </c>
    </row>
    <row r="17" spans="1:6">
      <c r="A17" s="8"/>
      <c r="B17" s="11" t="s">
        <v>11</v>
      </c>
      <c r="C17" s="10">
        <v>1.1E-4</v>
      </c>
      <c r="D17" s="12">
        <f>ROUND(D$3*C17,0)</f>
        <v>26</v>
      </c>
      <c r="E17" s="13">
        <f>ROUND(D17/2,0)</f>
        <v>13</v>
      </c>
      <c r="F17" s="12">
        <f>D17-E17</f>
        <v>13</v>
      </c>
    </row>
    <row r="18" spans="1:6">
      <c r="A18" s="8">
        <v>2</v>
      </c>
      <c r="B18" s="11" t="s">
        <v>983</v>
      </c>
      <c r="C18" s="11"/>
      <c r="D18" s="9"/>
      <c r="E18" s="11"/>
      <c r="F18" s="11"/>
    </row>
    <row r="19" spans="1:6">
      <c r="A19" s="8"/>
      <c r="B19" s="11" t="s">
        <v>10</v>
      </c>
      <c r="C19" s="10">
        <v>6.7000000000000002E-4</v>
      </c>
      <c r="D19" s="12">
        <f>ROUND(D$3*C19,0)</f>
        <v>160</v>
      </c>
      <c r="E19" s="13">
        <f>ROUND(D19/2,0)</f>
        <v>80</v>
      </c>
      <c r="F19" s="12">
        <f>D19-E19</f>
        <v>80</v>
      </c>
    </row>
    <row r="20" spans="1:6">
      <c r="A20" s="8"/>
      <c r="B20" s="11" t="s">
        <v>11</v>
      </c>
      <c r="C20" s="10">
        <v>0</v>
      </c>
      <c r="D20" s="12">
        <f>ROUND(D$3*C20,0)</f>
        <v>0</v>
      </c>
      <c r="E20" s="13">
        <f>ROUND(D20/2,0)</f>
        <v>0</v>
      </c>
      <c r="F20" s="12">
        <f>D20-E20</f>
        <v>0</v>
      </c>
    </row>
    <row r="21" spans="1:6">
      <c r="A21" s="8">
        <v>2</v>
      </c>
      <c r="B21" s="11" t="s">
        <v>984</v>
      </c>
      <c r="C21" s="11"/>
      <c r="D21" s="9"/>
      <c r="E21" s="11"/>
      <c r="F21" s="11"/>
    </row>
    <row r="22" spans="1:6">
      <c r="A22" s="8"/>
      <c r="B22" s="11" t="s">
        <v>10</v>
      </c>
      <c r="C22" s="10">
        <v>1.8900000000000001E-4</v>
      </c>
      <c r="D22" s="12">
        <f>ROUND(D$3*C22,0)</f>
        <v>45</v>
      </c>
      <c r="E22" s="13">
        <f>ROUND(D22/2,0)</f>
        <v>23</v>
      </c>
      <c r="F22" s="12">
        <f>D22-E22</f>
        <v>22</v>
      </c>
    </row>
    <row r="23" spans="1:6">
      <c r="A23" s="8"/>
      <c r="B23" s="11" t="s">
        <v>11</v>
      </c>
      <c r="C23" s="10">
        <v>1.02E-4</v>
      </c>
      <c r="D23" s="12">
        <f>ROUND(D$3*C23,0)</f>
        <v>24</v>
      </c>
      <c r="E23" s="13">
        <f>ROUND(D23/2,0)</f>
        <v>12</v>
      </c>
      <c r="F23" s="12">
        <f>D23-E23</f>
        <v>12</v>
      </c>
    </row>
    <row r="24" spans="1:6">
      <c r="A24" s="8">
        <v>2</v>
      </c>
      <c r="B24" s="11" t="s">
        <v>268</v>
      </c>
      <c r="C24" s="11"/>
      <c r="D24" s="9"/>
      <c r="E24" s="11"/>
      <c r="F24" s="11"/>
    </row>
    <row r="25" spans="1:6">
      <c r="A25" s="8"/>
      <c r="B25" s="11" t="s">
        <v>10</v>
      </c>
      <c r="C25" s="10">
        <v>5.1599999999999997E-4</v>
      </c>
      <c r="D25" s="12">
        <f>ROUND(D$3*C25,0)</f>
        <v>123</v>
      </c>
      <c r="E25" s="13">
        <f>ROUND(D25/2,0)</f>
        <v>62</v>
      </c>
      <c r="F25" s="12">
        <f>D25-E25</f>
        <v>61</v>
      </c>
    </row>
    <row r="26" spans="1:6">
      <c r="A26" s="8"/>
      <c r="B26" s="11" t="s">
        <v>11</v>
      </c>
      <c r="C26" s="10">
        <v>6.38E-4</v>
      </c>
      <c r="D26" s="12">
        <f>ROUND(D$3*C26,0)</f>
        <v>152</v>
      </c>
      <c r="E26" s="13">
        <f>ROUND(D26/2,0)</f>
        <v>76</v>
      </c>
      <c r="F26" s="12">
        <f>D26-E26</f>
        <v>76</v>
      </c>
    </row>
    <row r="27" spans="1:6">
      <c r="A27" s="8">
        <v>2</v>
      </c>
      <c r="B27" s="11" t="s">
        <v>985</v>
      </c>
      <c r="C27" s="11"/>
      <c r="D27" s="9"/>
      <c r="E27" s="11"/>
      <c r="F27" s="11"/>
    </row>
    <row r="28" spans="1:6">
      <c r="A28" s="8"/>
      <c r="B28" s="11" t="s">
        <v>10</v>
      </c>
      <c r="C28" s="10">
        <v>1.4419999999999999E-3</v>
      </c>
      <c r="D28" s="12">
        <f>ROUND(D$3*C28,0)</f>
        <v>344</v>
      </c>
      <c r="E28" s="13">
        <f>ROUND(D28/2,0)</f>
        <v>172</v>
      </c>
      <c r="F28" s="12">
        <f>D28-E28</f>
        <v>172</v>
      </c>
    </row>
    <row r="29" spans="1:6">
      <c r="A29" s="8"/>
      <c r="B29" s="11" t="s">
        <v>11</v>
      </c>
      <c r="C29" s="10">
        <v>1.1230000000000001E-3</v>
      </c>
      <c r="D29" s="12">
        <f>ROUND(D$3*C29,0)</f>
        <v>268</v>
      </c>
      <c r="E29" s="13">
        <f>ROUND(D29/2,0)</f>
        <v>134</v>
      </c>
      <c r="F29" s="12">
        <f>D29-E29</f>
        <v>134</v>
      </c>
    </row>
    <row r="30" spans="1:6">
      <c r="A30" s="8">
        <v>2</v>
      </c>
      <c r="B30" s="11" t="s">
        <v>986</v>
      </c>
      <c r="C30" s="11"/>
      <c r="D30" s="9"/>
      <c r="E30" s="11"/>
      <c r="F30" s="11"/>
    </row>
    <row r="31" spans="1:6">
      <c r="A31" s="8"/>
      <c r="B31" s="11" t="s">
        <v>10</v>
      </c>
      <c r="C31" s="10">
        <v>1.9189999999999999E-3</v>
      </c>
      <c r="D31" s="12">
        <f>ROUND(D$3*C31,0)</f>
        <v>458</v>
      </c>
      <c r="E31" s="13">
        <f>ROUND(D31/2,0)</f>
        <v>229</v>
      </c>
      <c r="F31" s="12">
        <f>D31-E31</f>
        <v>229</v>
      </c>
    </row>
    <row r="32" spans="1:6">
      <c r="A32" s="8"/>
      <c r="B32" s="11" t="s">
        <v>11</v>
      </c>
      <c r="C32" s="10">
        <v>1.596E-3</v>
      </c>
      <c r="D32" s="12">
        <f>ROUND(D$3*C32,0)</f>
        <v>381</v>
      </c>
      <c r="E32" s="13">
        <f>ROUND(D32/2,0)</f>
        <v>191</v>
      </c>
      <c r="F32" s="12">
        <f>D32-E32</f>
        <v>190</v>
      </c>
    </row>
    <row r="33" spans="1:6">
      <c r="A33" s="8">
        <v>2</v>
      </c>
      <c r="B33" s="11" t="s">
        <v>987</v>
      </c>
      <c r="C33" s="11"/>
      <c r="D33" s="9"/>
      <c r="E33" s="11"/>
      <c r="F33" s="11"/>
    </row>
    <row r="34" spans="1:6">
      <c r="A34" s="8"/>
      <c r="B34" s="11" t="s">
        <v>10</v>
      </c>
      <c r="C34" s="10">
        <v>9.0200000000000002E-4</v>
      </c>
      <c r="D34" s="12">
        <f>ROUND(D$3*C34,0)</f>
        <v>215</v>
      </c>
      <c r="E34" s="13">
        <f>ROUND(D34/2,0)</f>
        <v>108</v>
      </c>
      <c r="F34" s="12">
        <f>D34-E34</f>
        <v>107</v>
      </c>
    </row>
    <row r="35" spans="1:6">
      <c r="A35" s="8"/>
      <c r="B35" s="11" t="s">
        <v>11</v>
      </c>
      <c r="C35" s="10">
        <v>8.43E-4</v>
      </c>
      <c r="D35" s="12">
        <f>ROUND(D$3*C35,0)</f>
        <v>201</v>
      </c>
      <c r="E35" s="13">
        <f>ROUND(D35/2,0)</f>
        <v>101</v>
      </c>
      <c r="F35" s="12">
        <f>D35-E35</f>
        <v>100</v>
      </c>
    </row>
    <row r="36" spans="1:6">
      <c r="A36" s="8">
        <v>2</v>
      </c>
      <c r="B36" s="11" t="s">
        <v>59</v>
      </c>
      <c r="C36" s="11"/>
      <c r="D36" s="9"/>
      <c r="E36" s="11"/>
      <c r="F36" s="11"/>
    </row>
    <row r="37" spans="1:6">
      <c r="A37" s="8"/>
      <c r="B37" s="11" t="s">
        <v>10</v>
      </c>
      <c r="C37" s="10">
        <v>1.1509999999999999E-3</v>
      </c>
      <c r="D37" s="12">
        <f>ROUND(D$3*C37,0)</f>
        <v>275</v>
      </c>
      <c r="E37" s="13">
        <f>ROUND(D37/2,0)</f>
        <v>138</v>
      </c>
      <c r="F37" s="12">
        <f>D37-E37</f>
        <v>137</v>
      </c>
    </row>
    <row r="38" spans="1:6">
      <c r="A38" s="8"/>
      <c r="B38" s="11" t="s">
        <v>11</v>
      </c>
      <c r="C38" s="10">
        <v>2.99E-4</v>
      </c>
      <c r="D38" s="12">
        <f>ROUND(D$3*C38,0)</f>
        <v>71</v>
      </c>
      <c r="E38" s="13">
        <f>ROUND(D38/2,0)</f>
        <v>36</v>
      </c>
      <c r="F38" s="12">
        <f>D38-E38</f>
        <v>35</v>
      </c>
    </row>
    <row r="39" spans="1:6">
      <c r="A39" s="8">
        <v>2</v>
      </c>
      <c r="B39" s="11" t="s">
        <v>169</v>
      </c>
      <c r="C39" s="11"/>
      <c r="D39" s="9"/>
      <c r="E39" s="11"/>
      <c r="F39" s="11"/>
    </row>
    <row r="40" spans="1:6">
      <c r="A40" s="8"/>
      <c r="B40" s="11" t="s">
        <v>10</v>
      </c>
      <c r="C40" s="10">
        <v>2.5999999999999998E-4</v>
      </c>
      <c r="D40" s="12">
        <f t="shared" ref="D40:D46" si="0">ROUND(D$3*C40,0)</f>
        <v>62</v>
      </c>
      <c r="E40" s="13">
        <f t="shared" ref="E40:E46" si="1">ROUND(D40/2,0)</f>
        <v>31</v>
      </c>
      <c r="F40" s="12">
        <f t="shared" ref="F40:F46" si="2">D40-E40</f>
        <v>31</v>
      </c>
    </row>
    <row r="41" spans="1:6">
      <c r="A41" s="8"/>
      <c r="B41" s="11" t="s">
        <v>11</v>
      </c>
      <c r="C41" s="10">
        <v>1.1E-4</v>
      </c>
      <c r="D41" s="12">
        <f t="shared" si="0"/>
        <v>26</v>
      </c>
      <c r="E41" s="13">
        <f t="shared" si="1"/>
        <v>13</v>
      </c>
      <c r="F41" s="12">
        <f t="shared" si="2"/>
        <v>13</v>
      </c>
    </row>
    <row r="42" spans="1:6">
      <c r="A42" s="8">
        <v>3</v>
      </c>
      <c r="B42" s="11" t="s">
        <v>988</v>
      </c>
      <c r="C42" s="10">
        <v>3.7919000000000001E-2</v>
      </c>
      <c r="D42" s="12">
        <f t="shared" si="0"/>
        <v>9045</v>
      </c>
      <c r="E42" s="13">
        <f t="shared" si="1"/>
        <v>4523</v>
      </c>
      <c r="F42" s="12">
        <f t="shared" si="2"/>
        <v>4522</v>
      </c>
    </row>
    <row r="43" spans="1:6">
      <c r="A43" s="8">
        <v>3</v>
      </c>
      <c r="B43" s="11" t="s">
        <v>989</v>
      </c>
      <c r="C43" s="10">
        <v>1.259E-2</v>
      </c>
      <c r="D43" s="12">
        <f t="shared" si="0"/>
        <v>3003</v>
      </c>
      <c r="E43" s="13">
        <f t="shared" si="1"/>
        <v>1502</v>
      </c>
      <c r="F43" s="12">
        <f t="shared" si="2"/>
        <v>1501</v>
      </c>
    </row>
    <row r="44" spans="1:6">
      <c r="A44" s="8">
        <v>3</v>
      </c>
      <c r="B44" s="11" t="s">
        <v>990</v>
      </c>
      <c r="C44" s="10">
        <v>2.1266E-2</v>
      </c>
      <c r="D44" s="12">
        <f t="shared" si="0"/>
        <v>5072</v>
      </c>
      <c r="E44" s="13">
        <f t="shared" si="1"/>
        <v>2536</v>
      </c>
      <c r="F44" s="12">
        <f t="shared" si="2"/>
        <v>2536</v>
      </c>
    </row>
    <row r="45" spans="1:6">
      <c r="A45" s="8">
        <v>3</v>
      </c>
      <c r="B45" s="11" t="s">
        <v>991</v>
      </c>
      <c r="C45" s="10">
        <v>1.036E-3</v>
      </c>
      <c r="D45" s="12">
        <f t="shared" si="0"/>
        <v>247</v>
      </c>
      <c r="E45" s="13">
        <f t="shared" si="1"/>
        <v>124</v>
      </c>
      <c r="F45" s="12">
        <f t="shared" si="2"/>
        <v>123</v>
      </c>
    </row>
    <row r="46" spans="1:6">
      <c r="A46" s="8">
        <v>4</v>
      </c>
      <c r="B46" s="11" t="s">
        <v>992</v>
      </c>
      <c r="C46" s="10">
        <v>0.26509500000000003</v>
      </c>
      <c r="D46" s="9">
        <f t="shared" si="0"/>
        <v>63231</v>
      </c>
      <c r="E46" s="11">
        <f t="shared" si="1"/>
        <v>31616</v>
      </c>
      <c r="F46" s="9">
        <f t="shared" si="2"/>
        <v>31615</v>
      </c>
    </row>
    <row r="47" spans="1:6">
      <c r="A47" s="8"/>
      <c r="B47" s="11" t="s">
        <v>28</v>
      </c>
      <c r="C47" s="11"/>
      <c r="D47" s="14">
        <v>0.50151199999999996</v>
      </c>
      <c r="E47" s="11"/>
      <c r="F47" s="11"/>
    </row>
    <row r="48" spans="1:6">
      <c r="A48" s="8"/>
      <c r="B48" s="11" t="s">
        <v>29</v>
      </c>
      <c r="C48" s="11"/>
      <c r="D48" s="15">
        <f>ROUND(D46*D47,0)</f>
        <v>31711</v>
      </c>
      <c r="E48" s="16">
        <f>ROUND(D48/2,0)</f>
        <v>15856</v>
      </c>
      <c r="F48" s="15">
        <f>D48-E48</f>
        <v>15855</v>
      </c>
    </row>
    <row r="49" spans="1:8">
      <c r="A49" s="8"/>
      <c r="B49" s="11" t="s">
        <v>30</v>
      </c>
      <c r="C49" s="11"/>
      <c r="D49" s="12">
        <f>+D46-D48</f>
        <v>31520</v>
      </c>
      <c r="E49" s="13">
        <f>ROUND(D49/2,0)</f>
        <v>15760</v>
      </c>
      <c r="F49" s="12">
        <f>D49-E49</f>
        <v>15760</v>
      </c>
    </row>
    <row r="50" spans="1:8">
      <c r="A50" s="8">
        <v>4</v>
      </c>
      <c r="B50" s="11" t="s">
        <v>993</v>
      </c>
      <c r="C50" s="10">
        <v>0.152226</v>
      </c>
      <c r="D50" s="9">
        <f>ROUND(D$3*C50,0)</f>
        <v>36309</v>
      </c>
      <c r="E50" s="11">
        <f>ROUND(D50/2,0)</f>
        <v>18155</v>
      </c>
      <c r="F50" s="9">
        <f>D50-E50</f>
        <v>18154</v>
      </c>
    </row>
    <row r="51" spans="1:8">
      <c r="A51" s="8"/>
      <c r="B51" s="11" t="s">
        <v>28</v>
      </c>
      <c r="C51" s="11"/>
      <c r="D51" s="14">
        <v>0.44967800000000002</v>
      </c>
      <c r="E51" s="11"/>
      <c r="F51" s="11"/>
    </row>
    <row r="52" spans="1:8">
      <c r="A52" s="8"/>
      <c r="B52" s="11" t="s">
        <v>29</v>
      </c>
      <c r="C52" s="11"/>
      <c r="D52" s="15">
        <f>ROUND(D50*D51,0)</f>
        <v>16327</v>
      </c>
      <c r="E52" s="16">
        <f>ROUND(D52/2,0)</f>
        <v>8164</v>
      </c>
      <c r="F52" s="15">
        <f>D52-E52</f>
        <v>8163</v>
      </c>
    </row>
    <row r="53" spans="1:8">
      <c r="A53" s="8"/>
      <c r="B53" s="11" t="s">
        <v>30</v>
      </c>
      <c r="C53" s="11"/>
      <c r="D53" s="12">
        <f>+D50-D52</f>
        <v>19982</v>
      </c>
      <c r="E53" s="13">
        <f>ROUND(D53/2,0)</f>
        <v>9991</v>
      </c>
      <c r="F53" s="12">
        <f>D53-E53</f>
        <v>9991</v>
      </c>
    </row>
    <row r="54" spans="1:8">
      <c r="A54" s="8">
        <v>4</v>
      </c>
      <c r="B54" s="11" t="s">
        <v>994</v>
      </c>
      <c r="C54" s="10">
        <v>0.25154799999999999</v>
      </c>
      <c r="D54" s="9">
        <f>ROUND(D$3*C54,0)</f>
        <v>60000</v>
      </c>
      <c r="E54" s="11">
        <f>ROUND(D54/2,0)</f>
        <v>30000</v>
      </c>
      <c r="F54" s="9">
        <f>D54-E54</f>
        <v>30000</v>
      </c>
    </row>
    <row r="55" spans="1:8">
      <c r="A55" s="8"/>
      <c r="B55" s="11" t="s">
        <v>28</v>
      </c>
      <c r="C55" s="11"/>
      <c r="D55" s="14">
        <v>0.47811399999999998</v>
      </c>
      <c r="E55" s="11"/>
      <c r="F55" s="11"/>
    </row>
    <row r="56" spans="1:8">
      <c r="A56" s="8"/>
      <c r="B56" s="11" t="s">
        <v>29</v>
      </c>
      <c r="C56" s="11"/>
      <c r="D56" s="15">
        <f>ROUND(D54*D55,0)</f>
        <v>28687</v>
      </c>
      <c r="E56" s="16">
        <f>ROUND(D56/2,0)</f>
        <v>14344</v>
      </c>
      <c r="F56" s="15">
        <f>D56-E56</f>
        <v>14343</v>
      </c>
    </row>
    <row r="57" spans="1:8">
      <c r="A57" s="8"/>
      <c r="B57" s="11" t="s">
        <v>30</v>
      </c>
      <c r="C57" s="11"/>
      <c r="D57" s="12">
        <f>+D54-D56</f>
        <v>31313</v>
      </c>
      <c r="E57" s="13">
        <f>ROUND(D57/2,0)</f>
        <v>15657</v>
      </c>
      <c r="F57" s="12">
        <f>D57-E57</f>
        <v>15656</v>
      </c>
    </row>
    <row r="58" spans="1:8">
      <c r="A58" s="8">
        <v>5</v>
      </c>
      <c r="B58" s="11" t="s">
        <v>995</v>
      </c>
      <c r="C58" s="10">
        <v>1.6285999999999998E-2</v>
      </c>
      <c r="D58" s="12">
        <f>ROUND(D$3*C58,0)</f>
        <v>3885</v>
      </c>
      <c r="E58" s="13">
        <f>ROUND(D58/2,0)</f>
        <v>1943</v>
      </c>
      <c r="F58" s="12">
        <f>D58-E58</f>
        <v>1942</v>
      </c>
    </row>
    <row r="59" spans="1:8">
      <c r="A59" s="8">
        <v>6</v>
      </c>
      <c r="B59" s="11" t="s">
        <v>397</v>
      </c>
      <c r="C59" s="10">
        <v>5.3600000000000314E-3</v>
      </c>
      <c r="D59" s="12">
        <f>+D3-SUM(D4:D5)-SUM(D10:D46)-D50-D54-D58</f>
        <v>1278</v>
      </c>
      <c r="E59" s="13">
        <f>ROUND(D59/2,0)</f>
        <v>639</v>
      </c>
      <c r="F59" s="12">
        <f>D59-E59</f>
        <v>639</v>
      </c>
    </row>
    <row r="60" spans="1:8">
      <c r="A60" s="8"/>
      <c r="B60" s="28" t="s">
        <v>288</v>
      </c>
      <c r="C60" s="10">
        <v>1</v>
      </c>
      <c r="D60" s="12">
        <f>+D4+SUM(D7:D45)+SUM(D48:D49)+SUM(D52:D53)+SUM(D56:D59)</f>
        <v>238522</v>
      </c>
      <c r="E60" s="12">
        <f>+E4+SUM(E7:E45)+SUM(E48:E49)+SUM(E52:E53)+SUM(E56:E59)</f>
        <v>119271</v>
      </c>
      <c r="F60" s="12">
        <f>+F4+SUM(F7:F45)+SUM(F48:F49)+SUM(F52:F53)+SUM(F56:F59)</f>
        <v>119251</v>
      </c>
    </row>
    <row r="61" spans="1:8">
      <c r="B61" s="18" t="s">
        <v>38</v>
      </c>
      <c r="D61" s="19">
        <f>+D4</f>
        <v>332</v>
      </c>
      <c r="E61" s="19">
        <f>+E4</f>
        <v>166</v>
      </c>
      <c r="F61" s="19">
        <f>+F4</f>
        <v>166</v>
      </c>
    </row>
    <row r="62" spans="1:8">
      <c r="B62" s="2" t="s">
        <v>39</v>
      </c>
      <c r="D62" s="19">
        <f>+D7</f>
        <v>12453</v>
      </c>
      <c r="E62" s="19">
        <f>+E7</f>
        <v>6227</v>
      </c>
      <c r="F62" s="19">
        <f>+F7</f>
        <v>6226</v>
      </c>
    </row>
    <row r="63" spans="1:8">
      <c r="B63" s="2" t="s">
        <v>40</v>
      </c>
      <c r="D63" s="19">
        <f>+D48+D52+D56</f>
        <v>76725</v>
      </c>
      <c r="E63" s="19">
        <f>+E48+E52+E56</f>
        <v>38364</v>
      </c>
      <c r="F63" s="19">
        <f>+F48+F52+F56</f>
        <v>38361</v>
      </c>
      <c r="H63" s="3">
        <v>1</v>
      </c>
    </row>
    <row r="64" spans="1:8">
      <c r="B64" s="18" t="s">
        <v>41</v>
      </c>
      <c r="D64" s="19">
        <f>+D60-D61-D62-D63</f>
        <v>149012</v>
      </c>
      <c r="E64" s="19">
        <f>+E60-E61-E62-E63</f>
        <v>74514</v>
      </c>
      <c r="F64" s="19">
        <f>+F60-F61-F62-F63</f>
        <v>74498</v>
      </c>
      <c r="H64" s="3">
        <v>2</v>
      </c>
    </row>
    <row r="66" spans="1:4" hidden="1">
      <c r="B66" s="3" t="s">
        <v>42</v>
      </c>
      <c r="C66" s="4">
        <v>1.0000000000313577E-6</v>
      </c>
      <c r="D66" s="3">
        <f>+D59-ROUND(D3*C59,0)</f>
        <v>0</v>
      </c>
    </row>
    <row r="71" spans="1:4">
      <c r="A71" s="1" t="s">
        <v>590</v>
      </c>
    </row>
  </sheetData>
  <pageMargins left="0.7" right="0.7" top="0.75" bottom="0.75" header="0.3" footer="0.3"/>
  <pageSetup scale="64"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6">
    <pageSetUpPr fitToPage="1"/>
  </sheetPr>
  <dimension ref="A1:WVB156"/>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996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Worksheet'!$D$47</f>
        <v>5592513</v>
      </c>
      <c r="E3" s="11"/>
      <c r="F3" s="11"/>
    </row>
    <row r="4" spans="1:6">
      <c r="A4" s="8">
        <v>0</v>
      </c>
      <c r="B4" s="11" t="s">
        <v>4</v>
      </c>
      <c r="C4" s="10">
        <v>4.6999999999999999E-4</v>
      </c>
      <c r="D4" s="12">
        <f>ROUND(D$3*C4,0)</f>
        <v>2628</v>
      </c>
      <c r="E4" s="13">
        <f>ROUND(D4/2,0)</f>
        <v>1314</v>
      </c>
      <c r="F4" s="12">
        <f>D4-E4</f>
        <v>1314</v>
      </c>
    </row>
    <row r="5" spans="1:6">
      <c r="A5" s="8">
        <v>1</v>
      </c>
      <c r="B5" s="11" t="s">
        <v>997</v>
      </c>
      <c r="C5" s="10">
        <v>0.228634</v>
      </c>
      <c r="D5" s="9">
        <f>ROUND(D$3*C5,0)</f>
        <v>1278639</v>
      </c>
      <c r="E5" s="11">
        <f>ROUND(D5/2,0)</f>
        <v>639320</v>
      </c>
      <c r="F5" s="9">
        <f>D5-E5</f>
        <v>639319</v>
      </c>
    </row>
    <row r="6" spans="1:6">
      <c r="A6" s="8"/>
      <c r="B6" s="11" t="s">
        <v>6</v>
      </c>
      <c r="C6" s="11"/>
      <c r="D6" s="14">
        <v>0.44061899999999998</v>
      </c>
      <c r="E6" s="11"/>
      <c r="F6" s="11"/>
    </row>
    <row r="7" spans="1:6">
      <c r="A7" s="8"/>
      <c r="B7" s="11" t="s">
        <v>7</v>
      </c>
      <c r="C7" s="11"/>
      <c r="D7" s="15">
        <f>ROUND(D5*D6,0)</f>
        <v>563393</v>
      </c>
      <c r="E7" s="16">
        <f>ROUND(D7/2,0)</f>
        <v>281697</v>
      </c>
      <c r="F7" s="15">
        <f>D7-E7</f>
        <v>281696</v>
      </c>
    </row>
    <row r="8" spans="1:6">
      <c r="A8" s="8"/>
      <c r="B8" s="11" t="s">
        <v>8</v>
      </c>
      <c r="C8" s="11"/>
      <c r="D8" s="12">
        <f>+D5-D7</f>
        <v>715246</v>
      </c>
      <c r="E8" s="13">
        <f>ROUND(D8/2,0)</f>
        <v>357623</v>
      </c>
      <c r="F8" s="12">
        <f>D8-E8</f>
        <v>357623</v>
      </c>
    </row>
    <row r="9" spans="1:6">
      <c r="A9" s="8">
        <v>2</v>
      </c>
      <c r="B9" s="11" t="s">
        <v>998</v>
      </c>
      <c r="C9" s="11"/>
      <c r="D9" s="9"/>
      <c r="E9" s="11"/>
      <c r="F9" s="11"/>
    </row>
    <row r="10" spans="1:6">
      <c r="A10" s="8"/>
      <c r="B10" s="11" t="s">
        <v>10</v>
      </c>
      <c r="C10" s="10">
        <v>2.5218999999999998E-2</v>
      </c>
      <c r="D10" s="12">
        <f>ROUND(D$3*C10,0)</f>
        <v>141038</v>
      </c>
      <c r="E10" s="13">
        <f>ROUND(D10/2,0)</f>
        <v>70519</v>
      </c>
      <c r="F10" s="12">
        <f>D10-E10</f>
        <v>70519</v>
      </c>
    </row>
    <row r="11" spans="1:6">
      <c r="A11" s="8"/>
      <c r="B11" s="11" t="s">
        <v>11</v>
      </c>
      <c r="C11" s="10">
        <v>0</v>
      </c>
      <c r="D11" s="12">
        <f>ROUND(D$3*C11,0)</f>
        <v>0</v>
      </c>
      <c r="E11" s="13">
        <f>ROUND(D11/2,0)</f>
        <v>0</v>
      </c>
      <c r="F11" s="12">
        <f>D11-E11</f>
        <v>0</v>
      </c>
    </row>
    <row r="12" spans="1:6">
      <c r="A12" s="8">
        <v>2</v>
      </c>
      <c r="B12" s="11" t="s">
        <v>47</v>
      </c>
      <c r="C12" s="11"/>
      <c r="D12" s="9"/>
      <c r="E12" s="11"/>
      <c r="F12" s="11"/>
    </row>
    <row r="13" spans="1:6">
      <c r="A13" s="8"/>
      <c r="B13" s="11" t="s">
        <v>10</v>
      </c>
      <c r="C13" s="10">
        <v>1.5300000000000001E-4</v>
      </c>
      <c r="D13" s="12">
        <f>ROUND(D$3*C13,0)</f>
        <v>856</v>
      </c>
      <c r="E13" s="13">
        <f>ROUND(D13/2,0)</f>
        <v>428</v>
      </c>
      <c r="F13" s="12">
        <f>D13-E13</f>
        <v>428</v>
      </c>
    </row>
    <row r="14" spans="1:6">
      <c r="A14" s="8"/>
      <c r="B14" s="11" t="s">
        <v>11</v>
      </c>
      <c r="C14" s="10">
        <v>4.5000000000000003E-5</v>
      </c>
      <c r="D14" s="12">
        <f>ROUND(D$3*C14,0)</f>
        <v>252</v>
      </c>
      <c r="E14" s="13">
        <f>ROUND(D14/2,0)</f>
        <v>126</v>
      </c>
      <c r="F14" s="12">
        <f>D14-E14</f>
        <v>126</v>
      </c>
    </row>
    <row r="15" spans="1:6">
      <c r="A15" s="8">
        <v>2</v>
      </c>
      <c r="B15" s="11" t="s">
        <v>107</v>
      </c>
      <c r="C15" s="11"/>
      <c r="D15" s="9"/>
      <c r="E15" s="11"/>
      <c r="F15" s="11"/>
    </row>
    <row r="16" spans="1:6">
      <c r="A16" s="8"/>
      <c r="B16" s="11" t="s">
        <v>10</v>
      </c>
      <c r="C16" s="10">
        <v>4.3100000000000001E-4</v>
      </c>
      <c r="D16" s="12">
        <f>ROUND(D$3*C16,0)</f>
        <v>2410</v>
      </c>
      <c r="E16" s="13">
        <f>ROUND(D16/2,0)</f>
        <v>1205</v>
      </c>
      <c r="F16" s="12">
        <f>D16-E16</f>
        <v>1205</v>
      </c>
    </row>
    <row r="17" spans="1:6">
      <c r="A17" s="8"/>
      <c r="B17" s="11" t="s">
        <v>11</v>
      </c>
      <c r="C17" s="10">
        <v>1.3799999999999999E-4</v>
      </c>
      <c r="D17" s="12">
        <f>ROUND(D$3*C17,0)</f>
        <v>772</v>
      </c>
      <c r="E17" s="13">
        <f>ROUND(D17/2,0)</f>
        <v>386</v>
      </c>
      <c r="F17" s="12">
        <f>D17-E17</f>
        <v>386</v>
      </c>
    </row>
    <row r="18" spans="1:6">
      <c r="A18" s="8">
        <v>2</v>
      </c>
      <c r="B18" s="11" t="s">
        <v>999</v>
      </c>
      <c r="C18" s="11"/>
      <c r="D18" s="9"/>
      <c r="E18" s="11"/>
      <c r="F18" s="11"/>
    </row>
    <row r="19" spans="1:6">
      <c r="A19" s="8"/>
      <c r="B19" s="11" t="s">
        <v>10</v>
      </c>
      <c r="C19" s="10">
        <v>0</v>
      </c>
      <c r="D19" s="12">
        <f>ROUND(D$3*C19,0)</f>
        <v>0</v>
      </c>
      <c r="E19" s="13">
        <f>ROUND(D19/2,0)</f>
        <v>0</v>
      </c>
      <c r="F19" s="12">
        <f>D19-E19</f>
        <v>0</v>
      </c>
    </row>
    <row r="20" spans="1:6">
      <c r="A20" s="8"/>
      <c r="B20" s="11" t="s">
        <v>11</v>
      </c>
      <c r="C20" s="10">
        <v>0</v>
      </c>
      <c r="D20" s="12">
        <f>ROUND(D$3*C20,0)</f>
        <v>0</v>
      </c>
      <c r="E20" s="13">
        <f>ROUND(D20/2,0)</f>
        <v>0</v>
      </c>
      <c r="F20" s="12">
        <f>D20-E20</f>
        <v>0</v>
      </c>
    </row>
    <row r="21" spans="1:6">
      <c r="A21" s="8">
        <v>2</v>
      </c>
      <c r="B21" s="11" t="s">
        <v>869</v>
      </c>
      <c r="C21" s="11"/>
      <c r="D21" s="9"/>
      <c r="E21" s="11"/>
      <c r="F21" s="11"/>
    </row>
    <row r="22" spans="1:6">
      <c r="A22" s="8"/>
      <c r="B22" s="11" t="s">
        <v>10</v>
      </c>
      <c r="C22" s="10">
        <v>3.5599999999999998E-4</v>
      </c>
      <c r="D22" s="12">
        <f>ROUND(D$3*C22,0)</f>
        <v>1991</v>
      </c>
      <c r="E22" s="13">
        <f>ROUND(D22/2,0)</f>
        <v>996</v>
      </c>
      <c r="F22" s="12">
        <f>D22-E22</f>
        <v>995</v>
      </c>
    </row>
    <row r="23" spans="1:6">
      <c r="A23" s="8"/>
      <c r="B23" s="11" t="s">
        <v>11</v>
      </c>
      <c r="C23" s="10">
        <v>7.7999999999999999E-5</v>
      </c>
      <c r="D23" s="12">
        <f>ROUND(D$3*C23,0)</f>
        <v>436</v>
      </c>
      <c r="E23" s="13">
        <f>ROUND(D23/2,0)</f>
        <v>218</v>
      </c>
      <c r="F23" s="12">
        <f>D23-E23</f>
        <v>218</v>
      </c>
    </row>
    <row r="24" spans="1:6">
      <c r="A24" s="8">
        <v>2</v>
      </c>
      <c r="B24" s="11" t="s">
        <v>1000</v>
      </c>
      <c r="C24" s="11"/>
      <c r="D24" s="9"/>
      <c r="E24" s="11"/>
      <c r="F24" s="11"/>
    </row>
    <row r="25" spans="1:6">
      <c r="A25" s="8"/>
      <c r="B25" s="11" t="s">
        <v>10</v>
      </c>
      <c r="C25" s="10">
        <v>4.6000000000000001E-4</v>
      </c>
      <c r="D25" s="12">
        <f>ROUND(D$3*C25,0)</f>
        <v>2573</v>
      </c>
      <c r="E25" s="13">
        <f>ROUND(D25/2,0)</f>
        <v>1287</v>
      </c>
      <c r="F25" s="12">
        <f>D25-E25</f>
        <v>1286</v>
      </c>
    </row>
    <row r="26" spans="1:6">
      <c r="A26" s="8"/>
      <c r="B26" s="11" t="s">
        <v>11</v>
      </c>
      <c r="C26" s="10">
        <v>3.9999999999999998E-6</v>
      </c>
      <c r="D26" s="12">
        <f>ROUND(D$3*C26,0)</f>
        <v>22</v>
      </c>
      <c r="E26" s="13">
        <f>ROUND(D26/2,0)</f>
        <v>11</v>
      </c>
      <c r="F26" s="12">
        <f>D26-E26</f>
        <v>11</v>
      </c>
    </row>
    <row r="27" spans="1:6">
      <c r="A27" s="8">
        <v>2</v>
      </c>
      <c r="B27" s="11" t="s">
        <v>1001</v>
      </c>
      <c r="C27" s="11"/>
      <c r="D27" s="9"/>
      <c r="E27" s="11"/>
      <c r="F27" s="11"/>
    </row>
    <row r="28" spans="1:6">
      <c r="A28" s="8"/>
      <c r="B28" s="11" t="s">
        <v>10</v>
      </c>
      <c r="C28" s="10">
        <v>5.7840000000000001E-3</v>
      </c>
      <c r="D28" s="12">
        <f>ROUND(D$3*C28,0)</f>
        <v>32347</v>
      </c>
      <c r="E28" s="13">
        <f>ROUND(D28/2,0)</f>
        <v>16174</v>
      </c>
      <c r="F28" s="12">
        <f>D28-E28</f>
        <v>16173</v>
      </c>
    </row>
    <row r="29" spans="1:6">
      <c r="A29" s="8"/>
      <c r="B29" s="11" t="s">
        <v>11</v>
      </c>
      <c r="C29" s="10">
        <v>0</v>
      </c>
      <c r="D29" s="12">
        <f>ROUND(D$3*C29,0)</f>
        <v>0</v>
      </c>
      <c r="E29" s="13">
        <f>ROUND(D29/2,0)</f>
        <v>0</v>
      </c>
      <c r="F29" s="12">
        <f>D29-E29</f>
        <v>0</v>
      </c>
    </row>
    <row r="30" spans="1:6">
      <c r="A30" s="8">
        <v>2</v>
      </c>
      <c r="B30" s="11" t="s">
        <v>271</v>
      </c>
      <c r="C30" s="11"/>
      <c r="D30" s="9"/>
      <c r="E30" s="11"/>
      <c r="F30" s="11"/>
    </row>
    <row r="31" spans="1:6">
      <c r="A31" s="8"/>
      <c r="B31" s="11" t="s">
        <v>10</v>
      </c>
      <c r="C31" s="10">
        <v>4.28E-4</v>
      </c>
      <c r="D31" s="12">
        <f>ROUND(D$3*C31,0)</f>
        <v>2394</v>
      </c>
      <c r="E31" s="13">
        <f>ROUND(D31/2,0)</f>
        <v>1197</v>
      </c>
      <c r="F31" s="12">
        <f>D31-E31</f>
        <v>1197</v>
      </c>
    </row>
    <row r="32" spans="1:6">
      <c r="A32" s="8"/>
      <c r="B32" s="11" t="s">
        <v>11</v>
      </c>
      <c r="C32" s="10">
        <v>9.9999999999999995E-7</v>
      </c>
      <c r="D32" s="12">
        <f>ROUND(D$3*C32,0)</f>
        <v>6</v>
      </c>
      <c r="E32" s="13">
        <f>ROUND(D32/2,0)</f>
        <v>3</v>
      </c>
      <c r="F32" s="12">
        <f>D32-E32</f>
        <v>3</v>
      </c>
    </row>
    <row r="33" spans="1:6">
      <c r="A33" s="8">
        <v>2</v>
      </c>
      <c r="B33" s="11" t="s">
        <v>1002</v>
      </c>
      <c r="C33" s="11"/>
      <c r="D33" s="9"/>
      <c r="E33" s="11"/>
      <c r="F33" s="11"/>
    </row>
    <row r="34" spans="1:6">
      <c r="A34" s="8"/>
      <c r="B34" s="11" t="s">
        <v>10</v>
      </c>
      <c r="C34" s="10">
        <v>2.4800000000000001E-4</v>
      </c>
      <c r="D34" s="12">
        <f>ROUND(D$3*C34,0)</f>
        <v>1387</v>
      </c>
      <c r="E34" s="13">
        <f>ROUND(D34/2,0)</f>
        <v>694</v>
      </c>
      <c r="F34" s="12">
        <f>D34-E34</f>
        <v>693</v>
      </c>
    </row>
    <row r="35" spans="1:6">
      <c r="A35" s="8"/>
      <c r="B35" s="11" t="s">
        <v>11</v>
      </c>
      <c r="C35" s="10">
        <v>2.5999999999999998E-5</v>
      </c>
      <c r="D35" s="12">
        <f>ROUND(D$3*C35,0)</f>
        <v>145</v>
      </c>
      <c r="E35" s="13">
        <f>ROUND(D35/2,0)</f>
        <v>73</v>
      </c>
      <c r="F35" s="12">
        <f>D35-E35</f>
        <v>72</v>
      </c>
    </row>
    <row r="36" spans="1:6">
      <c r="A36" s="8">
        <v>2</v>
      </c>
      <c r="B36" s="11" t="s">
        <v>1003</v>
      </c>
      <c r="C36" s="11"/>
      <c r="D36" s="9"/>
      <c r="E36" s="11"/>
      <c r="F36" s="11"/>
    </row>
    <row r="37" spans="1:6">
      <c r="A37" s="8"/>
      <c r="B37" s="11" t="s">
        <v>10</v>
      </c>
      <c r="C37" s="10">
        <v>6.2600000000000004E-4</v>
      </c>
      <c r="D37" s="12">
        <f>ROUND(D$3*C37,0)</f>
        <v>3501</v>
      </c>
      <c r="E37" s="13">
        <f>ROUND(D37/2,0)</f>
        <v>1751</v>
      </c>
      <c r="F37" s="12">
        <f>D37-E37</f>
        <v>1750</v>
      </c>
    </row>
    <row r="38" spans="1:6">
      <c r="A38" s="8"/>
      <c r="B38" s="11" t="s">
        <v>11</v>
      </c>
      <c r="C38" s="10">
        <v>1E-4</v>
      </c>
      <c r="D38" s="12">
        <f>ROUND(D$3*C38,0)</f>
        <v>559</v>
      </c>
      <c r="E38" s="13">
        <f>ROUND(D38/2,0)</f>
        <v>280</v>
      </c>
      <c r="F38" s="12">
        <f>D38-E38</f>
        <v>279</v>
      </c>
    </row>
    <row r="39" spans="1:6">
      <c r="A39" s="8">
        <v>2</v>
      </c>
      <c r="B39" s="11" t="s">
        <v>1004</v>
      </c>
      <c r="C39" s="11"/>
      <c r="D39" s="9"/>
      <c r="E39" s="11"/>
      <c r="F39" s="11"/>
    </row>
    <row r="40" spans="1:6">
      <c r="A40" s="8"/>
      <c r="B40" s="11" t="s">
        <v>10</v>
      </c>
      <c r="C40" s="10">
        <v>0</v>
      </c>
      <c r="D40" s="12">
        <f t="shared" ref="D40:D61" si="0">ROUND(D$3*C40,0)</f>
        <v>0</v>
      </c>
      <c r="E40" s="13">
        <f t="shared" ref="E40:E61" si="1">ROUND(D40/2,0)</f>
        <v>0</v>
      </c>
      <c r="F40" s="12">
        <f t="shared" ref="F40:F61" si="2">D40-E40</f>
        <v>0</v>
      </c>
    </row>
    <row r="41" spans="1:6">
      <c r="A41" s="8"/>
      <c r="B41" s="11" t="s">
        <v>11</v>
      </c>
      <c r="C41" s="10">
        <v>0</v>
      </c>
      <c r="D41" s="12">
        <f t="shared" si="0"/>
        <v>0</v>
      </c>
      <c r="E41" s="13">
        <f t="shared" si="1"/>
        <v>0</v>
      </c>
      <c r="F41" s="12">
        <f t="shared" si="2"/>
        <v>0</v>
      </c>
    </row>
    <row r="42" spans="1:6">
      <c r="A42" s="8">
        <v>3</v>
      </c>
      <c r="B42" s="11" t="s">
        <v>1005</v>
      </c>
      <c r="C42" s="10">
        <v>3.3289999999999999E-3</v>
      </c>
      <c r="D42" s="12">
        <f t="shared" si="0"/>
        <v>18617</v>
      </c>
      <c r="E42" s="13">
        <f t="shared" si="1"/>
        <v>9309</v>
      </c>
      <c r="F42" s="12">
        <f t="shared" si="2"/>
        <v>9308</v>
      </c>
    </row>
    <row r="43" spans="1:6">
      <c r="A43" s="8">
        <v>3</v>
      </c>
      <c r="B43" s="11" t="s">
        <v>1006</v>
      </c>
      <c r="C43" s="10">
        <v>1.3476E-2</v>
      </c>
      <c r="D43" s="12">
        <f t="shared" si="0"/>
        <v>75365</v>
      </c>
      <c r="E43" s="13">
        <f t="shared" si="1"/>
        <v>37683</v>
      </c>
      <c r="F43" s="12">
        <f t="shared" si="2"/>
        <v>37682</v>
      </c>
    </row>
    <row r="44" spans="1:6">
      <c r="A44" s="8">
        <v>3</v>
      </c>
      <c r="B44" s="11" t="s">
        <v>1007</v>
      </c>
      <c r="C44" s="10">
        <v>1.854E-3</v>
      </c>
      <c r="D44" s="12">
        <f t="shared" si="0"/>
        <v>10369</v>
      </c>
      <c r="E44" s="13">
        <f t="shared" si="1"/>
        <v>5185</v>
      </c>
      <c r="F44" s="12">
        <f t="shared" si="2"/>
        <v>5184</v>
      </c>
    </row>
    <row r="45" spans="1:6">
      <c r="A45" s="8">
        <v>3</v>
      </c>
      <c r="B45" s="11" t="s">
        <v>1008</v>
      </c>
      <c r="C45" s="10">
        <v>2.6672000000000001E-2</v>
      </c>
      <c r="D45" s="12">
        <f t="shared" si="0"/>
        <v>149164</v>
      </c>
      <c r="E45" s="13">
        <f t="shared" si="1"/>
        <v>74582</v>
      </c>
      <c r="F45" s="12">
        <f t="shared" si="2"/>
        <v>74582</v>
      </c>
    </row>
    <row r="46" spans="1:6">
      <c r="A46" s="8">
        <v>3</v>
      </c>
      <c r="B46" s="11" t="s">
        <v>1009</v>
      </c>
      <c r="C46" s="10">
        <v>8.3257999999999999E-2</v>
      </c>
      <c r="D46" s="12">
        <f t="shared" si="0"/>
        <v>465621</v>
      </c>
      <c r="E46" s="13">
        <f t="shared" si="1"/>
        <v>232811</v>
      </c>
      <c r="F46" s="12">
        <f t="shared" si="2"/>
        <v>232810</v>
      </c>
    </row>
    <row r="47" spans="1:6">
      <c r="A47" s="8">
        <v>3</v>
      </c>
      <c r="B47" s="11" t="s">
        <v>1010</v>
      </c>
      <c r="C47" s="10">
        <v>1.4494999999999999E-2</v>
      </c>
      <c r="D47" s="12">
        <f t="shared" si="0"/>
        <v>81063</v>
      </c>
      <c r="E47" s="13">
        <f t="shared" si="1"/>
        <v>40532</v>
      </c>
      <c r="F47" s="12">
        <f t="shared" si="2"/>
        <v>40531</v>
      </c>
    </row>
    <row r="48" spans="1:6">
      <c r="A48" s="8">
        <v>3</v>
      </c>
      <c r="B48" s="11" t="s">
        <v>1011</v>
      </c>
      <c r="C48" s="10">
        <v>0.101705</v>
      </c>
      <c r="D48" s="12">
        <f t="shared" si="0"/>
        <v>568787</v>
      </c>
      <c r="E48" s="13">
        <f t="shared" si="1"/>
        <v>284394</v>
      </c>
      <c r="F48" s="12">
        <f t="shared" si="2"/>
        <v>284393</v>
      </c>
    </row>
    <row r="49" spans="1:6">
      <c r="A49" s="8">
        <v>3</v>
      </c>
      <c r="B49" s="11" t="s">
        <v>1012</v>
      </c>
      <c r="C49" s="10">
        <v>6.8060000000000004E-3</v>
      </c>
      <c r="D49" s="12">
        <f t="shared" si="0"/>
        <v>38063</v>
      </c>
      <c r="E49" s="13">
        <f t="shared" si="1"/>
        <v>19032</v>
      </c>
      <c r="F49" s="12">
        <f t="shared" si="2"/>
        <v>19031</v>
      </c>
    </row>
    <row r="50" spans="1:6">
      <c r="A50" s="8">
        <v>3</v>
      </c>
      <c r="B50" s="11" t="s">
        <v>1013</v>
      </c>
      <c r="C50" s="10">
        <v>7.3340000000000002E-3</v>
      </c>
      <c r="D50" s="12">
        <f t="shared" si="0"/>
        <v>41015</v>
      </c>
      <c r="E50" s="13">
        <f t="shared" si="1"/>
        <v>20508</v>
      </c>
      <c r="F50" s="12">
        <f t="shared" si="2"/>
        <v>20507</v>
      </c>
    </row>
    <row r="51" spans="1:6">
      <c r="A51" s="8">
        <v>3</v>
      </c>
      <c r="B51" s="11" t="s">
        <v>1014</v>
      </c>
      <c r="C51" s="10">
        <v>3.7789999999999998E-3</v>
      </c>
      <c r="D51" s="12">
        <f t="shared" si="0"/>
        <v>21134</v>
      </c>
      <c r="E51" s="13">
        <f t="shared" si="1"/>
        <v>10567</v>
      </c>
      <c r="F51" s="12">
        <f t="shared" si="2"/>
        <v>10567</v>
      </c>
    </row>
    <row r="52" spans="1:6">
      <c r="A52" s="8">
        <v>3</v>
      </c>
      <c r="B52" s="11" t="s">
        <v>1015</v>
      </c>
      <c r="C52" s="10">
        <v>6.3400000000000001E-4</v>
      </c>
      <c r="D52" s="12">
        <f t="shared" si="0"/>
        <v>3546</v>
      </c>
      <c r="E52" s="13">
        <f t="shared" si="1"/>
        <v>1773</v>
      </c>
      <c r="F52" s="12">
        <f t="shared" si="2"/>
        <v>1773</v>
      </c>
    </row>
    <row r="53" spans="1:6">
      <c r="A53" s="8">
        <v>3</v>
      </c>
      <c r="B53" s="11" t="s">
        <v>1016</v>
      </c>
      <c r="C53" s="10">
        <v>2.5400000000000002E-3</v>
      </c>
      <c r="D53" s="12">
        <f t="shared" si="0"/>
        <v>14205</v>
      </c>
      <c r="E53" s="13">
        <f t="shared" si="1"/>
        <v>7103</v>
      </c>
      <c r="F53" s="12">
        <f t="shared" si="2"/>
        <v>7102</v>
      </c>
    </row>
    <row r="54" spans="1:6">
      <c r="A54" s="8">
        <v>3</v>
      </c>
      <c r="B54" s="11" t="s">
        <v>1017</v>
      </c>
      <c r="C54" s="10">
        <v>5.8199999999999997E-3</v>
      </c>
      <c r="D54" s="12">
        <f t="shared" si="0"/>
        <v>32548</v>
      </c>
      <c r="E54" s="13">
        <f t="shared" si="1"/>
        <v>16274</v>
      </c>
      <c r="F54" s="12">
        <f t="shared" si="2"/>
        <v>16274</v>
      </c>
    </row>
    <row r="55" spans="1:6">
      <c r="A55" s="8">
        <v>3</v>
      </c>
      <c r="B55" s="11" t="s">
        <v>1018</v>
      </c>
      <c r="C55" s="10">
        <v>8.2000000000000001E-5</v>
      </c>
      <c r="D55" s="12">
        <f t="shared" si="0"/>
        <v>459</v>
      </c>
      <c r="E55" s="13">
        <f t="shared" si="1"/>
        <v>230</v>
      </c>
      <c r="F55" s="12">
        <f t="shared" si="2"/>
        <v>229</v>
      </c>
    </row>
    <row r="56" spans="1:6">
      <c r="A56" s="8">
        <v>3</v>
      </c>
      <c r="B56" s="11" t="s">
        <v>1019</v>
      </c>
      <c r="C56" s="10">
        <v>8.8970000000000004E-3</v>
      </c>
      <c r="D56" s="12">
        <f t="shared" si="0"/>
        <v>49757</v>
      </c>
      <c r="E56" s="13">
        <f t="shared" si="1"/>
        <v>24879</v>
      </c>
      <c r="F56" s="12">
        <f t="shared" si="2"/>
        <v>24878</v>
      </c>
    </row>
    <row r="57" spans="1:6">
      <c r="A57" s="8">
        <v>3</v>
      </c>
      <c r="B57" s="11" t="s">
        <v>1020</v>
      </c>
      <c r="C57" s="10">
        <v>0</v>
      </c>
      <c r="D57" s="12">
        <f t="shared" si="0"/>
        <v>0</v>
      </c>
      <c r="E57" s="13">
        <f t="shared" si="1"/>
        <v>0</v>
      </c>
      <c r="F57" s="12">
        <f t="shared" si="2"/>
        <v>0</v>
      </c>
    </row>
    <row r="58" spans="1:6">
      <c r="A58" s="8">
        <v>3</v>
      </c>
      <c r="B58" s="11" t="s">
        <v>1021</v>
      </c>
      <c r="C58" s="10">
        <v>2.1410000000000001E-3</v>
      </c>
      <c r="D58" s="12">
        <f t="shared" si="0"/>
        <v>11974</v>
      </c>
      <c r="E58" s="13">
        <f t="shared" si="1"/>
        <v>5987</v>
      </c>
      <c r="F58" s="12">
        <f t="shared" si="2"/>
        <v>5987</v>
      </c>
    </row>
    <row r="59" spans="1:6">
      <c r="A59" s="8">
        <v>3</v>
      </c>
      <c r="B59" s="11" t="s">
        <v>1022</v>
      </c>
      <c r="C59" s="10">
        <v>6.0879999999999997E-3</v>
      </c>
      <c r="D59" s="12">
        <f t="shared" si="0"/>
        <v>34047</v>
      </c>
      <c r="E59" s="13">
        <f t="shared" si="1"/>
        <v>17024</v>
      </c>
      <c r="F59" s="12">
        <f t="shared" si="2"/>
        <v>17023</v>
      </c>
    </row>
    <row r="60" spans="1:6">
      <c r="A60" s="8">
        <v>3</v>
      </c>
      <c r="B60" s="11" t="s">
        <v>1023</v>
      </c>
      <c r="C60" s="10">
        <v>0</v>
      </c>
      <c r="D60" s="12">
        <f t="shared" si="0"/>
        <v>0</v>
      </c>
      <c r="E60" s="13">
        <f t="shared" si="1"/>
        <v>0</v>
      </c>
      <c r="F60" s="12">
        <f t="shared" si="2"/>
        <v>0</v>
      </c>
    </row>
    <row r="61" spans="1:6">
      <c r="A61" s="8">
        <v>4</v>
      </c>
      <c r="B61" s="11" t="s">
        <v>1024</v>
      </c>
      <c r="C61" s="10">
        <v>2.1409999999999998E-2</v>
      </c>
      <c r="D61" s="9">
        <f t="shared" si="0"/>
        <v>119736</v>
      </c>
      <c r="E61" s="11">
        <f t="shared" si="1"/>
        <v>59868</v>
      </c>
      <c r="F61" s="9">
        <f t="shared" si="2"/>
        <v>59868</v>
      </c>
    </row>
    <row r="62" spans="1:6">
      <c r="A62" s="8"/>
      <c r="B62" s="11" t="s">
        <v>28</v>
      </c>
      <c r="C62" s="11"/>
      <c r="D62" s="14">
        <v>0.40711700000000001</v>
      </c>
      <c r="E62" s="11"/>
      <c r="F62" s="11"/>
    </row>
    <row r="63" spans="1:6">
      <c r="A63" s="8"/>
      <c r="B63" s="11" t="s">
        <v>29</v>
      </c>
      <c r="C63" s="11"/>
      <c r="D63" s="15">
        <f>ROUND(D61*D62,0)</f>
        <v>48747</v>
      </c>
      <c r="E63" s="16">
        <f>ROUND(D63/2,0)</f>
        <v>24374</v>
      </c>
      <c r="F63" s="15">
        <f>D63-E63</f>
        <v>24373</v>
      </c>
    </row>
    <row r="64" spans="1:6">
      <c r="A64" s="8"/>
      <c r="B64" s="11" t="s">
        <v>30</v>
      </c>
      <c r="C64" s="11"/>
      <c r="D64" s="12">
        <f>+D61-D63</f>
        <v>70989</v>
      </c>
      <c r="E64" s="13">
        <f>ROUND(D64/2,0)</f>
        <v>35495</v>
      </c>
      <c r="F64" s="12">
        <f>D64-E64</f>
        <v>35494</v>
      </c>
    </row>
    <row r="65" spans="1:6">
      <c r="A65" s="8">
        <v>4</v>
      </c>
      <c r="B65" s="11" t="s">
        <v>1025</v>
      </c>
      <c r="C65" s="10">
        <v>3.3808999999999999E-2</v>
      </c>
      <c r="D65" s="9">
        <f>ROUND(D$3*C65,0)</f>
        <v>189077</v>
      </c>
      <c r="E65" s="11">
        <f>ROUND(D65/2,0)</f>
        <v>94539</v>
      </c>
      <c r="F65" s="9">
        <f>D65-E65</f>
        <v>94538</v>
      </c>
    </row>
    <row r="66" spans="1:6">
      <c r="A66" s="8"/>
      <c r="B66" s="11" t="s">
        <v>28</v>
      </c>
      <c r="C66" s="11"/>
      <c r="D66" s="14">
        <v>0.33182699999999998</v>
      </c>
      <c r="E66" s="11"/>
      <c r="F66" s="11"/>
    </row>
    <row r="67" spans="1:6">
      <c r="A67" s="8"/>
      <c r="B67" s="11" t="s">
        <v>29</v>
      </c>
      <c r="C67" s="11"/>
      <c r="D67" s="15">
        <f>ROUND(D65*D66,0)</f>
        <v>62741</v>
      </c>
      <c r="E67" s="16">
        <f>ROUND(D67/2,0)</f>
        <v>31371</v>
      </c>
      <c r="F67" s="15">
        <f>D67-E67</f>
        <v>31370</v>
      </c>
    </row>
    <row r="68" spans="1:6">
      <c r="A68" s="8"/>
      <c r="B68" s="11" t="s">
        <v>30</v>
      </c>
      <c r="C68" s="11"/>
      <c r="D68" s="12">
        <f>+D65-D67</f>
        <v>126336</v>
      </c>
      <c r="E68" s="13">
        <f>ROUND(D68/2,0)</f>
        <v>63168</v>
      </c>
      <c r="F68" s="12">
        <f>D68-E68</f>
        <v>63168</v>
      </c>
    </row>
    <row r="69" spans="1:6">
      <c r="A69" s="8">
        <v>4</v>
      </c>
      <c r="B69" s="11" t="s">
        <v>1026</v>
      </c>
      <c r="C69" s="10">
        <v>6.8191000000000002E-2</v>
      </c>
      <c r="D69" s="9">
        <f>ROUND(D$3*C69,0)</f>
        <v>381359</v>
      </c>
      <c r="E69" s="11">
        <f>ROUND(D69/2,0)</f>
        <v>190680</v>
      </c>
      <c r="F69" s="9">
        <f>D69-E69</f>
        <v>190679</v>
      </c>
    </row>
    <row r="70" spans="1:6">
      <c r="A70" s="8"/>
      <c r="B70" s="11" t="s">
        <v>28</v>
      </c>
      <c r="C70" s="11"/>
      <c r="D70" s="14">
        <v>0.52289200000000002</v>
      </c>
      <c r="E70" s="11"/>
      <c r="F70" s="11"/>
    </row>
    <row r="71" spans="1:6">
      <c r="A71" s="8" t="s">
        <v>590</v>
      </c>
      <c r="B71" s="11" t="s">
        <v>29</v>
      </c>
      <c r="C71" s="11"/>
      <c r="D71" s="15">
        <f>ROUND(D69*D70,0)</f>
        <v>199410</v>
      </c>
      <c r="E71" s="16">
        <f>ROUND(D71/2,0)</f>
        <v>99705</v>
      </c>
      <c r="F71" s="15">
        <f>D71-E71</f>
        <v>99705</v>
      </c>
    </row>
    <row r="72" spans="1:6">
      <c r="A72" s="8"/>
      <c r="B72" s="11" t="s">
        <v>30</v>
      </c>
      <c r="C72" s="11"/>
      <c r="D72" s="12">
        <f>+D69-D71</f>
        <v>181949</v>
      </c>
      <c r="E72" s="13">
        <f>ROUND(D72/2,0)</f>
        <v>90975</v>
      </c>
      <c r="F72" s="12">
        <f>D72-E72</f>
        <v>90974</v>
      </c>
    </row>
    <row r="73" spans="1:6">
      <c r="A73" s="8">
        <v>4</v>
      </c>
      <c r="B73" s="11" t="s">
        <v>1027</v>
      </c>
      <c r="C73" s="10">
        <v>2.0174000000000001E-2</v>
      </c>
      <c r="D73" s="9">
        <f>ROUND(D$3*C73,0)</f>
        <v>112823</v>
      </c>
      <c r="E73" s="11">
        <f>ROUND(D73/2,0)</f>
        <v>56412</v>
      </c>
      <c r="F73" s="9">
        <f>D73-E73</f>
        <v>56411</v>
      </c>
    </row>
    <row r="74" spans="1:6">
      <c r="A74" s="8"/>
      <c r="B74" s="11" t="s">
        <v>28</v>
      </c>
      <c r="C74" s="11"/>
      <c r="D74" s="14">
        <v>0.41710000000000003</v>
      </c>
      <c r="E74" s="11"/>
      <c r="F74" s="11"/>
    </row>
    <row r="75" spans="1:6">
      <c r="A75" s="8"/>
      <c r="B75" s="11" t="s">
        <v>29</v>
      </c>
      <c r="C75" s="11"/>
      <c r="D75" s="15">
        <f>ROUND(D73*D74,0)</f>
        <v>47058</v>
      </c>
      <c r="E75" s="16">
        <f>ROUND(D75/2,0)</f>
        <v>23529</v>
      </c>
      <c r="F75" s="15">
        <f>D75-E75</f>
        <v>23529</v>
      </c>
    </row>
    <row r="76" spans="1:6">
      <c r="A76" s="8"/>
      <c r="B76" s="11" t="s">
        <v>30</v>
      </c>
      <c r="C76" s="11"/>
      <c r="D76" s="12">
        <f>+D73-D75</f>
        <v>65765</v>
      </c>
      <c r="E76" s="13">
        <f>ROUND(D76/2,0)</f>
        <v>32883</v>
      </c>
      <c r="F76" s="12">
        <f>D76-E76</f>
        <v>32882</v>
      </c>
    </row>
    <row r="77" spans="1:6">
      <c r="A77" s="8">
        <v>4</v>
      </c>
      <c r="B77" s="11" t="s">
        <v>1028</v>
      </c>
      <c r="C77" s="10">
        <v>0.105992</v>
      </c>
      <c r="D77" s="9">
        <f>ROUND(D$3*C77,0)</f>
        <v>592762</v>
      </c>
      <c r="E77" s="11">
        <f>ROUND(D77/2,0)</f>
        <v>296381</v>
      </c>
      <c r="F77" s="9">
        <f>D77-E77</f>
        <v>296381</v>
      </c>
    </row>
    <row r="78" spans="1:6">
      <c r="A78" s="8"/>
      <c r="B78" s="11" t="s">
        <v>28</v>
      </c>
      <c r="C78" s="11"/>
      <c r="D78" s="14">
        <v>0.30629600000000001</v>
      </c>
      <c r="E78" s="11"/>
      <c r="F78" s="11"/>
    </row>
    <row r="79" spans="1:6">
      <c r="A79" s="8"/>
      <c r="B79" s="11" t="s">
        <v>29</v>
      </c>
      <c r="C79" s="11"/>
      <c r="D79" s="15">
        <f>ROUND(D77*D78,0)</f>
        <v>181561</v>
      </c>
      <c r="E79" s="16">
        <f>ROUND(D79/2,0)</f>
        <v>90781</v>
      </c>
      <c r="F79" s="15">
        <f>D79-E79</f>
        <v>90780</v>
      </c>
    </row>
    <row r="80" spans="1:6">
      <c r="A80" s="8"/>
      <c r="B80" s="11" t="s">
        <v>30</v>
      </c>
      <c r="C80" s="11"/>
      <c r="D80" s="12">
        <f>+D77-D79</f>
        <v>411201</v>
      </c>
      <c r="E80" s="13">
        <f>ROUND(D80/2,0)</f>
        <v>205601</v>
      </c>
      <c r="F80" s="12">
        <f>D80-E80</f>
        <v>205600</v>
      </c>
    </row>
    <row r="81" spans="1:6">
      <c r="A81" s="8">
        <v>4</v>
      </c>
      <c r="B81" s="11" t="s">
        <v>1029</v>
      </c>
      <c r="C81" s="10">
        <v>5.8469999999999998E-3</v>
      </c>
      <c r="D81" s="9">
        <f>ROUND(D$3*C81,0)</f>
        <v>32699</v>
      </c>
      <c r="E81" s="11">
        <f>ROUND(D81/2,0)</f>
        <v>16350</v>
      </c>
      <c r="F81" s="9">
        <f>D81-E81</f>
        <v>16349</v>
      </c>
    </row>
    <row r="82" spans="1:6">
      <c r="A82" s="8"/>
      <c r="B82" s="11" t="s">
        <v>28</v>
      </c>
      <c r="C82" s="11"/>
      <c r="D82" s="14">
        <v>0.35559600000000002</v>
      </c>
      <c r="E82" s="11"/>
      <c r="F82" s="11"/>
    </row>
    <row r="83" spans="1:6">
      <c r="A83" s="8"/>
      <c r="B83" s="11" t="s">
        <v>29</v>
      </c>
      <c r="C83" s="11"/>
      <c r="D83" s="15">
        <f>ROUND(D81*D82,0)</f>
        <v>11628</v>
      </c>
      <c r="E83" s="16">
        <f>ROUND(D83/2,0)</f>
        <v>5814</v>
      </c>
      <c r="F83" s="15">
        <f>D83-E83</f>
        <v>5814</v>
      </c>
    </row>
    <row r="84" spans="1:6">
      <c r="A84" s="8"/>
      <c r="B84" s="11" t="s">
        <v>30</v>
      </c>
      <c r="C84" s="11"/>
      <c r="D84" s="12">
        <f>+D81-D83</f>
        <v>21071</v>
      </c>
      <c r="E84" s="13">
        <f>ROUND(D84/2,0)</f>
        <v>10536</v>
      </c>
      <c r="F84" s="12">
        <f>D84-E84</f>
        <v>10535</v>
      </c>
    </row>
    <row r="85" spans="1:6">
      <c r="A85" s="8">
        <v>4</v>
      </c>
      <c r="B85" s="11" t="s">
        <v>1030</v>
      </c>
      <c r="C85" s="10">
        <v>1.2602E-2</v>
      </c>
      <c r="D85" s="9">
        <f>ROUND(D$3*C85,0)</f>
        <v>70477</v>
      </c>
      <c r="E85" s="11">
        <f>ROUND(D85/2,0)</f>
        <v>35239</v>
      </c>
      <c r="F85" s="9">
        <f>D85-E85</f>
        <v>35238</v>
      </c>
    </row>
    <row r="86" spans="1:6">
      <c r="A86" s="8"/>
      <c r="B86" s="11" t="s">
        <v>28</v>
      </c>
      <c r="C86" s="11"/>
      <c r="D86" s="14">
        <v>0.58227399999999996</v>
      </c>
      <c r="E86" s="11"/>
      <c r="F86" s="11"/>
    </row>
    <row r="87" spans="1:6">
      <c r="A87" s="8"/>
      <c r="B87" s="11" t="s">
        <v>29</v>
      </c>
      <c r="C87" s="11"/>
      <c r="D87" s="15">
        <f>ROUND(D85*D86,0)</f>
        <v>41037</v>
      </c>
      <c r="E87" s="16">
        <f>ROUND(D87/2,0)</f>
        <v>20519</v>
      </c>
      <c r="F87" s="15">
        <f>D87-E87</f>
        <v>20518</v>
      </c>
    </row>
    <row r="88" spans="1:6">
      <c r="A88" s="8"/>
      <c r="B88" s="11" t="s">
        <v>30</v>
      </c>
      <c r="C88" s="11"/>
      <c r="D88" s="12">
        <f>+D85-D87</f>
        <v>29440</v>
      </c>
      <c r="E88" s="13">
        <f>ROUND(D88/2,0)</f>
        <v>14720</v>
      </c>
      <c r="F88" s="12">
        <f>D88-E88</f>
        <v>14720</v>
      </c>
    </row>
    <row r="89" spans="1:6">
      <c r="A89" s="8">
        <v>4</v>
      </c>
      <c r="B89" s="11" t="s">
        <v>1031</v>
      </c>
      <c r="C89" s="10">
        <v>2.8842E-2</v>
      </c>
      <c r="D89" s="9">
        <f>ROUND(D$3*C89,0)</f>
        <v>161299</v>
      </c>
      <c r="E89" s="11">
        <f>ROUND(D89/2,0)</f>
        <v>80650</v>
      </c>
      <c r="F89" s="9">
        <f>D89-E89</f>
        <v>80649</v>
      </c>
    </row>
    <row r="90" spans="1:6">
      <c r="A90" s="8"/>
      <c r="B90" s="11" t="s">
        <v>28</v>
      </c>
      <c r="C90" s="11"/>
      <c r="D90" s="14">
        <v>0.58030300000000001</v>
      </c>
      <c r="E90" s="11"/>
      <c r="F90" s="11"/>
    </row>
    <row r="91" spans="1:6">
      <c r="A91" s="8"/>
      <c r="B91" s="11" t="s">
        <v>29</v>
      </c>
      <c r="C91" s="11"/>
      <c r="D91" s="15">
        <f>ROUND(D89*D90,0)</f>
        <v>93602</v>
      </c>
      <c r="E91" s="16">
        <f>ROUND(D91/2,0)</f>
        <v>46801</v>
      </c>
      <c r="F91" s="15">
        <f>D91-E91</f>
        <v>46801</v>
      </c>
    </row>
    <row r="92" spans="1:6">
      <c r="A92" s="8"/>
      <c r="B92" s="11" t="s">
        <v>30</v>
      </c>
      <c r="C92" s="11"/>
      <c r="D92" s="12">
        <f>+D89-D91</f>
        <v>67697</v>
      </c>
      <c r="E92" s="13">
        <f>ROUND(D92/2,0)</f>
        <v>33849</v>
      </c>
      <c r="F92" s="12">
        <f>D92-E92</f>
        <v>33848</v>
      </c>
    </row>
    <row r="93" spans="1:6">
      <c r="A93" s="8">
        <v>4</v>
      </c>
      <c r="B93" s="11" t="s">
        <v>1032</v>
      </c>
      <c r="C93" s="10">
        <v>1.6362999999999999E-2</v>
      </c>
      <c r="D93" s="9">
        <f>ROUND(D$3*C93,0)</f>
        <v>91510</v>
      </c>
      <c r="E93" s="11">
        <f>ROUND(D93/2,0)</f>
        <v>45755</v>
      </c>
      <c r="F93" s="9">
        <f>D93-E93</f>
        <v>45755</v>
      </c>
    </row>
    <row r="94" spans="1:6">
      <c r="A94" s="8"/>
      <c r="B94" s="11" t="s">
        <v>28</v>
      </c>
      <c r="C94" s="11"/>
      <c r="D94" s="14">
        <v>0.34986</v>
      </c>
      <c r="E94" s="11"/>
      <c r="F94" s="11"/>
    </row>
    <row r="95" spans="1:6">
      <c r="A95" s="8"/>
      <c r="B95" s="11" t="s">
        <v>29</v>
      </c>
      <c r="C95" s="11"/>
      <c r="D95" s="15">
        <f>ROUND(D93*D94,0)</f>
        <v>32016</v>
      </c>
      <c r="E95" s="16">
        <f>ROUND(D95/2,0)</f>
        <v>16008</v>
      </c>
      <c r="F95" s="15">
        <f>D95-E95</f>
        <v>16008</v>
      </c>
    </row>
    <row r="96" spans="1:6">
      <c r="A96" s="8"/>
      <c r="B96" s="11" t="s">
        <v>30</v>
      </c>
      <c r="C96" s="11"/>
      <c r="D96" s="12">
        <f>+D93-D95</f>
        <v>59494</v>
      </c>
      <c r="E96" s="13">
        <f>ROUND(D96/2,0)</f>
        <v>29747</v>
      </c>
      <c r="F96" s="12">
        <f>D96-E96</f>
        <v>29747</v>
      </c>
    </row>
    <row r="97" spans="1:6">
      <c r="A97" s="8">
        <v>4</v>
      </c>
      <c r="B97" s="11" t="s">
        <v>1033</v>
      </c>
      <c r="C97" s="10">
        <v>2.6459999999999999E-3</v>
      </c>
      <c r="D97" s="9">
        <f>ROUND(D$3*C97,0)</f>
        <v>14798</v>
      </c>
      <c r="E97" s="11">
        <f>ROUND(D97/2,0)</f>
        <v>7399</v>
      </c>
      <c r="F97" s="9">
        <f>D97-E97</f>
        <v>7399</v>
      </c>
    </row>
    <row r="98" spans="1:6">
      <c r="A98" s="8"/>
      <c r="B98" s="11" t="s">
        <v>28</v>
      </c>
      <c r="C98" s="11"/>
      <c r="D98" s="14">
        <v>0.33048899999999998</v>
      </c>
      <c r="E98" s="11"/>
      <c r="F98" s="11"/>
    </row>
    <row r="99" spans="1:6">
      <c r="A99" s="8"/>
      <c r="B99" s="11" t="s">
        <v>29</v>
      </c>
      <c r="C99" s="11"/>
      <c r="D99" s="15">
        <f>ROUND(D97*D98,0)</f>
        <v>4891</v>
      </c>
      <c r="E99" s="16">
        <f>ROUND(D99/2,0)</f>
        <v>2446</v>
      </c>
      <c r="F99" s="15">
        <f>D99-E99</f>
        <v>2445</v>
      </c>
    </row>
    <row r="100" spans="1:6">
      <c r="A100" s="8"/>
      <c r="B100" s="11" t="s">
        <v>30</v>
      </c>
      <c r="C100" s="11"/>
      <c r="D100" s="12">
        <f>+D97-D99</f>
        <v>9907</v>
      </c>
      <c r="E100" s="13">
        <f>ROUND(D100/2,0)</f>
        <v>4954</v>
      </c>
      <c r="F100" s="12">
        <f>D100-E100</f>
        <v>4953</v>
      </c>
    </row>
    <row r="101" spans="1:6">
      <c r="A101" s="8">
        <v>4</v>
      </c>
      <c r="B101" s="11" t="s">
        <v>1034</v>
      </c>
      <c r="C101" s="10">
        <v>1.2921999999999999E-2</v>
      </c>
      <c r="D101" s="9">
        <f>ROUND(D$3*C101,0)</f>
        <v>72266</v>
      </c>
      <c r="E101" s="11">
        <f>ROUND(D101/2,0)</f>
        <v>36133</v>
      </c>
      <c r="F101" s="9">
        <f>D101-E101</f>
        <v>36133</v>
      </c>
    </row>
    <row r="102" spans="1:6">
      <c r="A102" s="8"/>
      <c r="B102" s="11" t="s">
        <v>28</v>
      </c>
      <c r="C102" s="11"/>
      <c r="D102" s="14">
        <v>0.37457099999999999</v>
      </c>
      <c r="E102" s="11"/>
      <c r="F102" s="11"/>
    </row>
    <row r="103" spans="1:6">
      <c r="A103" s="8"/>
      <c r="B103" s="11" t="s">
        <v>29</v>
      </c>
      <c r="C103" s="11"/>
      <c r="D103" s="15">
        <f>ROUND(D101*D102,0)</f>
        <v>27069</v>
      </c>
      <c r="E103" s="16">
        <f>ROUND(D103/2,0)</f>
        <v>13535</v>
      </c>
      <c r="F103" s="15">
        <f>D103-E103</f>
        <v>13534</v>
      </c>
    </row>
    <row r="104" spans="1:6">
      <c r="A104" s="8"/>
      <c r="B104" s="11" t="s">
        <v>30</v>
      </c>
      <c r="C104" s="11"/>
      <c r="D104" s="12">
        <f>+D101-D103</f>
        <v>45197</v>
      </c>
      <c r="E104" s="13">
        <f>ROUND(D104/2,0)</f>
        <v>22599</v>
      </c>
      <c r="F104" s="12">
        <f>D104-E104</f>
        <v>22598</v>
      </c>
    </row>
    <row r="105" spans="1:6">
      <c r="A105" s="8">
        <v>4</v>
      </c>
      <c r="B105" s="11" t="s">
        <v>1035</v>
      </c>
      <c r="C105" s="10">
        <v>1.1776E-2</v>
      </c>
      <c r="D105" s="9">
        <f>ROUND(D$3*C105,0)</f>
        <v>65857</v>
      </c>
      <c r="E105" s="11">
        <f>ROUND(D105/2,0)</f>
        <v>32929</v>
      </c>
      <c r="F105" s="9">
        <f>D105-E105</f>
        <v>32928</v>
      </c>
    </row>
    <row r="106" spans="1:6">
      <c r="A106" s="8"/>
      <c r="B106" s="11" t="s">
        <v>28</v>
      </c>
      <c r="C106" s="11"/>
      <c r="D106" s="14">
        <v>0.45821699999999999</v>
      </c>
      <c r="E106" s="11"/>
      <c r="F106" s="11"/>
    </row>
    <row r="107" spans="1:6">
      <c r="A107" s="8"/>
      <c r="B107" s="11" t="s">
        <v>29</v>
      </c>
      <c r="C107" s="11"/>
      <c r="D107" s="15">
        <f>ROUND(D105*D106,0)</f>
        <v>30177</v>
      </c>
      <c r="E107" s="16">
        <f>ROUND(D107/2,0)</f>
        <v>15089</v>
      </c>
      <c r="F107" s="15">
        <f>D107-E107</f>
        <v>15088</v>
      </c>
    </row>
    <row r="108" spans="1:6">
      <c r="A108" s="8"/>
      <c r="B108" s="11" t="s">
        <v>30</v>
      </c>
      <c r="C108" s="11"/>
      <c r="D108" s="12">
        <f>+D105-D107</f>
        <v>35680</v>
      </c>
      <c r="E108" s="13">
        <f>ROUND(D108/2,0)</f>
        <v>17840</v>
      </c>
      <c r="F108" s="12">
        <f>D108-E108</f>
        <v>17840</v>
      </c>
    </row>
    <row r="109" spans="1:6">
      <c r="A109" s="8">
        <v>4</v>
      </c>
      <c r="B109" s="11" t="s">
        <v>1036</v>
      </c>
      <c r="C109" s="10">
        <v>1.4369999999999999E-3</v>
      </c>
      <c r="D109" s="9">
        <f>ROUND(D$3*C109,0)</f>
        <v>8036</v>
      </c>
      <c r="E109" s="11">
        <f>ROUND(D109/2,0)</f>
        <v>4018</v>
      </c>
      <c r="F109" s="9">
        <f>D109-E109</f>
        <v>4018</v>
      </c>
    </row>
    <row r="110" spans="1:6">
      <c r="A110" s="8"/>
      <c r="B110" s="11" t="s">
        <v>28</v>
      </c>
      <c r="C110" s="11"/>
      <c r="D110" s="14">
        <v>0.33841700000000002</v>
      </c>
      <c r="E110" s="11"/>
      <c r="F110" s="11"/>
    </row>
    <row r="111" spans="1:6">
      <c r="A111" s="8"/>
      <c r="B111" s="11" t="s">
        <v>29</v>
      </c>
      <c r="C111" s="11"/>
      <c r="D111" s="15">
        <f>ROUND(D109*D110,0)</f>
        <v>2720</v>
      </c>
      <c r="E111" s="16">
        <f>ROUND(D111/2,0)</f>
        <v>1360</v>
      </c>
      <c r="F111" s="15">
        <f>D111-E111</f>
        <v>1360</v>
      </c>
    </row>
    <row r="112" spans="1:6">
      <c r="A112" s="8"/>
      <c r="B112" s="11" t="s">
        <v>30</v>
      </c>
      <c r="C112" s="11"/>
      <c r="D112" s="12">
        <f>+D109-D111</f>
        <v>5316</v>
      </c>
      <c r="E112" s="13">
        <f>ROUND(D112/2,0)</f>
        <v>2658</v>
      </c>
      <c r="F112" s="12">
        <f>D112-E112</f>
        <v>2658</v>
      </c>
    </row>
    <row r="113" spans="1:6">
      <c r="A113" s="8">
        <v>4</v>
      </c>
      <c r="B113" s="11" t="s">
        <v>1037</v>
      </c>
      <c r="C113" s="10">
        <v>7.757E-3</v>
      </c>
      <c r="D113" s="9">
        <f>ROUND(D$3*C113,0)</f>
        <v>43381</v>
      </c>
      <c r="E113" s="11">
        <f>ROUND(D113/2,0)</f>
        <v>21691</v>
      </c>
      <c r="F113" s="9">
        <f>D113-E113</f>
        <v>21690</v>
      </c>
    </row>
    <row r="114" spans="1:6">
      <c r="A114" s="8"/>
      <c r="B114" s="11" t="s">
        <v>28</v>
      </c>
      <c r="C114" s="11"/>
      <c r="D114" s="14">
        <v>0.36629400000000001</v>
      </c>
      <c r="E114" s="11"/>
      <c r="F114" s="11"/>
    </row>
    <row r="115" spans="1:6">
      <c r="A115" s="8"/>
      <c r="B115" s="11" t="s">
        <v>29</v>
      </c>
      <c r="C115" s="11"/>
      <c r="D115" s="15">
        <f>ROUND(D113*D114,0)</f>
        <v>15890</v>
      </c>
      <c r="E115" s="16">
        <f>ROUND(D115/2,0)</f>
        <v>7945</v>
      </c>
      <c r="F115" s="15">
        <f>D115-E115</f>
        <v>7945</v>
      </c>
    </row>
    <row r="116" spans="1:6">
      <c r="A116" s="8"/>
      <c r="B116" s="11" t="s">
        <v>30</v>
      </c>
      <c r="C116" s="11"/>
      <c r="D116" s="12">
        <f>+D113-D115</f>
        <v>27491</v>
      </c>
      <c r="E116" s="13">
        <f>ROUND(D116/2,0)</f>
        <v>13746</v>
      </c>
      <c r="F116" s="12">
        <f>D116-E116</f>
        <v>13745</v>
      </c>
    </row>
    <row r="117" spans="1:6">
      <c r="A117" s="8">
        <v>4</v>
      </c>
      <c r="B117" s="11" t="s">
        <v>1038</v>
      </c>
      <c r="C117" s="10">
        <v>9.7300000000000008E-3</v>
      </c>
      <c r="D117" s="9">
        <f>ROUND(D$3*C117,0)</f>
        <v>54415</v>
      </c>
      <c r="E117" s="11">
        <f>ROUND(D117/2,0)</f>
        <v>27208</v>
      </c>
      <c r="F117" s="9">
        <f>D117-E117</f>
        <v>27207</v>
      </c>
    </row>
    <row r="118" spans="1:6">
      <c r="A118" s="8"/>
      <c r="B118" s="11" t="s">
        <v>28</v>
      </c>
      <c r="C118" s="11"/>
      <c r="D118" s="14">
        <v>0.39481100000000002</v>
      </c>
      <c r="E118" s="11"/>
      <c r="F118" s="11"/>
    </row>
    <row r="119" spans="1:6">
      <c r="A119" s="8"/>
      <c r="B119" s="11" t="s">
        <v>29</v>
      </c>
      <c r="C119" s="11"/>
      <c r="D119" s="15">
        <f>ROUND(D117*D118,0)</f>
        <v>21484</v>
      </c>
      <c r="E119" s="16">
        <f>ROUND(D119/2,0)</f>
        <v>10742</v>
      </c>
      <c r="F119" s="15">
        <f>D119-E119</f>
        <v>10742</v>
      </c>
    </row>
    <row r="120" spans="1:6">
      <c r="A120" s="8"/>
      <c r="B120" s="11" t="s">
        <v>30</v>
      </c>
      <c r="C120" s="11"/>
      <c r="D120" s="12">
        <f>+D117-D119</f>
        <v>32931</v>
      </c>
      <c r="E120" s="13">
        <f>ROUND(D120/2,0)</f>
        <v>16466</v>
      </c>
      <c r="F120" s="12">
        <f>D120-E120</f>
        <v>16465</v>
      </c>
    </row>
    <row r="121" spans="1:6">
      <c r="A121" s="8">
        <v>4</v>
      </c>
      <c r="B121" s="11" t="s">
        <v>1039</v>
      </c>
      <c r="C121" s="10">
        <v>6.208E-3</v>
      </c>
      <c r="D121" s="9">
        <f>ROUND(D$3*C121,0)</f>
        <v>34718</v>
      </c>
      <c r="E121" s="11">
        <f>ROUND(D121/2,0)</f>
        <v>17359</v>
      </c>
      <c r="F121" s="9">
        <f>D121-E121</f>
        <v>17359</v>
      </c>
    </row>
    <row r="122" spans="1:6">
      <c r="A122" s="8"/>
      <c r="B122" s="11" t="s">
        <v>28</v>
      </c>
      <c r="C122" s="11"/>
      <c r="D122" s="14">
        <v>0.56514299999999995</v>
      </c>
      <c r="E122" s="11"/>
      <c r="F122" s="11"/>
    </row>
    <row r="123" spans="1:6">
      <c r="A123" s="8"/>
      <c r="B123" s="11" t="s">
        <v>29</v>
      </c>
      <c r="C123" s="11"/>
      <c r="D123" s="15">
        <f>ROUND(D121*D122,0)</f>
        <v>19621</v>
      </c>
      <c r="E123" s="16">
        <f t="shared" ref="E123:E149" si="3">ROUND(D123/2,0)</f>
        <v>9811</v>
      </c>
      <c r="F123" s="15">
        <f t="shared" ref="F123:F149" si="4">D123-E123</f>
        <v>9810</v>
      </c>
    </row>
    <row r="124" spans="1:6">
      <c r="A124" s="8"/>
      <c r="B124" s="11" t="s">
        <v>30</v>
      </c>
      <c r="C124" s="11"/>
      <c r="D124" s="12">
        <f>+D121-D123</f>
        <v>15097</v>
      </c>
      <c r="E124" s="13">
        <f t="shared" si="3"/>
        <v>7549</v>
      </c>
      <c r="F124" s="12">
        <f t="shared" si="4"/>
        <v>7548</v>
      </c>
    </row>
    <row r="125" spans="1:6">
      <c r="A125" s="8">
        <v>5</v>
      </c>
      <c r="B125" s="11" t="s">
        <v>1040</v>
      </c>
      <c r="C125" s="10">
        <v>1.2960000000000001E-3</v>
      </c>
      <c r="D125" s="12">
        <f t="shared" ref="D125:D148" si="5">ROUND(D$3*C125,0)</f>
        <v>7248</v>
      </c>
      <c r="E125" s="13">
        <f t="shared" si="3"/>
        <v>3624</v>
      </c>
      <c r="F125" s="12">
        <f t="shared" si="4"/>
        <v>3624</v>
      </c>
    </row>
    <row r="126" spans="1:6">
      <c r="A126" s="8">
        <v>5</v>
      </c>
      <c r="B126" s="11" t="s">
        <v>1041</v>
      </c>
      <c r="C126" s="10">
        <v>3.1389999999999999E-3</v>
      </c>
      <c r="D126" s="12">
        <f t="shared" si="5"/>
        <v>17555</v>
      </c>
      <c r="E126" s="13">
        <f t="shared" si="3"/>
        <v>8778</v>
      </c>
      <c r="F126" s="12">
        <f t="shared" si="4"/>
        <v>8777</v>
      </c>
    </row>
    <row r="127" spans="1:6">
      <c r="A127" s="8">
        <v>5</v>
      </c>
      <c r="B127" s="11" t="s">
        <v>1042</v>
      </c>
      <c r="C127" s="10">
        <v>7.221E-3</v>
      </c>
      <c r="D127" s="12">
        <f t="shared" si="5"/>
        <v>40384</v>
      </c>
      <c r="E127" s="13">
        <f t="shared" si="3"/>
        <v>20192</v>
      </c>
      <c r="F127" s="12">
        <f t="shared" si="4"/>
        <v>20192</v>
      </c>
    </row>
    <row r="128" spans="1:6">
      <c r="A128" s="8">
        <v>5</v>
      </c>
      <c r="B128" s="11" t="s">
        <v>1043</v>
      </c>
      <c r="C128" s="10">
        <v>8.0370000000000007E-3</v>
      </c>
      <c r="D128" s="12">
        <f t="shared" si="5"/>
        <v>44947</v>
      </c>
      <c r="E128" s="13">
        <f t="shared" si="3"/>
        <v>22474</v>
      </c>
      <c r="F128" s="12">
        <f t="shared" si="4"/>
        <v>22473</v>
      </c>
    </row>
    <row r="129" spans="1:6">
      <c r="A129" s="8">
        <v>5</v>
      </c>
      <c r="B129" s="11" t="s">
        <v>1044</v>
      </c>
      <c r="C129" s="10">
        <v>9.4219999999999998E-3</v>
      </c>
      <c r="D129" s="12">
        <f t="shared" si="5"/>
        <v>52693</v>
      </c>
      <c r="E129" s="13">
        <f t="shared" si="3"/>
        <v>26347</v>
      </c>
      <c r="F129" s="12">
        <f t="shared" si="4"/>
        <v>26346</v>
      </c>
    </row>
    <row r="130" spans="1:6">
      <c r="A130" s="8">
        <v>5</v>
      </c>
      <c r="B130" s="11" t="s">
        <v>1045</v>
      </c>
      <c r="C130" s="10">
        <v>1.0399999999999999E-3</v>
      </c>
      <c r="D130" s="12">
        <f t="shared" si="5"/>
        <v>5816</v>
      </c>
      <c r="E130" s="13">
        <f t="shared" si="3"/>
        <v>2908</v>
      </c>
      <c r="F130" s="12">
        <f t="shared" si="4"/>
        <v>2908</v>
      </c>
    </row>
    <row r="131" spans="1:6">
      <c r="A131" s="8">
        <v>5</v>
      </c>
      <c r="B131" s="11" t="s">
        <v>1046</v>
      </c>
      <c r="C131" s="10">
        <v>7.4200000000000004E-4</v>
      </c>
      <c r="D131" s="12">
        <f t="shared" si="5"/>
        <v>4150</v>
      </c>
      <c r="E131" s="13">
        <f t="shared" si="3"/>
        <v>2075</v>
      </c>
      <c r="F131" s="12">
        <f t="shared" si="4"/>
        <v>2075</v>
      </c>
    </row>
    <row r="132" spans="1:6">
      <c r="A132" s="8">
        <v>6</v>
      </c>
      <c r="B132" s="11" t="s">
        <v>1047</v>
      </c>
      <c r="C132" s="10">
        <v>3.6999999999999998E-5</v>
      </c>
      <c r="D132" s="12">
        <f t="shared" si="5"/>
        <v>207</v>
      </c>
      <c r="E132" s="13">
        <f t="shared" si="3"/>
        <v>104</v>
      </c>
      <c r="F132" s="12">
        <f t="shared" si="4"/>
        <v>103</v>
      </c>
    </row>
    <row r="133" spans="1:6">
      <c r="A133" s="8">
        <v>6</v>
      </c>
      <c r="B133" s="11" t="s">
        <v>1048</v>
      </c>
      <c r="C133" s="10">
        <v>2.8699999999999998E-4</v>
      </c>
      <c r="D133" s="12">
        <f t="shared" si="5"/>
        <v>1605</v>
      </c>
      <c r="E133" s="13">
        <f t="shared" si="3"/>
        <v>803</v>
      </c>
      <c r="F133" s="12">
        <f t="shared" si="4"/>
        <v>802</v>
      </c>
    </row>
    <row r="134" spans="1:6">
      <c r="A134" s="8">
        <v>6</v>
      </c>
      <c r="B134" s="11" t="s">
        <v>1049</v>
      </c>
      <c r="C134" s="10">
        <v>1.0565E-2</v>
      </c>
      <c r="D134" s="12">
        <f t="shared" si="5"/>
        <v>59085</v>
      </c>
      <c r="E134" s="13">
        <f t="shared" si="3"/>
        <v>29543</v>
      </c>
      <c r="F134" s="12">
        <f t="shared" si="4"/>
        <v>29542</v>
      </c>
    </row>
    <row r="135" spans="1:6">
      <c r="A135" s="8">
        <v>6</v>
      </c>
      <c r="B135" s="11" t="s">
        <v>1050</v>
      </c>
      <c r="C135" s="10">
        <v>1.825E-3</v>
      </c>
      <c r="D135" s="12">
        <f t="shared" si="5"/>
        <v>10206</v>
      </c>
      <c r="E135" s="13">
        <f t="shared" si="3"/>
        <v>5103</v>
      </c>
      <c r="F135" s="12">
        <f t="shared" si="4"/>
        <v>5103</v>
      </c>
    </row>
    <row r="136" spans="1:6">
      <c r="A136" s="8">
        <v>6</v>
      </c>
      <c r="B136" s="11" t="s">
        <v>1051</v>
      </c>
      <c r="C136" s="10">
        <v>2.5490000000000001E-3</v>
      </c>
      <c r="D136" s="12">
        <f t="shared" si="5"/>
        <v>14255</v>
      </c>
      <c r="E136" s="13">
        <f t="shared" si="3"/>
        <v>7128</v>
      </c>
      <c r="F136" s="12">
        <f t="shared" si="4"/>
        <v>7127</v>
      </c>
    </row>
    <row r="137" spans="1:6">
      <c r="A137" s="8">
        <v>6</v>
      </c>
      <c r="B137" s="11" t="s">
        <v>1052</v>
      </c>
      <c r="C137" s="10">
        <v>2.8699999999999998E-4</v>
      </c>
      <c r="D137" s="12">
        <f t="shared" si="5"/>
        <v>1605</v>
      </c>
      <c r="E137" s="13">
        <f t="shared" si="3"/>
        <v>803</v>
      </c>
      <c r="F137" s="12">
        <f t="shared" si="4"/>
        <v>802</v>
      </c>
    </row>
    <row r="138" spans="1:6">
      <c r="A138" s="8">
        <v>6</v>
      </c>
      <c r="B138" s="11" t="s">
        <v>1053</v>
      </c>
      <c r="C138" s="10">
        <v>9.7179999999999992E-3</v>
      </c>
      <c r="D138" s="12">
        <f t="shared" si="5"/>
        <v>54348</v>
      </c>
      <c r="E138" s="13">
        <f t="shared" si="3"/>
        <v>27174</v>
      </c>
      <c r="F138" s="12">
        <f t="shared" si="4"/>
        <v>27174</v>
      </c>
    </row>
    <row r="139" spans="1:6">
      <c r="A139" s="8">
        <v>6</v>
      </c>
      <c r="B139" s="11" t="s">
        <v>1054</v>
      </c>
      <c r="C139" s="10">
        <v>9.5200000000000005E-4</v>
      </c>
      <c r="D139" s="12">
        <f t="shared" si="5"/>
        <v>5324</v>
      </c>
      <c r="E139" s="13">
        <f t="shared" si="3"/>
        <v>2662</v>
      </c>
      <c r="F139" s="12">
        <f t="shared" si="4"/>
        <v>2662</v>
      </c>
    </row>
    <row r="140" spans="1:6">
      <c r="A140" s="8">
        <v>6</v>
      </c>
      <c r="B140" s="11" t="s">
        <v>1055</v>
      </c>
      <c r="C140" s="10">
        <v>1.3146E-2</v>
      </c>
      <c r="D140" s="12">
        <f t="shared" si="5"/>
        <v>73519</v>
      </c>
      <c r="E140" s="13">
        <f t="shared" si="3"/>
        <v>36760</v>
      </c>
      <c r="F140" s="12">
        <f t="shared" si="4"/>
        <v>36759</v>
      </c>
    </row>
    <row r="141" spans="1:6">
      <c r="A141" s="8">
        <v>6</v>
      </c>
      <c r="B141" s="11" t="s">
        <v>1056</v>
      </c>
      <c r="C141" s="10">
        <v>1.0809999999999999E-3</v>
      </c>
      <c r="D141" s="12">
        <f t="shared" si="5"/>
        <v>6046</v>
      </c>
      <c r="E141" s="13">
        <f t="shared" si="3"/>
        <v>3023</v>
      </c>
      <c r="F141" s="12">
        <f t="shared" si="4"/>
        <v>3023</v>
      </c>
    </row>
    <row r="142" spans="1:6">
      <c r="A142" s="8">
        <v>6</v>
      </c>
      <c r="B142" s="11" t="s">
        <v>1057</v>
      </c>
      <c r="C142" s="10">
        <v>3.1700000000000001E-4</v>
      </c>
      <c r="D142" s="12">
        <f t="shared" si="5"/>
        <v>1773</v>
      </c>
      <c r="E142" s="13">
        <f t="shared" si="3"/>
        <v>887</v>
      </c>
      <c r="F142" s="12">
        <f t="shared" si="4"/>
        <v>886</v>
      </c>
    </row>
    <row r="143" spans="1:6">
      <c r="A143" s="8">
        <v>6</v>
      </c>
      <c r="B143" s="11" t="s">
        <v>1058</v>
      </c>
      <c r="C143" s="10">
        <v>5.2729999999999999E-3</v>
      </c>
      <c r="D143" s="12">
        <f t="shared" si="5"/>
        <v>29489</v>
      </c>
      <c r="E143" s="13">
        <f t="shared" si="3"/>
        <v>14745</v>
      </c>
      <c r="F143" s="12">
        <f t="shared" si="4"/>
        <v>14744</v>
      </c>
    </row>
    <row r="144" spans="1:6">
      <c r="A144" s="8">
        <v>6</v>
      </c>
      <c r="B144" s="11" t="s">
        <v>1059</v>
      </c>
      <c r="C144" s="10">
        <v>1.622E-3</v>
      </c>
      <c r="D144" s="12">
        <f t="shared" si="5"/>
        <v>9071</v>
      </c>
      <c r="E144" s="13">
        <f t="shared" si="3"/>
        <v>4536</v>
      </c>
      <c r="F144" s="12">
        <f t="shared" si="4"/>
        <v>4535</v>
      </c>
    </row>
    <row r="145" spans="1:8">
      <c r="A145" s="8">
        <v>6</v>
      </c>
      <c r="B145" s="11" t="s">
        <v>1060</v>
      </c>
      <c r="C145" s="10">
        <v>1.16E-4</v>
      </c>
      <c r="D145" s="12">
        <f t="shared" si="5"/>
        <v>649</v>
      </c>
      <c r="E145" s="13">
        <f t="shared" si="3"/>
        <v>325</v>
      </c>
      <c r="F145" s="12">
        <f t="shared" si="4"/>
        <v>324</v>
      </c>
    </row>
    <row r="146" spans="1:8">
      <c r="A146" s="8">
        <v>6</v>
      </c>
      <c r="B146" s="11" t="s">
        <v>1061</v>
      </c>
      <c r="C146" s="10">
        <v>2.4399999999999999E-4</v>
      </c>
      <c r="D146" s="12">
        <f t="shared" si="5"/>
        <v>1365</v>
      </c>
      <c r="E146" s="13">
        <f t="shared" si="3"/>
        <v>683</v>
      </c>
      <c r="F146" s="12">
        <f t="shared" si="4"/>
        <v>682</v>
      </c>
    </row>
    <row r="147" spans="1:8">
      <c r="A147" s="8">
        <v>6</v>
      </c>
      <c r="B147" s="11" t="s">
        <v>1062</v>
      </c>
      <c r="C147" s="10">
        <v>1.16E-4</v>
      </c>
      <c r="D147" s="12">
        <f t="shared" si="5"/>
        <v>649</v>
      </c>
      <c r="E147" s="13">
        <f t="shared" si="3"/>
        <v>325</v>
      </c>
      <c r="F147" s="12">
        <f t="shared" si="4"/>
        <v>324</v>
      </c>
    </row>
    <row r="148" spans="1:8">
      <c r="A148" s="8">
        <v>6</v>
      </c>
      <c r="B148" s="11" t="s">
        <v>1063</v>
      </c>
      <c r="C148" s="10">
        <v>5.0500000000000002E-4</v>
      </c>
      <c r="D148" s="12">
        <f t="shared" si="5"/>
        <v>2824</v>
      </c>
      <c r="E148" s="13">
        <f t="shared" si="3"/>
        <v>1412</v>
      </c>
      <c r="F148" s="12">
        <f t="shared" si="4"/>
        <v>1412</v>
      </c>
    </row>
    <row r="149" spans="1:8">
      <c r="A149" s="8">
        <v>6</v>
      </c>
      <c r="B149" s="11" t="s">
        <v>1064</v>
      </c>
      <c r="C149" s="10">
        <v>2.6459999999994821E-3</v>
      </c>
      <c r="D149" s="12">
        <f>+D3-SUM(D4:D5)-SUM(D10:D61)-D65-D69-D73-D77-D81-D85-D89-D93-D97-D101-D105-D109-D113-D117-D121-SUM(D125:D148)</f>
        <v>14797</v>
      </c>
      <c r="E149" s="13">
        <f t="shared" si="3"/>
        <v>7399</v>
      </c>
      <c r="F149" s="12">
        <f t="shared" si="4"/>
        <v>7398</v>
      </c>
    </row>
    <row r="150" spans="1:8">
      <c r="A150" s="8"/>
      <c r="B150" s="28" t="s">
        <v>288</v>
      </c>
      <c r="C150" s="10">
        <v>1</v>
      </c>
      <c r="D150" s="12">
        <f>+D4+SUM(D7:D60)+SUM(D63:D64)+SUM(D67:D68)+SUM(D71:D72)+SUM(D75:D76)+SUM(D79:D80)+SUM(D83:D84)+SUM(D87:D88)+SUM(D91:D92)+SUM(D95:D96)+SUM(D99:D100)+SUM(D103:D104)+SUM(D107:D108)+SUM(D111:D112)+SUM(D115:D116)+SUM(D119:D120)+SUM(D123:D149)</f>
        <v>5592513</v>
      </c>
      <c r="E150" s="12">
        <f>+E4+SUM(E7:E60)+SUM(E63:E64)+SUM(E67:E68)+SUM(E71:E72)+SUM(E75:E76)+SUM(E79:E80)+SUM(E83:E84)+SUM(E87:E88)+SUM(E91:E92)+SUM(E95:E96)+SUM(E99:E100)+SUM(E103:E104)+SUM(E107:E108)+SUM(E111:E112)+SUM(E115:E116)+SUM(E119:E120)+SUM(E123:E149)</f>
        <v>2796284</v>
      </c>
      <c r="F150" s="12">
        <f>+F4+SUM(F7:F60)+SUM(F63:F64)+SUM(F67:F68)+SUM(F71:F72)+SUM(F75:F76)+SUM(F79:F80)+SUM(F83:F84)+SUM(F87:F88)+SUM(F91:F92)+SUM(F95:F96)+SUM(F99:F100)+SUM(F103:F104)+SUM(F107:F108)+SUM(F111:F112)+SUM(F115:F116)+SUM(F119:F120)+SUM(F123:F149)</f>
        <v>2796229</v>
      </c>
    </row>
    <row r="151" spans="1:8">
      <c r="B151" s="18" t="s">
        <v>38</v>
      </c>
      <c r="D151" s="19">
        <f>+D4</f>
        <v>2628</v>
      </c>
      <c r="E151" s="19">
        <f>+E4</f>
        <v>1314</v>
      </c>
      <c r="F151" s="19">
        <f>+F4</f>
        <v>1314</v>
      </c>
    </row>
    <row r="152" spans="1:8">
      <c r="B152" s="2" t="s">
        <v>39</v>
      </c>
      <c r="D152" s="19">
        <f>+D7</f>
        <v>563393</v>
      </c>
      <c r="E152" s="19">
        <f>+E7</f>
        <v>281697</v>
      </c>
      <c r="F152" s="19">
        <f>+F7</f>
        <v>281696</v>
      </c>
    </row>
    <row r="153" spans="1:8">
      <c r="B153" s="2" t="s">
        <v>40</v>
      </c>
      <c r="D153" s="19">
        <f>+D63+D67+D71+D75+D79+D83+D87+D91+D95+D99+D103+D107+D111+D115+D119+D123</f>
        <v>839652</v>
      </c>
      <c r="E153" s="19">
        <f>+E63+E67+E71+E75+E79+E83+E87+E91+E95+E99+E103+E107+E111+E115+E119+E123</f>
        <v>419830</v>
      </c>
      <c r="F153" s="19">
        <f>+F63+F67+F71+F75+F79+F83+F87+F91+F95+F99+F103+F107+F111+F115+F119+F123</f>
        <v>419822</v>
      </c>
      <c r="H153" s="3">
        <v>1</v>
      </c>
    </row>
    <row r="154" spans="1:8">
      <c r="B154" s="18" t="s">
        <v>41</v>
      </c>
      <c r="D154" s="19">
        <f>+D150-D151-D152-D153</f>
        <v>4186840</v>
      </c>
      <c r="E154" s="19">
        <f>+E150-E151-E152-E153</f>
        <v>2093443</v>
      </c>
      <c r="F154" s="19">
        <f>+F150-F151-F152-F153</f>
        <v>2093397</v>
      </c>
      <c r="H154" s="3">
        <v>2</v>
      </c>
    </row>
    <row r="156" spans="1:8" hidden="1">
      <c r="B156" s="3" t="s">
        <v>42</v>
      </c>
      <c r="C156" s="4">
        <v>-1.0000000005179477E-6</v>
      </c>
      <c r="D156" s="3">
        <f>+D149-ROUND(D3*C149,0)</f>
        <v>-1</v>
      </c>
    </row>
  </sheetData>
  <pageMargins left="0.7" right="0.7" top="0.75" bottom="0.75" header="0.3" footer="0.3"/>
  <pageSetup scale="55" fitToWidth="2" fitToHeight="2" orientation="portrait" r:id="rId1"/>
  <rowBreaks count="1" manualBreakCount="1">
    <brk id="76"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WVB134"/>
  <sheetViews>
    <sheetView zoomScaleNormal="100" zoomScaleSheetLayoutView="9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1065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Worksheet'!$D$48</f>
        <v>1390023</v>
      </c>
      <c r="E3" s="11"/>
      <c r="F3" s="11"/>
    </row>
    <row r="4" spans="1:6">
      <c r="A4" s="8">
        <v>0</v>
      </c>
      <c r="B4" s="11" t="s">
        <v>4</v>
      </c>
      <c r="C4" s="10">
        <v>9.4200000000000002E-4</v>
      </c>
      <c r="D4" s="12">
        <f>ROUND(D$3*C4,0)</f>
        <v>1309</v>
      </c>
      <c r="E4" s="13">
        <f>ROUND(D4/2,0)</f>
        <v>655</v>
      </c>
      <c r="F4" s="12">
        <f>D4-E4</f>
        <v>654</v>
      </c>
    </row>
    <row r="5" spans="1:6">
      <c r="A5" s="8">
        <v>1</v>
      </c>
      <c r="B5" s="11" t="s">
        <v>1066</v>
      </c>
      <c r="C5" s="10">
        <v>0.23323199999999999</v>
      </c>
      <c r="D5" s="9">
        <f>ROUND(D$3*C5,0)</f>
        <v>324198</v>
      </c>
      <c r="E5" s="11">
        <f>ROUND(D5/2,0)</f>
        <v>162099</v>
      </c>
      <c r="F5" s="9">
        <f>D5-E5</f>
        <v>162099</v>
      </c>
    </row>
    <row r="6" spans="1:6">
      <c r="A6" s="8"/>
      <c r="B6" s="11" t="s">
        <v>6</v>
      </c>
      <c r="C6" s="11"/>
      <c r="D6" s="14">
        <v>0.24724699999999999</v>
      </c>
      <c r="E6" s="11"/>
      <c r="F6" s="11"/>
    </row>
    <row r="7" spans="1:6">
      <c r="A7" s="8"/>
      <c r="B7" s="11" t="s">
        <v>7</v>
      </c>
      <c r="C7" s="11"/>
      <c r="D7" s="15">
        <f>ROUND(D5*D6,0)</f>
        <v>80157</v>
      </c>
      <c r="E7" s="16">
        <f>ROUND(D7/2,0)</f>
        <v>40079</v>
      </c>
      <c r="F7" s="15">
        <f>D7-E7</f>
        <v>40078</v>
      </c>
    </row>
    <row r="8" spans="1:6">
      <c r="A8" s="8"/>
      <c r="B8" s="11" t="s">
        <v>8</v>
      </c>
      <c r="C8" s="11"/>
      <c r="D8" s="12">
        <f>+D5-D7</f>
        <v>244041</v>
      </c>
      <c r="E8" s="13">
        <f>ROUND(D8/2,0)</f>
        <v>122021</v>
      </c>
      <c r="F8" s="12">
        <f>D8-E8</f>
        <v>122020</v>
      </c>
    </row>
    <row r="9" spans="1:6">
      <c r="A9" s="8">
        <v>2</v>
      </c>
      <c r="B9" s="11" t="s">
        <v>249</v>
      </c>
      <c r="C9" s="11"/>
      <c r="D9" s="9"/>
      <c r="E9" s="11"/>
      <c r="F9" s="11"/>
    </row>
    <row r="10" spans="1:6">
      <c r="A10" s="8"/>
      <c r="B10" s="11" t="s">
        <v>10</v>
      </c>
      <c r="C10" s="10">
        <v>9.8400000000000007E-4</v>
      </c>
      <c r="D10" s="12">
        <f>ROUND(D$3*C10,0)</f>
        <v>1368</v>
      </c>
      <c r="E10" s="13">
        <f>ROUND(D10/2,0)</f>
        <v>684</v>
      </c>
      <c r="F10" s="12">
        <f>D10-E10</f>
        <v>684</v>
      </c>
    </row>
    <row r="11" spans="1:6">
      <c r="A11" s="8"/>
      <c r="B11" s="11" t="s">
        <v>11</v>
      </c>
      <c r="C11" s="10">
        <v>4.4900000000000002E-4</v>
      </c>
      <c r="D11" s="12">
        <f>ROUND(D$3*C11,0)</f>
        <v>624</v>
      </c>
      <c r="E11" s="13">
        <f>ROUND(D11/2,0)</f>
        <v>312</v>
      </c>
      <c r="F11" s="12">
        <f>D11-E11</f>
        <v>312</v>
      </c>
    </row>
    <row r="12" spans="1:6">
      <c r="A12" s="8">
        <v>2</v>
      </c>
      <c r="B12" s="11" t="s">
        <v>107</v>
      </c>
      <c r="C12" s="11"/>
      <c r="D12" s="9"/>
      <c r="E12" s="11"/>
      <c r="F12" s="11"/>
    </row>
    <row r="13" spans="1:6">
      <c r="A13" s="8"/>
      <c r="B13" s="11" t="s">
        <v>10</v>
      </c>
      <c r="C13" s="10">
        <v>1.2930000000000001E-3</v>
      </c>
      <c r="D13" s="12">
        <f>ROUND(D$3*C13,0)</f>
        <v>1797</v>
      </c>
      <c r="E13" s="13">
        <f>ROUND(D13/2,0)</f>
        <v>899</v>
      </c>
      <c r="F13" s="12">
        <f>D13-E13</f>
        <v>898</v>
      </c>
    </row>
    <row r="14" spans="1:6">
      <c r="A14" s="8"/>
      <c r="B14" s="11" t="s">
        <v>11</v>
      </c>
      <c r="C14" s="10">
        <v>4.9200000000000003E-4</v>
      </c>
      <c r="D14" s="12">
        <f>ROUND(D$3*C14,0)</f>
        <v>684</v>
      </c>
      <c r="E14" s="13">
        <f>ROUND(D14/2,0)</f>
        <v>342</v>
      </c>
      <c r="F14" s="12">
        <f>D14-E14</f>
        <v>342</v>
      </c>
    </row>
    <row r="15" spans="1:6">
      <c r="A15" s="8">
        <v>2</v>
      </c>
      <c r="B15" s="11" t="s">
        <v>147</v>
      </c>
      <c r="C15" s="11"/>
      <c r="D15" s="9"/>
      <c r="E15" s="11"/>
      <c r="F15" s="11"/>
    </row>
    <row r="16" spans="1:6">
      <c r="A16" s="8"/>
      <c r="B16" s="11" t="s">
        <v>10</v>
      </c>
      <c r="C16" s="10">
        <v>1.5999999999999999E-5</v>
      </c>
      <c r="D16" s="12">
        <f>ROUND(D$3*C16,0)</f>
        <v>22</v>
      </c>
      <c r="E16" s="13">
        <f>ROUND(D16/2,0)</f>
        <v>11</v>
      </c>
      <c r="F16" s="12">
        <f>D16-E16</f>
        <v>11</v>
      </c>
    </row>
    <row r="17" spans="1:6">
      <c r="A17" s="8"/>
      <c r="B17" s="11" t="s">
        <v>11</v>
      </c>
      <c r="C17" s="10">
        <v>6.0999999999999999E-5</v>
      </c>
      <c r="D17" s="12">
        <f>ROUND(D$3*C17,0)</f>
        <v>85</v>
      </c>
      <c r="E17" s="13">
        <f>ROUND(D17/2,0)</f>
        <v>43</v>
      </c>
      <c r="F17" s="12">
        <f>D17-E17</f>
        <v>42</v>
      </c>
    </row>
    <row r="18" spans="1:6">
      <c r="A18" s="8">
        <v>2</v>
      </c>
      <c r="B18" s="11" t="s">
        <v>1067</v>
      </c>
      <c r="C18" s="11"/>
      <c r="D18" s="9"/>
      <c r="E18" s="11"/>
      <c r="F18" s="11"/>
    </row>
    <row r="19" spans="1:6">
      <c r="A19" s="8"/>
      <c r="B19" s="11" t="s">
        <v>10</v>
      </c>
      <c r="C19" s="10">
        <v>8.52E-4</v>
      </c>
      <c r="D19" s="12">
        <f>ROUND(D$3*C19,0)</f>
        <v>1184</v>
      </c>
      <c r="E19" s="13">
        <f>ROUND(D19/2,0)</f>
        <v>592</v>
      </c>
      <c r="F19" s="12">
        <f>D19-E19</f>
        <v>592</v>
      </c>
    </row>
    <row r="20" spans="1:6">
      <c r="A20" s="8"/>
      <c r="B20" s="11" t="s">
        <v>11</v>
      </c>
      <c r="C20" s="10">
        <v>3.4900000000000003E-4</v>
      </c>
      <c r="D20" s="12">
        <f>ROUND(D$3*C20,0)</f>
        <v>485</v>
      </c>
      <c r="E20" s="13">
        <f>ROUND(D20/2,0)</f>
        <v>243</v>
      </c>
      <c r="F20" s="12">
        <f>D20-E20</f>
        <v>242</v>
      </c>
    </row>
    <row r="21" spans="1:6">
      <c r="A21" s="8">
        <v>2</v>
      </c>
      <c r="B21" s="11" t="s">
        <v>1068</v>
      </c>
      <c r="C21" s="11"/>
      <c r="D21" s="9"/>
      <c r="E21" s="11"/>
      <c r="F21" s="11"/>
    </row>
    <row r="22" spans="1:6">
      <c r="A22" s="8"/>
      <c r="B22" s="11" t="s">
        <v>10</v>
      </c>
      <c r="C22" s="10">
        <v>8.8199999999999997E-4</v>
      </c>
      <c r="D22" s="12">
        <f>ROUND(D$3*C22,0)</f>
        <v>1226</v>
      </c>
      <c r="E22" s="13">
        <f>ROUND(D22/2,0)</f>
        <v>613</v>
      </c>
      <c r="F22" s="12">
        <f>D22-E22</f>
        <v>613</v>
      </c>
    </row>
    <row r="23" spans="1:6">
      <c r="A23" s="8"/>
      <c r="B23" s="11" t="s">
        <v>11</v>
      </c>
      <c r="C23" s="10">
        <v>2.2499999999999999E-4</v>
      </c>
      <c r="D23" s="12">
        <f>ROUND(D$3*C23,0)</f>
        <v>313</v>
      </c>
      <c r="E23" s="13">
        <f>ROUND(D23/2,0)</f>
        <v>157</v>
      </c>
      <c r="F23" s="12">
        <f>D23-E23</f>
        <v>156</v>
      </c>
    </row>
    <row r="24" spans="1:6">
      <c r="A24" s="8">
        <v>2</v>
      </c>
      <c r="B24" s="11" t="s">
        <v>1069</v>
      </c>
      <c r="C24" s="11"/>
      <c r="D24" s="9"/>
      <c r="E24" s="11"/>
      <c r="F24" s="11"/>
    </row>
    <row r="25" spans="1:6">
      <c r="A25" s="8"/>
      <c r="B25" s="11" t="s">
        <v>10</v>
      </c>
      <c r="C25" s="10">
        <v>8.7000000000000001E-5</v>
      </c>
      <c r="D25" s="12">
        <f>ROUND(D$3*C25,0)</f>
        <v>121</v>
      </c>
      <c r="E25" s="13">
        <f>ROUND(D25/2,0)</f>
        <v>61</v>
      </c>
      <c r="F25" s="12">
        <f>D25-E25</f>
        <v>60</v>
      </c>
    </row>
    <row r="26" spans="1:6">
      <c r="A26" s="8"/>
      <c r="B26" s="11" t="s">
        <v>11</v>
      </c>
      <c r="C26" s="10">
        <v>5.8999999999999998E-5</v>
      </c>
      <c r="D26" s="12">
        <f>ROUND(D$3*C26,0)</f>
        <v>82</v>
      </c>
      <c r="E26" s="13">
        <f>ROUND(D26/2,0)</f>
        <v>41</v>
      </c>
      <c r="F26" s="12">
        <f>D26-E26</f>
        <v>41</v>
      </c>
    </row>
    <row r="27" spans="1:6">
      <c r="A27" s="8">
        <v>2</v>
      </c>
      <c r="B27" s="11" t="s">
        <v>1070</v>
      </c>
      <c r="C27" s="11"/>
      <c r="D27" s="9"/>
      <c r="E27" s="11"/>
      <c r="F27" s="11"/>
    </row>
    <row r="28" spans="1:6">
      <c r="A28" s="8"/>
      <c r="B28" s="11" t="s">
        <v>10</v>
      </c>
      <c r="C28" s="10">
        <v>1.253E-3</v>
      </c>
      <c r="D28" s="12">
        <f>ROUND(D$3*C28,0)</f>
        <v>1742</v>
      </c>
      <c r="E28" s="13">
        <f>ROUND(D28/2,0)</f>
        <v>871</v>
      </c>
      <c r="F28" s="12">
        <f>D28-E28</f>
        <v>871</v>
      </c>
    </row>
    <row r="29" spans="1:6">
      <c r="A29" s="8"/>
      <c r="B29" s="11" t="s">
        <v>11</v>
      </c>
      <c r="C29" s="10">
        <v>1.005E-3</v>
      </c>
      <c r="D29" s="12">
        <f>ROUND(D$3*C29,0)</f>
        <v>1397</v>
      </c>
      <c r="E29" s="13">
        <f>ROUND(D29/2,0)</f>
        <v>699</v>
      </c>
      <c r="F29" s="12">
        <f>D29-E29</f>
        <v>698</v>
      </c>
    </row>
    <row r="30" spans="1:6">
      <c r="A30" s="8">
        <v>2</v>
      </c>
      <c r="B30" s="11" t="s">
        <v>1071</v>
      </c>
      <c r="C30" s="11"/>
      <c r="D30" s="9"/>
      <c r="E30" s="11"/>
      <c r="F30" s="11"/>
    </row>
    <row r="31" spans="1:6">
      <c r="A31" s="8"/>
      <c r="B31" s="11" t="s">
        <v>10</v>
      </c>
      <c r="C31" s="10">
        <v>1.7E-5</v>
      </c>
      <c r="D31" s="12">
        <f>ROUND(D$3*C31,0)</f>
        <v>24</v>
      </c>
      <c r="E31" s="13">
        <f>ROUND(D31/2,0)</f>
        <v>12</v>
      </c>
      <c r="F31" s="12">
        <f>D31-E31</f>
        <v>12</v>
      </c>
    </row>
    <row r="32" spans="1:6">
      <c r="A32" s="8"/>
      <c r="B32" s="11" t="s">
        <v>11</v>
      </c>
      <c r="C32" s="10">
        <v>1.5999999999999999E-5</v>
      </c>
      <c r="D32" s="12">
        <f>ROUND(D$3*C32,0)</f>
        <v>22</v>
      </c>
      <c r="E32" s="13">
        <f>ROUND(D32/2,0)</f>
        <v>11</v>
      </c>
      <c r="F32" s="12">
        <f>D32-E32</f>
        <v>11</v>
      </c>
    </row>
    <row r="33" spans="1:6">
      <c r="A33" s="8">
        <v>2</v>
      </c>
      <c r="B33" s="11" t="s">
        <v>268</v>
      </c>
      <c r="C33" s="11"/>
      <c r="D33" s="9"/>
      <c r="E33" s="11"/>
      <c r="F33" s="11"/>
    </row>
    <row r="34" spans="1:6">
      <c r="A34" s="8"/>
      <c r="B34" s="11" t="s">
        <v>10</v>
      </c>
      <c r="C34" s="10">
        <v>2.3E-5</v>
      </c>
      <c r="D34" s="12">
        <f>ROUND(D$3*C34,0)</f>
        <v>32</v>
      </c>
      <c r="E34" s="13">
        <f>ROUND(D34/2,0)</f>
        <v>16</v>
      </c>
      <c r="F34" s="12">
        <f>D34-E34</f>
        <v>16</v>
      </c>
    </row>
    <row r="35" spans="1:6">
      <c r="A35" s="8"/>
      <c r="B35" s="11" t="s">
        <v>11</v>
      </c>
      <c r="C35" s="10">
        <v>2.3E-5</v>
      </c>
      <c r="D35" s="12">
        <f>ROUND(D$3*C35,0)</f>
        <v>32</v>
      </c>
      <c r="E35" s="13">
        <f>ROUND(D35/2,0)</f>
        <v>16</v>
      </c>
      <c r="F35" s="12">
        <f>D35-E35</f>
        <v>16</v>
      </c>
    </row>
    <row r="36" spans="1:6">
      <c r="A36" s="8">
        <v>2</v>
      </c>
      <c r="B36" s="11" t="s">
        <v>836</v>
      </c>
      <c r="C36" s="11"/>
      <c r="D36" s="9"/>
      <c r="E36" s="11"/>
      <c r="F36" s="11"/>
    </row>
    <row r="37" spans="1:6">
      <c r="A37" s="8"/>
      <c r="B37" s="11" t="s">
        <v>10</v>
      </c>
      <c r="C37" s="10">
        <v>1.1119999999999999E-3</v>
      </c>
      <c r="D37" s="12">
        <f>ROUND(D$3*C37,0)</f>
        <v>1546</v>
      </c>
      <c r="E37" s="13">
        <f>ROUND(D37/2,0)</f>
        <v>773</v>
      </c>
      <c r="F37" s="12">
        <f>D37-E37</f>
        <v>773</v>
      </c>
    </row>
    <row r="38" spans="1:6">
      <c r="A38" s="8"/>
      <c r="B38" s="11" t="s">
        <v>11</v>
      </c>
      <c r="C38" s="10">
        <v>8.8999999999999995E-4</v>
      </c>
      <c r="D38" s="12">
        <f>ROUND(D$3*C38,0)</f>
        <v>1237</v>
      </c>
      <c r="E38" s="13">
        <f>ROUND(D38/2,0)</f>
        <v>619</v>
      </c>
      <c r="F38" s="12">
        <f>D38-E38</f>
        <v>618</v>
      </c>
    </row>
    <row r="39" spans="1:6">
      <c r="A39" s="8">
        <v>2</v>
      </c>
      <c r="B39" s="11" t="s">
        <v>714</v>
      </c>
      <c r="C39" s="11"/>
      <c r="D39" s="9"/>
      <c r="E39" s="11"/>
      <c r="F39" s="11"/>
    </row>
    <row r="40" spans="1:6">
      <c r="A40" s="8"/>
      <c r="B40" s="11" t="s">
        <v>10</v>
      </c>
      <c r="C40" s="10">
        <v>3.1100000000000002E-4</v>
      </c>
      <c r="D40" s="12">
        <f>ROUND(D$3*C40,0)</f>
        <v>432</v>
      </c>
      <c r="E40" s="13">
        <f>ROUND(D40/2,0)</f>
        <v>216</v>
      </c>
      <c r="F40" s="12">
        <f>D40-E40</f>
        <v>216</v>
      </c>
    </row>
    <row r="41" spans="1:6">
      <c r="A41" s="8"/>
      <c r="B41" s="11" t="s">
        <v>11</v>
      </c>
      <c r="C41" s="10">
        <v>3.1100000000000002E-4</v>
      </c>
      <c r="D41" s="12">
        <f>ROUND(D$3*C41,0)</f>
        <v>432</v>
      </c>
      <c r="E41" s="13">
        <f>ROUND(D41/2,0)</f>
        <v>216</v>
      </c>
      <c r="F41" s="12">
        <f>D41-E41</f>
        <v>216</v>
      </c>
    </row>
    <row r="42" spans="1:6">
      <c r="A42" s="8">
        <v>2</v>
      </c>
      <c r="B42" s="11" t="s">
        <v>270</v>
      </c>
      <c r="C42" s="11"/>
      <c r="D42" s="9"/>
      <c r="E42" s="11"/>
      <c r="F42" s="11"/>
    </row>
    <row r="43" spans="1:6">
      <c r="A43" s="8"/>
      <c r="B43" s="11" t="s">
        <v>10</v>
      </c>
      <c r="C43" s="10">
        <v>7.2499999999999995E-4</v>
      </c>
      <c r="D43" s="12">
        <f>ROUND(D$3*C43,0)</f>
        <v>1008</v>
      </c>
      <c r="E43" s="13">
        <f>ROUND(D43/2,0)</f>
        <v>504</v>
      </c>
      <c r="F43" s="12">
        <f>D43-E43</f>
        <v>504</v>
      </c>
    </row>
    <row r="44" spans="1:6">
      <c r="A44" s="8"/>
      <c r="B44" s="11" t="s">
        <v>11</v>
      </c>
      <c r="C44" s="10">
        <v>0</v>
      </c>
      <c r="D44" s="12">
        <f>ROUND(D$3*C44,0)</f>
        <v>0</v>
      </c>
      <c r="E44" s="13">
        <f>ROUND(D44/2,0)</f>
        <v>0</v>
      </c>
      <c r="F44" s="12">
        <f>D44-E44</f>
        <v>0</v>
      </c>
    </row>
    <row r="45" spans="1:6">
      <c r="A45" s="8">
        <v>2</v>
      </c>
      <c r="B45" s="11" t="s">
        <v>1072</v>
      </c>
      <c r="C45" s="11"/>
      <c r="D45" s="9"/>
      <c r="E45" s="11"/>
      <c r="F45" s="11"/>
    </row>
    <row r="46" spans="1:6">
      <c r="A46" s="8"/>
      <c r="B46" s="11" t="s">
        <v>10</v>
      </c>
      <c r="C46" s="10">
        <v>8.9700000000000001E-4</v>
      </c>
      <c r="D46" s="12">
        <f>ROUND(D$3*C46,0)</f>
        <v>1247</v>
      </c>
      <c r="E46" s="13">
        <f>ROUND(D46/2,0)</f>
        <v>624</v>
      </c>
      <c r="F46" s="12">
        <f>D46-E46</f>
        <v>623</v>
      </c>
    </row>
    <row r="47" spans="1:6">
      <c r="A47" s="8"/>
      <c r="B47" s="11" t="s">
        <v>11</v>
      </c>
      <c r="C47" s="10">
        <v>6.1300000000000005E-4</v>
      </c>
      <c r="D47" s="12">
        <f>ROUND(D$3*C47,0)</f>
        <v>852</v>
      </c>
      <c r="E47" s="13">
        <f>ROUND(D47/2,0)</f>
        <v>426</v>
      </c>
      <c r="F47" s="12">
        <f>D47-E47</f>
        <v>426</v>
      </c>
    </row>
    <row r="48" spans="1:6">
      <c r="A48" s="8">
        <v>2</v>
      </c>
      <c r="B48" s="11" t="s">
        <v>203</v>
      </c>
      <c r="C48" s="11"/>
      <c r="D48" s="9"/>
      <c r="E48" s="11"/>
      <c r="F48" s="11"/>
    </row>
    <row r="49" spans="1:6">
      <c r="A49" s="8"/>
      <c r="B49" s="11" t="s">
        <v>10</v>
      </c>
      <c r="C49" s="10">
        <v>9.9500000000000001E-4</v>
      </c>
      <c r="D49" s="12">
        <f>ROUND(D$3*C49,0)</f>
        <v>1383</v>
      </c>
      <c r="E49" s="13">
        <f>ROUND(D49/2,0)</f>
        <v>692</v>
      </c>
      <c r="F49" s="12">
        <f>D49-E49</f>
        <v>691</v>
      </c>
    </row>
    <row r="50" spans="1:6">
      <c r="A50" s="8"/>
      <c r="B50" s="11" t="s">
        <v>11</v>
      </c>
      <c r="C50" s="10">
        <v>6.4800000000000003E-4</v>
      </c>
      <c r="D50" s="12">
        <f>ROUND(D$3*C50,0)</f>
        <v>901</v>
      </c>
      <c r="E50" s="13">
        <f>ROUND(D50/2,0)</f>
        <v>451</v>
      </c>
      <c r="F50" s="12">
        <f>D50-E50</f>
        <v>450</v>
      </c>
    </row>
    <row r="51" spans="1:6">
      <c r="A51" s="8">
        <v>2</v>
      </c>
      <c r="B51" s="11" t="s">
        <v>57</v>
      </c>
      <c r="C51" s="11"/>
      <c r="D51" s="9"/>
      <c r="E51" s="11"/>
      <c r="F51" s="11"/>
    </row>
    <row r="52" spans="1:6">
      <c r="A52" s="8"/>
      <c r="B52" s="11" t="s">
        <v>10</v>
      </c>
      <c r="C52" s="10">
        <v>9.1100000000000003E-4</v>
      </c>
      <c r="D52" s="12">
        <f>ROUND(D$3*C52,0)</f>
        <v>1266</v>
      </c>
      <c r="E52" s="13">
        <f>ROUND(D52/2,0)</f>
        <v>633</v>
      </c>
      <c r="F52" s="12">
        <f>D52-E52</f>
        <v>633</v>
      </c>
    </row>
    <row r="53" spans="1:6">
      <c r="A53" s="8"/>
      <c r="B53" s="11" t="s">
        <v>11</v>
      </c>
      <c r="C53" s="10">
        <v>1.4760000000000001E-3</v>
      </c>
      <c r="D53" s="12">
        <f>ROUND(D$3*C53,0)</f>
        <v>2052</v>
      </c>
      <c r="E53" s="13">
        <f>ROUND(D53/2,0)</f>
        <v>1026</v>
      </c>
      <c r="F53" s="12">
        <f>D53-E53</f>
        <v>1026</v>
      </c>
    </row>
    <row r="54" spans="1:6">
      <c r="A54" s="8">
        <v>2</v>
      </c>
      <c r="B54" s="11" t="s">
        <v>744</v>
      </c>
      <c r="C54" s="11"/>
      <c r="D54" s="9"/>
      <c r="E54" s="11"/>
      <c r="F54" s="11"/>
    </row>
    <row r="55" spans="1:6">
      <c r="A55" s="8"/>
      <c r="B55" s="11" t="s">
        <v>10</v>
      </c>
      <c r="C55" s="10">
        <v>1.9100000000000001E-4</v>
      </c>
      <c r="D55" s="12">
        <f>ROUND(D$3*C55,0)</f>
        <v>265</v>
      </c>
      <c r="E55" s="13">
        <f>ROUND(D55/2,0)</f>
        <v>133</v>
      </c>
      <c r="F55" s="12">
        <f>D55-E55</f>
        <v>132</v>
      </c>
    </row>
    <row r="56" spans="1:6">
      <c r="A56" s="8"/>
      <c r="B56" s="11" t="s">
        <v>11</v>
      </c>
      <c r="C56" s="10">
        <v>1.6899999999999999E-4</v>
      </c>
      <c r="D56" s="12">
        <f>ROUND(D$3*C56,0)</f>
        <v>235</v>
      </c>
      <c r="E56" s="13">
        <f>ROUND(D56/2,0)</f>
        <v>118</v>
      </c>
      <c r="F56" s="12">
        <f>D56-E56</f>
        <v>117</v>
      </c>
    </row>
    <row r="57" spans="1:6">
      <c r="A57" s="8">
        <v>2</v>
      </c>
      <c r="B57" s="11" t="s">
        <v>58</v>
      </c>
      <c r="C57" s="11"/>
      <c r="D57" s="9"/>
      <c r="E57" s="11"/>
      <c r="F57" s="11"/>
    </row>
    <row r="58" spans="1:6">
      <c r="A58" s="8"/>
      <c r="B58" s="11" t="s">
        <v>10</v>
      </c>
      <c r="C58" s="10">
        <v>8.7000000000000001E-5</v>
      </c>
      <c r="D58" s="12">
        <f>ROUND(D$3*C58,0)</f>
        <v>121</v>
      </c>
      <c r="E58" s="13">
        <f>ROUND(D58/2,0)</f>
        <v>61</v>
      </c>
      <c r="F58" s="12">
        <f>D58-E58</f>
        <v>60</v>
      </c>
    </row>
    <row r="59" spans="1:6">
      <c r="A59" s="8"/>
      <c r="B59" s="11" t="s">
        <v>11</v>
      </c>
      <c r="C59" s="10">
        <v>1E-4</v>
      </c>
      <c r="D59" s="12">
        <f>ROUND(D$3*C59,0)</f>
        <v>139</v>
      </c>
      <c r="E59" s="13">
        <f>ROUND(D59/2,0)</f>
        <v>70</v>
      </c>
      <c r="F59" s="12">
        <f>D59-E59</f>
        <v>69</v>
      </c>
    </row>
    <row r="60" spans="1:6">
      <c r="A60" s="8">
        <v>2</v>
      </c>
      <c r="B60" s="11" t="s">
        <v>59</v>
      </c>
      <c r="C60" s="11"/>
      <c r="D60" s="9"/>
      <c r="E60" s="11"/>
      <c r="F60" s="11"/>
    </row>
    <row r="61" spans="1:6">
      <c r="A61" s="8"/>
      <c r="B61" s="11" t="s">
        <v>10</v>
      </c>
      <c r="C61" s="10">
        <v>1.0449999999999999E-3</v>
      </c>
      <c r="D61" s="12">
        <f>ROUND(D$3*C61,0)</f>
        <v>1453</v>
      </c>
      <c r="E61" s="13">
        <f>ROUND(D61/2,0)</f>
        <v>727</v>
      </c>
      <c r="F61" s="12">
        <f>D61-E61</f>
        <v>726</v>
      </c>
    </row>
    <row r="62" spans="1:6">
      <c r="A62" s="8"/>
      <c r="B62" s="11" t="s">
        <v>11</v>
      </c>
      <c r="C62" s="10">
        <v>1.248E-3</v>
      </c>
      <c r="D62" s="12">
        <f>ROUND(D$3*C62,0)</f>
        <v>1735</v>
      </c>
      <c r="E62" s="13">
        <f>ROUND(D62/2,0)</f>
        <v>868</v>
      </c>
      <c r="F62" s="12">
        <f>D62-E62</f>
        <v>867</v>
      </c>
    </row>
    <row r="63" spans="1:6">
      <c r="A63" s="8">
        <v>2</v>
      </c>
      <c r="B63" s="11" t="s">
        <v>20</v>
      </c>
      <c r="C63" s="11"/>
      <c r="D63" s="9"/>
      <c r="E63" s="11"/>
      <c r="F63" s="11"/>
    </row>
    <row r="64" spans="1:6">
      <c r="A64" s="8"/>
      <c r="B64" s="11" t="s">
        <v>10</v>
      </c>
      <c r="C64" s="10">
        <v>1.2799999999999999E-4</v>
      </c>
      <c r="D64" s="12">
        <f>ROUND(D$3*C64,0)</f>
        <v>178</v>
      </c>
      <c r="E64" s="13">
        <f>ROUND(D64/2,0)</f>
        <v>89</v>
      </c>
      <c r="F64" s="12">
        <f>D64-E64</f>
        <v>89</v>
      </c>
    </row>
    <row r="65" spans="1:6">
      <c r="A65" s="8"/>
      <c r="B65" s="11" t="s">
        <v>11</v>
      </c>
      <c r="C65" s="10">
        <v>8.5000000000000006E-5</v>
      </c>
      <c r="D65" s="12">
        <f>ROUND(D$3*C65,0)</f>
        <v>118</v>
      </c>
      <c r="E65" s="13">
        <f>ROUND(D65/2,0)</f>
        <v>59</v>
      </c>
      <c r="F65" s="12">
        <f>D65-E65</f>
        <v>59</v>
      </c>
    </row>
    <row r="66" spans="1:6">
      <c r="A66" s="8">
        <v>2</v>
      </c>
      <c r="B66" s="11" t="s">
        <v>22</v>
      </c>
      <c r="C66" s="11"/>
      <c r="D66" s="9"/>
      <c r="E66" s="11"/>
      <c r="F66" s="11"/>
    </row>
    <row r="67" spans="1:6">
      <c r="A67" s="8"/>
      <c r="B67" s="11" t="s">
        <v>10</v>
      </c>
      <c r="C67" s="10">
        <v>5.8999999999999998E-5</v>
      </c>
      <c r="D67" s="12">
        <f>ROUND(D$3*C67,0)</f>
        <v>82</v>
      </c>
      <c r="E67" s="13">
        <f>ROUND(D67/2,0)</f>
        <v>41</v>
      </c>
      <c r="F67" s="12">
        <f>D67-E67</f>
        <v>41</v>
      </c>
    </row>
    <row r="68" spans="1:6">
      <c r="A68" s="8"/>
      <c r="B68" s="11" t="s">
        <v>11</v>
      </c>
      <c r="C68" s="10">
        <v>1.194E-3</v>
      </c>
      <c r="D68" s="12">
        <f>ROUND(D$3*C68,0)</f>
        <v>1660</v>
      </c>
      <c r="E68" s="13">
        <f>ROUND(D68/2,0)</f>
        <v>830</v>
      </c>
      <c r="F68" s="12">
        <f>D68-E68</f>
        <v>830</v>
      </c>
    </row>
    <row r="69" spans="1:6">
      <c r="A69" s="8">
        <v>2</v>
      </c>
      <c r="B69" s="11" t="s">
        <v>1073</v>
      </c>
      <c r="C69" s="11"/>
      <c r="D69" s="9"/>
      <c r="E69" s="11"/>
      <c r="F69" s="11"/>
    </row>
    <row r="70" spans="1:6">
      <c r="A70" s="8"/>
      <c r="B70" s="11" t="s">
        <v>10</v>
      </c>
      <c r="C70" s="10">
        <v>1.5699999999999999E-4</v>
      </c>
      <c r="D70" s="12">
        <f t="shared" ref="D70:D83" si="0">ROUND(D$3*C70,0)</f>
        <v>218</v>
      </c>
      <c r="E70" s="13">
        <f t="shared" ref="E70:E83" si="1">ROUND(D70/2,0)</f>
        <v>109</v>
      </c>
      <c r="F70" s="12">
        <f t="shared" ref="F70:F83" si="2">D70-E70</f>
        <v>109</v>
      </c>
    </row>
    <row r="71" spans="1:6">
      <c r="A71" s="8" t="s">
        <v>590</v>
      </c>
      <c r="B71" s="11" t="s">
        <v>11</v>
      </c>
      <c r="C71" s="10">
        <v>1.0900000000000001E-4</v>
      </c>
      <c r="D71" s="12">
        <f t="shared" si="0"/>
        <v>152</v>
      </c>
      <c r="E71" s="13">
        <f t="shared" si="1"/>
        <v>76</v>
      </c>
      <c r="F71" s="12">
        <f t="shared" si="2"/>
        <v>76</v>
      </c>
    </row>
    <row r="72" spans="1:6">
      <c r="A72" s="8">
        <v>3</v>
      </c>
      <c r="B72" s="11" t="s">
        <v>1074</v>
      </c>
      <c r="C72" s="10">
        <v>0</v>
      </c>
      <c r="D72" s="12">
        <f t="shared" si="0"/>
        <v>0</v>
      </c>
      <c r="E72" s="13">
        <f t="shared" si="1"/>
        <v>0</v>
      </c>
      <c r="F72" s="12">
        <f t="shared" si="2"/>
        <v>0</v>
      </c>
    </row>
    <row r="73" spans="1:6">
      <c r="A73" s="8">
        <v>3</v>
      </c>
      <c r="B73" s="11" t="s">
        <v>1075</v>
      </c>
      <c r="C73" s="10">
        <v>8.5599999999999999E-4</v>
      </c>
      <c r="D73" s="12">
        <f t="shared" si="0"/>
        <v>1190</v>
      </c>
      <c r="E73" s="13">
        <f t="shared" si="1"/>
        <v>595</v>
      </c>
      <c r="F73" s="12">
        <f t="shared" si="2"/>
        <v>595</v>
      </c>
    </row>
    <row r="74" spans="1:6">
      <c r="A74" s="8">
        <v>3</v>
      </c>
      <c r="B74" s="11" t="s">
        <v>1076</v>
      </c>
      <c r="C74" s="10">
        <v>2.2279999999999999E-3</v>
      </c>
      <c r="D74" s="12">
        <f t="shared" si="0"/>
        <v>3097</v>
      </c>
      <c r="E74" s="13">
        <f t="shared" si="1"/>
        <v>1549</v>
      </c>
      <c r="F74" s="12">
        <f t="shared" si="2"/>
        <v>1548</v>
      </c>
    </row>
    <row r="75" spans="1:6">
      <c r="A75" s="8">
        <v>3</v>
      </c>
      <c r="B75" s="11" t="s">
        <v>1077</v>
      </c>
      <c r="C75" s="10">
        <v>4.4259E-2</v>
      </c>
      <c r="D75" s="12">
        <f t="shared" si="0"/>
        <v>61521</v>
      </c>
      <c r="E75" s="13">
        <f t="shared" si="1"/>
        <v>30761</v>
      </c>
      <c r="F75" s="12">
        <f t="shared" si="2"/>
        <v>30760</v>
      </c>
    </row>
    <row r="76" spans="1:6">
      <c r="A76" s="8">
        <v>3</v>
      </c>
      <c r="B76" s="11" t="s">
        <v>1078</v>
      </c>
      <c r="C76" s="10">
        <v>4.4099999999999999E-4</v>
      </c>
      <c r="D76" s="12">
        <f t="shared" si="0"/>
        <v>613</v>
      </c>
      <c r="E76" s="13">
        <f t="shared" si="1"/>
        <v>307</v>
      </c>
      <c r="F76" s="12">
        <f t="shared" si="2"/>
        <v>306</v>
      </c>
    </row>
    <row r="77" spans="1:6">
      <c r="A77" s="8">
        <v>3</v>
      </c>
      <c r="B77" s="11" t="s">
        <v>1079</v>
      </c>
      <c r="C77" s="10">
        <v>3.8999999999999999E-5</v>
      </c>
      <c r="D77" s="12">
        <f t="shared" si="0"/>
        <v>54</v>
      </c>
      <c r="E77" s="13">
        <f t="shared" si="1"/>
        <v>27</v>
      </c>
      <c r="F77" s="12">
        <f t="shared" si="2"/>
        <v>27</v>
      </c>
    </row>
    <row r="78" spans="1:6">
      <c r="A78" s="8">
        <v>3</v>
      </c>
      <c r="B78" s="11" t="s">
        <v>1080</v>
      </c>
      <c r="C78" s="10">
        <v>9.9430000000000004E-2</v>
      </c>
      <c r="D78" s="12">
        <f t="shared" si="0"/>
        <v>138210</v>
      </c>
      <c r="E78" s="13">
        <f t="shared" si="1"/>
        <v>69105</v>
      </c>
      <c r="F78" s="12">
        <f t="shared" si="2"/>
        <v>69105</v>
      </c>
    </row>
    <row r="79" spans="1:6">
      <c r="A79" s="8">
        <v>3</v>
      </c>
      <c r="B79" s="11" t="s">
        <v>1081</v>
      </c>
      <c r="C79" s="10">
        <v>0</v>
      </c>
      <c r="D79" s="12">
        <f t="shared" si="0"/>
        <v>0</v>
      </c>
      <c r="E79" s="13">
        <f t="shared" si="1"/>
        <v>0</v>
      </c>
      <c r="F79" s="12">
        <f t="shared" si="2"/>
        <v>0</v>
      </c>
    </row>
    <row r="80" spans="1:6">
      <c r="A80" s="8">
        <v>3</v>
      </c>
      <c r="B80" s="11" t="s">
        <v>1082</v>
      </c>
      <c r="C80" s="10">
        <v>1.2329999999999999E-3</v>
      </c>
      <c r="D80" s="12">
        <f t="shared" si="0"/>
        <v>1714</v>
      </c>
      <c r="E80" s="13">
        <f t="shared" si="1"/>
        <v>857</v>
      </c>
      <c r="F80" s="12">
        <f t="shared" si="2"/>
        <v>857</v>
      </c>
    </row>
    <row r="81" spans="1:6">
      <c r="A81" s="8">
        <v>3</v>
      </c>
      <c r="B81" s="11" t="s">
        <v>1083</v>
      </c>
      <c r="C81" s="10">
        <v>4.4019999999999997E-3</v>
      </c>
      <c r="D81" s="12">
        <f t="shared" si="0"/>
        <v>6119</v>
      </c>
      <c r="E81" s="13">
        <f t="shared" si="1"/>
        <v>3060</v>
      </c>
      <c r="F81" s="12">
        <f t="shared" si="2"/>
        <v>3059</v>
      </c>
    </row>
    <row r="82" spans="1:6">
      <c r="A82" s="8">
        <v>3</v>
      </c>
      <c r="B82" s="11" t="s">
        <v>1084</v>
      </c>
      <c r="C82" s="10">
        <v>1.1428000000000001E-2</v>
      </c>
      <c r="D82" s="12">
        <f t="shared" si="0"/>
        <v>15885</v>
      </c>
      <c r="E82" s="13">
        <f t="shared" si="1"/>
        <v>7943</v>
      </c>
      <c r="F82" s="12">
        <f t="shared" si="2"/>
        <v>7942</v>
      </c>
    </row>
    <row r="83" spans="1:6">
      <c r="A83" s="8">
        <v>4</v>
      </c>
      <c r="B83" s="11" t="s">
        <v>1085</v>
      </c>
      <c r="C83" s="10">
        <v>2.5713E-2</v>
      </c>
      <c r="D83" s="9">
        <f t="shared" si="0"/>
        <v>35742</v>
      </c>
      <c r="E83" s="11">
        <f t="shared" si="1"/>
        <v>17871</v>
      </c>
      <c r="F83" s="9">
        <f t="shared" si="2"/>
        <v>17871</v>
      </c>
    </row>
    <row r="84" spans="1:6">
      <c r="A84" s="8"/>
      <c r="B84" s="11" t="s">
        <v>28</v>
      </c>
      <c r="C84" s="11"/>
      <c r="D84" s="14">
        <v>0.76115100000000002</v>
      </c>
      <c r="E84" s="11"/>
      <c r="F84" s="11"/>
    </row>
    <row r="85" spans="1:6">
      <c r="A85" s="8"/>
      <c r="B85" s="11" t="s">
        <v>29</v>
      </c>
      <c r="C85" s="11"/>
      <c r="D85" s="15">
        <f>ROUND(D83*D84,0)</f>
        <v>27205</v>
      </c>
      <c r="E85" s="16">
        <f>ROUND(D85/2,0)</f>
        <v>13603</v>
      </c>
      <c r="F85" s="15">
        <f>D85-E85</f>
        <v>13602</v>
      </c>
    </row>
    <row r="86" spans="1:6">
      <c r="A86" s="8"/>
      <c r="B86" s="11" t="s">
        <v>30</v>
      </c>
      <c r="C86" s="11"/>
      <c r="D86" s="12">
        <f>+D83-D85</f>
        <v>8537</v>
      </c>
      <c r="E86" s="13">
        <f>ROUND(D86/2,0)</f>
        <v>4269</v>
      </c>
      <c r="F86" s="12">
        <f>D86-E86</f>
        <v>4268</v>
      </c>
    </row>
    <row r="87" spans="1:6">
      <c r="A87" s="8">
        <v>4</v>
      </c>
      <c r="B87" s="11" t="s">
        <v>1086</v>
      </c>
      <c r="C87" s="10">
        <v>1.4296E-2</v>
      </c>
      <c r="D87" s="9">
        <f>ROUND(D$3*C87,0)</f>
        <v>19872</v>
      </c>
      <c r="E87" s="11">
        <f>ROUND(D87/2,0)</f>
        <v>9936</v>
      </c>
      <c r="F87" s="9">
        <f>D87-E87</f>
        <v>9936</v>
      </c>
    </row>
    <row r="88" spans="1:6">
      <c r="A88" s="8"/>
      <c r="B88" s="11" t="s">
        <v>28</v>
      </c>
      <c r="C88" s="11"/>
      <c r="D88" s="14">
        <v>0.73833199999999999</v>
      </c>
      <c r="E88" s="11"/>
      <c r="F88" s="11"/>
    </row>
    <row r="89" spans="1:6">
      <c r="A89" s="8"/>
      <c r="B89" s="11" t="s">
        <v>29</v>
      </c>
      <c r="C89" s="11"/>
      <c r="D89" s="15">
        <f>ROUND(D87*D88,0)</f>
        <v>14672</v>
      </c>
      <c r="E89" s="16">
        <f>ROUND(D89/2,0)</f>
        <v>7336</v>
      </c>
      <c r="F89" s="15">
        <f>D89-E89</f>
        <v>7336</v>
      </c>
    </row>
    <row r="90" spans="1:6">
      <c r="A90" s="8"/>
      <c r="B90" s="11" t="s">
        <v>30</v>
      </c>
      <c r="C90" s="11"/>
      <c r="D90" s="12">
        <f>+D87-D89</f>
        <v>5200</v>
      </c>
      <c r="E90" s="13">
        <f>ROUND(D90/2,0)</f>
        <v>2600</v>
      </c>
      <c r="F90" s="12">
        <f>D90-E90</f>
        <v>2600</v>
      </c>
    </row>
    <row r="91" spans="1:6">
      <c r="A91" s="8">
        <v>4</v>
      </c>
      <c r="B91" s="11" t="s">
        <v>1087</v>
      </c>
      <c r="C91" s="10">
        <v>1.66E-3</v>
      </c>
      <c r="D91" s="9">
        <f>ROUND(D$3*C91,0)</f>
        <v>2307</v>
      </c>
      <c r="E91" s="11">
        <f>ROUND(D91/2,0)</f>
        <v>1154</v>
      </c>
      <c r="F91" s="9">
        <f>D91-E91</f>
        <v>1153</v>
      </c>
    </row>
    <row r="92" spans="1:6">
      <c r="A92" s="8"/>
      <c r="B92" s="11" t="s">
        <v>28</v>
      </c>
      <c r="C92" s="11"/>
      <c r="D92" s="14">
        <v>0.410688</v>
      </c>
      <c r="E92" s="11"/>
      <c r="F92" s="11"/>
    </row>
    <row r="93" spans="1:6">
      <c r="A93" s="8"/>
      <c r="B93" s="11" t="s">
        <v>29</v>
      </c>
      <c r="C93" s="11"/>
      <c r="D93" s="15">
        <f>ROUND(D91*D92,0)</f>
        <v>947</v>
      </c>
      <c r="E93" s="16">
        <f>ROUND(D93/2,0)</f>
        <v>474</v>
      </c>
      <c r="F93" s="15">
        <f>D93-E93</f>
        <v>473</v>
      </c>
    </row>
    <row r="94" spans="1:6">
      <c r="A94" s="8"/>
      <c r="B94" s="11" t="s">
        <v>30</v>
      </c>
      <c r="C94" s="11"/>
      <c r="D94" s="12">
        <f>+D91-D93</f>
        <v>1360</v>
      </c>
      <c r="E94" s="13">
        <f>ROUND(D94/2,0)</f>
        <v>680</v>
      </c>
      <c r="F94" s="12">
        <f>D94-E94</f>
        <v>680</v>
      </c>
    </row>
    <row r="95" spans="1:6">
      <c r="A95" s="8">
        <v>4</v>
      </c>
      <c r="B95" s="11" t="s">
        <v>1088</v>
      </c>
      <c r="C95" s="10">
        <v>0.160162</v>
      </c>
      <c r="D95" s="9">
        <f>ROUND(D$3*C95,0)</f>
        <v>222629</v>
      </c>
      <c r="E95" s="11">
        <f>ROUND(D95/2,0)</f>
        <v>111315</v>
      </c>
      <c r="F95" s="9">
        <f>D95-E95</f>
        <v>111314</v>
      </c>
    </row>
    <row r="96" spans="1:6">
      <c r="A96" s="8"/>
      <c r="B96" s="11" t="s">
        <v>28</v>
      </c>
      <c r="C96" s="11"/>
      <c r="D96" s="14">
        <v>0.45946300000000001</v>
      </c>
      <c r="E96" s="11"/>
      <c r="F96" s="11"/>
    </row>
    <row r="97" spans="1:6">
      <c r="A97" s="8"/>
      <c r="B97" s="11" t="s">
        <v>29</v>
      </c>
      <c r="C97" s="11"/>
      <c r="D97" s="15">
        <f>ROUND(D95*D96,0)</f>
        <v>102290</v>
      </c>
      <c r="E97" s="16">
        <f>ROUND(D97/2,0)</f>
        <v>51145</v>
      </c>
      <c r="F97" s="15">
        <f>D97-E97</f>
        <v>51145</v>
      </c>
    </row>
    <row r="98" spans="1:6">
      <c r="A98" s="8"/>
      <c r="B98" s="11" t="s">
        <v>30</v>
      </c>
      <c r="C98" s="11"/>
      <c r="D98" s="12">
        <f>+D95-D97</f>
        <v>120339</v>
      </c>
      <c r="E98" s="13">
        <f>ROUND(D98/2,0)</f>
        <v>60170</v>
      </c>
      <c r="F98" s="12">
        <f>D98-E98</f>
        <v>60169</v>
      </c>
    </row>
    <row r="99" spans="1:6">
      <c r="A99" s="8">
        <v>4</v>
      </c>
      <c r="B99" s="11" t="s">
        <v>1089</v>
      </c>
      <c r="C99" s="10">
        <v>0.16100700000000001</v>
      </c>
      <c r="D99" s="9">
        <f>ROUND(D$3*C99,0)</f>
        <v>223803</v>
      </c>
      <c r="E99" s="11">
        <f>ROUND(D99/2,0)</f>
        <v>111902</v>
      </c>
      <c r="F99" s="9">
        <f>D99-E99</f>
        <v>111901</v>
      </c>
    </row>
    <row r="100" spans="1:6">
      <c r="A100" s="8"/>
      <c r="B100" s="11" t="s">
        <v>28</v>
      </c>
      <c r="C100" s="11"/>
      <c r="D100" s="14">
        <v>0.53610800000000003</v>
      </c>
      <c r="E100" s="11"/>
      <c r="F100" s="11"/>
    </row>
    <row r="101" spans="1:6">
      <c r="A101" s="8"/>
      <c r="B101" s="11" t="s">
        <v>29</v>
      </c>
      <c r="C101" s="11"/>
      <c r="D101" s="15">
        <f>ROUND(D99*D100,0)</f>
        <v>119983</v>
      </c>
      <c r="E101" s="16">
        <f>ROUND(D101/2,0)</f>
        <v>59992</v>
      </c>
      <c r="F101" s="15">
        <f>D101-E101</f>
        <v>59991</v>
      </c>
    </row>
    <row r="102" spans="1:6">
      <c r="A102" s="8"/>
      <c r="B102" s="11" t="s">
        <v>30</v>
      </c>
      <c r="C102" s="11"/>
      <c r="D102" s="12">
        <f>+D99-D101</f>
        <v>103820</v>
      </c>
      <c r="E102" s="13">
        <f>ROUND(D102/2,0)</f>
        <v>51910</v>
      </c>
      <c r="F102" s="12">
        <f>D102-E102</f>
        <v>51910</v>
      </c>
    </row>
    <row r="103" spans="1:6">
      <c r="A103" s="8">
        <v>4</v>
      </c>
      <c r="B103" s="11" t="s">
        <v>1090</v>
      </c>
      <c r="C103" s="10">
        <v>4.3130000000000002E-2</v>
      </c>
      <c r="D103" s="9">
        <f>ROUND(D$3*C103,0)</f>
        <v>59952</v>
      </c>
      <c r="E103" s="11">
        <f>ROUND(D103/2,0)</f>
        <v>29976</v>
      </c>
      <c r="F103" s="9">
        <f>D103-E103</f>
        <v>29976</v>
      </c>
    </row>
    <row r="104" spans="1:6">
      <c r="A104" s="8"/>
      <c r="B104" s="11" t="s">
        <v>28</v>
      </c>
      <c r="C104" s="11"/>
      <c r="D104" s="14">
        <v>0.41458600000000001</v>
      </c>
      <c r="E104" s="11"/>
      <c r="F104" s="11"/>
    </row>
    <row r="105" spans="1:6">
      <c r="A105" s="8"/>
      <c r="B105" s="11" t="s">
        <v>29</v>
      </c>
      <c r="C105" s="11"/>
      <c r="D105" s="15">
        <f>ROUND(D103*D104,0)</f>
        <v>24855</v>
      </c>
      <c r="E105" s="16">
        <f>ROUND(D105/2,0)</f>
        <v>12428</v>
      </c>
      <c r="F105" s="15">
        <f>D105-E105</f>
        <v>12427</v>
      </c>
    </row>
    <row r="106" spans="1:6">
      <c r="A106" s="8"/>
      <c r="B106" s="11" t="s">
        <v>30</v>
      </c>
      <c r="C106" s="11"/>
      <c r="D106" s="12">
        <f>+D103-D105</f>
        <v>35097</v>
      </c>
      <c r="E106" s="13">
        <f>ROUND(D106/2,0)</f>
        <v>17549</v>
      </c>
      <c r="F106" s="12">
        <f>D106-E106</f>
        <v>17548</v>
      </c>
    </row>
    <row r="107" spans="1:6">
      <c r="A107" s="8">
        <v>4</v>
      </c>
      <c r="B107" s="11" t="s">
        <v>1091</v>
      </c>
      <c r="C107" s="10">
        <v>5.6883999999999997E-2</v>
      </c>
      <c r="D107" s="9">
        <f>ROUND(D$3*C107,0)</f>
        <v>79070</v>
      </c>
      <c r="E107" s="11">
        <f>ROUND(D107/2,0)</f>
        <v>39535</v>
      </c>
      <c r="F107" s="9">
        <f>D107-E107</f>
        <v>39535</v>
      </c>
    </row>
    <row r="108" spans="1:6">
      <c r="A108" s="8"/>
      <c r="B108" s="11" t="s">
        <v>28</v>
      </c>
      <c r="C108" s="11"/>
      <c r="D108" s="14">
        <v>0.44144499999999998</v>
      </c>
      <c r="E108" s="11"/>
      <c r="F108" s="11"/>
    </row>
    <row r="109" spans="1:6">
      <c r="A109" s="8"/>
      <c r="B109" s="11" t="s">
        <v>29</v>
      </c>
      <c r="C109" s="11"/>
      <c r="D109" s="15">
        <f>ROUND(D107*D108,0)</f>
        <v>34905</v>
      </c>
      <c r="E109" s="16">
        <f>ROUND(D109/2,0)</f>
        <v>17453</v>
      </c>
      <c r="F109" s="15">
        <f>D109-E109</f>
        <v>17452</v>
      </c>
    </row>
    <row r="110" spans="1:6">
      <c r="A110" s="8"/>
      <c r="B110" s="11" t="s">
        <v>30</v>
      </c>
      <c r="C110" s="11"/>
      <c r="D110" s="12">
        <f>+D107-D109</f>
        <v>44165</v>
      </c>
      <c r="E110" s="13">
        <f>ROUND(D110/2,0)</f>
        <v>22083</v>
      </c>
      <c r="F110" s="12">
        <f>D110-E110</f>
        <v>22082</v>
      </c>
    </row>
    <row r="111" spans="1:6">
      <c r="A111" s="8">
        <v>4</v>
      </c>
      <c r="B111" s="11" t="s">
        <v>1092</v>
      </c>
      <c r="C111" s="10">
        <v>9.0700000000000004E-4</v>
      </c>
      <c r="D111" s="9">
        <f>ROUND(D$3*C111,0)</f>
        <v>1261</v>
      </c>
      <c r="E111" s="11">
        <f>ROUND(D111/2,0)</f>
        <v>631</v>
      </c>
      <c r="F111" s="9">
        <f>D111-E111</f>
        <v>630</v>
      </c>
    </row>
    <row r="112" spans="1:6">
      <c r="A112" s="8"/>
      <c r="B112" s="11" t="s">
        <v>28</v>
      </c>
      <c r="C112" s="11"/>
      <c r="D112" s="14">
        <v>0.2334</v>
      </c>
      <c r="E112" s="11"/>
      <c r="F112" s="11"/>
    </row>
    <row r="113" spans="1:6">
      <c r="A113" s="8"/>
      <c r="B113" s="11" t="s">
        <v>29</v>
      </c>
      <c r="C113" s="11"/>
      <c r="D113" s="15">
        <f>ROUND(D111*D112,0)</f>
        <v>294</v>
      </c>
      <c r="E113" s="16">
        <f>ROUND(D113/2,0)</f>
        <v>147</v>
      </c>
      <c r="F113" s="15">
        <f>D113-E113</f>
        <v>147</v>
      </c>
    </row>
    <row r="114" spans="1:6">
      <c r="A114" s="8"/>
      <c r="B114" s="11" t="s">
        <v>30</v>
      </c>
      <c r="C114" s="11"/>
      <c r="D114" s="12">
        <f>+D111-D113</f>
        <v>967</v>
      </c>
      <c r="E114" s="13">
        <f>ROUND(D114/2,0)</f>
        <v>484</v>
      </c>
      <c r="F114" s="12">
        <f>D114-E114</f>
        <v>483</v>
      </c>
    </row>
    <row r="115" spans="1:6">
      <c r="A115" s="8">
        <v>4</v>
      </c>
      <c r="B115" s="11" t="s">
        <v>1093</v>
      </c>
      <c r="C115" s="10">
        <v>4.3608000000000001E-2</v>
      </c>
      <c r="D115" s="9">
        <f>ROUND(D$3*C115,0)</f>
        <v>60616</v>
      </c>
      <c r="E115" s="11">
        <f>ROUND(D115/2,0)</f>
        <v>30308</v>
      </c>
      <c r="F115" s="9">
        <f>D115-E115</f>
        <v>30308</v>
      </c>
    </row>
    <row r="116" spans="1:6">
      <c r="A116" s="8"/>
      <c r="B116" s="11" t="s">
        <v>28</v>
      </c>
      <c r="C116" s="11"/>
      <c r="D116" s="14">
        <v>0.45180999999999999</v>
      </c>
      <c r="E116" s="11"/>
      <c r="F116" s="11"/>
    </row>
    <row r="117" spans="1:6">
      <c r="A117" s="8"/>
      <c r="B117" s="11" t="s">
        <v>29</v>
      </c>
      <c r="C117" s="11"/>
      <c r="D117" s="15">
        <f>ROUND(D115*D116,0)</f>
        <v>27387</v>
      </c>
      <c r="E117" s="16">
        <f t="shared" ref="E117:E127" si="3">ROUND(D117/2,0)</f>
        <v>13694</v>
      </c>
      <c r="F117" s="15">
        <f t="shared" ref="F117:F127" si="4">D117-E117</f>
        <v>13693</v>
      </c>
    </row>
    <row r="118" spans="1:6">
      <c r="A118" s="8"/>
      <c r="B118" s="11" t="s">
        <v>30</v>
      </c>
      <c r="C118" s="11"/>
      <c r="D118" s="12">
        <f>+D115-D117</f>
        <v>33229</v>
      </c>
      <c r="E118" s="13">
        <f t="shared" si="3"/>
        <v>16615</v>
      </c>
      <c r="F118" s="12">
        <f t="shared" si="4"/>
        <v>16614</v>
      </c>
    </row>
    <row r="119" spans="1:6">
      <c r="A119" s="8">
        <v>5</v>
      </c>
      <c r="B119" s="11" t="s">
        <v>1094</v>
      </c>
      <c r="C119" s="10">
        <v>7.54E-4</v>
      </c>
      <c r="D119" s="12">
        <f t="shared" ref="D119:D126" si="5">ROUND(D$3*C119,0)</f>
        <v>1048</v>
      </c>
      <c r="E119" s="13">
        <f t="shared" si="3"/>
        <v>524</v>
      </c>
      <c r="F119" s="12">
        <f t="shared" si="4"/>
        <v>524</v>
      </c>
    </row>
    <row r="120" spans="1:6">
      <c r="A120" s="8">
        <v>5</v>
      </c>
      <c r="B120" s="11" t="s">
        <v>1095</v>
      </c>
      <c r="C120" s="10">
        <v>2.5807E-2</v>
      </c>
      <c r="D120" s="12">
        <f t="shared" si="5"/>
        <v>35872</v>
      </c>
      <c r="E120" s="13">
        <f t="shared" si="3"/>
        <v>17936</v>
      </c>
      <c r="F120" s="12">
        <f t="shared" si="4"/>
        <v>17936</v>
      </c>
    </row>
    <row r="121" spans="1:6">
      <c r="A121" s="8">
        <v>5</v>
      </c>
      <c r="B121" s="11" t="s">
        <v>1096</v>
      </c>
      <c r="C121" s="10">
        <v>1.1894999999999999E-2</v>
      </c>
      <c r="D121" s="12">
        <f t="shared" si="5"/>
        <v>16534</v>
      </c>
      <c r="E121" s="13">
        <f t="shared" si="3"/>
        <v>8267</v>
      </c>
      <c r="F121" s="12">
        <f t="shared" si="4"/>
        <v>8267</v>
      </c>
    </row>
    <row r="122" spans="1:6">
      <c r="A122" s="8">
        <v>5</v>
      </c>
      <c r="B122" s="11" t="s">
        <v>1097</v>
      </c>
      <c r="C122" s="10">
        <v>8.52E-4</v>
      </c>
      <c r="D122" s="12">
        <f t="shared" si="5"/>
        <v>1184</v>
      </c>
      <c r="E122" s="13">
        <f t="shared" si="3"/>
        <v>592</v>
      </c>
      <c r="F122" s="12">
        <f t="shared" si="4"/>
        <v>592</v>
      </c>
    </row>
    <row r="123" spans="1:6">
      <c r="A123" s="8">
        <v>5</v>
      </c>
      <c r="B123" s="11" t="s">
        <v>1098</v>
      </c>
      <c r="C123" s="10">
        <v>2.2369999999999998E-3</v>
      </c>
      <c r="D123" s="12">
        <f t="shared" si="5"/>
        <v>3109</v>
      </c>
      <c r="E123" s="13">
        <f t="shared" si="3"/>
        <v>1555</v>
      </c>
      <c r="F123" s="12">
        <f t="shared" si="4"/>
        <v>1554</v>
      </c>
    </row>
    <row r="124" spans="1:6">
      <c r="A124" s="8">
        <v>6</v>
      </c>
      <c r="B124" s="11" t="s">
        <v>1099</v>
      </c>
      <c r="C124" s="10">
        <v>0</v>
      </c>
      <c r="D124" s="12">
        <f t="shared" si="5"/>
        <v>0</v>
      </c>
      <c r="E124" s="13">
        <f t="shared" si="3"/>
        <v>0</v>
      </c>
      <c r="F124" s="12">
        <f t="shared" si="4"/>
        <v>0</v>
      </c>
    </row>
    <row r="125" spans="1:6">
      <c r="A125" s="8">
        <v>6</v>
      </c>
      <c r="B125" s="11" t="s">
        <v>1100</v>
      </c>
      <c r="C125" s="10">
        <v>1.652E-3</v>
      </c>
      <c r="D125" s="12">
        <f t="shared" si="5"/>
        <v>2296</v>
      </c>
      <c r="E125" s="13">
        <f t="shared" si="3"/>
        <v>1148</v>
      </c>
      <c r="F125" s="12">
        <f t="shared" si="4"/>
        <v>1148</v>
      </c>
    </row>
    <row r="126" spans="1:6">
      <c r="A126" s="8">
        <v>6</v>
      </c>
      <c r="B126" s="11" t="s">
        <v>1101</v>
      </c>
      <c r="C126" s="10">
        <v>1.1299999999999999E-3</v>
      </c>
      <c r="D126" s="12">
        <f t="shared" si="5"/>
        <v>1571</v>
      </c>
      <c r="E126" s="13">
        <f t="shared" si="3"/>
        <v>786</v>
      </c>
      <c r="F126" s="12">
        <f t="shared" si="4"/>
        <v>785</v>
      </c>
    </row>
    <row r="127" spans="1:6">
      <c r="A127" s="8">
        <v>6</v>
      </c>
      <c r="B127" s="11" t="s">
        <v>1102</v>
      </c>
      <c r="C127" s="10">
        <v>2.8268999999999989E-2</v>
      </c>
      <c r="D127" s="12">
        <f>+D3-SUM(D4:D5)-SUM(D10:D83)-D87-D91-D95-D99-D103-D107-D111-D115-SUM(D119:D126)</f>
        <v>39295</v>
      </c>
      <c r="E127" s="13">
        <f t="shared" si="3"/>
        <v>19648</v>
      </c>
      <c r="F127" s="12">
        <f t="shared" si="4"/>
        <v>19647</v>
      </c>
    </row>
    <row r="128" spans="1:6">
      <c r="A128" s="8"/>
      <c r="B128" s="28" t="s">
        <v>288</v>
      </c>
      <c r="C128" s="10">
        <v>1</v>
      </c>
      <c r="D128" s="12">
        <f>+D4+SUM(D7:D82)+SUM(D85:D86)+SUM(D89:D90)+SUM(D93:D94)+SUM(D97:D98)+SUM(D101:D102)+SUM(D105:D106)+SUM(D109:D110)+SUM(D113:D114)+SUM(D117:D127)</f>
        <v>1390023</v>
      </c>
      <c r="E128" s="12">
        <f>+E4+SUM(E7:E82)+SUM(E85:E86)+SUM(E89:E90)+SUM(E93:E94)+SUM(E97:E98)+SUM(E101:E102)+SUM(E105:E106)+SUM(E109:E110)+SUM(E113:E114)+SUM(E117:E127)</f>
        <v>695031</v>
      </c>
      <c r="F128" s="12">
        <f>+F4+SUM(F7:F82)+SUM(F85:F86)+SUM(F89:F90)+SUM(F93:F94)+SUM(F97:F98)+SUM(F101:F102)+SUM(F105:F106)+SUM(F109:F110)+SUM(F113:F114)+SUM(F117:F127)</f>
        <v>694992</v>
      </c>
    </row>
    <row r="129" spans="2:8">
      <c r="B129" s="18" t="s">
        <v>38</v>
      </c>
      <c r="D129" s="19">
        <f>+D4</f>
        <v>1309</v>
      </c>
      <c r="E129" s="19">
        <f>+E4</f>
        <v>655</v>
      </c>
      <c r="F129" s="19">
        <f>+F4</f>
        <v>654</v>
      </c>
    </row>
    <row r="130" spans="2:8">
      <c r="B130" s="2" t="s">
        <v>39</v>
      </c>
      <c r="D130" s="19">
        <f>+D7</f>
        <v>80157</v>
      </c>
      <c r="E130" s="19">
        <f>+E7</f>
        <v>40079</v>
      </c>
      <c r="F130" s="19">
        <f>+F7</f>
        <v>40078</v>
      </c>
    </row>
    <row r="131" spans="2:8">
      <c r="B131" s="2" t="s">
        <v>40</v>
      </c>
      <c r="D131" s="19">
        <f>+D85+D89+D93+D97+D101+D105+D109+D113+D117</f>
        <v>352538</v>
      </c>
      <c r="E131" s="19">
        <f>+E85+E89+E93+E97+E101+E105+E109+E113+E117</f>
        <v>176272</v>
      </c>
      <c r="F131" s="19">
        <f>+F85+F89+F93+F97+F101+F105+F109+F113+F117</f>
        <v>176266</v>
      </c>
      <c r="H131" s="3">
        <v>1</v>
      </c>
    </row>
    <row r="132" spans="2:8">
      <c r="B132" s="18" t="s">
        <v>41</v>
      </c>
      <c r="D132" s="19">
        <f>+D128-D129-D130-D131</f>
        <v>956019</v>
      </c>
      <c r="E132" s="19">
        <f>+E128-E129-E130-E131</f>
        <v>478025</v>
      </c>
      <c r="F132" s="19">
        <f>+F128-F129-F130-F131</f>
        <v>477994</v>
      </c>
      <c r="H132" s="3">
        <v>2</v>
      </c>
    </row>
    <row r="134" spans="2:8" hidden="1">
      <c r="B134" s="3" t="s">
        <v>42</v>
      </c>
      <c r="C134" s="4">
        <v>-1.0000000000114084E-6</v>
      </c>
      <c r="D134" s="3">
        <f>+D127-ROUND(D3*C127,0)</f>
        <v>0</v>
      </c>
    </row>
  </sheetData>
  <pageMargins left="0.7" right="0.7" top="0.75" bottom="0.75" header="0.3" footer="0.3"/>
  <pageSetup scale="64" fitToHeight="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48">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6.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6.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6.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6.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6.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6.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6.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6.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6.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6.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6.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6.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6.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6.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6.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6.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6.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6.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6.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6.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6.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6.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6.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6.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6.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6.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6.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6.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6.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6.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6.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6.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6.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6.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6.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6.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6.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6.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6.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6.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6.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6.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6.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6.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6.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6.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6.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6.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6.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6.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6.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6.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6.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6.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6.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6.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6.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6.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6.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6.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6.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6.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1103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Worksheet'!$D$49</f>
        <v>418892</v>
      </c>
      <c r="E3" s="11"/>
      <c r="F3" s="11"/>
    </row>
    <row r="4" spans="1:6">
      <c r="A4" s="8">
        <v>0</v>
      </c>
      <c r="B4" s="11" t="s">
        <v>4</v>
      </c>
      <c r="C4" s="10">
        <v>9.7400000000000004E-4</v>
      </c>
      <c r="D4" s="12">
        <f>ROUND(D$3*C4,0)</f>
        <v>408</v>
      </c>
      <c r="E4" s="13">
        <f>ROUND(D4/2,0)</f>
        <v>204</v>
      </c>
      <c r="F4" s="12">
        <f>D4-E4</f>
        <v>204</v>
      </c>
    </row>
    <row r="5" spans="1:6">
      <c r="A5" s="8">
        <v>1</v>
      </c>
      <c r="B5" s="11" t="s">
        <v>1104</v>
      </c>
      <c r="C5" s="10">
        <v>0.208399</v>
      </c>
      <c r="D5" s="9">
        <f>ROUND(D$3*C5,0)</f>
        <v>87297</v>
      </c>
      <c r="E5" s="11">
        <f>ROUND(D5/2,0)</f>
        <v>43649</v>
      </c>
      <c r="F5" s="9">
        <f>D5-E5</f>
        <v>43648</v>
      </c>
    </row>
    <row r="6" spans="1:6">
      <c r="A6" s="8"/>
      <c r="B6" s="11" t="s">
        <v>6</v>
      </c>
      <c r="C6" s="11"/>
      <c r="D6" s="14">
        <v>0.23760999999999999</v>
      </c>
      <c r="E6" s="11"/>
      <c r="F6" s="11"/>
    </row>
    <row r="7" spans="1:6">
      <c r="A7" s="8"/>
      <c r="B7" s="11" t="s">
        <v>7</v>
      </c>
      <c r="C7" s="11"/>
      <c r="D7" s="15">
        <f>ROUND(D5*D6,0)</f>
        <v>20743</v>
      </c>
      <c r="E7" s="16">
        <f>ROUND(D7/2,0)</f>
        <v>10372</v>
      </c>
      <c r="F7" s="15">
        <f>D7-E7</f>
        <v>10371</v>
      </c>
    </row>
    <row r="8" spans="1:6">
      <c r="A8" s="8"/>
      <c r="B8" s="11" t="s">
        <v>8</v>
      </c>
      <c r="C8" s="11"/>
      <c r="D8" s="12">
        <f>+D5-D7</f>
        <v>66554</v>
      </c>
      <c r="E8" s="13">
        <f>ROUND(D8/2,0)</f>
        <v>33277</v>
      </c>
      <c r="F8" s="12">
        <f>D8-E8</f>
        <v>33277</v>
      </c>
    </row>
    <row r="9" spans="1:6">
      <c r="A9" s="8">
        <v>2</v>
      </c>
      <c r="B9" s="11" t="s">
        <v>1105</v>
      </c>
      <c r="C9" s="11"/>
      <c r="D9" s="9"/>
      <c r="E9" s="11"/>
      <c r="F9" s="11"/>
    </row>
    <row r="10" spans="1:6">
      <c r="A10" s="8"/>
      <c r="B10" s="11" t="s">
        <v>10</v>
      </c>
      <c r="C10" s="10">
        <v>1.03E-4</v>
      </c>
      <c r="D10" s="12">
        <f>ROUND(D$3*C10,0)</f>
        <v>43</v>
      </c>
      <c r="E10" s="13">
        <f>ROUND(D10/2,0)</f>
        <v>22</v>
      </c>
      <c r="F10" s="12">
        <f>D10-E10</f>
        <v>21</v>
      </c>
    </row>
    <row r="11" spans="1:6">
      <c r="A11" s="8"/>
      <c r="B11" s="11" t="s">
        <v>11</v>
      </c>
      <c r="C11" s="10">
        <v>4.8999999999999998E-5</v>
      </c>
      <c r="D11" s="12">
        <f>ROUND(D$3*C11,0)</f>
        <v>21</v>
      </c>
      <c r="E11" s="13">
        <f>ROUND(D11/2,0)</f>
        <v>11</v>
      </c>
      <c r="F11" s="12">
        <f>D11-E11</f>
        <v>10</v>
      </c>
    </row>
    <row r="12" spans="1:6">
      <c r="A12" s="8">
        <v>2</v>
      </c>
      <c r="B12" s="11" t="s">
        <v>1106</v>
      </c>
      <c r="C12" s="11"/>
      <c r="D12" s="9"/>
      <c r="E12" s="11"/>
      <c r="F12" s="11"/>
    </row>
    <row r="13" spans="1:6">
      <c r="A13" s="8"/>
      <c r="B13" s="11" t="s">
        <v>10</v>
      </c>
      <c r="C13" s="10">
        <v>7.3399999999999995E-4</v>
      </c>
      <c r="D13" s="12">
        <f>ROUND(D$3*C13,0)</f>
        <v>307</v>
      </c>
      <c r="E13" s="13">
        <f>ROUND(D13/2,0)</f>
        <v>154</v>
      </c>
      <c r="F13" s="12">
        <f>D13-E13</f>
        <v>153</v>
      </c>
    </row>
    <row r="14" spans="1:6">
      <c r="A14" s="8"/>
      <c r="B14" s="11" t="s">
        <v>11</v>
      </c>
      <c r="C14" s="10">
        <v>3.6299999999999999E-4</v>
      </c>
      <c r="D14" s="12">
        <f>ROUND(D$3*C14,0)</f>
        <v>152</v>
      </c>
      <c r="E14" s="13">
        <f>ROUND(D14/2,0)</f>
        <v>76</v>
      </c>
      <c r="F14" s="12">
        <f>D14-E14</f>
        <v>76</v>
      </c>
    </row>
    <row r="15" spans="1:6">
      <c r="A15" s="8">
        <v>2</v>
      </c>
      <c r="B15" s="11" t="s">
        <v>1107</v>
      </c>
      <c r="C15" s="11"/>
      <c r="D15" s="9"/>
      <c r="E15" s="11"/>
      <c r="F15" s="11"/>
    </row>
    <row r="16" spans="1:6">
      <c r="A16" s="8"/>
      <c r="B16" s="11" t="s">
        <v>10</v>
      </c>
      <c r="C16" s="10">
        <v>5.2099999999999998E-4</v>
      </c>
      <c r="D16" s="12">
        <f>ROUND(D$3*C16,0)</f>
        <v>218</v>
      </c>
      <c r="E16" s="13">
        <f>ROUND(D16/2,0)</f>
        <v>109</v>
      </c>
      <c r="F16" s="12">
        <f>D16-E16</f>
        <v>109</v>
      </c>
    </row>
    <row r="17" spans="1:6">
      <c r="A17" s="8"/>
      <c r="B17" s="11" t="s">
        <v>11</v>
      </c>
      <c r="C17" s="10">
        <v>3.4299999999999999E-4</v>
      </c>
      <c r="D17" s="12">
        <f>ROUND(D$3*C17,0)</f>
        <v>144</v>
      </c>
      <c r="E17" s="13">
        <f>ROUND(D17/2,0)</f>
        <v>72</v>
      </c>
      <c r="F17" s="12">
        <f>D17-E17</f>
        <v>72</v>
      </c>
    </row>
    <row r="18" spans="1:6">
      <c r="A18" s="8">
        <v>2</v>
      </c>
      <c r="B18" s="11" t="s">
        <v>53</v>
      </c>
      <c r="C18" s="11"/>
      <c r="D18" s="9"/>
      <c r="E18" s="11"/>
      <c r="F18" s="11"/>
    </row>
    <row r="19" spans="1:6">
      <c r="A19" s="8"/>
      <c r="B19" s="11" t="s">
        <v>10</v>
      </c>
      <c r="C19" s="10">
        <v>1.243E-3</v>
      </c>
      <c r="D19" s="12">
        <f>ROUND(D$3*C19,0)</f>
        <v>521</v>
      </c>
      <c r="E19" s="13">
        <f>ROUND(D19/2,0)</f>
        <v>261</v>
      </c>
      <c r="F19" s="12">
        <f>D19-E19</f>
        <v>260</v>
      </c>
    </row>
    <row r="20" spans="1:6">
      <c r="A20" s="8"/>
      <c r="B20" s="11" t="s">
        <v>11</v>
      </c>
      <c r="C20" s="10">
        <v>9.3300000000000002E-4</v>
      </c>
      <c r="D20" s="12">
        <f>ROUND(D$3*C20,0)</f>
        <v>391</v>
      </c>
      <c r="E20" s="13">
        <f>ROUND(D20/2,0)</f>
        <v>196</v>
      </c>
      <c r="F20" s="12">
        <f>D20-E20</f>
        <v>195</v>
      </c>
    </row>
    <row r="21" spans="1:6">
      <c r="A21" s="8">
        <v>2</v>
      </c>
      <c r="B21" s="11" t="s">
        <v>1108</v>
      </c>
      <c r="C21" s="11"/>
      <c r="D21" s="9"/>
      <c r="E21" s="11"/>
      <c r="F21" s="11"/>
    </row>
    <row r="22" spans="1:6">
      <c r="A22" s="8"/>
      <c r="B22" s="11" t="s">
        <v>10</v>
      </c>
      <c r="C22" s="10">
        <v>1.052E-3</v>
      </c>
      <c r="D22" s="12">
        <f>ROUND(D$3*C22,0)</f>
        <v>441</v>
      </c>
      <c r="E22" s="13">
        <f>ROUND(D22/2,0)</f>
        <v>221</v>
      </c>
      <c r="F22" s="12">
        <f>D22-E22</f>
        <v>220</v>
      </c>
    </row>
    <row r="23" spans="1:6">
      <c r="A23" s="8"/>
      <c r="B23" s="11" t="s">
        <v>11</v>
      </c>
      <c r="C23" s="10">
        <v>6.1300000000000005E-4</v>
      </c>
      <c r="D23" s="12">
        <f>ROUND(D$3*C23,0)</f>
        <v>257</v>
      </c>
      <c r="E23" s="13">
        <f>ROUND(D23/2,0)</f>
        <v>129</v>
      </c>
      <c r="F23" s="12">
        <f>D23-E23</f>
        <v>128</v>
      </c>
    </row>
    <row r="24" spans="1:6">
      <c r="A24" s="8">
        <v>2</v>
      </c>
      <c r="B24" s="11" t="s">
        <v>56</v>
      </c>
      <c r="C24" s="11"/>
      <c r="D24" s="9"/>
      <c r="E24" s="11"/>
      <c r="F24" s="11"/>
    </row>
    <row r="25" spans="1:6">
      <c r="A25" s="8"/>
      <c r="B25" s="11" t="s">
        <v>10</v>
      </c>
      <c r="C25" s="10">
        <v>7.9900000000000001E-4</v>
      </c>
      <c r="D25" s="12">
        <f>ROUND(D$3*C25,0)</f>
        <v>335</v>
      </c>
      <c r="E25" s="13">
        <f>ROUND(D25/2,0)</f>
        <v>168</v>
      </c>
      <c r="F25" s="12">
        <f>D25-E25</f>
        <v>167</v>
      </c>
    </row>
    <row r="26" spans="1:6">
      <c r="A26" s="8"/>
      <c r="B26" s="11" t="s">
        <v>11</v>
      </c>
      <c r="C26" s="10">
        <v>5.5400000000000002E-4</v>
      </c>
      <c r="D26" s="12">
        <f>ROUND(D$3*C26,0)</f>
        <v>232</v>
      </c>
      <c r="E26" s="13">
        <f>ROUND(D26/2,0)</f>
        <v>116</v>
      </c>
      <c r="F26" s="12">
        <f>D26-E26</f>
        <v>116</v>
      </c>
    </row>
    <row r="27" spans="1:6">
      <c r="A27" s="8">
        <v>2</v>
      </c>
      <c r="B27" s="11" t="s">
        <v>1109</v>
      </c>
      <c r="C27" s="11"/>
      <c r="D27" s="9"/>
      <c r="E27" s="11"/>
      <c r="F27" s="11"/>
    </row>
    <row r="28" spans="1:6">
      <c r="A28" s="8"/>
      <c r="B28" s="11" t="s">
        <v>10</v>
      </c>
      <c r="C28" s="10">
        <v>1.0250000000000001E-3</v>
      </c>
      <c r="D28" s="12">
        <f>ROUND(D$3*C28,0)</f>
        <v>429</v>
      </c>
      <c r="E28" s="13">
        <f>ROUND(D28/2,0)</f>
        <v>215</v>
      </c>
      <c r="F28" s="12">
        <f>D28-E28</f>
        <v>214</v>
      </c>
    </row>
    <row r="29" spans="1:6">
      <c r="A29" s="8"/>
      <c r="B29" s="11" t="s">
        <v>11</v>
      </c>
      <c r="C29" s="10">
        <v>6.8400000000000004E-4</v>
      </c>
      <c r="D29" s="12">
        <f>ROUND(D$3*C29,0)</f>
        <v>287</v>
      </c>
      <c r="E29" s="13">
        <f>ROUND(D29/2,0)</f>
        <v>144</v>
      </c>
      <c r="F29" s="12">
        <f>D29-E29</f>
        <v>143</v>
      </c>
    </row>
    <row r="30" spans="1:6">
      <c r="A30" s="8">
        <v>2</v>
      </c>
      <c r="B30" s="11" t="s">
        <v>1110</v>
      </c>
      <c r="C30" s="11"/>
      <c r="D30" s="9"/>
      <c r="E30" s="11"/>
      <c r="F30" s="11"/>
    </row>
    <row r="31" spans="1:6">
      <c r="A31" s="8"/>
      <c r="B31" s="11" t="s">
        <v>10</v>
      </c>
      <c r="C31" s="10">
        <v>2.679E-3</v>
      </c>
      <c r="D31" s="12">
        <f>ROUND(D$3*C31,0)</f>
        <v>1122</v>
      </c>
      <c r="E31" s="13">
        <f>ROUND(D31/2,0)</f>
        <v>561</v>
      </c>
      <c r="F31" s="12">
        <f>D31-E31</f>
        <v>561</v>
      </c>
    </row>
    <row r="32" spans="1:6">
      <c r="A32" s="8"/>
      <c r="B32" s="11" t="s">
        <v>11</v>
      </c>
      <c r="C32" s="10">
        <v>4.7800000000000002E-4</v>
      </c>
      <c r="D32" s="12">
        <f>ROUND(D$3*C32,0)</f>
        <v>200</v>
      </c>
      <c r="E32" s="13">
        <f>ROUND(D32/2,0)</f>
        <v>100</v>
      </c>
      <c r="F32" s="12">
        <f>D32-E32</f>
        <v>100</v>
      </c>
    </row>
    <row r="33" spans="1:6">
      <c r="A33" s="8">
        <v>2</v>
      </c>
      <c r="B33" s="11" t="s">
        <v>1111</v>
      </c>
      <c r="C33" s="11"/>
      <c r="D33" s="9"/>
      <c r="E33" s="11"/>
      <c r="F33" s="11"/>
    </row>
    <row r="34" spans="1:6">
      <c r="A34" s="8"/>
      <c r="B34" s="11" t="s">
        <v>10</v>
      </c>
      <c r="C34" s="10">
        <v>2.199E-3</v>
      </c>
      <c r="D34" s="12">
        <f t="shared" ref="D34:D39" si="0">ROUND(D$3*C34,0)</f>
        <v>921</v>
      </c>
      <c r="E34" s="13">
        <f t="shared" ref="E34:E39" si="1">ROUND(D34/2,0)</f>
        <v>461</v>
      </c>
      <c r="F34" s="12">
        <f t="shared" ref="F34:F39" si="2">D34-E34</f>
        <v>460</v>
      </c>
    </row>
    <row r="35" spans="1:6">
      <c r="A35" s="8"/>
      <c r="B35" s="11" t="s">
        <v>11</v>
      </c>
      <c r="C35" s="10">
        <v>9.7999999999999997E-4</v>
      </c>
      <c r="D35" s="12">
        <f t="shared" si="0"/>
        <v>411</v>
      </c>
      <c r="E35" s="13">
        <f t="shared" si="1"/>
        <v>206</v>
      </c>
      <c r="F35" s="12">
        <f t="shared" si="2"/>
        <v>205</v>
      </c>
    </row>
    <row r="36" spans="1:6">
      <c r="A36" s="8">
        <v>3</v>
      </c>
      <c r="B36" s="11" t="s">
        <v>1112</v>
      </c>
      <c r="C36" s="10">
        <v>7.3298000000000002E-2</v>
      </c>
      <c r="D36" s="12">
        <f t="shared" si="0"/>
        <v>30704</v>
      </c>
      <c r="E36" s="13">
        <f t="shared" si="1"/>
        <v>15352</v>
      </c>
      <c r="F36" s="12">
        <f t="shared" si="2"/>
        <v>15352</v>
      </c>
    </row>
    <row r="37" spans="1:6">
      <c r="A37" s="8">
        <v>3</v>
      </c>
      <c r="B37" s="11" t="s">
        <v>1113</v>
      </c>
      <c r="C37" s="10">
        <v>1.7298999999999998E-2</v>
      </c>
      <c r="D37" s="12">
        <f t="shared" si="0"/>
        <v>7246</v>
      </c>
      <c r="E37" s="13">
        <f t="shared" si="1"/>
        <v>3623</v>
      </c>
      <c r="F37" s="12">
        <f t="shared" si="2"/>
        <v>3623</v>
      </c>
    </row>
    <row r="38" spans="1:6">
      <c r="A38" s="8">
        <v>3</v>
      </c>
      <c r="B38" s="11" t="s">
        <v>1114</v>
      </c>
      <c r="C38" s="10">
        <v>9.6699999999999998E-4</v>
      </c>
      <c r="D38" s="12">
        <f t="shared" si="0"/>
        <v>405</v>
      </c>
      <c r="E38" s="13">
        <f t="shared" si="1"/>
        <v>203</v>
      </c>
      <c r="F38" s="12">
        <f t="shared" si="2"/>
        <v>202</v>
      </c>
    </row>
    <row r="39" spans="1:6">
      <c r="A39" s="8">
        <v>4</v>
      </c>
      <c r="B39" s="11" t="s">
        <v>1115</v>
      </c>
      <c r="C39" s="10">
        <v>0.24216399999999999</v>
      </c>
      <c r="D39" s="9">
        <f t="shared" si="0"/>
        <v>101441</v>
      </c>
      <c r="E39" s="11">
        <f t="shared" si="1"/>
        <v>50721</v>
      </c>
      <c r="F39" s="9">
        <f t="shared" si="2"/>
        <v>50720</v>
      </c>
    </row>
    <row r="40" spans="1:6">
      <c r="A40" s="8"/>
      <c r="B40" s="11" t="s">
        <v>28</v>
      </c>
      <c r="C40" s="11"/>
      <c r="D40" s="14">
        <v>0.34018300000000001</v>
      </c>
      <c r="E40" s="11"/>
      <c r="F40" s="11"/>
    </row>
    <row r="41" spans="1:6">
      <c r="A41" s="8"/>
      <c r="B41" s="11" t="s">
        <v>29</v>
      </c>
      <c r="C41" s="11"/>
      <c r="D41" s="15">
        <f>ROUND(D39*D40,0)</f>
        <v>34509</v>
      </c>
      <c r="E41" s="16">
        <f>ROUND(D41/2,0)</f>
        <v>17255</v>
      </c>
      <c r="F41" s="15">
        <f>D41-E41</f>
        <v>17254</v>
      </c>
    </row>
    <row r="42" spans="1:6">
      <c r="A42" s="8"/>
      <c r="B42" s="11" t="s">
        <v>30</v>
      </c>
      <c r="C42" s="11"/>
      <c r="D42" s="12">
        <f>+D39-D41</f>
        <v>66932</v>
      </c>
      <c r="E42" s="13">
        <f>ROUND(D42/2,0)</f>
        <v>33466</v>
      </c>
      <c r="F42" s="12">
        <f>D42-E42</f>
        <v>33466</v>
      </c>
    </row>
    <row r="43" spans="1:6">
      <c r="A43" s="8">
        <v>4</v>
      </c>
      <c r="B43" s="11" t="s">
        <v>1116</v>
      </c>
      <c r="C43" s="10">
        <v>0.37528099999999998</v>
      </c>
      <c r="D43" s="9">
        <f>ROUND(D$3*C43,0)</f>
        <v>157202</v>
      </c>
      <c r="E43" s="11">
        <f>ROUND(D43/2,0)</f>
        <v>78601</v>
      </c>
      <c r="F43" s="9">
        <f>D43-E43</f>
        <v>78601</v>
      </c>
    </row>
    <row r="44" spans="1:6">
      <c r="A44" s="8"/>
      <c r="B44" s="11" t="s">
        <v>28</v>
      </c>
      <c r="C44" s="11"/>
      <c r="D44" s="14">
        <v>0.36336299999999999</v>
      </c>
      <c r="E44" s="11"/>
      <c r="F44" s="11"/>
    </row>
    <row r="45" spans="1:6">
      <c r="A45" s="8"/>
      <c r="B45" s="11" t="s">
        <v>29</v>
      </c>
      <c r="C45" s="11"/>
      <c r="D45" s="15">
        <f>ROUND(D43*D44,0)</f>
        <v>57121</v>
      </c>
      <c r="E45" s="16">
        <f>ROUND(D45/2,0)</f>
        <v>28561</v>
      </c>
      <c r="F45" s="15">
        <f>D45-E45</f>
        <v>28560</v>
      </c>
    </row>
    <row r="46" spans="1:6">
      <c r="A46" s="8"/>
      <c r="B46" s="11" t="s">
        <v>30</v>
      </c>
      <c r="C46" s="11"/>
      <c r="D46" s="12">
        <f>+D43-D45</f>
        <v>100081</v>
      </c>
      <c r="E46" s="13">
        <f>ROUND(D46/2,0)</f>
        <v>50041</v>
      </c>
      <c r="F46" s="12">
        <f>D46-E46</f>
        <v>50040</v>
      </c>
    </row>
    <row r="47" spans="1:6">
      <c r="A47" s="8">
        <v>5</v>
      </c>
      <c r="B47" s="11" t="s">
        <v>1117</v>
      </c>
      <c r="C47" s="10">
        <v>2.4091999999999999E-2</v>
      </c>
      <c r="D47" s="12">
        <f>ROUND(D$3*C47,0)</f>
        <v>10092</v>
      </c>
      <c r="E47" s="13">
        <f>ROUND(D47/2,0)</f>
        <v>5046</v>
      </c>
      <c r="F47" s="12">
        <f>D47-E47</f>
        <v>5046</v>
      </c>
    </row>
    <row r="48" spans="1:6">
      <c r="A48" s="8">
        <v>5</v>
      </c>
      <c r="B48" s="11" t="s">
        <v>1118</v>
      </c>
      <c r="C48" s="10">
        <v>1.7847999999999999E-2</v>
      </c>
      <c r="D48" s="12">
        <f>ROUND(D$3*C48,0)</f>
        <v>7476</v>
      </c>
      <c r="E48" s="13">
        <f>ROUND(D48/2,0)</f>
        <v>3738</v>
      </c>
      <c r="F48" s="12">
        <f>D48-E48</f>
        <v>3738</v>
      </c>
    </row>
    <row r="49" spans="1:8">
      <c r="A49" s="8">
        <v>6</v>
      </c>
      <c r="B49" s="11" t="s">
        <v>1119</v>
      </c>
      <c r="C49" s="10">
        <v>2.4326E-2</v>
      </c>
      <c r="D49" s="12">
        <f>+D3-SUM(D4:D5)-SUM(D10:D39)-D43-SUM(D47:D48)</f>
        <v>10189</v>
      </c>
      <c r="E49" s="13">
        <f>ROUND(D49/2,0)</f>
        <v>5095</v>
      </c>
      <c r="F49" s="12">
        <f>D49-E49</f>
        <v>5094</v>
      </c>
    </row>
    <row r="50" spans="1:8">
      <c r="A50" s="8"/>
      <c r="B50" s="28" t="s">
        <v>288</v>
      </c>
      <c r="C50" s="10">
        <v>0.99999999999999989</v>
      </c>
      <c r="D50" s="12">
        <f>+D4+SUM(D7:D38)+SUM(D41:D42)+SUM(D45:D49)</f>
        <v>418892</v>
      </c>
      <c r="E50" s="12">
        <f>+E4+SUM(E7:E38)+SUM(E41:E42)+SUM(E45:E49)</f>
        <v>209455</v>
      </c>
      <c r="F50" s="12">
        <f>+F4+SUM(F7:F38)+SUM(F41:F42)+SUM(F45:F49)</f>
        <v>209437</v>
      </c>
    </row>
    <row r="51" spans="1:8">
      <c r="B51" s="18" t="s">
        <v>38</v>
      </c>
      <c r="D51" s="19">
        <f>+D4</f>
        <v>408</v>
      </c>
      <c r="E51" s="19">
        <f>+E4</f>
        <v>204</v>
      </c>
      <c r="F51" s="19">
        <f>+F4</f>
        <v>204</v>
      </c>
    </row>
    <row r="52" spans="1:8">
      <c r="B52" s="2" t="s">
        <v>39</v>
      </c>
      <c r="D52" s="19">
        <f>+D7</f>
        <v>20743</v>
      </c>
      <c r="E52" s="19">
        <f>+E7</f>
        <v>10372</v>
      </c>
      <c r="F52" s="19">
        <f>+F7</f>
        <v>10371</v>
      </c>
    </row>
    <row r="53" spans="1:8">
      <c r="B53" s="2" t="s">
        <v>40</v>
      </c>
      <c r="D53" s="19">
        <f>+D41+D45</f>
        <v>91630</v>
      </c>
      <c r="E53" s="19">
        <f>+E41+E45</f>
        <v>45816</v>
      </c>
      <c r="F53" s="19">
        <f>+F41+F45</f>
        <v>45814</v>
      </c>
      <c r="H53" s="3">
        <v>1</v>
      </c>
    </row>
    <row r="54" spans="1:8">
      <c r="B54" s="18" t="s">
        <v>41</v>
      </c>
      <c r="D54" s="19">
        <f>+D50-D51-D52-D53</f>
        <v>306111</v>
      </c>
      <c r="E54" s="19">
        <f>+E50-E51-E52-E53</f>
        <v>153063</v>
      </c>
      <c r="F54" s="19">
        <f>+F50-F51-F52-F53</f>
        <v>153048</v>
      </c>
      <c r="H54" s="3">
        <v>2</v>
      </c>
    </row>
    <row r="56" spans="1:8" hidden="1">
      <c r="B56" s="3" t="s">
        <v>42</v>
      </c>
      <c r="C56" s="4">
        <v>0</v>
      </c>
      <c r="D56" s="3">
        <f>+D49-ROUND(D3*C49,0)</f>
        <v>-1</v>
      </c>
    </row>
    <row r="71" spans="1:1">
      <c r="A71" s="1" t="s">
        <v>590</v>
      </c>
    </row>
  </sheetData>
  <pageMargins left="0.7" right="0.7" top="0.75" bottom="0.75" header="0.3" footer="0.3"/>
  <pageSetup scale="64"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9">
    <pageSetUpPr fitToPage="1"/>
  </sheetPr>
  <dimension ref="A1:WVB102"/>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1120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Worksheet'!$D$50</f>
        <v>1260902</v>
      </c>
      <c r="E3" s="11"/>
      <c r="F3" s="11"/>
    </row>
    <row r="4" spans="1:6">
      <c r="A4" s="8">
        <v>0</v>
      </c>
      <c r="B4" s="11" t="s">
        <v>4</v>
      </c>
      <c r="C4" s="10">
        <v>9.2100000000000005E-4</v>
      </c>
      <c r="D4" s="12">
        <f>ROUND(D$3*C4,0)</f>
        <v>1161</v>
      </c>
      <c r="E4" s="13">
        <f>ROUND(D4/2,0)</f>
        <v>581</v>
      </c>
      <c r="F4" s="12">
        <f>D4-E4</f>
        <v>580</v>
      </c>
    </row>
    <row r="5" spans="1:6">
      <c r="A5" s="8">
        <v>1</v>
      </c>
      <c r="B5" s="11" t="s">
        <v>1121</v>
      </c>
      <c r="C5" s="10">
        <v>0.19403400000000001</v>
      </c>
      <c r="D5" s="9">
        <f>ROUND(D$3*C5,0)</f>
        <v>244658</v>
      </c>
      <c r="E5" s="11">
        <f>ROUND(D5/2,0)</f>
        <v>122329</v>
      </c>
      <c r="F5" s="9">
        <f>D5-E5</f>
        <v>122329</v>
      </c>
    </row>
    <row r="6" spans="1:6">
      <c r="A6" s="8"/>
      <c r="B6" s="11" t="s">
        <v>6</v>
      </c>
      <c r="C6" s="11"/>
      <c r="D6" s="14">
        <v>0.32717600000000002</v>
      </c>
      <c r="E6" s="11"/>
      <c r="F6" s="11"/>
    </row>
    <row r="7" spans="1:6">
      <c r="A7" s="8"/>
      <c r="B7" s="11" t="s">
        <v>7</v>
      </c>
      <c r="C7" s="11"/>
      <c r="D7" s="15">
        <f>ROUND(D5*D6,0)</f>
        <v>80046</v>
      </c>
      <c r="E7" s="16">
        <f>ROUND(D7/2,0)</f>
        <v>40023</v>
      </c>
      <c r="F7" s="15">
        <f>D7-E7</f>
        <v>40023</v>
      </c>
    </row>
    <row r="8" spans="1:6">
      <c r="A8" s="8"/>
      <c r="B8" s="11" t="s">
        <v>8</v>
      </c>
      <c r="C8" s="11"/>
      <c r="D8" s="12">
        <f>+D5-D7</f>
        <v>164612</v>
      </c>
      <c r="E8" s="13">
        <f>ROUND(D8/2,0)</f>
        <v>82306</v>
      </c>
      <c r="F8" s="12">
        <f>D8-E8</f>
        <v>82306</v>
      </c>
    </row>
    <row r="9" spans="1:6">
      <c r="A9" s="8">
        <v>2</v>
      </c>
      <c r="B9" s="11" t="s">
        <v>46</v>
      </c>
      <c r="C9" s="11"/>
      <c r="D9" s="9"/>
      <c r="E9" s="11"/>
      <c r="F9" s="11"/>
    </row>
    <row r="10" spans="1:6">
      <c r="A10" s="8"/>
      <c r="B10" s="11" t="s">
        <v>10</v>
      </c>
      <c r="C10" s="10">
        <v>8.7200000000000005E-4</v>
      </c>
      <c r="D10" s="12">
        <f>ROUND(D$3*C10,0)</f>
        <v>1100</v>
      </c>
      <c r="E10" s="13">
        <f>ROUND(D10/2,0)</f>
        <v>550</v>
      </c>
      <c r="F10" s="12">
        <f>D10-E10</f>
        <v>550</v>
      </c>
    </row>
    <row r="11" spans="1:6">
      <c r="A11" s="8"/>
      <c r="B11" s="11" t="s">
        <v>11</v>
      </c>
      <c r="C11" s="10">
        <v>9.7E-5</v>
      </c>
      <c r="D11" s="12">
        <f>ROUND(D$3*C11,0)</f>
        <v>122</v>
      </c>
      <c r="E11" s="13">
        <f>ROUND(D11/2,0)</f>
        <v>61</v>
      </c>
      <c r="F11" s="12">
        <f>D11-E11</f>
        <v>61</v>
      </c>
    </row>
    <row r="12" spans="1:6">
      <c r="A12" s="8">
        <v>2</v>
      </c>
      <c r="B12" s="11" t="s">
        <v>1122</v>
      </c>
      <c r="C12" s="11"/>
      <c r="D12" s="9"/>
      <c r="E12" s="11"/>
      <c r="F12" s="11"/>
    </row>
    <row r="13" spans="1:6">
      <c r="A13" s="8"/>
      <c r="B13" s="11" t="s">
        <v>10</v>
      </c>
      <c r="C13" s="10">
        <v>3.0379999999999999E-3</v>
      </c>
      <c r="D13" s="12">
        <f>ROUND(D$3*C13,0)</f>
        <v>3831</v>
      </c>
      <c r="E13" s="13">
        <f>ROUND(D13/2,0)</f>
        <v>1916</v>
      </c>
      <c r="F13" s="12">
        <f>D13-E13</f>
        <v>1915</v>
      </c>
    </row>
    <row r="14" spans="1:6">
      <c r="A14" s="8"/>
      <c r="B14" s="11" t="s">
        <v>11</v>
      </c>
      <c r="C14" s="10">
        <v>0</v>
      </c>
      <c r="D14" s="12">
        <f>ROUND(D$3*C14,0)</f>
        <v>0</v>
      </c>
      <c r="E14" s="13">
        <f>ROUND(D14/2,0)</f>
        <v>0</v>
      </c>
      <c r="F14" s="12">
        <f>D14-E14</f>
        <v>0</v>
      </c>
    </row>
    <row r="15" spans="1:6">
      <c r="A15" s="8">
        <v>2</v>
      </c>
      <c r="B15" s="11" t="s">
        <v>200</v>
      </c>
      <c r="C15" s="11"/>
      <c r="D15" s="9"/>
      <c r="E15" s="11"/>
      <c r="F15" s="11"/>
    </row>
    <row r="16" spans="1:6">
      <c r="A16" s="8"/>
      <c r="B16" s="11" t="s">
        <v>10</v>
      </c>
      <c r="C16" s="10">
        <v>2.03E-4</v>
      </c>
      <c r="D16" s="12">
        <f>ROUND(D$3*C16,0)</f>
        <v>256</v>
      </c>
      <c r="E16" s="13">
        <f>ROUND(D16/2,0)</f>
        <v>128</v>
      </c>
      <c r="F16" s="12">
        <f>D16-E16</f>
        <v>128</v>
      </c>
    </row>
    <row r="17" spans="1:6">
      <c r="A17" s="8"/>
      <c r="B17" s="11" t="s">
        <v>11</v>
      </c>
      <c r="C17" s="10">
        <v>1.2999999999999999E-4</v>
      </c>
      <c r="D17" s="12">
        <f>ROUND(D$3*C17,0)</f>
        <v>164</v>
      </c>
      <c r="E17" s="13">
        <f>ROUND(D17/2,0)</f>
        <v>82</v>
      </c>
      <c r="F17" s="12">
        <f>D17-E17</f>
        <v>82</v>
      </c>
    </row>
    <row r="18" spans="1:6">
      <c r="A18" s="8">
        <v>2</v>
      </c>
      <c r="B18" s="11" t="s">
        <v>1123</v>
      </c>
      <c r="C18" s="11"/>
      <c r="D18" s="9"/>
      <c r="E18" s="11"/>
      <c r="F18" s="11"/>
    </row>
    <row r="19" spans="1:6">
      <c r="A19" s="8"/>
      <c r="B19" s="11" t="s">
        <v>10</v>
      </c>
      <c r="C19" s="10">
        <v>3.4699999999999998E-4</v>
      </c>
      <c r="D19" s="12">
        <f>ROUND(D$3*C19,0)</f>
        <v>438</v>
      </c>
      <c r="E19" s="13">
        <f>ROUND(D19/2,0)</f>
        <v>219</v>
      </c>
      <c r="F19" s="12">
        <f>D19-E19</f>
        <v>219</v>
      </c>
    </row>
    <row r="20" spans="1:6">
      <c r="A20" s="8"/>
      <c r="B20" s="11" t="s">
        <v>11</v>
      </c>
      <c r="C20" s="10">
        <v>4.6700000000000002E-4</v>
      </c>
      <c r="D20" s="12">
        <f>ROUND(D$3*C20,0)</f>
        <v>589</v>
      </c>
      <c r="E20" s="13">
        <f>ROUND(D20/2,0)</f>
        <v>295</v>
      </c>
      <c r="F20" s="12">
        <f>D20-E20</f>
        <v>294</v>
      </c>
    </row>
    <row r="21" spans="1:6">
      <c r="A21" s="8">
        <v>2</v>
      </c>
      <c r="B21" s="11" t="s">
        <v>647</v>
      </c>
      <c r="C21" s="11"/>
      <c r="D21" s="9"/>
      <c r="E21" s="11"/>
      <c r="F21" s="11"/>
    </row>
    <row r="22" spans="1:6">
      <c r="A22" s="8"/>
      <c r="B22" s="11" t="s">
        <v>10</v>
      </c>
      <c r="C22" s="10">
        <v>1.6200000000000001E-4</v>
      </c>
      <c r="D22" s="12">
        <f>ROUND(D$3*C22,0)</f>
        <v>204</v>
      </c>
      <c r="E22" s="13">
        <f>ROUND(D22/2,0)</f>
        <v>102</v>
      </c>
      <c r="F22" s="12">
        <f>D22-E22</f>
        <v>102</v>
      </c>
    </row>
    <row r="23" spans="1:6">
      <c r="A23" s="8"/>
      <c r="B23" s="11" t="s">
        <v>11</v>
      </c>
      <c r="C23" s="10">
        <v>2.0100000000000001E-4</v>
      </c>
      <c r="D23" s="12">
        <f>ROUND(D$3*C23,0)</f>
        <v>253</v>
      </c>
      <c r="E23" s="13">
        <f>ROUND(D23/2,0)</f>
        <v>127</v>
      </c>
      <c r="F23" s="12">
        <f>D23-E23</f>
        <v>126</v>
      </c>
    </row>
    <row r="24" spans="1:6">
      <c r="A24" s="8">
        <v>2</v>
      </c>
      <c r="B24" s="11" t="s">
        <v>593</v>
      </c>
      <c r="C24" s="11"/>
      <c r="D24" s="9"/>
      <c r="E24" s="11"/>
      <c r="F24" s="11"/>
    </row>
    <row r="25" spans="1:6">
      <c r="A25" s="8"/>
      <c r="B25" s="11" t="s">
        <v>10</v>
      </c>
      <c r="C25" s="10">
        <v>1.9100000000000001E-4</v>
      </c>
      <c r="D25" s="12">
        <f>ROUND(D$3*C25,0)</f>
        <v>241</v>
      </c>
      <c r="E25" s="13">
        <f>ROUND(D25/2,0)</f>
        <v>121</v>
      </c>
      <c r="F25" s="12">
        <f>D25-E25</f>
        <v>120</v>
      </c>
    </row>
    <row r="26" spans="1:6">
      <c r="A26" s="8"/>
      <c r="B26" s="11" t="s">
        <v>11</v>
      </c>
      <c r="C26" s="10">
        <v>2.7900000000000001E-4</v>
      </c>
      <c r="D26" s="12">
        <f>ROUND(D$3*C26,0)</f>
        <v>352</v>
      </c>
      <c r="E26" s="13">
        <f>ROUND(D26/2,0)</f>
        <v>176</v>
      </c>
      <c r="F26" s="12">
        <f>D26-E26</f>
        <v>176</v>
      </c>
    </row>
    <row r="27" spans="1:6">
      <c r="A27" s="8">
        <v>2</v>
      </c>
      <c r="B27" s="11" t="s">
        <v>49</v>
      </c>
      <c r="C27" s="11"/>
      <c r="D27" s="9"/>
      <c r="E27" s="11"/>
      <c r="F27" s="11"/>
    </row>
    <row r="28" spans="1:6">
      <c r="A28" s="8"/>
      <c r="B28" s="11" t="s">
        <v>10</v>
      </c>
      <c r="C28" s="10">
        <v>1.27E-4</v>
      </c>
      <c r="D28" s="12">
        <f>ROUND(D$3*C28,0)</f>
        <v>160</v>
      </c>
      <c r="E28" s="13">
        <f>ROUND(D28/2,0)</f>
        <v>80</v>
      </c>
      <c r="F28" s="12">
        <f>D28-E28</f>
        <v>80</v>
      </c>
    </row>
    <row r="29" spans="1:6">
      <c r="A29" s="8"/>
      <c r="B29" s="11" t="s">
        <v>11</v>
      </c>
      <c r="C29" s="10">
        <v>1.0399999999999999E-4</v>
      </c>
      <c r="D29" s="12">
        <f>ROUND(D$3*C29,0)</f>
        <v>131</v>
      </c>
      <c r="E29" s="13">
        <f>ROUND(D29/2,0)</f>
        <v>66</v>
      </c>
      <c r="F29" s="12">
        <f>D29-E29</f>
        <v>65</v>
      </c>
    </row>
    <row r="30" spans="1:6">
      <c r="A30" s="8">
        <v>2</v>
      </c>
      <c r="B30" s="11" t="s">
        <v>50</v>
      </c>
      <c r="C30" s="11"/>
      <c r="D30" s="9"/>
      <c r="E30" s="11"/>
      <c r="F30" s="11"/>
    </row>
    <row r="31" spans="1:6">
      <c r="A31" s="8"/>
      <c r="B31" s="11" t="s">
        <v>10</v>
      </c>
      <c r="C31" s="10">
        <v>5.0500000000000002E-4</v>
      </c>
      <c r="D31" s="12">
        <f>ROUND(D$3*C31,0)</f>
        <v>637</v>
      </c>
      <c r="E31" s="13">
        <f>ROUND(D31/2,0)</f>
        <v>319</v>
      </c>
      <c r="F31" s="12">
        <f>D31-E31</f>
        <v>318</v>
      </c>
    </row>
    <row r="32" spans="1:6">
      <c r="A32" s="8"/>
      <c r="B32" s="11" t="s">
        <v>11</v>
      </c>
      <c r="C32" s="10">
        <v>2.81E-4</v>
      </c>
      <c r="D32" s="12">
        <f>ROUND(D$3*C32,0)</f>
        <v>354</v>
      </c>
      <c r="E32" s="13">
        <f>ROUND(D32/2,0)</f>
        <v>177</v>
      </c>
      <c r="F32" s="12">
        <f>D32-E32</f>
        <v>177</v>
      </c>
    </row>
    <row r="33" spans="1:6">
      <c r="A33" s="8">
        <v>2</v>
      </c>
      <c r="B33" s="11" t="s">
        <v>16</v>
      </c>
      <c r="C33" s="11"/>
      <c r="D33" s="9"/>
      <c r="E33" s="11"/>
      <c r="F33" s="11"/>
    </row>
    <row r="34" spans="1:6">
      <c r="A34" s="8"/>
      <c r="B34" s="11" t="s">
        <v>10</v>
      </c>
      <c r="C34" s="10">
        <v>1.0529999999999999E-3</v>
      </c>
      <c r="D34" s="12">
        <f>ROUND(D$3*C34,0)</f>
        <v>1328</v>
      </c>
      <c r="E34" s="13">
        <f>ROUND(D34/2,0)</f>
        <v>664</v>
      </c>
      <c r="F34" s="12">
        <f>D34-E34</f>
        <v>664</v>
      </c>
    </row>
    <row r="35" spans="1:6">
      <c r="A35" s="8"/>
      <c r="B35" s="11" t="s">
        <v>11</v>
      </c>
      <c r="C35" s="10">
        <v>6.1700000000000004E-4</v>
      </c>
      <c r="D35" s="12">
        <f>ROUND(D$3*C35,0)</f>
        <v>778</v>
      </c>
      <c r="E35" s="13">
        <f>ROUND(D35/2,0)</f>
        <v>389</v>
      </c>
      <c r="F35" s="12">
        <f>D35-E35</f>
        <v>389</v>
      </c>
    </row>
    <row r="36" spans="1:6">
      <c r="A36" s="8">
        <v>2</v>
      </c>
      <c r="B36" s="11" t="s">
        <v>1124</v>
      </c>
      <c r="C36" s="11"/>
      <c r="D36" s="9"/>
      <c r="E36" s="11"/>
      <c r="F36" s="11"/>
    </row>
    <row r="37" spans="1:6">
      <c r="A37" s="8"/>
      <c r="B37" s="11" t="s">
        <v>10</v>
      </c>
      <c r="C37" s="10">
        <v>5.4600000000000004E-4</v>
      </c>
      <c r="D37" s="12">
        <f>ROUND(D$3*C37,0)</f>
        <v>688</v>
      </c>
      <c r="E37" s="13">
        <f>ROUND(D37/2,0)</f>
        <v>344</v>
      </c>
      <c r="F37" s="12">
        <f>D37-E37</f>
        <v>344</v>
      </c>
    </row>
    <row r="38" spans="1:6">
      <c r="A38" s="8"/>
      <c r="B38" s="11" t="s">
        <v>11</v>
      </c>
      <c r="C38" s="10">
        <v>1.3100000000000001E-4</v>
      </c>
      <c r="D38" s="12">
        <f>ROUND(D$3*C38,0)</f>
        <v>165</v>
      </c>
      <c r="E38" s="13">
        <f>ROUND(D38/2,0)</f>
        <v>83</v>
      </c>
      <c r="F38" s="12">
        <f>D38-E38</f>
        <v>82</v>
      </c>
    </row>
    <row r="39" spans="1:6">
      <c r="A39" s="8">
        <v>2</v>
      </c>
      <c r="B39" s="11" t="s">
        <v>114</v>
      </c>
      <c r="C39" s="11"/>
      <c r="D39" s="9"/>
      <c r="E39" s="11"/>
      <c r="F39" s="11"/>
    </row>
    <row r="40" spans="1:6">
      <c r="A40" s="8"/>
      <c r="B40" s="11" t="s">
        <v>10</v>
      </c>
      <c r="C40" s="10">
        <v>2.33E-4</v>
      </c>
      <c r="D40" s="12">
        <f>ROUND(D$3*C40,0)</f>
        <v>294</v>
      </c>
      <c r="E40" s="13">
        <f>ROUND(D40/2,0)</f>
        <v>147</v>
      </c>
      <c r="F40" s="12">
        <f>D40-E40</f>
        <v>147</v>
      </c>
    </row>
    <row r="41" spans="1:6">
      <c r="A41" s="8"/>
      <c r="B41" s="11" t="s">
        <v>11</v>
      </c>
      <c r="C41" s="10">
        <v>1.3190000000000001E-3</v>
      </c>
      <c r="D41" s="12">
        <f>ROUND(D$3*C41,0)</f>
        <v>1663</v>
      </c>
      <c r="E41" s="13">
        <f>ROUND(D41/2,0)</f>
        <v>832</v>
      </c>
      <c r="F41" s="12">
        <f>D41-E41</f>
        <v>831</v>
      </c>
    </row>
    <row r="42" spans="1:6">
      <c r="A42" s="8">
        <v>2</v>
      </c>
      <c r="B42" s="11" t="s">
        <v>1125</v>
      </c>
      <c r="C42" s="11"/>
      <c r="D42" s="9"/>
      <c r="E42" s="11"/>
      <c r="F42" s="11"/>
    </row>
    <row r="43" spans="1:6">
      <c r="A43" s="8"/>
      <c r="B43" s="11" t="s">
        <v>10</v>
      </c>
      <c r="C43" s="10">
        <v>1.8E-3</v>
      </c>
      <c r="D43" s="12">
        <f>ROUND(D$3*C43,0)</f>
        <v>2270</v>
      </c>
      <c r="E43" s="13">
        <f>ROUND(D43/2,0)</f>
        <v>1135</v>
      </c>
      <c r="F43" s="12">
        <f>D43-E43</f>
        <v>1135</v>
      </c>
    </row>
    <row r="44" spans="1:6">
      <c r="A44" s="8"/>
      <c r="B44" s="11" t="s">
        <v>11</v>
      </c>
      <c r="C44" s="10">
        <v>1.8799999999999999E-3</v>
      </c>
      <c r="D44" s="12">
        <f>ROUND(D$3*C44,0)</f>
        <v>2370</v>
      </c>
      <c r="E44" s="13">
        <f>ROUND(D44/2,0)</f>
        <v>1185</v>
      </c>
      <c r="F44" s="12">
        <f>D44-E44</f>
        <v>1185</v>
      </c>
    </row>
    <row r="45" spans="1:6">
      <c r="A45" s="8">
        <v>2</v>
      </c>
      <c r="B45" s="11" t="s">
        <v>20</v>
      </c>
      <c r="C45" s="11"/>
      <c r="D45" s="9"/>
      <c r="E45" s="11"/>
      <c r="F45" s="11"/>
    </row>
    <row r="46" spans="1:6">
      <c r="A46" s="8"/>
      <c r="B46" s="11" t="s">
        <v>10</v>
      </c>
      <c r="C46" s="10">
        <v>3.1000000000000001E-5</v>
      </c>
      <c r="D46" s="12">
        <f>ROUND(D$3*C46,0)</f>
        <v>39</v>
      </c>
      <c r="E46" s="13">
        <f>ROUND(D46/2,0)</f>
        <v>20</v>
      </c>
      <c r="F46" s="12">
        <f>D46-E46</f>
        <v>19</v>
      </c>
    </row>
    <row r="47" spans="1:6">
      <c r="A47" s="8"/>
      <c r="B47" s="11" t="s">
        <v>11</v>
      </c>
      <c r="C47" s="10">
        <v>7.2000000000000002E-5</v>
      </c>
      <c r="D47" s="12">
        <f>ROUND(D$3*C47,0)</f>
        <v>91</v>
      </c>
      <c r="E47" s="13">
        <f>ROUND(D47/2,0)</f>
        <v>46</v>
      </c>
      <c r="F47" s="12">
        <f>D47-E47</f>
        <v>45</v>
      </c>
    </row>
    <row r="48" spans="1:6">
      <c r="A48" s="8">
        <v>2</v>
      </c>
      <c r="B48" s="11" t="s">
        <v>169</v>
      </c>
      <c r="C48" s="11"/>
      <c r="D48" s="9"/>
      <c r="E48" s="11"/>
      <c r="F48" s="11"/>
    </row>
    <row r="49" spans="1:6">
      <c r="A49" s="8"/>
      <c r="B49" s="11" t="s">
        <v>10</v>
      </c>
      <c r="C49" s="10">
        <v>3.2400000000000001E-4</v>
      </c>
      <c r="D49" s="12">
        <f t="shared" ref="D49:D66" si="0">ROUND(D$3*C49,0)</f>
        <v>409</v>
      </c>
      <c r="E49" s="13">
        <f t="shared" ref="E49:E66" si="1">ROUND(D49/2,0)</f>
        <v>205</v>
      </c>
      <c r="F49" s="12">
        <f t="shared" ref="F49:F66" si="2">D49-E49</f>
        <v>204</v>
      </c>
    </row>
    <row r="50" spans="1:6">
      <c r="A50" s="8"/>
      <c r="B50" s="11" t="s">
        <v>11</v>
      </c>
      <c r="C50" s="10">
        <v>2.1499999999999999E-4</v>
      </c>
      <c r="D50" s="12">
        <f t="shared" si="0"/>
        <v>271</v>
      </c>
      <c r="E50" s="13">
        <f t="shared" si="1"/>
        <v>136</v>
      </c>
      <c r="F50" s="12">
        <f t="shared" si="2"/>
        <v>135</v>
      </c>
    </row>
    <row r="51" spans="1:6">
      <c r="A51" s="8">
        <v>3</v>
      </c>
      <c r="B51" s="11" t="s">
        <v>1126</v>
      </c>
      <c r="C51" s="10">
        <v>8.5459999999999998E-3</v>
      </c>
      <c r="D51" s="12">
        <f t="shared" si="0"/>
        <v>10776</v>
      </c>
      <c r="E51" s="13">
        <f t="shared" si="1"/>
        <v>5388</v>
      </c>
      <c r="F51" s="12">
        <f t="shared" si="2"/>
        <v>5388</v>
      </c>
    </row>
    <row r="52" spans="1:6">
      <c r="A52" s="8">
        <v>3</v>
      </c>
      <c r="B52" s="11" t="s">
        <v>1127</v>
      </c>
      <c r="C52" s="10">
        <v>0.19006400000000001</v>
      </c>
      <c r="D52" s="12">
        <f t="shared" si="0"/>
        <v>239652</v>
      </c>
      <c r="E52" s="13">
        <f t="shared" si="1"/>
        <v>119826</v>
      </c>
      <c r="F52" s="12">
        <f t="shared" si="2"/>
        <v>119826</v>
      </c>
    </row>
    <row r="53" spans="1:6">
      <c r="A53" s="8">
        <v>3</v>
      </c>
      <c r="B53" s="11" t="s">
        <v>406</v>
      </c>
      <c r="C53" s="10">
        <v>3.4600000000000001E-4</v>
      </c>
      <c r="D53" s="12">
        <f t="shared" si="0"/>
        <v>436</v>
      </c>
      <c r="E53" s="13">
        <f t="shared" si="1"/>
        <v>218</v>
      </c>
      <c r="F53" s="12">
        <f t="shared" si="2"/>
        <v>218</v>
      </c>
    </row>
    <row r="54" spans="1:6">
      <c r="A54" s="8">
        <v>3</v>
      </c>
      <c r="B54" s="11" t="s">
        <v>1128</v>
      </c>
      <c r="C54" s="10">
        <v>3.9999999999999998E-6</v>
      </c>
      <c r="D54" s="12">
        <f t="shared" si="0"/>
        <v>5</v>
      </c>
      <c r="E54" s="13">
        <f t="shared" si="1"/>
        <v>3</v>
      </c>
      <c r="F54" s="12">
        <f t="shared" si="2"/>
        <v>2</v>
      </c>
    </row>
    <row r="55" spans="1:6">
      <c r="A55" s="8">
        <v>3</v>
      </c>
      <c r="B55" s="11" t="s">
        <v>1129</v>
      </c>
      <c r="C55" s="10">
        <v>1.45E-4</v>
      </c>
      <c r="D55" s="12">
        <f t="shared" si="0"/>
        <v>183</v>
      </c>
      <c r="E55" s="13">
        <f t="shared" si="1"/>
        <v>92</v>
      </c>
      <c r="F55" s="12">
        <f t="shared" si="2"/>
        <v>91</v>
      </c>
    </row>
    <row r="56" spans="1:6">
      <c r="A56" s="8">
        <v>3</v>
      </c>
      <c r="B56" s="11" t="s">
        <v>1130</v>
      </c>
      <c r="C56" s="10">
        <v>1.7721000000000001E-2</v>
      </c>
      <c r="D56" s="12">
        <f t="shared" si="0"/>
        <v>22344</v>
      </c>
      <c r="E56" s="13">
        <f t="shared" si="1"/>
        <v>11172</v>
      </c>
      <c r="F56" s="12">
        <f t="shared" si="2"/>
        <v>11172</v>
      </c>
    </row>
    <row r="57" spans="1:6">
      <c r="A57" s="8">
        <v>3</v>
      </c>
      <c r="B57" s="11" t="s">
        <v>1131</v>
      </c>
      <c r="C57" s="10">
        <v>5.8399999999999999E-4</v>
      </c>
      <c r="D57" s="12">
        <f t="shared" si="0"/>
        <v>736</v>
      </c>
      <c r="E57" s="13">
        <f t="shared" si="1"/>
        <v>368</v>
      </c>
      <c r="F57" s="12">
        <f t="shared" si="2"/>
        <v>368</v>
      </c>
    </row>
    <row r="58" spans="1:6">
      <c r="A58" s="8">
        <v>3</v>
      </c>
      <c r="B58" s="11" t="s">
        <v>1132</v>
      </c>
      <c r="C58" s="10">
        <v>4.7100000000000001E-4</v>
      </c>
      <c r="D58" s="12">
        <f t="shared" si="0"/>
        <v>594</v>
      </c>
      <c r="E58" s="13">
        <f t="shared" si="1"/>
        <v>297</v>
      </c>
      <c r="F58" s="12">
        <f t="shared" si="2"/>
        <v>297</v>
      </c>
    </row>
    <row r="59" spans="1:6">
      <c r="A59" s="8">
        <v>3</v>
      </c>
      <c r="B59" s="11" t="s">
        <v>1133</v>
      </c>
      <c r="C59" s="10">
        <v>1.2444999999999999E-2</v>
      </c>
      <c r="D59" s="12">
        <f t="shared" si="0"/>
        <v>15692</v>
      </c>
      <c r="E59" s="13">
        <f t="shared" si="1"/>
        <v>7846</v>
      </c>
      <c r="F59" s="12">
        <f t="shared" si="2"/>
        <v>7846</v>
      </c>
    </row>
    <row r="60" spans="1:6">
      <c r="A60" s="8">
        <v>3</v>
      </c>
      <c r="B60" s="11" t="s">
        <v>1134</v>
      </c>
      <c r="C60" s="10">
        <v>1.02E-4</v>
      </c>
      <c r="D60" s="12">
        <f t="shared" si="0"/>
        <v>129</v>
      </c>
      <c r="E60" s="13">
        <f t="shared" si="1"/>
        <v>65</v>
      </c>
      <c r="F60" s="12">
        <f t="shared" si="2"/>
        <v>64</v>
      </c>
    </row>
    <row r="61" spans="1:6">
      <c r="A61" s="8">
        <v>3</v>
      </c>
      <c r="B61" s="11" t="s">
        <v>1135</v>
      </c>
      <c r="C61" s="10">
        <v>2.7999999999999998E-4</v>
      </c>
      <c r="D61" s="12">
        <f t="shared" si="0"/>
        <v>353</v>
      </c>
      <c r="E61" s="13">
        <f t="shared" si="1"/>
        <v>177</v>
      </c>
      <c r="F61" s="12">
        <f t="shared" si="2"/>
        <v>176</v>
      </c>
    </row>
    <row r="62" spans="1:6">
      <c r="A62" s="8">
        <v>3</v>
      </c>
      <c r="B62" s="11" t="s">
        <v>1136</v>
      </c>
      <c r="C62" s="10">
        <v>9.3159999999999996E-3</v>
      </c>
      <c r="D62" s="12">
        <f t="shared" si="0"/>
        <v>11747</v>
      </c>
      <c r="E62" s="13">
        <f t="shared" si="1"/>
        <v>5874</v>
      </c>
      <c r="F62" s="12">
        <f t="shared" si="2"/>
        <v>5873</v>
      </c>
    </row>
    <row r="63" spans="1:6">
      <c r="A63" s="8">
        <v>3</v>
      </c>
      <c r="B63" s="11" t="s">
        <v>1137</v>
      </c>
      <c r="C63" s="10">
        <v>0</v>
      </c>
      <c r="D63" s="12">
        <f t="shared" si="0"/>
        <v>0</v>
      </c>
      <c r="E63" s="13">
        <f t="shared" si="1"/>
        <v>0</v>
      </c>
      <c r="F63" s="12">
        <f t="shared" si="2"/>
        <v>0</v>
      </c>
    </row>
    <row r="64" spans="1:6">
      <c r="A64" s="8">
        <v>3</v>
      </c>
      <c r="B64" s="11" t="s">
        <v>1138</v>
      </c>
      <c r="C64" s="10">
        <v>2.22E-4</v>
      </c>
      <c r="D64" s="12">
        <f t="shared" si="0"/>
        <v>280</v>
      </c>
      <c r="E64" s="13">
        <f t="shared" si="1"/>
        <v>140</v>
      </c>
      <c r="F64" s="12">
        <f t="shared" si="2"/>
        <v>140</v>
      </c>
    </row>
    <row r="65" spans="1:6">
      <c r="A65" s="8">
        <v>3</v>
      </c>
      <c r="B65" s="11" t="s">
        <v>1139</v>
      </c>
      <c r="C65" s="10">
        <v>0</v>
      </c>
      <c r="D65" s="12">
        <f t="shared" si="0"/>
        <v>0</v>
      </c>
      <c r="E65" s="13">
        <f t="shared" si="1"/>
        <v>0</v>
      </c>
      <c r="F65" s="12">
        <f t="shared" si="2"/>
        <v>0</v>
      </c>
    </row>
    <row r="66" spans="1:6">
      <c r="A66" s="8">
        <v>4</v>
      </c>
      <c r="B66" s="11" t="s">
        <v>1140</v>
      </c>
      <c r="C66" s="10">
        <v>1.9619999999999999E-2</v>
      </c>
      <c r="D66" s="9">
        <f t="shared" si="0"/>
        <v>24739</v>
      </c>
      <c r="E66" s="11">
        <f t="shared" si="1"/>
        <v>12370</v>
      </c>
      <c r="F66" s="9">
        <f t="shared" si="2"/>
        <v>12369</v>
      </c>
    </row>
    <row r="67" spans="1:6">
      <c r="A67" s="8"/>
      <c r="B67" s="11" t="s">
        <v>28</v>
      </c>
      <c r="C67" s="11"/>
      <c r="D67" s="14">
        <v>0.51545300000000005</v>
      </c>
      <c r="E67" s="11"/>
      <c r="F67" s="11"/>
    </row>
    <row r="68" spans="1:6">
      <c r="A68" s="8"/>
      <c r="B68" s="11" t="s">
        <v>29</v>
      </c>
      <c r="C68" s="11"/>
      <c r="D68" s="15">
        <f>ROUND(D66*D67,0)</f>
        <v>12752</v>
      </c>
      <c r="E68" s="16">
        <f>ROUND(D68/2,0)</f>
        <v>6376</v>
      </c>
      <c r="F68" s="15">
        <f>D68-E68</f>
        <v>6376</v>
      </c>
    </row>
    <row r="69" spans="1:6">
      <c r="A69" s="8"/>
      <c r="B69" s="11" t="s">
        <v>30</v>
      </c>
      <c r="C69" s="11"/>
      <c r="D69" s="12">
        <f>+D66-D68</f>
        <v>11987</v>
      </c>
      <c r="E69" s="13">
        <f>ROUND(D69/2,0)</f>
        <v>5994</v>
      </c>
      <c r="F69" s="12">
        <f>D69-E69</f>
        <v>5993</v>
      </c>
    </row>
    <row r="70" spans="1:6">
      <c r="A70" s="8">
        <v>4</v>
      </c>
      <c r="B70" s="11" t="s">
        <v>1141</v>
      </c>
      <c r="C70" s="10">
        <v>0.19852700000000001</v>
      </c>
      <c r="D70" s="9">
        <f>ROUND(D$3*C70,0)</f>
        <v>250323</v>
      </c>
      <c r="E70" s="11">
        <f>ROUND(D70/2,0)</f>
        <v>125162</v>
      </c>
      <c r="F70" s="9">
        <f>D70-E70</f>
        <v>125161</v>
      </c>
    </row>
    <row r="71" spans="1:6">
      <c r="A71" s="8" t="s">
        <v>590</v>
      </c>
      <c r="B71" s="11" t="s">
        <v>28</v>
      </c>
      <c r="C71" s="11"/>
      <c r="D71" s="14">
        <v>0.42924200000000001</v>
      </c>
      <c r="E71" s="11"/>
      <c r="F71" s="11"/>
    </row>
    <row r="72" spans="1:6">
      <c r="A72" s="8"/>
      <c r="B72" s="11" t="s">
        <v>29</v>
      </c>
      <c r="C72" s="11"/>
      <c r="D72" s="15">
        <f>ROUND(D70*D71,0)</f>
        <v>107449</v>
      </c>
      <c r="E72" s="16">
        <f>ROUND(D72/2,0)</f>
        <v>53725</v>
      </c>
      <c r="F72" s="15">
        <f>D72-E72</f>
        <v>53724</v>
      </c>
    </row>
    <row r="73" spans="1:6">
      <c r="A73" s="8"/>
      <c r="B73" s="11" t="s">
        <v>30</v>
      </c>
      <c r="C73" s="11"/>
      <c r="D73" s="12">
        <f>+D70-D72</f>
        <v>142874</v>
      </c>
      <c r="E73" s="13">
        <f>ROUND(D73/2,0)</f>
        <v>71437</v>
      </c>
      <c r="F73" s="12">
        <f>D73-E73</f>
        <v>71437</v>
      </c>
    </row>
    <row r="74" spans="1:6">
      <c r="A74" s="8">
        <v>4</v>
      </c>
      <c r="B74" s="11" t="s">
        <v>1142</v>
      </c>
      <c r="C74" s="10">
        <v>2.3826E-2</v>
      </c>
      <c r="D74" s="9">
        <f>ROUND(D$3*C74,0)</f>
        <v>30042</v>
      </c>
      <c r="E74" s="11">
        <f>ROUND(D74/2,0)</f>
        <v>15021</v>
      </c>
      <c r="F74" s="9">
        <f>D74-E74</f>
        <v>15021</v>
      </c>
    </row>
    <row r="75" spans="1:6">
      <c r="A75" s="8"/>
      <c r="B75" s="11" t="s">
        <v>28</v>
      </c>
      <c r="C75" s="11"/>
      <c r="D75" s="14">
        <v>0.24490899999999999</v>
      </c>
      <c r="E75" s="11"/>
      <c r="F75" s="11"/>
    </row>
    <row r="76" spans="1:6">
      <c r="A76" s="8"/>
      <c r="B76" s="11" t="s">
        <v>29</v>
      </c>
      <c r="C76" s="11"/>
      <c r="D76" s="15">
        <f>ROUND(D74*D75,0)</f>
        <v>7358</v>
      </c>
      <c r="E76" s="16">
        <f>ROUND(D76/2,0)</f>
        <v>3679</v>
      </c>
      <c r="F76" s="15">
        <f>D76-E76</f>
        <v>3679</v>
      </c>
    </row>
    <row r="77" spans="1:6">
      <c r="A77" s="8"/>
      <c r="B77" s="11" t="s">
        <v>30</v>
      </c>
      <c r="C77" s="11"/>
      <c r="D77" s="12">
        <f>+D74-D76</f>
        <v>22684</v>
      </c>
      <c r="E77" s="13">
        <f>ROUND(D77/2,0)</f>
        <v>11342</v>
      </c>
      <c r="F77" s="12">
        <f>D77-E77</f>
        <v>11342</v>
      </c>
    </row>
    <row r="78" spans="1:6">
      <c r="A78" s="8">
        <v>4</v>
      </c>
      <c r="B78" s="11" t="s">
        <v>1143</v>
      </c>
      <c r="C78" s="10">
        <v>0.19841200000000001</v>
      </c>
      <c r="D78" s="9">
        <f>ROUND(D$3*C78,0)</f>
        <v>250178</v>
      </c>
      <c r="E78" s="11">
        <f>ROUND(D78/2,0)</f>
        <v>125089</v>
      </c>
      <c r="F78" s="9">
        <f>D78-E78</f>
        <v>125089</v>
      </c>
    </row>
    <row r="79" spans="1:6">
      <c r="A79" s="8"/>
      <c r="B79" s="11" t="s">
        <v>28</v>
      </c>
      <c r="C79" s="11"/>
      <c r="D79" s="14">
        <v>0.35032600000000003</v>
      </c>
      <c r="E79" s="11"/>
      <c r="F79" s="11"/>
    </row>
    <row r="80" spans="1:6">
      <c r="A80" s="8"/>
      <c r="B80" s="11" t="s">
        <v>29</v>
      </c>
      <c r="C80" s="11"/>
      <c r="D80" s="15">
        <f>ROUND(D78*D79,0)</f>
        <v>87644</v>
      </c>
      <c r="E80" s="16">
        <f>ROUND(D80/2,0)</f>
        <v>43822</v>
      </c>
      <c r="F80" s="15">
        <f>D80-E80</f>
        <v>43822</v>
      </c>
    </row>
    <row r="81" spans="1:6">
      <c r="A81" s="8"/>
      <c r="B81" s="11" t="s">
        <v>30</v>
      </c>
      <c r="C81" s="11"/>
      <c r="D81" s="12">
        <f>+D78-D80</f>
        <v>162534</v>
      </c>
      <c r="E81" s="13">
        <f>ROUND(D81/2,0)</f>
        <v>81267</v>
      </c>
      <c r="F81" s="12">
        <f>D81-E81</f>
        <v>81267</v>
      </c>
    </row>
    <row r="82" spans="1:6">
      <c r="A82" s="8">
        <v>4</v>
      </c>
      <c r="B82" s="11" t="s">
        <v>608</v>
      </c>
      <c r="C82" s="10">
        <v>1.5651000000000002E-2</v>
      </c>
      <c r="D82" s="9">
        <f>ROUND(D$3*C82,0)</f>
        <v>19734</v>
      </c>
      <c r="E82" s="11">
        <f>ROUND(D82/2,0)</f>
        <v>9867</v>
      </c>
      <c r="F82" s="9">
        <f>D82-E82</f>
        <v>9867</v>
      </c>
    </row>
    <row r="83" spans="1:6">
      <c r="A83" s="8"/>
      <c r="B83" s="11" t="s">
        <v>28</v>
      </c>
      <c r="C83" s="11"/>
      <c r="D83" s="14">
        <v>0.45816000000000001</v>
      </c>
      <c r="E83" s="11"/>
      <c r="F83" s="11"/>
    </row>
    <row r="84" spans="1:6">
      <c r="A84" s="8"/>
      <c r="B84" s="11" t="s">
        <v>29</v>
      </c>
      <c r="C84" s="11"/>
      <c r="D84" s="15">
        <f>ROUND(D82*D83,0)</f>
        <v>9041</v>
      </c>
      <c r="E84" s="16">
        <f>ROUND(D84/2,0)</f>
        <v>4521</v>
      </c>
      <c r="F84" s="15">
        <f>D84-E84</f>
        <v>4520</v>
      </c>
    </row>
    <row r="85" spans="1:6">
      <c r="A85" s="8"/>
      <c r="B85" s="11" t="s">
        <v>30</v>
      </c>
      <c r="C85" s="11"/>
      <c r="D85" s="12">
        <f>+D82-D84</f>
        <v>10693</v>
      </c>
      <c r="E85" s="13">
        <f>ROUND(D85/2,0)</f>
        <v>5347</v>
      </c>
      <c r="F85" s="12">
        <f>D85-E85</f>
        <v>5346</v>
      </c>
    </row>
    <row r="86" spans="1:6">
      <c r="A86" s="8">
        <v>4</v>
      </c>
      <c r="B86" s="11" t="s">
        <v>1144</v>
      </c>
      <c r="C86" s="10">
        <v>4.8214E-2</v>
      </c>
      <c r="D86" s="9">
        <f>ROUND(D$3*C86,0)</f>
        <v>60793</v>
      </c>
      <c r="E86" s="11">
        <f>ROUND(D86/2,0)</f>
        <v>30397</v>
      </c>
      <c r="F86" s="9">
        <f>D86-E86</f>
        <v>30396</v>
      </c>
    </row>
    <row r="87" spans="1:6">
      <c r="A87" s="8"/>
      <c r="B87" s="11" t="s">
        <v>28</v>
      </c>
      <c r="C87" s="11"/>
      <c r="D87" s="14">
        <v>0.40493000000000001</v>
      </c>
      <c r="E87" s="11"/>
      <c r="F87" s="11"/>
    </row>
    <row r="88" spans="1:6">
      <c r="A88" s="8"/>
      <c r="B88" s="11" t="s">
        <v>29</v>
      </c>
      <c r="C88" s="11"/>
      <c r="D88" s="15">
        <f>ROUND(D86*D87,0)</f>
        <v>24617</v>
      </c>
      <c r="E88" s="16">
        <f t="shared" ref="E88:E95" si="3">ROUND(D88/2,0)</f>
        <v>12309</v>
      </c>
      <c r="F88" s="15">
        <f t="shared" ref="F88:F95" si="4">D88-E88</f>
        <v>12308</v>
      </c>
    </row>
    <row r="89" spans="1:6">
      <c r="A89" s="8"/>
      <c r="B89" s="11" t="s">
        <v>30</v>
      </c>
      <c r="C89" s="11"/>
      <c r="D89" s="12">
        <f>+D86-D88</f>
        <v>36176</v>
      </c>
      <c r="E89" s="13">
        <f t="shared" si="3"/>
        <v>18088</v>
      </c>
      <c r="F89" s="12">
        <f t="shared" si="4"/>
        <v>18088</v>
      </c>
    </row>
    <row r="90" spans="1:6">
      <c r="A90" s="8">
        <v>5</v>
      </c>
      <c r="B90" s="11" t="s">
        <v>1145</v>
      </c>
      <c r="C90" s="10">
        <v>2.6800000000000001E-3</v>
      </c>
      <c r="D90" s="12">
        <f>ROUND(D$3*C90,0)</f>
        <v>3379</v>
      </c>
      <c r="E90" s="13">
        <f t="shared" si="3"/>
        <v>1690</v>
      </c>
      <c r="F90" s="12">
        <f t="shared" si="4"/>
        <v>1689</v>
      </c>
    </row>
    <row r="91" spans="1:6">
      <c r="A91" s="8">
        <v>5</v>
      </c>
      <c r="B91" s="11" t="s">
        <v>1146</v>
      </c>
      <c r="C91" s="10">
        <v>3.1514E-2</v>
      </c>
      <c r="D91" s="12">
        <f>ROUND(D$3*C91,0)</f>
        <v>39736</v>
      </c>
      <c r="E91" s="13">
        <f t="shared" si="3"/>
        <v>19868</v>
      </c>
      <c r="F91" s="12">
        <f t="shared" si="4"/>
        <v>19868</v>
      </c>
    </row>
    <row r="92" spans="1:6">
      <c r="A92" s="8">
        <v>5</v>
      </c>
      <c r="B92" s="11" t="s">
        <v>1147</v>
      </c>
      <c r="C92" s="10">
        <v>6.3460000000000001E-3</v>
      </c>
      <c r="D92" s="12">
        <f>ROUND(D$3*C92,0)</f>
        <v>8002</v>
      </c>
      <c r="E92" s="13">
        <f t="shared" si="3"/>
        <v>4001</v>
      </c>
      <c r="F92" s="12">
        <f t="shared" si="4"/>
        <v>4001</v>
      </c>
    </row>
    <row r="93" spans="1:6">
      <c r="A93" s="8">
        <v>5</v>
      </c>
      <c r="B93" s="11" t="s">
        <v>1148</v>
      </c>
      <c r="C93" s="10">
        <v>2.565E-3</v>
      </c>
      <c r="D93" s="12">
        <f>ROUND(D$3*C93,0)</f>
        <v>3234</v>
      </c>
      <c r="E93" s="13">
        <f t="shared" si="3"/>
        <v>1617</v>
      </c>
      <c r="F93" s="12">
        <f t="shared" si="4"/>
        <v>1617</v>
      </c>
    </row>
    <row r="94" spans="1:6">
      <c r="A94" s="8">
        <v>6</v>
      </c>
      <c r="B94" s="11" t="s">
        <v>422</v>
      </c>
      <c r="C94" s="10">
        <v>2.2190000000000001E-3</v>
      </c>
      <c r="D94" s="12">
        <f>+D3-SUM(D4:D5)-SUM(D10:D66)-D70-D74-D78-D82-D86-SUM(D90:D93)</f>
        <v>2798</v>
      </c>
      <c r="E94" s="13">
        <f t="shared" si="3"/>
        <v>1399</v>
      </c>
      <c r="F94" s="12">
        <f t="shared" si="4"/>
        <v>1399</v>
      </c>
    </row>
    <row r="95" spans="1:6">
      <c r="A95" s="8">
        <v>6</v>
      </c>
      <c r="B95" s="11" t="s">
        <v>1149</v>
      </c>
      <c r="C95" s="10">
        <v>0</v>
      </c>
      <c r="D95" s="12">
        <f>ROUND(D$3*C95,0)</f>
        <v>0</v>
      </c>
      <c r="E95" s="13">
        <f t="shared" si="3"/>
        <v>0</v>
      </c>
      <c r="F95" s="12">
        <f t="shared" si="4"/>
        <v>0</v>
      </c>
    </row>
    <row r="96" spans="1:6">
      <c r="A96" s="8"/>
      <c r="B96" s="28" t="s">
        <v>288</v>
      </c>
      <c r="C96" s="10">
        <v>1</v>
      </c>
      <c r="D96" s="12">
        <f>+D4+SUM(D7:D65)+SUM(D68:D69)+SUM(D72:D73)+SUM(D76:D77)+SUM(D80:D81)+SUM(D84:D85)+SUM(D88:D95)</f>
        <v>1260902</v>
      </c>
      <c r="E96" s="12">
        <f>+E4+SUM(E7:E65)+SUM(E68:E69)+SUM(E72:E73)+SUM(E76:E77)+SUM(E80:E81)+SUM(E84:E85)+SUM(E88:E95)</f>
        <v>630463</v>
      </c>
      <c r="F96" s="12">
        <f>+F4+SUM(F7:F65)+SUM(F68:F69)+SUM(F72:F73)+SUM(F76:F77)+SUM(F80:F81)+SUM(F84:F85)+SUM(F88:F95)</f>
        <v>630439</v>
      </c>
    </row>
    <row r="97" spans="2:8">
      <c r="B97" s="18" t="s">
        <v>38</v>
      </c>
      <c r="D97" s="19">
        <f>+D4</f>
        <v>1161</v>
      </c>
      <c r="E97" s="19">
        <f>+E4</f>
        <v>581</v>
      </c>
      <c r="F97" s="19">
        <f>+F4</f>
        <v>580</v>
      </c>
    </row>
    <row r="98" spans="2:8">
      <c r="B98" s="2" t="s">
        <v>39</v>
      </c>
      <c r="D98" s="19">
        <f>+D7</f>
        <v>80046</v>
      </c>
      <c r="E98" s="19">
        <f>+E7</f>
        <v>40023</v>
      </c>
      <c r="F98" s="19">
        <f>+F7</f>
        <v>40023</v>
      </c>
    </row>
    <row r="99" spans="2:8">
      <c r="B99" s="2" t="s">
        <v>40</v>
      </c>
      <c r="D99" s="19">
        <f>+D68+D72+D76+D80+D84+D88</f>
        <v>248861</v>
      </c>
      <c r="E99" s="19">
        <f>+E68+E72+E76+E80+E84+E88</f>
        <v>124432</v>
      </c>
      <c r="F99" s="19">
        <f>+F68+F72+F76+F80+F84+F88</f>
        <v>124429</v>
      </c>
      <c r="H99" s="3">
        <v>1</v>
      </c>
    </row>
    <row r="100" spans="2:8">
      <c r="B100" s="18" t="s">
        <v>41</v>
      </c>
      <c r="D100" s="19">
        <f>+D96-D97-D98-D99</f>
        <v>930834</v>
      </c>
      <c r="E100" s="19">
        <f>+E96-E97-E98-E99</f>
        <v>465427</v>
      </c>
      <c r="F100" s="19">
        <f>+F96-F97-F98-F99</f>
        <v>465407</v>
      </c>
      <c r="H100" s="3">
        <v>2</v>
      </c>
    </row>
    <row r="102" spans="2:8" hidden="1">
      <c r="B102" s="3" t="s">
        <v>42</v>
      </c>
      <c r="C102" s="4">
        <v>0</v>
      </c>
      <c r="D102" s="3">
        <f>+D94-ROUND(D3*C94,0)</f>
        <v>0</v>
      </c>
    </row>
  </sheetData>
  <pageMargins left="0.7" right="0.7" top="0.75" bottom="0.75" header="0.3" footer="0.3"/>
  <pageSetup scale="4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pageSetUpPr fitToPage="1"/>
  </sheetPr>
  <dimension ref="A1:XFC112"/>
  <sheetViews>
    <sheetView zoomScaleNormal="100" workbookViewId="0">
      <selection activeCell="B27" sqref="B27"/>
    </sheetView>
  </sheetViews>
  <sheetFormatPr defaultColWidth="0" defaultRowHeight="15" zeroHeight="1"/>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8.85546875" style="3" customWidth="1"/>
    <col min="8" max="16383" width="8.85546875" style="3" hidden="1"/>
    <col min="16384" max="16384" width="1.42578125" style="3" hidden="1"/>
  </cols>
  <sheetData>
    <row r="1" spans="1:6">
      <c r="B1" s="2" t="s">
        <v>1150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Worksheet'!$D$51</f>
        <v>12230169</v>
      </c>
      <c r="E3" s="11"/>
      <c r="F3" s="11"/>
    </row>
    <row r="4" spans="1:6">
      <c r="A4" s="8">
        <v>0</v>
      </c>
      <c r="B4" s="11" t="s">
        <v>4</v>
      </c>
      <c r="C4" s="10">
        <v>9.2699999999999998E-4</v>
      </c>
      <c r="D4" s="12">
        <f>ROUND(D$3*C4,0)</f>
        <v>11337</v>
      </c>
      <c r="E4" s="13">
        <f>ROUND(D4/2,0)</f>
        <v>5669</v>
      </c>
      <c r="F4" s="12">
        <f>D4-E4</f>
        <v>5668</v>
      </c>
    </row>
    <row r="5" spans="1:6">
      <c r="A5" s="8">
        <v>1</v>
      </c>
      <c r="B5" s="11" t="s">
        <v>1151</v>
      </c>
      <c r="C5" s="10">
        <v>5.0327999999999998E-2</v>
      </c>
      <c r="D5" s="12">
        <f>ROUND(D$3*C5,0)</f>
        <v>615520</v>
      </c>
      <c r="E5" s="13">
        <f>ROUND(D5/2,0)</f>
        <v>307760</v>
      </c>
      <c r="F5" s="12">
        <f>D5-E5</f>
        <v>307760</v>
      </c>
    </row>
    <row r="6" spans="1:6">
      <c r="A6" s="8">
        <v>1</v>
      </c>
      <c r="B6" s="11" t="s">
        <v>1152</v>
      </c>
      <c r="C6" s="10">
        <v>0.13018299999999999</v>
      </c>
      <c r="D6" s="9">
        <f>ROUND(D$3*C6,0)</f>
        <v>1592160</v>
      </c>
      <c r="E6" s="11">
        <f>ROUND(D6/2,0)</f>
        <v>796080</v>
      </c>
      <c r="F6" s="9">
        <f>D6-E6</f>
        <v>796080</v>
      </c>
    </row>
    <row r="7" spans="1:6">
      <c r="A7" s="8"/>
      <c r="B7" s="11" t="s">
        <v>6</v>
      </c>
      <c r="C7" s="11"/>
      <c r="D7" s="14">
        <v>0.26215100000000002</v>
      </c>
      <c r="E7" s="11"/>
      <c r="F7" s="11"/>
    </row>
    <row r="8" spans="1:6">
      <c r="A8" s="8"/>
      <c r="B8" s="11" t="s">
        <v>7</v>
      </c>
      <c r="C8" s="11"/>
      <c r="D8" s="15">
        <f>ROUND(D6*D7,0)</f>
        <v>417386</v>
      </c>
      <c r="E8" s="16">
        <f>ROUND(D8/2,0)</f>
        <v>208693</v>
      </c>
      <c r="F8" s="15">
        <f>D8-E8</f>
        <v>208693</v>
      </c>
    </row>
    <row r="9" spans="1:6">
      <c r="A9" s="8"/>
      <c r="B9" s="11" t="s">
        <v>8</v>
      </c>
      <c r="C9" s="11"/>
      <c r="D9" s="12">
        <f>+D6-D8</f>
        <v>1174774</v>
      </c>
      <c r="E9" s="13">
        <f>ROUND(D9/2,0)</f>
        <v>587387</v>
      </c>
      <c r="F9" s="12">
        <f>D9-E9</f>
        <v>587387</v>
      </c>
    </row>
    <row r="10" spans="1:6">
      <c r="A10" s="8">
        <v>2</v>
      </c>
      <c r="B10" s="11" t="s">
        <v>107</v>
      </c>
      <c r="C10" s="11"/>
      <c r="D10" s="9"/>
      <c r="E10" s="11"/>
      <c r="F10" s="11"/>
    </row>
    <row r="11" spans="1:6">
      <c r="A11" s="8"/>
      <c r="B11" s="11" t="s">
        <v>10</v>
      </c>
      <c r="C11" s="10">
        <v>4.1099999999999999E-3</v>
      </c>
      <c r="D11" s="12">
        <f>ROUND(D$3*C11,0)</f>
        <v>50266</v>
      </c>
      <c r="E11" s="13">
        <f>ROUND(D11/2,0)</f>
        <v>25133</v>
      </c>
      <c r="F11" s="12">
        <f>D11-E11</f>
        <v>25133</v>
      </c>
    </row>
    <row r="12" spans="1:6">
      <c r="A12" s="8"/>
      <c r="B12" s="11" t="s">
        <v>11</v>
      </c>
      <c r="C12" s="10">
        <v>0</v>
      </c>
      <c r="D12" s="12">
        <f>ROUND(D$3*C12,0)</f>
        <v>0</v>
      </c>
      <c r="E12" s="13">
        <f>ROUND(D12/2,0)</f>
        <v>0</v>
      </c>
      <c r="F12" s="12">
        <f>D12-E12</f>
        <v>0</v>
      </c>
    </row>
    <row r="13" spans="1:6">
      <c r="A13" s="8">
        <v>2</v>
      </c>
      <c r="B13" s="11" t="s">
        <v>1153</v>
      </c>
      <c r="C13" s="11"/>
      <c r="D13" s="9"/>
      <c r="E13" s="11"/>
      <c r="F13" s="11"/>
    </row>
    <row r="14" spans="1:6">
      <c r="A14" s="8"/>
      <c r="B14" s="11" t="s">
        <v>10</v>
      </c>
      <c r="C14" s="10">
        <v>2.7500000000000002E-4</v>
      </c>
      <c r="D14" s="12">
        <f>ROUND(D$3*C14,0)</f>
        <v>3363</v>
      </c>
      <c r="E14" s="13">
        <f>ROUND(D14/2,0)</f>
        <v>1682</v>
      </c>
      <c r="F14" s="12">
        <f>D14-E14</f>
        <v>1681</v>
      </c>
    </row>
    <row r="15" spans="1:6">
      <c r="A15" s="8"/>
      <c r="B15" s="11" t="s">
        <v>11</v>
      </c>
      <c r="C15" s="10">
        <v>1.737E-3</v>
      </c>
      <c r="D15" s="12">
        <f>ROUND(D$3*C15,0)</f>
        <v>21244</v>
      </c>
      <c r="E15" s="13">
        <f>ROUND(D15/2,0)</f>
        <v>10622</v>
      </c>
      <c r="F15" s="12">
        <f>D15-E15</f>
        <v>10622</v>
      </c>
    </row>
    <row r="16" spans="1:6">
      <c r="A16" s="8">
        <v>2</v>
      </c>
      <c r="B16" s="11" t="s">
        <v>372</v>
      </c>
      <c r="C16" s="11"/>
      <c r="D16" s="9"/>
      <c r="E16" s="11"/>
      <c r="F16" s="11"/>
    </row>
    <row r="17" spans="1:6">
      <c r="A17" s="8"/>
      <c r="B17" s="11" t="s">
        <v>10</v>
      </c>
      <c r="C17" s="10">
        <v>7.1900000000000002E-4</v>
      </c>
      <c r="D17" s="12">
        <f>ROUND(D$3*C17,0)</f>
        <v>8793</v>
      </c>
      <c r="E17" s="13">
        <f>ROUND(D17/2,0)</f>
        <v>4397</v>
      </c>
      <c r="F17" s="12">
        <f>D17-E17</f>
        <v>4396</v>
      </c>
    </row>
    <row r="18" spans="1:6">
      <c r="A18" s="8"/>
      <c r="B18" s="11" t="s">
        <v>11</v>
      </c>
      <c r="C18" s="10">
        <v>1.3159999999999999E-3</v>
      </c>
      <c r="D18" s="12">
        <f>ROUND(D$3*C18,0)</f>
        <v>16095</v>
      </c>
      <c r="E18" s="13">
        <f>ROUND(D18/2,0)</f>
        <v>8048</v>
      </c>
      <c r="F18" s="12">
        <f>D18-E18</f>
        <v>8047</v>
      </c>
    </row>
    <row r="19" spans="1:6">
      <c r="A19" s="8">
        <v>2</v>
      </c>
      <c r="B19" s="11" t="s">
        <v>1154</v>
      </c>
      <c r="C19" s="11"/>
      <c r="D19" s="9"/>
      <c r="E19" s="11"/>
      <c r="F19" s="11"/>
    </row>
    <row r="20" spans="1:6">
      <c r="A20" s="8"/>
      <c r="B20" s="11" t="s">
        <v>10</v>
      </c>
      <c r="C20" s="10">
        <v>5.8600000000000004E-4</v>
      </c>
      <c r="D20" s="12">
        <f>ROUND(D$3*C20,0)</f>
        <v>7167</v>
      </c>
      <c r="E20" s="13">
        <f>ROUND(D20/2,0)</f>
        <v>3584</v>
      </c>
      <c r="F20" s="12">
        <f>D20-E20</f>
        <v>3583</v>
      </c>
    </row>
    <row r="21" spans="1:6">
      <c r="A21" s="8"/>
      <c r="B21" s="11" t="s">
        <v>11</v>
      </c>
      <c r="C21" s="10">
        <v>1.021E-3</v>
      </c>
      <c r="D21" s="12">
        <f>ROUND(D$3*C21,0)</f>
        <v>12487</v>
      </c>
      <c r="E21" s="13">
        <f>ROUND(D21/2,0)</f>
        <v>6244</v>
      </c>
      <c r="F21" s="12">
        <f>D21-E21</f>
        <v>6243</v>
      </c>
    </row>
    <row r="22" spans="1:6">
      <c r="A22" s="8">
        <v>2</v>
      </c>
      <c r="B22" s="11" t="s">
        <v>56</v>
      </c>
      <c r="C22" s="11"/>
      <c r="D22" s="9"/>
      <c r="E22" s="11"/>
      <c r="F22" s="11"/>
    </row>
    <row r="23" spans="1:6">
      <c r="A23" s="8"/>
      <c r="B23" s="11" t="s">
        <v>10</v>
      </c>
      <c r="C23" s="10">
        <v>2.1210000000000001E-3</v>
      </c>
      <c r="D23" s="12">
        <f>ROUND(D$3*C23,0)</f>
        <v>25940</v>
      </c>
      <c r="E23" s="13">
        <f>ROUND(D23/2,0)</f>
        <v>12970</v>
      </c>
      <c r="F23" s="12">
        <f>D23-E23</f>
        <v>12970</v>
      </c>
    </row>
    <row r="24" spans="1:6">
      <c r="A24" s="8"/>
      <c r="B24" s="11" t="s">
        <v>11</v>
      </c>
      <c r="C24" s="10">
        <v>7.842E-3</v>
      </c>
      <c r="D24" s="12">
        <f>ROUND(D$3*C24,0)</f>
        <v>95909</v>
      </c>
      <c r="E24" s="13">
        <f>ROUND(D24/2,0)</f>
        <v>47955</v>
      </c>
      <c r="F24" s="12">
        <f>D24-E24</f>
        <v>47954</v>
      </c>
    </row>
    <row r="25" spans="1:6">
      <c r="A25" s="8">
        <v>2</v>
      </c>
      <c r="B25" s="11" t="s">
        <v>858</v>
      </c>
      <c r="C25" s="11"/>
      <c r="D25" s="9"/>
      <c r="E25" s="11"/>
      <c r="F25" s="11"/>
    </row>
    <row r="26" spans="1:6">
      <c r="A26" s="8"/>
      <c r="B26" s="11" t="s">
        <v>10</v>
      </c>
      <c r="C26" s="10">
        <v>7.5100000000000004E-4</v>
      </c>
      <c r="D26" s="12">
        <f>ROUND(D$3*C26,0)</f>
        <v>9185</v>
      </c>
      <c r="E26" s="13">
        <f>ROUND(D26/2,0)</f>
        <v>4593</v>
      </c>
      <c r="F26" s="12">
        <f>D26-E26</f>
        <v>4592</v>
      </c>
    </row>
    <row r="27" spans="1:6">
      <c r="A27" s="8"/>
      <c r="B27" s="11" t="s">
        <v>11</v>
      </c>
      <c r="C27" s="10">
        <v>9.2280000000000001E-3</v>
      </c>
      <c r="D27" s="12">
        <f>ROUND(D$3*C27,0)</f>
        <v>112860</v>
      </c>
      <c r="E27" s="13">
        <f>ROUND(D27/2,0)</f>
        <v>56430</v>
      </c>
      <c r="F27" s="12">
        <f>D27-E27</f>
        <v>56430</v>
      </c>
    </row>
    <row r="28" spans="1:6">
      <c r="A28" s="8">
        <v>2</v>
      </c>
      <c r="B28" s="11" t="s">
        <v>272</v>
      </c>
      <c r="C28" s="11"/>
      <c r="D28" s="9"/>
      <c r="E28" s="11"/>
      <c r="F28" s="11"/>
    </row>
    <row r="29" spans="1:6">
      <c r="A29" s="8"/>
      <c r="B29" s="11" t="s">
        <v>10</v>
      </c>
      <c r="C29" s="10">
        <v>3.3379999999999998E-3</v>
      </c>
      <c r="D29" s="12">
        <f>ROUND(D$3*C29,0)</f>
        <v>40824</v>
      </c>
      <c r="E29" s="13">
        <f>ROUND(D29/2,0)</f>
        <v>20412</v>
      </c>
      <c r="F29" s="12">
        <f>D29-E29</f>
        <v>20412</v>
      </c>
    </row>
    <row r="30" spans="1:6">
      <c r="A30" s="8"/>
      <c r="B30" s="11" t="s">
        <v>11</v>
      </c>
      <c r="C30" s="10">
        <v>7.6920000000000001E-3</v>
      </c>
      <c r="D30" s="12">
        <f>ROUND(D$3*C30,0)</f>
        <v>94074</v>
      </c>
      <c r="E30" s="13">
        <f>ROUND(D30/2,0)</f>
        <v>47037</v>
      </c>
      <c r="F30" s="12">
        <f>D30-E30</f>
        <v>47037</v>
      </c>
    </row>
    <row r="31" spans="1:6">
      <c r="A31" s="8">
        <v>2</v>
      </c>
      <c r="B31" s="11" t="s">
        <v>22</v>
      </c>
      <c r="C31" s="11"/>
      <c r="D31" s="9"/>
      <c r="E31" s="11"/>
      <c r="F31" s="11"/>
    </row>
    <row r="32" spans="1:6">
      <c r="A32" s="8"/>
      <c r="B32" s="11" t="s">
        <v>10</v>
      </c>
      <c r="C32" s="10">
        <v>2.81E-4</v>
      </c>
      <c r="D32" s="12">
        <f>ROUND(D$3*C32,0)</f>
        <v>3437</v>
      </c>
      <c r="E32" s="13">
        <f>ROUND(D32/2,0)</f>
        <v>1719</v>
      </c>
      <c r="F32" s="12">
        <f>D32-E32</f>
        <v>1718</v>
      </c>
    </row>
    <row r="33" spans="1:6">
      <c r="A33" s="8"/>
      <c r="B33" s="11" t="s">
        <v>11</v>
      </c>
      <c r="C33" s="10">
        <v>7.0399999999999998E-4</v>
      </c>
      <c r="D33" s="12">
        <f>ROUND(D$3*C33,0)</f>
        <v>8610</v>
      </c>
      <c r="E33" s="13">
        <f>ROUND(D33/2,0)</f>
        <v>4305</v>
      </c>
      <c r="F33" s="12">
        <f>D33-E33</f>
        <v>4305</v>
      </c>
    </row>
    <row r="34" spans="1:6">
      <c r="A34" s="8">
        <v>2</v>
      </c>
      <c r="B34" s="11" t="s">
        <v>61</v>
      </c>
      <c r="C34" s="11"/>
      <c r="D34" s="9"/>
      <c r="E34" s="11"/>
      <c r="F34" s="11"/>
    </row>
    <row r="35" spans="1:6">
      <c r="A35" s="8"/>
      <c r="B35" s="11" t="s">
        <v>10</v>
      </c>
      <c r="C35" s="10">
        <v>6.6800000000000002E-3</v>
      </c>
      <c r="D35" s="12">
        <f t="shared" ref="D35:D50" si="0">ROUND(D$3*C35,0)</f>
        <v>81698</v>
      </c>
      <c r="E35" s="13">
        <f t="shared" ref="E35:E50" si="1">ROUND(D35/2,0)</f>
        <v>40849</v>
      </c>
      <c r="F35" s="12">
        <f t="shared" ref="F35:F50" si="2">D35-E35</f>
        <v>40849</v>
      </c>
    </row>
    <row r="36" spans="1:6">
      <c r="A36" s="8"/>
      <c r="B36" s="11" t="s">
        <v>11</v>
      </c>
      <c r="C36" s="10">
        <v>1.586E-3</v>
      </c>
      <c r="D36" s="12">
        <f t="shared" si="0"/>
        <v>19397</v>
      </c>
      <c r="E36" s="13">
        <f t="shared" si="1"/>
        <v>9699</v>
      </c>
      <c r="F36" s="12">
        <f t="shared" si="2"/>
        <v>9698</v>
      </c>
    </row>
    <row r="37" spans="1:6">
      <c r="A37" s="8">
        <v>3</v>
      </c>
      <c r="B37" s="11" t="s">
        <v>1155</v>
      </c>
      <c r="C37" s="10">
        <v>2.5279999999999999E-3</v>
      </c>
      <c r="D37" s="12">
        <f t="shared" si="0"/>
        <v>30918</v>
      </c>
      <c r="E37" s="13">
        <f t="shared" si="1"/>
        <v>15459</v>
      </c>
      <c r="F37" s="12">
        <f t="shared" si="2"/>
        <v>15459</v>
      </c>
    </row>
    <row r="38" spans="1:6">
      <c r="A38" s="8">
        <v>3</v>
      </c>
      <c r="B38" s="11" t="s">
        <v>1156</v>
      </c>
      <c r="C38" s="10">
        <v>1.614E-3</v>
      </c>
      <c r="D38" s="12">
        <f t="shared" si="0"/>
        <v>19739</v>
      </c>
      <c r="E38" s="13">
        <f t="shared" si="1"/>
        <v>9870</v>
      </c>
      <c r="F38" s="12">
        <f t="shared" si="2"/>
        <v>9869</v>
      </c>
    </row>
    <row r="39" spans="1:6">
      <c r="A39" s="8">
        <v>3</v>
      </c>
      <c r="B39" s="11" t="s">
        <v>674</v>
      </c>
      <c r="C39" s="10">
        <v>2.2699999999999999E-4</v>
      </c>
      <c r="D39" s="12">
        <f t="shared" si="0"/>
        <v>2776</v>
      </c>
      <c r="E39" s="13">
        <f t="shared" si="1"/>
        <v>1388</v>
      </c>
      <c r="F39" s="12">
        <f t="shared" si="2"/>
        <v>1388</v>
      </c>
    </row>
    <row r="40" spans="1:6">
      <c r="A40" s="8">
        <v>3</v>
      </c>
      <c r="B40" s="11" t="s">
        <v>1157</v>
      </c>
      <c r="C40" s="10">
        <v>1.1E-5</v>
      </c>
      <c r="D40" s="12">
        <f t="shared" si="0"/>
        <v>135</v>
      </c>
      <c r="E40" s="13">
        <f t="shared" si="1"/>
        <v>68</v>
      </c>
      <c r="F40" s="12">
        <f t="shared" si="2"/>
        <v>67</v>
      </c>
    </row>
    <row r="41" spans="1:6">
      <c r="A41" s="8">
        <v>3</v>
      </c>
      <c r="B41" s="11" t="s">
        <v>1158</v>
      </c>
      <c r="C41" s="10">
        <v>2.2447000000000002E-2</v>
      </c>
      <c r="D41" s="12">
        <f t="shared" si="0"/>
        <v>274531</v>
      </c>
      <c r="E41" s="13">
        <f t="shared" si="1"/>
        <v>137266</v>
      </c>
      <c r="F41" s="12">
        <f t="shared" si="2"/>
        <v>137265</v>
      </c>
    </row>
    <row r="42" spans="1:6">
      <c r="A42" s="8">
        <v>3</v>
      </c>
      <c r="B42" s="11" t="s">
        <v>1159</v>
      </c>
      <c r="C42" s="10">
        <v>3.7929999999999999E-3</v>
      </c>
      <c r="D42" s="12">
        <f t="shared" si="0"/>
        <v>46389</v>
      </c>
      <c r="E42" s="13">
        <f t="shared" si="1"/>
        <v>23195</v>
      </c>
      <c r="F42" s="12">
        <f t="shared" si="2"/>
        <v>23194</v>
      </c>
    </row>
    <row r="43" spans="1:6">
      <c r="A43" s="8">
        <v>3</v>
      </c>
      <c r="B43" s="11" t="s">
        <v>1160</v>
      </c>
      <c r="C43" s="10">
        <v>2.3E-5</v>
      </c>
      <c r="D43" s="12">
        <f t="shared" si="0"/>
        <v>281</v>
      </c>
      <c r="E43" s="13">
        <f t="shared" si="1"/>
        <v>141</v>
      </c>
      <c r="F43" s="12">
        <f t="shared" si="2"/>
        <v>140</v>
      </c>
    </row>
    <row r="44" spans="1:6">
      <c r="A44" s="8">
        <v>3</v>
      </c>
      <c r="B44" s="11" t="s">
        <v>1161</v>
      </c>
      <c r="C44" s="10">
        <v>0</v>
      </c>
      <c r="D44" s="12">
        <f t="shared" si="0"/>
        <v>0</v>
      </c>
      <c r="E44" s="13">
        <f t="shared" si="1"/>
        <v>0</v>
      </c>
      <c r="F44" s="12">
        <f t="shared" si="2"/>
        <v>0</v>
      </c>
    </row>
    <row r="45" spans="1:6">
      <c r="A45" s="8">
        <v>3</v>
      </c>
      <c r="B45" s="11" t="s">
        <v>1162</v>
      </c>
      <c r="C45" s="10">
        <v>7.2000000000000002E-5</v>
      </c>
      <c r="D45" s="12">
        <f t="shared" si="0"/>
        <v>881</v>
      </c>
      <c r="E45" s="13">
        <f t="shared" si="1"/>
        <v>441</v>
      </c>
      <c r="F45" s="12">
        <f t="shared" si="2"/>
        <v>440</v>
      </c>
    </row>
    <row r="46" spans="1:6">
      <c r="A46" s="8">
        <v>3</v>
      </c>
      <c r="B46" s="11" t="s">
        <v>1163</v>
      </c>
      <c r="C46" s="10">
        <v>3.594E-3</v>
      </c>
      <c r="D46" s="12">
        <f t="shared" si="0"/>
        <v>43955</v>
      </c>
      <c r="E46" s="13">
        <f t="shared" si="1"/>
        <v>21978</v>
      </c>
      <c r="F46" s="12">
        <f t="shared" si="2"/>
        <v>21977</v>
      </c>
    </row>
    <row r="47" spans="1:6">
      <c r="A47" s="8">
        <v>3</v>
      </c>
      <c r="B47" s="11" t="s">
        <v>1164</v>
      </c>
      <c r="C47" s="10">
        <v>0</v>
      </c>
      <c r="D47" s="12">
        <f t="shared" si="0"/>
        <v>0</v>
      </c>
      <c r="E47" s="13">
        <f t="shared" si="1"/>
        <v>0</v>
      </c>
      <c r="F47" s="12">
        <f t="shared" si="2"/>
        <v>0</v>
      </c>
    </row>
    <row r="48" spans="1:6">
      <c r="A48" s="8">
        <v>3</v>
      </c>
      <c r="B48" s="11" t="s">
        <v>1165</v>
      </c>
      <c r="C48" s="10">
        <v>0</v>
      </c>
      <c r="D48" s="12">
        <f t="shared" si="0"/>
        <v>0</v>
      </c>
      <c r="E48" s="13">
        <f t="shared" si="1"/>
        <v>0</v>
      </c>
      <c r="F48" s="12">
        <f t="shared" si="2"/>
        <v>0</v>
      </c>
    </row>
    <row r="49" spans="1:6">
      <c r="A49" s="8">
        <v>3</v>
      </c>
      <c r="B49" s="11" t="s">
        <v>1166</v>
      </c>
      <c r="C49" s="10">
        <v>0</v>
      </c>
      <c r="D49" s="12">
        <f t="shared" si="0"/>
        <v>0</v>
      </c>
      <c r="E49" s="13">
        <f t="shared" si="1"/>
        <v>0</v>
      </c>
      <c r="F49" s="12">
        <f t="shared" si="2"/>
        <v>0</v>
      </c>
    </row>
    <row r="50" spans="1:6">
      <c r="A50" s="8">
        <v>4</v>
      </c>
      <c r="B50" s="11" t="s">
        <v>1167</v>
      </c>
      <c r="C50" s="10">
        <v>3.9589999999999998E-3</v>
      </c>
      <c r="D50" s="9">
        <f t="shared" si="0"/>
        <v>48419</v>
      </c>
      <c r="E50" s="11">
        <f t="shared" si="1"/>
        <v>24210</v>
      </c>
      <c r="F50" s="9">
        <f t="shared" si="2"/>
        <v>24209</v>
      </c>
    </row>
    <row r="51" spans="1:6">
      <c r="A51" s="8"/>
      <c r="B51" s="11" t="s">
        <v>28</v>
      </c>
      <c r="C51" s="11"/>
      <c r="D51" s="14">
        <v>0.35447499999999998</v>
      </c>
      <c r="E51" s="11"/>
      <c r="F51" s="11"/>
    </row>
    <row r="52" spans="1:6">
      <c r="A52" s="8"/>
      <c r="B52" s="11" t="s">
        <v>29</v>
      </c>
      <c r="C52" s="11"/>
      <c r="D52" s="15">
        <f>ROUND(D50*D51,0)</f>
        <v>17163</v>
      </c>
      <c r="E52" s="16">
        <f>ROUND(D52/2,0)</f>
        <v>8582</v>
      </c>
      <c r="F52" s="15">
        <f>D52-E52</f>
        <v>8581</v>
      </c>
    </row>
    <row r="53" spans="1:6">
      <c r="A53" s="8"/>
      <c r="B53" s="11" t="s">
        <v>30</v>
      </c>
      <c r="C53" s="11"/>
      <c r="D53" s="12">
        <f>+D50-D52</f>
        <v>31256</v>
      </c>
      <c r="E53" s="13">
        <f>ROUND(D53/2,0)</f>
        <v>15628</v>
      </c>
      <c r="F53" s="12">
        <f>D53-E53</f>
        <v>15628</v>
      </c>
    </row>
    <row r="54" spans="1:6">
      <c r="A54" s="8">
        <v>4</v>
      </c>
      <c r="B54" s="11" t="s">
        <v>1168</v>
      </c>
      <c r="C54" s="10">
        <v>1.2227E-2</v>
      </c>
      <c r="D54" s="9">
        <f>ROUND(D$3*C54,0)</f>
        <v>149538</v>
      </c>
      <c r="E54" s="11">
        <f>ROUND(D54/2,0)</f>
        <v>74769</v>
      </c>
      <c r="F54" s="9">
        <f>D54-E54</f>
        <v>74769</v>
      </c>
    </row>
    <row r="55" spans="1:6">
      <c r="A55" s="8"/>
      <c r="B55" s="11" t="s">
        <v>28</v>
      </c>
      <c r="C55" s="11"/>
      <c r="D55" s="14">
        <v>0.36462800000000001</v>
      </c>
      <c r="E55" s="11"/>
      <c r="F55" s="11"/>
    </row>
    <row r="56" spans="1:6">
      <c r="A56" s="8"/>
      <c r="B56" s="11" t="s">
        <v>29</v>
      </c>
      <c r="C56" s="11"/>
      <c r="D56" s="15">
        <f>ROUND(D54*D55,0)</f>
        <v>54526</v>
      </c>
      <c r="E56" s="16">
        <f>ROUND(D56/2,0)</f>
        <v>27263</v>
      </c>
      <c r="F56" s="15">
        <f>D56-E56</f>
        <v>27263</v>
      </c>
    </row>
    <row r="57" spans="1:6">
      <c r="A57" s="8"/>
      <c r="B57" s="11" t="s">
        <v>30</v>
      </c>
      <c r="C57" s="11"/>
      <c r="D57" s="12">
        <f>+D54-D56</f>
        <v>95012</v>
      </c>
      <c r="E57" s="13">
        <f>ROUND(D57/2,0)</f>
        <v>47506</v>
      </c>
      <c r="F57" s="12">
        <f>D57-E57</f>
        <v>47506</v>
      </c>
    </row>
    <row r="58" spans="1:6">
      <c r="A58" s="8">
        <v>4</v>
      </c>
      <c r="B58" s="11" t="s">
        <v>1169</v>
      </c>
      <c r="C58" s="10">
        <v>0.162608</v>
      </c>
      <c r="D58" s="9">
        <f>ROUND(D$3*C58,0)</f>
        <v>1988723</v>
      </c>
      <c r="E58" s="11">
        <f>ROUND(D58/2,0)</f>
        <v>994362</v>
      </c>
      <c r="F58" s="9">
        <f>D58-E58</f>
        <v>994361</v>
      </c>
    </row>
    <row r="59" spans="1:6">
      <c r="A59" s="8"/>
      <c r="B59" s="11" t="s">
        <v>28</v>
      </c>
      <c r="C59" s="11"/>
      <c r="D59" s="14">
        <v>0.45038299999999998</v>
      </c>
      <c r="E59" s="11"/>
      <c r="F59" s="11"/>
    </row>
    <row r="60" spans="1:6">
      <c r="A60" s="8"/>
      <c r="B60" s="11" t="s">
        <v>29</v>
      </c>
      <c r="C60" s="11"/>
      <c r="D60" s="15">
        <f>ROUND(D58*D59,0)</f>
        <v>895687</v>
      </c>
      <c r="E60" s="16">
        <f>ROUND(D60/2,0)</f>
        <v>447844</v>
      </c>
      <c r="F60" s="15">
        <f>D60-E60</f>
        <v>447843</v>
      </c>
    </row>
    <row r="61" spans="1:6">
      <c r="A61" s="8"/>
      <c r="B61" s="11" t="s">
        <v>30</v>
      </c>
      <c r="C61" s="11"/>
      <c r="D61" s="12">
        <f>+D58-D60</f>
        <v>1093036</v>
      </c>
      <c r="E61" s="13">
        <f>ROUND(D61/2,0)</f>
        <v>546518</v>
      </c>
      <c r="F61" s="12">
        <f>D61-E61</f>
        <v>546518</v>
      </c>
    </row>
    <row r="62" spans="1:6">
      <c r="A62" s="8">
        <v>4</v>
      </c>
      <c r="B62" s="11" t="s">
        <v>1170</v>
      </c>
      <c r="C62" s="10">
        <v>2.7144999999999999E-2</v>
      </c>
      <c r="D62" s="9">
        <f>ROUND(D$3*C62,0)</f>
        <v>331988</v>
      </c>
      <c r="E62" s="11">
        <f>ROUND(D62/2,0)</f>
        <v>165994</v>
      </c>
      <c r="F62" s="9">
        <f>D62-E62</f>
        <v>165994</v>
      </c>
    </row>
    <row r="63" spans="1:6">
      <c r="A63" s="8"/>
      <c r="B63" s="11" t="s">
        <v>28</v>
      </c>
      <c r="C63" s="11"/>
      <c r="D63" s="14">
        <v>0.349024</v>
      </c>
      <c r="E63" s="11"/>
      <c r="F63" s="11"/>
    </row>
    <row r="64" spans="1:6">
      <c r="A64" s="8"/>
      <c r="B64" s="11" t="s">
        <v>29</v>
      </c>
      <c r="C64" s="11"/>
      <c r="D64" s="15">
        <f>ROUND(D62*D63,0)</f>
        <v>115872</v>
      </c>
      <c r="E64" s="16">
        <f>ROUND(D64/2,0)</f>
        <v>57936</v>
      </c>
      <c r="F64" s="15">
        <f>D64-E64</f>
        <v>57936</v>
      </c>
    </row>
    <row r="65" spans="1:6">
      <c r="A65" s="8"/>
      <c r="B65" s="11" t="s">
        <v>30</v>
      </c>
      <c r="C65" s="11"/>
      <c r="D65" s="12">
        <f>+D62-D64</f>
        <v>216116</v>
      </c>
      <c r="E65" s="13">
        <f>ROUND(D65/2,0)</f>
        <v>108058</v>
      </c>
      <c r="F65" s="12">
        <f>D65-E65</f>
        <v>108058</v>
      </c>
    </row>
    <row r="66" spans="1:6">
      <c r="A66" s="8">
        <v>4</v>
      </c>
      <c r="B66" s="11" t="s">
        <v>1171</v>
      </c>
      <c r="C66" s="10">
        <v>2.0358000000000001E-2</v>
      </c>
      <c r="D66" s="9">
        <f>ROUND(D$3*C66,0)</f>
        <v>248982</v>
      </c>
      <c r="E66" s="11">
        <f>ROUND(D66/2,0)</f>
        <v>124491</v>
      </c>
      <c r="F66" s="9">
        <f>D66-E66</f>
        <v>124491</v>
      </c>
    </row>
    <row r="67" spans="1:6">
      <c r="A67" s="8"/>
      <c r="B67" s="11" t="s">
        <v>28</v>
      </c>
      <c r="C67" s="11"/>
      <c r="D67" s="14">
        <v>0.44681100000000001</v>
      </c>
      <c r="E67" s="11"/>
      <c r="F67" s="11"/>
    </row>
    <row r="68" spans="1:6">
      <c r="A68" s="8"/>
      <c r="B68" s="11" t="s">
        <v>29</v>
      </c>
      <c r="C68" s="11"/>
      <c r="D68" s="15">
        <f>ROUND(D66*D67,0)</f>
        <v>111248</v>
      </c>
      <c r="E68" s="16">
        <f>ROUND(D68/2,0)</f>
        <v>55624</v>
      </c>
      <c r="F68" s="15">
        <f>D68-E68</f>
        <v>55624</v>
      </c>
    </row>
    <row r="69" spans="1:6">
      <c r="A69" s="8"/>
      <c r="B69" s="11" t="s">
        <v>30</v>
      </c>
      <c r="C69" s="11"/>
      <c r="D69" s="12">
        <f>+D66-D68</f>
        <v>137734</v>
      </c>
      <c r="E69" s="13">
        <f>ROUND(D69/2,0)</f>
        <v>68867</v>
      </c>
      <c r="F69" s="12">
        <f>D69-E69</f>
        <v>68867</v>
      </c>
    </row>
    <row r="70" spans="1:6">
      <c r="A70" s="8">
        <v>4</v>
      </c>
      <c r="B70" s="11" t="s">
        <v>1172</v>
      </c>
      <c r="C70" s="10">
        <v>5.9153999999999998E-2</v>
      </c>
      <c r="D70" s="9">
        <f>ROUND(D$3*C70,0)</f>
        <v>723463</v>
      </c>
      <c r="E70" s="11">
        <f>ROUND(D70/2,0)</f>
        <v>361732</v>
      </c>
      <c r="F70" s="9">
        <f>D70-E70</f>
        <v>361731</v>
      </c>
    </row>
    <row r="71" spans="1:6">
      <c r="A71" s="8" t="s">
        <v>590</v>
      </c>
      <c r="B71" s="11" t="s">
        <v>28</v>
      </c>
      <c r="C71" s="11"/>
      <c r="D71" s="14">
        <v>0.43310199999999999</v>
      </c>
      <c r="E71" s="11"/>
      <c r="F71" s="11"/>
    </row>
    <row r="72" spans="1:6">
      <c r="A72" s="8"/>
      <c r="B72" s="11" t="s">
        <v>29</v>
      </c>
      <c r="C72" s="11"/>
      <c r="D72" s="15">
        <f>ROUND(D70*D71,0)</f>
        <v>313333</v>
      </c>
      <c r="E72" s="16">
        <f>ROUND(D72/2,0)</f>
        <v>156667</v>
      </c>
      <c r="F72" s="15">
        <f>D72-E72</f>
        <v>156666</v>
      </c>
    </row>
    <row r="73" spans="1:6">
      <c r="A73" s="8"/>
      <c r="B73" s="11" t="s">
        <v>30</v>
      </c>
      <c r="C73" s="11"/>
      <c r="D73" s="12">
        <f>+D70-D72</f>
        <v>410130</v>
      </c>
      <c r="E73" s="13">
        <f>ROUND(D73/2,0)</f>
        <v>205065</v>
      </c>
      <c r="F73" s="12">
        <f>D73-E73</f>
        <v>205065</v>
      </c>
    </row>
    <row r="74" spans="1:6">
      <c r="A74" s="8">
        <v>4</v>
      </c>
      <c r="B74" s="11" t="s">
        <v>1173</v>
      </c>
      <c r="C74" s="10">
        <v>6.1627000000000001E-2</v>
      </c>
      <c r="D74" s="9">
        <f>ROUND(D$3*C74,0)</f>
        <v>753709</v>
      </c>
      <c r="E74" s="11">
        <f>ROUND(D74/2,0)</f>
        <v>376855</v>
      </c>
      <c r="F74" s="9">
        <f>D74-E74</f>
        <v>376854</v>
      </c>
    </row>
    <row r="75" spans="1:6">
      <c r="A75" s="8"/>
      <c r="B75" s="11" t="s">
        <v>28</v>
      </c>
      <c r="C75" s="11"/>
      <c r="D75" s="14">
        <v>0.48118</v>
      </c>
      <c r="E75" s="11"/>
      <c r="F75" s="11"/>
    </row>
    <row r="76" spans="1:6">
      <c r="A76" s="8"/>
      <c r="B76" s="11" t="s">
        <v>29</v>
      </c>
      <c r="C76" s="11"/>
      <c r="D76" s="15">
        <f>ROUND(D74*D75,0)</f>
        <v>362670</v>
      </c>
      <c r="E76" s="16">
        <f>ROUND(D76/2,0)</f>
        <v>181335</v>
      </c>
      <c r="F76" s="15">
        <f>D76-E76</f>
        <v>181335</v>
      </c>
    </row>
    <row r="77" spans="1:6">
      <c r="A77" s="8"/>
      <c r="B77" s="11" t="s">
        <v>30</v>
      </c>
      <c r="C77" s="11"/>
      <c r="D77" s="12">
        <f>+D74-D76</f>
        <v>391039</v>
      </c>
      <c r="E77" s="13">
        <f>ROUND(D77/2,0)</f>
        <v>195520</v>
      </c>
      <c r="F77" s="12">
        <f>D77-E77</f>
        <v>195519</v>
      </c>
    </row>
    <row r="78" spans="1:6">
      <c r="A78" s="8">
        <v>4</v>
      </c>
      <c r="B78" s="11" t="s">
        <v>1174</v>
      </c>
      <c r="C78" s="10">
        <v>7.3666999999999996E-2</v>
      </c>
      <c r="D78" s="9">
        <f>ROUND(D$3*C78,0)</f>
        <v>900960</v>
      </c>
      <c r="E78" s="11">
        <f>ROUND(D78/2,0)</f>
        <v>450480</v>
      </c>
      <c r="F78" s="9">
        <f>D78-E78</f>
        <v>450480</v>
      </c>
    </row>
    <row r="79" spans="1:6">
      <c r="A79" s="8"/>
      <c r="B79" s="11" t="s">
        <v>28</v>
      </c>
      <c r="C79" s="11"/>
      <c r="D79" s="14">
        <v>0.39560200000000001</v>
      </c>
      <c r="E79" s="11"/>
      <c r="F79" s="11"/>
    </row>
    <row r="80" spans="1:6">
      <c r="A80" s="8"/>
      <c r="B80" s="11" t="s">
        <v>29</v>
      </c>
      <c r="C80" s="11"/>
      <c r="D80" s="15">
        <f>ROUND(D78*D79,0)</f>
        <v>356422</v>
      </c>
      <c r="E80" s="16">
        <f>ROUND(D80/2,0)</f>
        <v>178211</v>
      </c>
      <c r="F80" s="15">
        <f>D80-E80</f>
        <v>178211</v>
      </c>
    </row>
    <row r="81" spans="1:6">
      <c r="A81" s="8"/>
      <c r="B81" s="11" t="s">
        <v>30</v>
      </c>
      <c r="C81" s="11"/>
      <c r="D81" s="12">
        <f>+D78-D80</f>
        <v>544538</v>
      </c>
      <c r="E81" s="13">
        <f>ROUND(D81/2,0)</f>
        <v>272269</v>
      </c>
      <c r="F81" s="12">
        <f>D81-E81</f>
        <v>272269</v>
      </c>
    </row>
    <row r="82" spans="1:6">
      <c r="A82" s="8">
        <v>4</v>
      </c>
      <c r="B82" s="11" t="s">
        <v>1175</v>
      </c>
      <c r="C82" s="10">
        <v>6.3689999999999997E-3</v>
      </c>
      <c r="D82" s="9">
        <f>ROUND(D$3*C82,0)</f>
        <v>77894</v>
      </c>
      <c r="E82" s="11">
        <f>ROUND(D82/2,0)</f>
        <v>38947</v>
      </c>
      <c r="F82" s="9">
        <f>D82-E82</f>
        <v>38947</v>
      </c>
    </row>
    <row r="83" spans="1:6">
      <c r="A83" s="8"/>
      <c r="B83" s="11" t="s">
        <v>28</v>
      </c>
      <c r="C83" s="11"/>
      <c r="D83" s="14">
        <v>0.58224699999999996</v>
      </c>
      <c r="E83" s="11"/>
      <c r="F83" s="11"/>
    </row>
    <row r="84" spans="1:6">
      <c r="A84" s="8"/>
      <c r="B84" s="11" t="s">
        <v>29</v>
      </c>
      <c r="C84" s="11"/>
      <c r="D84" s="15">
        <f>ROUND(D82*D83,0)</f>
        <v>45354</v>
      </c>
      <c r="E84" s="16">
        <f>ROUND(D84/2,0)</f>
        <v>22677</v>
      </c>
      <c r="F84" s="15">
        <f>D84-E84</f>
        <v>22677</v>
      </c>
    </row>
    <row r="85" spans="1:6">
      <c r="A85" s="8"/>
      <c r="B85" s="11" t="s">
        <v>30</v>
      </c>
      <c r="C85" s="11"/>
      <c r="D85" s="12">
        <f>+D82-D84</f>
        <v>32540</v>
      </c>
      <c r="E85" s="13">
        <f>ROUND(D85/2,0)</f>
        <v>16270</v>
      </c>
      <c r="F85" s="12">
        <f>D85-E85</f>
        <v>16270</v>
      </c>
    </row>
    <row r="86" spans="1:6">
      <c r="A86" s="8">
        <v>4</v>
      </c>
      <c r="B86" s="11" t="s">
        <v>1176</v>
      </c>
      <c r="C86" s="10">
        <v>7.0401000000000005E-2</v>
      </c>
      <c r="D86" s="9">
        <f>ROUND(D$3*C86,0)</f>
        <v>861016</v>
      </c>
      <c r="E86" s="11">
        <f>ROUND(D86/2,0)</f>
        <v>430508</v>
      </c>
      <c r="F86" s="9">
        <f>D86-E86</f>
        <v>430508</v>
      </c>
    </row>
    <row r="87" spans="1:6">
      <c r="A87" s="8"/>
      <c r="B87" s="11" t="s">
        <v>28</v>
      </c>
      <c r="C87" s="11"/>
      <c r="D87" s="14">
        <v>0.38041700000000001</v>
      </c>
      <c r="E87" s="11"/>
      <c r="F87" s="11"/>
    </row>
    <row r="88" spans="1:6">
      <c r="A88" s="8"/>
      <c r="B88" s="11" t="s">
        <v>29</v>
      </c>
      <c r="C88" s="11"/>
      <c r="D88" s="15">
        <f>ROUND(D86*D87,0)</f>
        <v>327545</v>
      </c>
      <c r="E88" s="16">
        <f>ROUND(D88/2,0)</f>
        <v>163773</v>
      </c>
      <c r="F88" s="15">
        <f>D88-E88</f>
        <v>163772</v>
      </c>
    </row>
    <row r="89" spans="1:6">
      <c r="A89" s="8"/>
      <c r="B89" s="11" t="s">
        <v>30</v>
      </c>
      <c r="C89" s="11"/>
      <c r="D89" s="12">
        <f>+D86-D88</f>
        <v>533471</v>
      </c>
      <c r="E89" s="13">
        <f>ROUND(D89/2,0)</f>
        <v>266736</v>
      </c>
      <c r="F89" s="12">
        <f>D89-E89</f>
        <v>266735</v>
      </c>
    </row>
    <row r="90" spans="1:6">
      <c r="A90" s="8">
        <v>4</v>
      </c>
      <c r="B90" s="11" t="s">
        <v>1177</v>
      </c>
      <c r="C90" s="10">
        <v>7.1850000000000004E-3</v>
      </c>
      <c r="D90" s="9">
        <f>ROUND(D$3*C90,0)</f>
        <v>87874</v>
      </c>
      <c r="E90" s="11">
        <f>ROUND(D90/2,0)</f>
        <v>43937</v>
      </c>
      <c r="F90" s="9">
        <f>D90-E90</f>
        <v>43937</v>
      </c>
    </row>
    <row r="91" spans="1:6">
      <c r="A91" s="8"/>
      <c r="B91" s="11" t="s">
        <v>28</v>
      </c>
      <c r="C91" s="11"/>
      <c r="D91" s="14">
        <v>0.68606199999999995</v>
      </c>
      <c r="E91" s="11"/>
      <c r="F91" s="11"/>
    </row>
    <row r="92" spans="1:6">
      <c r="A92" s="8"/>
      <c r="B92" s="11" t="s">
        <v>29</v>
      </c>
      <c r="C92" s="11"/>
      <c r="D92" s="15">
        <f>ROUND(D90*D91,0)</f>
        <v>60287</v>
      </c>
      <c r="E92" s="16">
        <f t="shared" ref="E92:E104" si="3">ROUND(D92/2,0)</f>
        <v>30144</v>
      </c>
      <c r="F92" s="15">
        <f t="shared" ref="F92:F104" si="4">D92-E92</f>
        <v>30143</v>
      </c>
    </row>
    <row r="93" spans="1:6">
      <c r="A93" s="8"/>
      <c r="B93" s="11" t="s">
        <v>30</v>
      </c>
      <c r="C93" s="11"/>
      <c r="D93" s="12">
        <f>+D90-D92</f>
        <v>27587</v>
      </c>
      <c r="E93" s="13">
        <f t="shared" si="3"/>
        <v>13794</v>
      </c>
      <c r="F93" s="12">
        <f t="shared" si="4"/>
        <v>13793</v>
      </c>
    </row>
    <row r="94" spans="1:6">
      <c r="A94" s="8">
        <v>5</v>
      </c>
      <c r="B94" s="11" t="s">
        <v>1178</v>
      </c>
      <c r="C94" s="10">
        <v>3.7500000000000001E-4</v>
      </c>
      <c r="D94" s="12">
        <f t="shared" ref="D94:D103" si="5">ROUND(D$3*C94,0)</f>
        <v>4586</v>
      </c>
      <c r="E94" s="13">
        <f t="shared" si="3"/>
        <v>2293</v>
      </c>
      <c r="F94" s="12">
        <f t="shared" si="4"/>
        <v>2293</v>
      </c>
    </row>
    <row r="95" spans="1:6">
      <c r="A95" s="8">
        <v>5</v>
      </c>
      <c r="B95" s="11" t="s">
        <v>1179</v>
      </c>
      <c r="C95" s="10">
        <v>3.1203999999999999E-2</v>
      </c>
      <c r="D95" s="12">
        <f t="shared" si="5"/>
        <v>381630</v>
      </c>
      <c r="E95" s="13">
        <f t="shared" si="3"/>
        <v>190815</v>
      </c>
      <c r="F95" s="12">
        <f t="shared" si="4"/>
        <v>190815</v>
      </c>
    </row>
    <row r="96" spans="1:6">
      <c r="A96" s="8">
        <v>5</v>
      </c>
      <c r="B96" s="11" t="s">
        <v>1180</v>
      </c>
      <c r="C96" s="10">
        <v>6.9399999999999996E-4</v>
      </c>
      <c r="D96" s="12">
        <f t="shared" si="5"/>
        <v>8488</v>
      </c>
      <c r="E96" s="13">
        <f t="shared" si="3"/>
        <v>4244</v>
      </c>
      <c r="F96" s="12">
        <f t="shared" si="4"/>
        <v>4244</v>
      </c>
    </row>
    <row r="97" spans="1:8">
      <c r="A97" s="8">
        <v>6</v>
      </c>
      <c r="B97" s="11" t="s">
        <v>1181</v>
      </c>
      <c r="C97" s="10">
        <v>3.5470000000000002E-2</v>
      </c>
      <c r="D97" s="12">
        <f t="shared" si="5"/>
        <v>433804</v>
      </c>
      <c r="E97" s="13">
        <f t="shared" si="3"/>
        <v>216902</v>
      </c>
      <c r="F97" s="12">
        <f t="shared" si="4"/>
        <v>216902</v>
      </c>
    </row>
    <row r="98" spans="1:8">
      <c r="A98" s="8">
        <v>6</v>
      </c>
      <c r="B98" s="11" t="s">
        <v>1182</v>
      </c>
      <c r="C98" s="10">
        <v>5.0155999999999999E-2</v>
      </c>
      <c r="D98" s="12">
        <f t="shared" si="5"/>
        <v>613416</v>
      </c>
      <c r="E98" s="13">
        <f t="shared" si="3"/>
        <v>306708</v>
      </c>
      <c r="F98" s="12">
        <f t="shared" si="4"/>
        <v>306708</v>
      </c>
    </row>
    <row r="99" spans="1:8">
      <c r="A99" s="8">
        <v>6</v>
      </c>
      <c r="B99" s="11" t="s">
        <v>1183</v>
      </c>
      <c r="C99" s="10">
        <v>9.8689999999999993E-3</v>
      </c>
      <c r="D99" s="12">
        <f t="shared" si="5"/>
        <v>120700</v>
      </c>
      <c r="E99" s="13">
        <f t="shared" si="3"/>
        <v>60350</v>
      </c>
      <c r="F99" s="12">
        <f t="shared" si="4"/>
        <v>60350</v>
      </c>
    </row>
    <row r="100" spans="1:8">
      <c r="A100" s="8">
        <v>6</v>
      </c>
      <c r="B100" s="11" t="s">
        <v>1184</v>
      </c>
      <c r="C100" s="10">
        <v>5.9769999999999997E-3</v>
      </c>
      <c r="D100" s="12">
        <f t="shared" si="5"/>
        <v>73100</v>
      </c>
      <c r="E100" s="13">
        <f t="shared" si="3"/>
        <v>36550</v>
      </c>
      <c r="F100" s="12">
        <f t="shared" si="4"/>
        <v>36550</v>
      </c>
    </row>
    <row r="101" spans="1:8">
      <c r="A101" s="8">
        <v>6</v>
      </c>
      <c r="B101" s="11" t="s">
        <v>1185</v>
      </c>
      <c r="C101" s="10">
        <v>2.2225000000000002E-2</v>
      </c>
      <c r="D101" s="12">
        <f t="shared" si="5"/>
        <v>271816</v>
      </c>
      <c r="E101" s="13">
        <f t="shared" si="3"/>
        <v>135908</v>
      </c>
      <c r="F101" s="12">
        <f t="shared" si="4"/>
        <v>135908</v>
      </c>
    </row>
    <row r="102" spans="1:8">
      <c r="A102" s="8">
        <v>6</v>
      </c>
      <c r="B102" s="11" t="s">
        <v>1186</v>
      </c>
      <c r="C102" s="10">
        <v>0</v>
      </c>
      <c r="D102" s="12">
        <f t="shared" si="5"/>
        <v>0</v>
      </c>
      <c r="E102" s="13">
        <f t="shared" si="3"/>
        <v>0</v>
      </c>
      <c r="F102" s="12">
        <f t="shared" si="4"/>
        <v>0</v>
      </c>
    </row>
    <row r="103" spans="1:8">
      <c r="A103" s="8">
        <v>6</v>
      </c>
      <c r="B103" s="11" t="s">
        <v>1187</v>
      </c>
      <c r="C103" s="10">
        <v>7.3438000000000003E-2</v>
      </c>
      <c r="D103" s="12">
        <f t="shared" si="5"/>
        <v>898159</v>
      </c>
      <c r="E103" s="13">
        <f t="shared" si="3"/>
        <v>449080</v>
      </c>
      <c r="F103" s="12">
        <f t="shared" si="4"/>
        <v>449079</v>
      </c>
    </row>
    <row r="104" spans="1:8">
      <c r="A104" s="8">
        <v>6</v>
      </c>
      <c r="B104" s="11" t="s">
        <v>1188</v>
      </c>
      <c r="C104" s="10">
        <v>1.5799999999988046E-4</v>
      </c>
      <c r="D104" s="12">
        <f>+D3-SUM(D4:D6)-SUM(D11:D50)-D54-D58-D62-D66-D70-D74-D78-D82-D86-D90-SUM(D94:D103)</f>
        <v>1933</v>
      </c>
      <c r="E104" s="13">
        <f t="shared" si="3"/>
        <v>967</v>
      </c>
      <c r="F104" s="12">
        <f t="shared" si="4"/>
        <v>966</v>
      </c>
    </row>
    <row r="105" spans="1:8">
      <c r="A105" s="8"/>
      <c r="B105" s="28" t="s">
        <v>288</v>
      </c>
      <c r="C105" s="10">
        <v>1</v>
      </c>
      <c r="D105" s="12">
        <f>+SUM(D4:D5)+SUM(D8:D49)+SUM(D52:D53)+SUM(D56:D57)+SUM(D60:D61)+SUM(D64:D65)+SUM(D68:D69)+SUM(D72:D73)+SUM(D76:D77)+SUM(D80:D81)+SUM(D84:D85)+SUM(D88:D89)+SUM(D92:D104)</f>
        <v>12230169</v>
      </c>
      <c r="E105" s="12">
        <f>+SUM(E4:E5)+SUM(E8:E49)+SUM(E52:E53)+SUM(E56:E57)+SUM(E60:E61)+SUM(E64:E65)+SUM(E68:E69)+SUM(E72:E73)+SUM(E76:E77)+SUM(E80:E81)+SUM(E84:E85)+SUM(E88:E89)+SUM(E92:E104)</f>
        <v>6115098</v>
      </c>
      <c r="F105" s="12">
        <f>+SUM(F4:F5)+SUM(F8:F49)+SUM(F52:F53)+SUM(F56:F57)+SUM(F60:F61)+SUM(F64:F65)+SUM(F68:F69)+SUM(F72:F73)+SUM(F76:F77)+SUM(F80:F81)+SUM(F84:F85)+SUM(F88:F89)+SUM(F92:F104)</f>
        <v>6115071</v>
      </c>
    </row>
    <row r="106" spans="1:8">
      <c r="B106" s="18" t="s">
        <v>38</v>
      </c>
      <c r="D106" s="19">
        <f>+D4</f>
        <v>11337</v>
      </c>
      <c r="E106" s="19">
        <f>+E4</f>
        <v>5669</v>
      </c>
      <c r="F106" s="19">
        <f>+F4</f>
        <v>5668</v>
      </c>
    </row>
    <row r="107" spans="1:8">
      <c r="B107" s="2" t="s">
        <v>39</v>
      </c>
      <c r="D107" s="19">
        <f>+D8</f>
        <v>417386</v>
      </c>
      <c r="E107" s="19">
        <f>+E8</f>
        <v>208693</v>
      </c>
      <c r="F107" s="19">
        <f>+F8</f>
        <v>208693</v>
      </c>
    </row>
    <row r="108" spans="1:8">
      <c r="B108" s="2" t="s">
        <v>40</v>
      </c>
      <c r="D108" s="19">
        <f>+D52+D56+D60+D64+D68+D72+D76+D80+D84+D88+D92</f>
        <v>2660107</v>
      </c>
      <c r="E108" s="19">
        <f>+E52+E56+E60+E64+E68+E72+E76+E80+E84+E88+E92</f>
        <v>1330056</v>
      </c>
      <c r="F108" s="19">
        <f>+F52+F56+F60+F64+F68+F72+F76+F80+F84+F88+F92</f>
        <v>1330051</v>
      </c>
      <c r="H108" s="3">
        <v>1</v>
      </c>
    </row>
    <row r="109" spans="1:8">
      <c r="B109" s="18" t="s">
        <v>41</v>
      </c>
      <c r="D109" s="19">
        <f>+D105-D106-D107-D108</f>
        <v>9141339</v>
      </c>
      <c r="E109" s="19">
        <f>+E105-E106-E107-E108</f>
        <v>4570680</v>
      </c>
      <c r="F109" s="19">
        <f>+F105-F106-F107-F108</f>
        <v>4570659</v>
      </c>
      <c r="H109" s="3">
        <v>2</v>
      </c>
    </row>
    <row r="110" spans="1:8"/>
    <row r="111" spans="1:8" hidden="1">
      <c r="B111" s="3" t="s">
        <v>42</v>
      </c>
      <c r="C111" s="4">
        <v>2.9999999998804583E-6</v>
      </c>
      <c r="D111" s="3">
        <f>+D104-ROUND(D3*C104,0)</f>
        <v>1</v>
      </c>
    </row>
    <row r="112" spans="1:8"/>
  </sheetData>
  <pageMargins left="0.7" right="0.7" top="0.75" bottom="0.75" header="0.3" footer="0.3"/>
  <pageSetup scale="65" fitToHeight="2"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1">
    <pageSetUpPr fitToPage="1"/>
  </sheetPr>
  <dimension ref="A1:WVB85"/>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1189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Worksheet'!$D$52</f>
        <v>542617</v>
      </c>
      <c r="E3" s="11"/>
      <c r="F3" s="11"/>
    </row>
    <row r="4" spans="1:6">
      <c r="A4" s="8">
        <v>0</v>
      </c>
      <c r="B4" s="11" t="s">
        <v>4</v>
      </c>
      <c r="C4" s="10">
        <v>1.204E-3</v>
      </c>
      <c r="D4" s="12">
        <f>ROUND(D$3*C4,0)</f>
        <v>653</v>
      </c>
      <c r="E4" s="13">
        <f>ROUND(D4/2,0)</f>
        <v>327</v>
      </c>
      <c r="F4" s="12">
        <f>D4-E4</f>
        <v>326</v>
      </c>
    </row>
    <row r="5" spans="1:6">
      <c r="A5" s="8">
        <v>1</v>
      </c>
      <c r="B5" s="11" t="s">
        <v>1190</v>
      </c>
      <c r="C5" s="10">
        <v>0.17135500000000001</v>
      </c>
      <c r="D5" s="9">
        <f>ROUND(D$3*C5,0)</f>
        <v>92980</v>
      </c>
      <c r="E5" s="11">
        <f>ROUND(D5/2,0)</f>
        <v>46490</v>
      </c>
      <c r="F5" s="9">
        <f>D5-E5</f>
        <v>46490</v>
      </c>
    </row>
    <row r="6" spans="1:6">
      <c r="A6" s="8"/>
      <c r="B6" s="11" t="s">
        <v>6</v>
      </c>
      <c r="C6" s="11"/>
      <c r="D6" s="14">
        <v>0.34275800000000001</v>
      </c>
      <c r="E6" s="11"/>
      <c r="F6" s="11"/>
    </row>
    <row r="7" spans="1:6">
      <c r="A7" s="8"/>
      <c r="B7" s="11" t="s">
        <v>7</v>
      </c>
      <c r="C7" s="11"/>
      <c r="D7" s="15">
        <f>ROUND(D5*D6,0)</f>
        <v>31870</v>
      </c>
      <c r="E7" s="16">
        <f>ROUND(D7/2,0)</f>
        <v>15935</v>
      </c>
      <c r="F7" s="15">
        <f>D7-E7</f>
        <v>15935</v>
      </c>
    </row>
    <row r="8" spans="1:6">
      <c r="A8" s="8"/>
      <c r="B8" s="11" t="s">
        <v>8</v>
      </c>
      <c r="C8" s="11"/>
      <c r="D8" s="12">
        <f>+D5-D7</f>
        <v>61110</v>
      </c>
      <c r="E8" s="13">
        <f>ROUND(D8/2,0)</f>
        <v>30555</v>
      </c>
      <c r="F8" s="12">
        <f>D8-E8</f>
        <v>30555</v>
      </c>
    </row>
    <row r="9" spans="1:6">
      <c r="A9" s="8">
        <v>2</v>
      </c>
      <c r="B9" s="11" t="s">
        <v>1191</v>
      </c>
      <c r="C9" s="11"/>
      <c r="D9" s="9"/>
      <c r="E9" s="11"/>
      <c r="F9" s="11"/>
    </row>
    <row r="10" spans="1:6">
      <c r="A10" s="8"/>
      <c r="B10" s="11" t="s">
        <v>10</v>
      </c>
      <c r="C10" s="10">
        <v>1.5900000000000001E-3</v>
      </c>
      <c r="D10" s="12">
        <f>ROUND(D$3*C10,0)</f>
        <v>863</v>
      </c>
      <c r="E10" s="13">
        <f>ROUND(D10/2,0)</f>
        <v>432</v>
      </c>
      <c r="F10" s="12">
        <f>D10-E10</f>
        <v>431</v>
      </c>
    </row>
    <row r="11" spans="1:6">
      <c r="A11" s="8"/>
      <c r="B11" s="11" t="s">
        <v>11</v>
      </c>
      <c r="C11" s="10">
        <v>1.5899999999999999E-4</v>
      </c>
      <c r="D11" s="12">
        <f>ROUND(D$3*C11,0)</f>
        <v>86</v>
      </c>
      <c r="E11" s="13">
        <f>ROUND(D11/2,0)</f>
        <v>43</v>
      </c>
      <c r="F11" s="12">
        <f>D11-E11</f>
        <v>43</v>
      </c>
    </row>
    <row r="12" spans="1:6">
      <c r="A12" s="8">
        <v>2</v>
      </c>
      <c r="B12" s="11" t="s">
        <v>107</v>
      </c>
      <c r="C12" s="11"/>
      <c r="D12" s="9"/>
      <c r="E12" s="11"/>
      <c r="F12" s="11"/>
    </row>
    <row r="13" spans="1:6">
      <c r="A13" s="8"/>
      <c r="B13" s="11" t="s">
        <v>10</v>
      </c>
      <c r="C13" s="10">
        <v>6.8970000000000004E-3</v>
      </c>
      <c r="D13" s="12">
        <f>ROUND(D$3*C13,0)</f>
        <v>3742</v>
      </c>
      <c r="E13" s="13">
        <f>ROUND(D13/2,0)</f>
        <v>1871</v>
      </c>
      <c r="F13" s="12">
        <f>D13-E13</f>
        <v>1871</v>
      </c>
    </row>
    <row r="14" spans="1:6">
      <c r="A14" s="8"/>
      <c r="B14" s="11" t="s">
        <v>11</v>
      </c>
      <c r="C14" s="10">
        <v>7.2199999999999999E-4</v>
      </c>
      <c r="D14" s="12">
        <f>ROUND(D$3*C14,0)</f>
        <v>392</v>
      </c>
      <c r="E14" s="13">
        <f>ROUND(D14/2,0)</f>
        <v>196</v>
      </c>
      <c r="F14" s="12">
        <f>D14-E14</f>
        <v>196</v>
      </c>
    </row>
    <row r="15" spans="1:6">
      <c r="A15" s="8">
        <v>2</v>
      </c>
      <c r="B15" s="11" t="s">
        <v>85</v>
      </c>
      <c r="C15" s="11"/>
      <c r="D15" s="9"/>
      <c r="E15" s="11"/>
      <c r="F15" s="11"/>
    </row>
    <row r="16" spans="1:6">
      <c r="A16" s="8"/>
      <c r="B16" s="11" t="s">
        <v>10</v>
      </c>
      <c r="C16" s="10">
        <v>3.6670000000000001E-3</v>
      </c>
      <c r="D16" s="12">
        <f>ROUND(D$3*C16,0)</f>
        <v>1990</v>
      </c>
      <c r="E16" s="13">
        <f>ROUND(D16/2,0)</f>
        <v>995</v>
      </c>
      <c r="F16" s="12">
        <f>D16-E16</f>
        <v>995</v>
      </c>
    </row>
    <row r="17" spans="1:6">
      <c r="A17" s="8"/>
      <c r="B17" s="11" t="s">
        <v>11</v>
      </c>
      <c r="C17" s="10">
        <v>4.8000000000000001E-5</v>
      </c>
      <c r="D17" s="12">
        <f>ROUND(D$3*C17,0)</f>
        <v>26</v>
      </c>
      <c r="E17" s="13">
        <f>ROUND(D17/2,0)</f>
        <v>13</v>
      </c>
      <c r="F17" s="12">
        <f>D17-E17</f>
        <v>13</v>
      </c>
    </row>
    <row r="18" spans="1:6">
      <c r="A18" s="8">
        <v>2</v>
      </c>
      <c r="B18" s="11" t="s">
        <v>593</v>
      </c>
      <c r="C18" s="11"/>
      <c r="D18" s="9"/>
      <c r="E18" s="11"/>
      <c r="F18" s="11"/>
    </row>
    <row r="19" spans="1:6">
      <c r="A19" s="8"/>
      <c r="B19" s="11" t="s">
        <v>10</v>
      </c>
      <c r="C19" s="10">
        <v>9.01E-4</v>
      </c>
      <c r="D19" s="12">
        <f>ROUND(D$3*C19,0)</f>
        <v>489</v>
      </c>
      <c r="E19" s="13">
        <f>ROUND(D19/2,0)</f>
        <v>245</v>
      </c>
      <c r="F19" s="12">
        <f>D19-E19</f>
        <v>244</v>
      </c>
    </row>
    <row r="20" spans="1:6">
      <c r="A20" s="8"/>
      <c r="B20" s="11" t="s">
        <v>11</v>
      </c>
      <c r="C20" s="10">
        <v>7.4700000000000005E-4</v>
      </c>
      <c r="D20" s="12">
        <f>ROUND(D$3*C20,0)</f>
        <v>405</v>
      </c>
      <c r="E20" s="13">
        <f>ROUND(D20/2,0)</f>
        <v>203</v>
      </c>
      <c r="F20" s="12">
        <f>D20-E20</f>
        <v>202</v>
      </c>
    </row>
    <row r="21" spans="1:6">
      <c r="A21" s="8">
        <v>2</v>
      </c>
      <c r="B21" s="11" t="s">
        <v>1001</v>
      </c>
      <c r="C21" s="11"/>
      <c r="D21" s="9"/>
      <c r="E21" s="11"/>
      <c r="F21" s="11"/>
    </row>
    <row r="22" spans="1:6">
      <c r="A22" s="8"/>
      <c r="B22" s="11" t="s">
        <v>10</v>
      </c>
      <c r="C22" s="10">
        <v>2.3370000000000001E-3</v>
      </c>
      <c r="D22" s="12">
        <f>ROUND(D$3*C22,0)</f>
        <v>1268</v>
      </c>
      <c r="E22" s="13">
        <f>ROUND(D22/2,0)</f>
        <v>634</v>
      </c>
      <c r="F22" s="12">
        <f>D22-E22</f>
        <v>634</v>
      </c>
    </row>
    <row r="23" spans="1:6">
      <c r="A23" s="8"/>
      <c r="B23" s="11" t="s">
        <v>11</v>
      </c>
      <c r="C23" s="10">
        <v>5.1599999999999997E-4</v>
      </c>
      <c r="D23" s="12">
        <f>ROUND(D$3*C23,0)</f>
        <v>280</v>
      </c>
      <c r="E23" s="13">
        <f>ROUND(D23/2,0)</f>
        <v>140</v>
      </c>
      <c r="F23" s="12">
        <f>D23-E23</f>
        <v>140</v>
      </c>
    </row>
    <row r="24" spans="1:6">
      <c r="A24" s="8">
        <v>2</v>
      </c>
      <c r="B24" s="11" t="s">
        <v>795</v>
      </c>
      <c r="C24" s="11"/>
      <c r="D24" s="9"/>
      <c r="E24" s="11"/>
      <c r="F24" s="11"/>
    </row>
    <row r="25" spans="1:6">
      <c r="A25" s="8"/>
      <c r="B25" s="11" t="s">
        <v>10</v>
      </c>
      <c r="C25" s="10">
        <v>1.4120000000000001E-3</v>
      </c>
      <c r="D25" s="12">
        <f>ROUND(D$3*C25,0)</f>
        <v>766</v>
      </c>
      <c r="E25" s="13">
        <f>ROUND(D25/2,0)</f>
        <v>383</v>
      </c>
      <c r="F25" s="12">
        <f>D25-E25</f>
        <v>383</v>
      </c>
    </row>
    <row r="26" spans="1:6">
      <c r="A26" s="8"/>
      <c r="B26" s="11" t="s">
        <v>11</v>
      </c>
      <c r="C26" s="10">
        <v>1.0319999999999999E-3</v>
      </c>
      <c r="D26" s="12">
        <f>ROUND(D$3*C26,0)</f>
        <v>560</v>
      </c>
      <c r="E26" s="13">
        <f>ROUND(D26/2,0)</f>
        <v>280</v>
      </c>
      <c r="F26" s="12">
        <f>D26-E26</f>
        <v>280</v>
      </c>
    </row>
    <row r="27" spans="1:6">
      <c r="A27" s="8">
        <v>2</v>
      </c>
      <c r="B27" s="11" t="s">
        <v>183</v>
      </c>
      <c r="C27" s="11"/>
      <c r="D27" s="9"/>
      <c r="E27" s="11"/>
      <c r="F27" s="11"/>
    </row>
    <row r="28" spans="1:6">
      <c r="A28" s="8"/>
      <c r="B28" s="11" t="s">
        <v>10</v>
      </c>
      <c r="C28" s="10">
        <v>7.6199999999999998E-4</v>
      </c>
      <c r="D28" s="12">
        <f>ROUND(D$3*C28,0)</f>
        <v>413</v>
      </c>
      <c r="E28" s="13">
        <f>ROUND(D28/2,0)</f>
        <v>207</v>
      </c>
      <c r="F28" s="12">
        <f>D28-E28</f>
        <v>206</v>
      </c>
    </row>
    <row r="29" spans="1:6">
      <c r="A29" s="8"/>
      <c r="B29" s="11" t="s">
        <v>11</v>
      </c>
      <c r="C29" s="10">
        <v>2.63E-4</v>
      </c>
      <c r="D29" s="12">
        <f>ROUND(D$3*C29,0)</f>
        <v>143</v>
      </c>
      <c r="E29" s="13">
        <f>ROUND(D29/2,0)</f>
        <v>72</v>
      </c>
      <c r="F29" s="12">
        <f>D29-E29</f>
        <v>71</v>
      </c>
    </row>
    <row r="30" spans="1:6">
      <c r="A30" s="8">
        <v>2</v>
      </c>
      <c r="B30" s="11" t="s">
        <v>20</v>
      </c>
      <c r="C30" s="11"/>
      <c r="D30" s="9"/>
      <c r="E30" s="11"/>
      <c r="F30" s="11"/>
    </row>
    <row r="31" spans="1:6">
      <c r="A31" s="8"/>
      <c r="B31" s="11" t="s">
        <v>10</v>
      </c>
      <c r="C31" s="10">
        <v>4.9870000000000001E-3</v>
      </c>
      <c r="D31" s="12">
        <f>ROUND(D$3*C31,0)</f>
        <v>2706</v>
      </c>
      <c r="E31" s="13">
        <f>ROUND(D31/2,0)</f>
        <v>1353</v>
      </c>
      <c r="F31" s="12">
        <f>D31-E31</f>
        <v>1353</v>
      </c>
    </row>
    <row r="32" spans="1:6">
      <c r="A32" s="8"/>
      <c r="B32" s="11" t="s">
        <v>11</v>
      </c>
      <c r="C32" s="10">
        <v>6.3400000000000001E-4</v>
      </c>
      <c r="D32" s="12">
        <f>ROUND(D$3*C32,0)</f>
        <v>344</v>
      </c>
      <c r="E32" s="13">
        <f>ROUND(D32/2,0)</f>
        <v>172</v>
      </c>
      <c r="F32" s="12">
        <f>D32-E32</f>
        <v>172</v>
      </c>
    </row>
    <row r="33" spans="1:6">
      <c r="A33" s="8">
        <v>2</v>
      </c>
      <c r="B33" s="11" t="s">
        <v>1192</v>
      </c>
      <c r="C33" s="11"/>
      <c r="D33" s="9"/>
      <c r="E33" s="11"/>
      <c r="F33" s="11"/>
    </row>
    <row r="34" spans="1:6">
      <c r="A34" s="8"/>
      <c r="B34" s="11" t="s">
        <v>10</v>
      </c>
      <c r="C34" s="10">
        <v>1.122E-3</v>
      </c>
      <c r="D34" s="12">
        <f>ROUND(D$3*C34,0)</f>
        <v>609</v>
      </c>
      <c r="E34" s="13">
        <f>ROUND(D34/2,0)</f>
        <v>305</v>
      </c>
      <c r="F34" s="12">
        <f>D34-E34</f>
        <v>304</v>
      </c>
    </row>
    <row r="35" spans="1:6">
      <c r="A35" s="8"/>
      <c r="B35" s="11" t="s">
        <v>11</v>
      </c>
      <c r="C35" s="10">
        <v>1.84E-4</v>
      </c>
      <c r="D35" s="12">
        <f>ROUND(D$3*C35,0)</f>
        <v>100</v>
      </c>
      <c r="E35" s="13">
        <f>ROUND(D35/2,0)</f>
        <v>50</v>
      </c>
      <c r="F35" s="12">
        <f>D35-E35</f>
        <v>50</v>
      </c>
    </row>
    <row r="36" spans="1:6">
      <c r="A36" s="8">
        <v>2</v>
      </c>
      <c r="B36" s="11" t="s">
        <v>1193</v>
      </c>
      <c r="C36" s="11"/>
      <c r="D36" s="9"/>
      <c r="E36" s="11"/>
      <c r="F36" s="11"/>
    </row>
    <row r="37" spans="1:6">
      <c r="A37" s="8"/>
      <c r="B37" s="11" t="s">
        <v>10</v>
      </c>
      <c r="C37" s="10">
        <v>7.7999999999999999E-5</v>
      </c>
      <c r="D37" s="12">
        <f t="shared" ref="D37:D45" si="0">ROUND(D$3*C37,0)</f>
        <v>42</v>
      </c>
      <c r="E37" s="13">
        <f t="shared" ref="E37:E45" si="1">ROUND(D37/2,0)</f>
        <v>21</v>
      </c>
      <c r="F37" s="12">
        <f t="shared" ref="F37:F45" si="2">D37-E37</f>
        <v>21</v>
      </c>
    </row>
    <row r="38" spans="1:6">
      <c r="A38" s="8"/>
      <c r="B38" s="11" t="s">
        <v>11</v>
      </c>
      <c r="C38" s="10">
        <v>1.4530000000000001E-3</v>
      </c>
      <c r="D38" s="12">
        <f t="shared" si="0"/>
        <v>788</v>
      </c>
      <c r="E38" s="13">
        <f t="shared" si="1"/>
        <v>394</v>
      </c>
      <c r="F38" s="12">
        <f t="shared" si="2"/>
        <v>394</v>
      </c>
    </row>
    <row r="39" spans="1:6">
      <c r="A39" s="8">
        <v>3</v>
      </c>
      <c r="B39" s="11" t="s">
        <v>1194</v>
      </c>
      <c r="C39" s="10">
        <v>5.8999999999999998E-5</v>
      </c>
      <c r="D39" s="12">
        <f t="shared" si="0"/>
        <v>32</v>
      </c>
      <c r="E39" s="13">
        <f t="shared" si="1"/>
        <v>16</v>
      </c>
      <c r="F39" s="12">
        <f t="shared" si="2"/>
        <v>16</v>
      </c>
    </row>
    <row r="40" spans="1:6">
      <c r="A40" s="8">
        <v>3</v>
      </c>
      <c r="B40" s="11" t="s">
        <v>1195</v>
      </c>
      <c r="C40" s="10">
        <v>1.206E-2</v>
      </c>
      <c r="D40" s="12">
        <f t="shared" si="0"/>
        <v>6544</v>
      </c>
      <c r="E40" s="13">
        <f t="shared" si="1"/>
        <v>3272</v>
      </c>
      <c r="F40" s="12">
        <f t="shared" si="2"/>
        <v>3272</v>
      </c>
    </row>
    <row r="41" spans="1:6">
      <c r="A41" s="8">
        <v>3</v>
      </c>
      <c r="B41" s="11" t="s">
        <v>1196</v>
      </c>
      <c r="C41" s="10">
        <v>3.5099999999999999E-2</v>
      </c>
      <c r="D41" s="12">
        <f t="shared" si="0"/>
        <v>19046</v>
      </c>
      <c r="E41" s="13">
        <f t="shared" si="1"/>
        <v>9523</v>
      </c>
      <c r="F41" s="12">
        <f t="shared" si="2"/>
        <v>9523</v>
      </c>
    </row>
    <row r="42" spans="1:6">
      <c r="A42" s="8">
        <v>3</v>
      </c>
      <c r="B42" s="11" t="s">
        <v>1197</v>
      </c>
      <c r="C42" s="10">
        <v>1.341E-3</v>
      </c>
      <c r="D42" s="12">
        <f t="shared" si="0"/>
        <v>728</v>
      </c>
      <c r="E42" s="13">
        <f t="shared" si="1"/>
        <v>364</v>
      </c>
      <c r="F42" s="12">
        <f t="shared" si="2"/>
        <v>364</v>
      </c>
    </row>
    <row r="43" spans="1:6">
      <c r="A43" s="8">
        <v>3</v>
      </c>
      <c r="B43" s="11" t="s">
        <v>1198</v>
      </c>
      <c r="C43" s="10">
        <v>3.6400000000000001E-4</v>
      </c>
      <c r="D43" s="12">
        <f t="shared" si="0"/>
        <v>198</v>
      </c>
      <c r="E43" s="13">
        <f t="shared" si="1"/>
        <v>99</v>
      </c>
      <c r="F43" s="12">
        <f t="shared" si="2"/>
        <v>99</v>
      </c>
    </row>
    <row r="44" spans="1:6">
      <c r="A44" s="8">
        <v>3</v>
      </c>
      <c r="B44" s="11" t="s">
        <v>1199</v>
      </c>
      <c r="C44" s="10">
        <v>9.4527E-2</v>
      </c>
      <c r="D44" s="12">
        <f t="shared" si="0"/>
        <v>51292</v>
      </c>
      <c r="E44" s="13">
        <f t="shared" si="1"/>
        <v>25646</v>
      </c>
      <c r="F44" s="12">
        <f t="shared" si="2"/>
        <v>25646</v>
      </c>
    </row>
    <row r="45" spans="1:6">
      <c r="A45" s="8">
        <v>4</v>
      </c>
      <c r="B45" s="11" t="s">
        <v>1200</v>
      </c>
      <c r="C45" s="10">
        <v>4.5342E-2</v>
      </c>
      <c r="D45" s="9">
        <f t="shared" si="0"/>
        <v>24603</v>
      </c>
      <c r="E45" s="11">
        <f t="shared" si="1"/>
        <v>12302</v>
      </c>
      <c r="F45" s="9">
        <f t="shared" si="2"/>
        <v>12301</v>
      </c>
    </row>
    <row r="46" spans="1:6">
      <c r="A46" s="8"/>
      <c r="B46" s="11" t="s">
        <v>28</v>
      </c>
      <c r="C46" s="11"/>
      <c r="D46" s="14">
        <v>0.41400199999999998</v>
      </c>
      <c r="E46" s="11"/>
      <c r="F46" s="11"/>
    </row>
    <row r="47" spans="1:6">
      <c r="A47" s="8"/>
      <c r="B47" s="11" t="s">
        <v>29</v>
      </c>
      <c r="C47" s="11"/>
      <c r="D47" s="15">
        <f>ROUND(D45*D46,0)</f>
        <v>10186</v>
      </c>
      <c r="E47" s="16">
        <f>ROUND(D47/2,0)</f>
        <v>5093</v>
      </c>
      <c r="F47" s="15">
        <f>D47-E47</f>
        <v>5093</v>
      </c>
    </row>
    <row r="48" spans="1:6">
      <c r="A48" s="8"/>
      <c r="B48" s="11" t="s">
        <v>30</v>
      </c>
      <c r="C48" s="11"/>
      <c r="D48" s="12">
        <f>+D45-D47</f>
        <v>14417</v>
      </c>
      <c r="E48" s="13">
        <f>ROUND(D48/2,0)</f>
        <v>7209</v>
      </c>
      <c r="F48" s="12">
        <f>D48-E48</f>
        <v>7208</v>
      </c>
    </row>
    <row r="49" spans="1:6">
      <c r="A49" s="8">
        <v>4</v>
      </c>
      <c r="B49" s="11" t="s">
        <v>1201</v>
      </c>
      <c r="C49" s="10">
        <v>0.102782</v>
      </c>
      <c r="D49" s="9">
        <f>ROUND(D$3*C49,0)</f>
        <v>55771</v>
      </c>
      <c r="E49" s="11">
        <f>ROUND(D49/2,0)</f>
        <v>27886</v>
      </c>
      <c r="F49" s="9">
        <f>D49-E49</f>
        <v>27885</v>
      </c>
    </row>
    <row r="50" spans="1:6">
      <c r="A50" s="8"/>
      <c r="B50" s="11" t="s">
        <v>28</v>
      </c>
      <c r="C50" s="11"/>
      <c r="D50" s="14">
        <v>0.495645</v>
      </c>
      <c r="E50" s="11"/>
      <c r="F50" s="11"/>
    </row>
    <row r="51" spans="1:6">
      <c r="A51" s="8"/>
      <c r="B51" s="11" t="s">
        <v>29</v>
      </c>
      <c r="C51" s="11"/>
      <c r="D51" s="15">
        <f>ROUND(D49*D50,0)</f>
        <v>27643</v>
      </c>
      <c r="E51" s="16">
        <f>ROUND(D51/2,0)</f>
        <v>13822</v>
      </c>
      <c r="F51" s="15">
        <f>D51-E51</f>
        <v>13821</v>
      </c>
    </row>
    <row r="52" spans="1:6">
      <c r="A52" s="8"/>
      <c r="B52" s="11" t="s">
        <v>30</v>
      </c>
      <c r="C52" s="11"/>
      <c r="D52" s="12">
        <f>+D49-D51</f>
        <v>28128</v>
      </c>
      <c r="E52" s="13">
        <f>ROUND(D52/2,0)</f>
        <v>14064</v>
      </c>
      <c r="F52" s="12">
        <f>D52-E52</f>
        <v>14064</v>
      </c>
    </row>
    <row r="53" spans="1:6">
      <c r="A53" s="8">
        <v>4</v>
      </c>
      <c r="B53" s="11" t="s">
        <v>557</v>
      </c>
      <c r="C53" s="10">
        <v>5.6209000000000002E-2</v>
      </c>
      <c r="D53" s="9">
        <f>ROUND(D$3*C53,0)</f>
        <v>30500</v>
      </c>
      <c r="E53" s="11">
        <f>ROUND(D53/2,0)</f>
        <v>15250</v>
      </c>
      <c r="F53" s="9">
        <f>D53-E53</f>
        <v>15250</v>
      </c>
    </row>
    <row r="54" spans="1:6">
      <c r="A54" s="8"/>
      <c r="B54" s="11" t="s">
        <v>28</v>
      </c>
      <c r="C54" s="11"/>
      <c r="D54" s="14">
        <v>0.48541400000000001</v>
      </c>
      <c r="E54" s="11"/>
      <c r="F54" s="11"/>
    </row>
    <row r="55" spans="1:6">
      <c r="A55" s="8"/>
      <c r="B55" s="11" t="s">
        <v>29</v>
      </c>
      <c r="C55" s="11"/>
      <c r="D55" s="15">
        <f>ROUND(D53*D54,0)</f>
        <v>14805</v>
      </c>
      <c r="E55" s="16">
        <f>ROUND(D55/2,0)</f>
        <v>7403</v>
      </c>
      <c r="F55" s="15">
        <f>D55-E55</f>
        <v>7402</v>
      </c>
    </row>
    <row r="56" spans="1:6">
      <c r="A56" s="8"/>
      <c r="B56" s="11" t="s">
        <v>30</v>
      </c>
      <c r="C56" s="11"/>
      <c r="D56" s="12">
        <f>+D53-D55</f>
        <v>15695</v>
      </c>
      <c r="E56" s="13">
        <f>ROUND(D56/2,0)</f>
        <v>7848</v>
      </c>
      <c r="F56" s="12">
        <f>D56-E56</f>
        <v>7847</v>
      </c>
    </row>
    <row r="57" spans="1:6">
      <c r="A57" s="8">
        <v>4</v>
      </c>
      <c r="B57" s="11" t="s">
        <v>1087</v>
      </c>
      <c r="C57" s="10">
        <v>2.7023999999999999E-2</v>
      </c>
      <c r="D57" s="9">
        <f>ROUND(D$3*C57,0)</f>
        <v>14664</v>
      </c>
      <c r="E57" s="11">
        <f>ROUND(D57/2,0)</f>
        <v>7332</v>
      </c>
      <c r="F57" s="9">
        <f>D57-E57</f>
        <v>7332</v>
      </c>
    </row>
    <row r="58" spans="1:6">
      <c r="A58" s="8"/>
      <c r="B58" s="11" t="s">
        <v>28</v>
      </c>
      <c r="C58" s="11"/>
      <c r="D58" s="14">
        <v>0.41838999999999998</v>
      </c>
      <c r="E58" s="11"/>
      <c r="F58" s="11"/>
    </row>
    <row r="59" spans="1:6">
      <c r="A59" s="8"/>
      <c r="B59" s="11" t="s">
        <v>29</v>
      </c>
      <c r="C59" s="11"/>
      <c r="D59" s="15">
        <f>ROUND(D57*D58,0)</f>
        <v>6135</v>
      </c>
      <c r="E59" s="16">
        <f>ROUND(D59/2,0)</f>
        <v>3068</v>
      </c>
      <c r="F59" s="15">
        <f>D59-E59</f>
        <v>3067</v>
      </c>
    </row>
    <row r="60" spans="1:6">
      <c r="A60" s="8"/>
      <c r="B60" s="11" t="s">
        <v>30</v>
      </c>
      <c r="C60" s="11"/>
      <c r="D60" s="12">
        <f>+D57-D59</f>
        <v>8529</v>
      </c>
      <c r="E60" s="13">
        <f>ROUND(D60/2,0)</f>
        <v>4265</v>
      </c>
      <c r="F60" s="12">
        <f>D60-E60</f>
        <v>4264</v>
      </c>
    </row>
    <row r="61" spans="1:6">
      <c r="A61" s="8">
        <v>4</v>
      </c>
      <c r="B61" s="11" t="s">
        <v>1202</v>
      </c>
      <c r="C61" s="10">
        <v>0.27815899999999999</v>
      </c>
      <c r="D61" s="9">
        <f>ROUND(D$3*C61,0)</f>
        <v>150934</v>
      </c>
      <c r="E61" s="11">
        <f>ROUND(D61/2,0)</f>
        <v>75467</v>
      </c>
      <c r="F61" s="9">
        <f>D61-E61</f>
        <v>75467</v>
      </c>
    </row>
    <row r="62" spans="1:6">
      <c r="A62" s="8"/>
      <c r="B62" s="11" t="s">
        <v>28</v>
      </c>
      <c r="C62" s="11"/>
      <c r="D62" s="14">
        <v>0.455814</v>
      </c>
      <c r="E62" s="11"/>
      <c r="F62" s="11"/>
    </row>
    <row r="63" spans="1:6">
      <c r="A63" s="8"/>
      <c r="B63" s="11" t="s">
        <v>29</v>
      </c>
      <c r="C63" s="11"/>
      <c r="D63" s="15">
        <f>ROUND(D61*D62,0)</f>
        <v>68798</v>
      </c>
      <c r="E63" s="16">
        <f>ROUND(D63/2,0)</f>
        <v>34399</v>
      </c>
      <c r="F63" s="15">
        <f>D63-E63</f>
        <v>34399</v>
      </c>
    </row>
    <row r="64" spans="1:6">
      <c r="A64" s="8"/>
      <c r="B64" s="11" t="s">
        <v>30</v>
      </c>
      <c r="C64" s="11"/>
      <c r="D64" s="12">
        <f>+D61-D63</f>
        <v>82136</v>
      </c>
      <c r="E64" s="13">
        <f>ROUND(D64/2,0)</f>
        <v>41068</v>
      </c>
      <c r="F64" s="12">
        <f>D64-E64</f>
        <v>41068</v>
      </c>
    </row>
    <row r="65" spans="1:6">
      <c r="A65" s="8">
        <v>4</v>
      </c>
      <c r="B65" s="11" t="s">
        <v>969</v>
      </c>
      <c r="C65" s="10">
        <v>5.6895000000000001E-2</v>
      </c>
      <c r="D65" s="9">
        <f>ROUND(D$3*C65,0)</f>
        <v>30872</v>
      </c>
      <c r="E65" s="11">
        <f>ROUND(D65/2,0)</f>
        <v>15436</v>
      </c>
      <c r="F65" s="9">
        <f>D65-E65</f>
        <v>15436</v>
      </c>
    </row>
    <row r="66" spans="1:6">
      <c r="A66" s="8"/>
      <c r="B66" s="11" t="s">
        <v>28</v>
      </c>
      <c r="C66" s="11"/>
      <c r="D66" s="14">
        <v>0.50257799999999997</v>
      </c>
      <c r="E66" s="11"/>
      <c r="F66" s="11"/>
    </row>
    <row r="67" spans="1:6">
      <c r="A67" s="8"/>
      <c r="B67" s="11" t="s">
        <v>29</v>
      </c>
      <c r="C67" s="11"/>
      <c r="D67" s="15">
        <f>ROUND(D65*D66,0)</f>
        <v>15516</v>
      </c>
      <c r="E67" s="16">
        <f>ROUND(D67/2,0)</f>
        <v>7758</v>
      </c>
      <c r="F67" s="15">
        <f>D67-E67</f>
        <v>7758</v>
      </c>
    </row>
    <row r="68" spans="1:6">
      <c r="A68" s="8"/>
      <c r="B68" s="11" t="s">
        <v>30</v>
      </c>
      <c r="C68" s="11"/>
      <c r="D68" s="12">
        <f>+D65-D67</f>
        <v>15356</v>
      </c>
      <c r="E68" s="13">
        <f>ROUND(D68/2,0)</f>
        <v>7678</v>
      </c>
      <c r="F68" s="12">
        <f>D68-E68</f>
        <v>7678</v>
      </c>
    </row>
    <row r="69" spans="1:6">
      <c r="A69" s="8">
        <v>4</v>
      </c>
      <c r="B69" s="11" t="s">
        <v>1203</v>
      </c>
      <c r="C69" s="10">
        <v>4.6542E-2</v>
      </c>
      <c r="D69" s="9">
        <f>ROUND(D$3*C69,0)</f>
        <v>25254</v>
      </c>
      <c r="E69" s="11">
        <f>ROUND(D69/2,0)</f>
        <v>12627</v>
      </c>
      <c r="F69" s="9">
        <f>D69-E69</f>
        <v>12627</v>
      </c>
    </row>
    <row r="70" spans="1:6">
      <c r="A70" s="8"/>
      <c r="B70" s="11" t="s">
        <v>28</v>
      </c>
      <c r="C70" s="11"/>
      <c r="D70" s="14">
        <v>0.49469099999999999</v>
      </c>
      <c r="E70" s="11"/>
      <c r="F70" s="11"/>
    </row>
    <row r="71" spans="1:6">
      <c r="A71" s="8" t="s">
        <v>590</v>
      </c>
      <c r="B71" s="11" t="s">
        <v>29</v>
      </c>
      <c r="C71" s="11"/>
      <c r="D71" s="15">
        <f>ROUND(D69*D70,0)</f>
        <v>12493</v>
      </c>
      <c r="E71" s="16">
        <f t="shared" ref="E71:E78" si="3">ROUND(D71/2,0)</f>
        <v>6247</v>
      </c>
      <c r="F71" s="15">
        <f t="shared" ref="F71:F78" si="4">D71-E71</f>
        <v>6246</v>
      </c>
    </row>
    <row r="72" spans="1:6">
      <c r="A72" s="8"/>
      <c r="B72" s="11" t="s">
        <v>30</v>
      </c>
      <c r="C72" s="11"/>
      <c r="D72" s="12">
        <f>+D69-D71</f>
        <v>12761</v>
      </c>
      <c r="E72" s="13">
        <f t="shared" si="3"/>
        <v>6381</v>
      </c>
      <c r="F72" s="12">
        <f t="shared" si="4"/>
        <v>6380</v>
      </c>
    </row>
    <row r="73" spans="1:6">
      <c r="A73" s="8">
        <v>5</v>
      </c>
      <c r="B73" s="11" t="s">
        <v>1204</v>
      </c>
      <c r="C73" s="10">
        <v>1.4339999999999999E-3</v>
      </c>
      <c r="D73" s="12">
        <f>ROUND(D$3*C73,0)</f>
        <v>778</v>
      </c>
      <c r="E73" s="13">
        <f t="shared" si="3"/>
        <v>389</v>
      </c>
      <c r="F73" s="12">
        <f t="shared" si="4"/>
        <v>389</v>
      </c>
    </row>
    <row r="74" spans="1:6">
      <c r="A74" s="8">
        <v>5</v>
      </c>
      <c r="B74" s="11" t="s">
        <v>1205</v>
      </c>
      <c r="C74" s="10">
        <v>1.8289999999999999E-3</v>
      </c>
      <c r="D74" s="12">
        <f>ROUND(D$3*C74,0)</f>
        <v>992</v>
      </c>
      <c r="E74" s="13">
        <f t="shared" si="3"/>
        <v>496</v>
      </c>
      <c r="F74" s="12">
        <f t="shared" si="4"/>
        <v>496</v>
      </c>
    </row>
    <row r="75" spans="1:6">
      <c r="A75" s="8">
        <v>5</v>
      </c>
      <c r="B75" s="11" t="s">
        <v>1206</v>
      </c>
      <c r="C75" s="10">
        <v>1.0571000000000001E-2</v>
      </c>
      <c r="D75" s="12">
        <f>ROUND(D$3*C75,0)</f>
        <v>5736</v>
      </c>
      <c r="E75" s="13">
        <f t="shared" si="3"/>
        <v>2868</v>
      </c>
      <c r="F75" s="12">
        <f t="shared" si="4"/>
        <v>2868</v>
      </c>
    </row>
    <row r="76" spans="1:6">
      <c r="A76" s="8">
        <v>5</v>
      </c>
      <c r="B76" s="11" t="s">
        <v>1207</v>
      </c>
      <c r="C76" s="10">
        <v>4.8710000000000003E-3</v>
      </c>
      <c r="D76" s="12">
        <f>ROUND(D$3*C76,0)</f>
        <v>2643</v>
      </c>
      <c r="E76" s="13">
        <f t="shared" si="3"/>
        <v>1322</v>
      </c>
      <c r="F76" s="12">
        <f t="shared" si="4"/>
        <v>1321</v>
      </c>
    </row>
    <row r="77" spans="1:6">
      <c r="A77" s="8">
        <v>5</v>
      </c>
      <c r="B77" s="11" t="s">
        <v>1208</v>
      </c>
      <c r="C77" s="10">
        <v>1.7409000000000001E-2</v>
      </c>
      <c r="D77" s="12">
        <f>ROUND(D$3*C77,0)</f>
        <v>9446</v>
      </c>
      <c r="E77" s="13">
        <f t="shared" si="3"/>
        <v>4723</v>
      </c>
      <c r="F77" s="12">
        <f t="shared" si="4"/>
        <v>4723</v>
      </c>
    </row>
    <row r="78" spans="1:6">
      <c r="A78" s="8">
        <v>6</v>
      </c>
      <c r="B78" s="11" t="s">
        <v>1209</v>
      </c>
      <c r="C78" s="10">
        <v>5.4119999999999724E-3</v>
      </c>
      <c r="D78" s="12">
        <f>+D3-SUM(D4:D5)-SUM(D10:D45)-D49-D53-D57-D61-D65-D69-SUM(D73:D77)</f>
        <v>2939</v>
      </c>
      <c r="E78" s="13">
        <f t="shared" si="3"/>
        <v>1470</v>
      </c>
      <c r="F78" s="12">
        <f t="shared" si="4"/>
        <v>1469</v>
      </c>
    </row>
    <row r="79" spans="1:6">
      <c r="A79" s="8"/>
      <c r="B79" s="28" t="s">
        <v>288</v>
      </c>
      <c r="C79" s="10">
        <v>1</v>
      </c>
      <c r="D79" s="12">
        <f>+D4+SUM(D7:D44)+SUM(D47:D48)+SUM(D51:D52)+SUM(D55:D56)+SUM(D59:D60)+SUM(D63:D64)+SUM(D67:D68)+SUM(D71:D78)</f>
        <v>542617</v>
      </c>
      <c r="E79" s="12">
        <f>+E4+SUM(E7:E44)+SUM(E47:E48)+SUM(E51:E52)+SUM(E55:E56)+SUM(E59:E60)+SUM(E63:E64)+SUM(E67:E68)+SUM(E71:E78)</f>
        <v>271317</v>
      </c>
      <c r="F79" s="12">
        <f>+F4+SUM(F7:F44)+SUM(F47:F48)+SUM(F51:F52)+SUM(F55:F56)+SUM(F59:F60)+SUM(F63:F64)+SUM(F67:F68)+SUM(F71:F78)</f>
        <v>271300</v>
      </c>
    </row>
    <row r="80" spans="1:6">
      <c r="B80" s="18" t="s">
        <v>38</v>
      </c>
      <c r="D80" s="19">
        <f>+D4</f>
        <v>653</v>
      </c>
      <c r="E80" s="19">
        <f>+E4</f>
        <v>327</v>
      </c>
      <c r="F80" s="19">
        <f>+F4</f>
        <v>326</v>
      </c>
    </row>
    <row r="81" spans="2:8">
      <c r="B81" s="2" t="s">
        <v>39</v>
      </c>
      <c r="D81" s="19">
        <f>+D7</f>
        <v>31870</v>
      </c>
      <c r="E81" s="19">
        <f>+E7</f>
        <v>15935</v>
      </c>
      <c r="F81" s="19">
        <f>+F7</f>
        <v>15935</v>
      </c>
    </row>
    <row r="82" spans="2:8">
      <c r="B82" s="2" t="s">
        <v>40</v>
      </c>
      <c r="D82" s="19">
        <f>+D47+D51+D55+D59+D63+D67+D71</f>
        <v>155576</v>
      </c>
      <c r="E82" s="19">
        <f>+E47+E51+E55+E59+E63+E67+E71</f>
        <v>77790</v>
      </c>
      <c r="F82" s="19">
        <f>+F47+F51+F55+F59+F63+F67+F71</f>
        <v>77786</v>
      </c>
      <c r="H82" s="3">
        <v>1</v>
      </c>
    </row>
    <row r="83" spans="2:8">
      <c r="B83" s="18" t="s">
        <v>41</v>
      </c>
      <c r="D83" s="19">
        <f>+D79-D80-D81-D82</f>
        <v>354518</v>
      </c>
      <c r="E83" s="19">
        <f>+E79-E80-E81-E82</f>
        <v>177265</v>
      </c>
      <c r="F83" s="19">
        <f>+F79-F80-F81-F82</f>
        <v>177253</v>
      </c>
      <c r="H83" s="3">
        <v>2</v>
      </c>
    </row>
    <row r="85" spans="2:8" hidden="1">
      <c r="B85" s="3" t="s">
        <v>42</v>
      </c>
      <c r="C85" s="4">
        <v>-1.0000000000278883E-6</v>
      </c>
      <c r="D85" s="3">
        <f>+D78-ROUND(D3*C78,0)</f>
        <v>2</v>
      </c>
    </row>
  </sheetData>
  <pageMargins left="0.7" right="0.7" top="0.75" bottom="0.75" header="0.3" footer="0.3"/>
  <pageSetup scale="54"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2">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1210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Worksheet'!$D$53</f>
        <v>134808</v>
      </c>
      <c r="E3" s="11"/>
      <c r="F3" s="11"/>
    </row>
    <row r="4" spans="1:6">
      <c r="A4" s="8">
        <v>0</v>
      </c>
      <c r="B4" s="11" t="s">
        <v>4</v>
      </c>
      <c r="C4" s="10">
        <v>1.129E-3</v>
      </c>
      <c r="D4" s="12">
        <f>ROUND(D$3*C4,0)</f>
        <v>152</v>
      </c>
      <c r="E4" s="13">
        <f>ROUND(D4/2,0)</f>
        <v>76</v>
      </c>
      <c r="F4" s="12">
        <f>D4-E4</f>
        <v>76</v>
      </c>
    </row>
    <row r="5" spans="1:6">
      <c r="A5" s="8">
        <v>1</v>
      </c>
      <c r="B5" s="11" t="s">
        <v>1211</v>
      </c>
      <c r="C5" s="10">
        <v>0.27809800000000001</v>
      </c>
      <c r="D5" s="9">
        <f>ROUND(D$3*C5,0)</f>
        <v>37490</v>
      </c>
      <c r="E5" s="11">
        <f>ROUND(D5/2,0)</f>
        <v>18745</v>
      </c>
      <c r="F5" s="9">
        <f>D5-E5</f>
        <v>18745</v>
      </c>
    </row>
    <row r="6" spans="1:6">
      <c r="A6" s="8"/>
      <c r="B6" s="11" t="s">
        <v>6</v>
      </c>
      <c r="C6" s="11"/>
      <c r="D6" s="14">
        <v>0.15964100000000001</v>
      </c>
      <c r="E6" s="11"/>
      <c r="F6" s="11"/>
    </row>
    <row r="7" spans="1:6">
      <c r="A7" s="8"/>
      <c r="B7" s="11" t="s">
        <v>7</v>
      </c>
      <c r="C7" s="11"/>
      <c r="D7" s="15">
        <f>ROUND(D5*D6,0)</f>
        <v>5985</v>
      </c>
      <c r="E7" s="16">
        <f>ROUND(D7/2,0)</f>
        <v>2993</v>
      </c>
      <c r="F7" s="15">
        <f>D7-E7</f>
        <v>2992</v>
      </c>
    </row>
    <row r="8" spans="1:6">
      <c r="A8" s="8"/>
      <c r="B8" s="11" t="s">
        <v>8</v>
      </c>
      <c r="C8" s="11"/>
      <c r="D8" s="12">
        <f>+D5-D7</f>
        <v>31505</v>
      </c>
      <c r="E8" s="13">
        <f>ROUND(D8/2,0)</f>
        <v>15753</v>
      </c>
      <c r="F8" s="12">
        <f>D8-E8</f>
        <v>15752</v>
      </c>
    </row>
    <row r="9" spans="1:6">
      <c r="A9" s="8">
        <v>2</v>
      </c>
      <c r="B9" s="11" t="s">
        <v>107</v>
      </c>
      <c r="C9" s="11"/>
      <c r="D9" s="9"/>
      <c r="E9" s="11"/>
      <c r="F9" s="11"/>
    </row>
    <row r="10" spans="1:6">
      <c r="A10" s="8"/>
      <c r="B10" s="11" t="s">
        <v>10</v>
      </c>
      <c r="C10" s="10">
        <v>9.6900000000000003E-4</v>
      </c>
      <c r="D10" s="12">
        <f>ROUND(D$3*C10,0)</f>
        <v>131</v>
      </c>
      <c r="E10" s="13">
        <f>ROUND(D10/2,0)</f>
        <v>66</v>
      </c>
      <c r="F10" s="12">
        <f>D10-E10</f>
        <v>65</v>
      </c>
    </row>
    <row r="11" spans="1:6">
      <c r="A11" s="8"/>
      <c r="B11" s="11" t="s">
        <v>11</v>
      </c>
      <c r="C11" s="10">
        <v>1.1900000000000001E-4</v>
      </c>
      <c r="D11" s="12">
        <f>ROUND(D$3*C11,0)</f>
        <v>16</v>
      </c>
      <c r="E11" s="13">
        <f>ROUND(D11/2,0)</f>
        <v>8</v>
      </c>
      <c r="F11" s="12">
        <f>D11-E11</f>
        <v>8</v>
      </c>
    </row>
    <row r="12" spans="1:6">
      <c r="A12" s="8">
        <v>2</v>
      </c>
      <c r="B12" s="11" t="s">
        <v>1212</v>
      </c>
      <c r="C12" s="11"/>
      <c r="D12" s="9"/>
      <c r="E12" s="11"/>
      <c r="F12" s="11"/>
    </row>
    <row r="13" spans="1:6">
      <c r="A13" s="8"/>
      <c r="B13" s="11" t="s">
        <v>10</v>
      </c>
      <c r="C13" s="10">
        <v>8.8830000000000003E-3</v>
      </c>
      <c r="D13" s="12">
        <f>ROUND(D$3*C13,0)</f>
        <v>1197</v>
      </c>
      <c r="E13" s="13">
        <f>ROUND(D13/2,0)</f>
        <v>599</v>
      </c>
      <c r="F13" s="12">
        <f>D13-E13</f>
        <v>598</v>
      </c>
    </row>
    <row r="14" spans="1:6">
      <c r="A14" s="8"/>
      <c r="B14" s="11" t="s">
        <v>11</v>
      </c>
      <c r="C14" s="10">
        <v>5.2300000000000003E-4</v>
      </c>
      <c r="D14" s="12">
        <f>ROUND(D$3*C14,0)</f>
        <v>71</v>
      </c>
      <c r="E14" s="13">
        <f>ROUND(D14/2,0)</f>
        <v>36</v>
      </c>
      <c r="F14" s="12">
        <f>D14-E14</f>
        <v>35</v>
      </c>
    </row>
    <row r="15" spans="1:6">
      <c r="A15" s="8">
        <v>2</v>
      </c>
      <c r="B15" s="11" t="s">
        <v>1213</v>
      </c>
      <c r="C15" s="11"/>
      <c r="D15" s="9"/>
      <c r="E15" s="11"/>
      <c r="F15" s="11"/>
    </row>
    <row r="16" spans="1:6">
      <c r="A16" s="8"/>
      <c r="B16" s="11" t="s">
        <v>10</v>
      </c>
      <c r="C16" s="10">
        <v>9.3400000000000004E-4</v>
      </c>
      <c r="D16" s="12">
        <f>ROUND(D$3*C16,0)</f>
        <v>126</v>
      </c>
      <c r="E16" s="13">
        <f>ROUND(D16/2,0)</f>
        <v>63</v>
      </c>
      <c r="F16" s="12">
        <f>D16-E16</f>
        <v>63</v>
      </c>
    </row>
    <row r="17" spans="1:6">
      <c r="A17" s="8"/>
      <c r="B17" s="11" t="s">
        <v>11</v>
      </c>
      <c r="C17" s="10">
        <v>2.6499999999999999E-4</v>
      </c>
      <c r="D17" s="12">
        <f>ROUND(D$3*C17,0)</f>
        <v>36</v>
      </c>
      <c r="E17" s="13">
        <f>ROUND(D17/2,0)</f>
        <v>18</v>
      </c>
      <c r="F17" s="12">
        <f>D17-E17</f>
        <v>18</v>
      </c>
    </row>
    <row r="18" spans="1:6">
      <c r="A18" s="8">
        <v>2</v>
      </c>
      <c r="B18" s="11" t="s">
        <v>1214</v>
      </c>
      <c r="C18" s="11"/>
      <c r="D18" s="9"/>
      <c r="E18" s="11"/>
      <c r="F18" s="11"/>
    </row>
    <row r="19" spans="1:6">
      <c r="A19" s="8"/>
      <c r="B19" s="11" t="s">
        <v>10</v>
      </c>
      <c r="C19" s="10">
        <v>1.3899999999999999E-4</v>
      </c>
      <c r="D19" s="12">
        <f>ROUND(D$3*C19,0)</f>
        <v>19</v>
      </c>
      <c r="E19" s="13">
        <f>ROUND(D19/2,0)</f>
        <v>10</v>
      </c>
      <c r="F19" s="12">
        <f>D19-E19</f>
        <v>9</v>
      </c>
    </row>
    <row r="20" spans="1:6">
      <c r="A20" s="8"/>
      <c r="B20" s="11" t="s">
        <v>11</v>
      </c>
      <c r="C20" s="10">
        <v>1.4E-5</v>
      </c>
      <c r="D20" s="12">
        <f>ROUND(D$3*C20,0)</f>
        <v>2</v>
      </c>
      <c r="E20" s="13">
        <f>ROUND(D20/2,0)</f>
        <v>1</v>
      </c>
      <c r="F20" s="12">
        <f>D20-E20</f>
        <v>1</v>
      </c>
    </row>
    <row r="21" spans="1:6">
      <c r="A21" s="8">
        <v>2</v>
      </c>
      <c r="B21" s="11" t="s">
        <v>56</v>
      </c>
      <c r="C21" s="11"/>
      <c r="D21" s="9"/>
      <c r="E21" s="11"/>
      <c r="F21" s="11"/>
    </row>
    <row r="22" spans="1:6">
      <c r="A22" s="8"/>
      <c r="B22" s="11" t="s">
        <v>10</v>
      </c>
      <c r="C22" s="10">
        <v>2.879E-3</v>
      </c>
      <c r="D22" s="12">
        <f>ROUND(D$3*C22,0)</f>
        <v>388</v>
      </c>
      <c r="E22" s="13">
        <f>ROUND(D22/2,0)</f>
        <v>194</v>
      </c>
      <c r="F22" s="12">
        <f>D22-E22</f>
        <v>194</v>
      </c>
    </row>
    <row r="23" spans="1:6">
      <c r="A23" s="8"/>
      <c r="B23" s="11" t="s">
        <v>11</v>
      </c>
      <c r="C23" s="10">
        <v>3.0699999999999998E-4</v>
      </c>
      <c r="D23" s="12">
        <f>ROUND(D$3*C23,0)</f>
        <v>41</v>
      </c>
      <c r="E23" s="13">
        <f>ROUND(D23/2,0)</f>
        <v>21</v>
      </c>
      <c r="F23" s="12">
        <f>D23-E23</f>
        <v>20</v>
      </c>
    </row>
    <row r="24" spans="1:6">
      <c r="A24" s="8">
        <v>2</v>
      </c>
      <c r="B24" s="11" t="s">
        <v>1215</v>
      </c>
      <c r="C24" s="11"/>
      <c r="D24" s="9"/>
      <c r="E24" s="11"/>
      <c r="F24" s="11"/>
    </row>
    <row r="25" spans="1:6">
      <c r="A25" s="8"/>
      <c r="B25" s="11" t="s">
        <v>10</v>
      </c>
      <c r="C25" s="10">
        <v>1.0809999999999999E-3</v>
      </c>
      <c r="D25" s="12">
        <f t="shared" ref="D25:D30" si="0">ROUND(D$3*C25,0)</f>
        <v>146</v>
      </c>
      <c r="E25" s="13">
        <f t="shared" ref="E25:E30" si="1">ROUND(D25/2,0)</f>
        <v>73</v>
      </c>
      <c r="F25" s="12">
        <f t="shared" ref="F25:F30" si="2">D25-E25</f>
        <v>73</v>
      </c>
    </row>
    <row r="26" spans="1:6">
      <c r="A26" s="8"/>
      <c r="B26" s="11" t="s">
        <v>11</v>
      </c>
      <c r="C26" s="10">
        <v>4.5300000000000001E-4</v>
      </c>
      <c r="D26" s="12">
        <f t="shared" si="0"/>
        <v>61</v>
      </c>
      <c r="E26" s="13">
        <f t="shared" si="1"/>
        <v>31</v>
      </c>
      <c r="F26" s="12">
        <f t="shared" si="2"/>
        <v>30</v>
      </c>
    </row>
    <row r="27" spans="1:6">
      <c r="A27" s="8">
        <v>3</v>
      </c>
      <c r="B27" s="11" t="s">
        <v>1216</v>
      </c>
      <c r="C27" s="10">
        <v>0</v>
      </c>
      <c r="D27" s="12">
        <f t="shared" si="0"/>
        <v>0</v>
      </c>
      <c r="E27" s="13">
        <f t="shared" si="1"/>
        <v>0</v>
      </c>
      <c r="F27" s="12">
        <f t="shared" si="2"/>
        <v>0</v>
      </c>
    </row>
    <row r="28" spans="1:6">
      <c r="A28" s="8">
        <v>3</v>
      </c>
      <c r="B28" s="11" t="s">
        <v>1217</v>
      </c>
      <c r="C28" s="10">
        <v>3.3570999999999997E-2</v>
      </c>
      <c r="D28" s="12">
        <f t="shared" si="0"/>
        <v>4526</v>
      </c>
      <c r="E28" s="13">
        <f t="shared" si="1"/>
        <v>2263</v>
      </c>
      <c r="F28" s="12">
        <f t="shared" si="2"/>
        <v>2263</v>
      </c>
    </row>
    <row r="29" spans="1:6">
      <c r="A29" s="8">
        <v>3</v>
      </c>
      <c r="B29" s="11" t="s">
        <v>1218</v>
      </c>
      <c r="C29" s="10">
        <v>2.6242999999999999E-2</v>
      </c>
      <c r="D29" s="12">
        <f t="shared" si="0"/>
        <v>3538</v>
      </c>
      <c r="E29" s="13">
        <f t="shared" si="1"/>
        <v>1769</v>
      </c>
      <c r="F29" s="12">
        <f t="shared" si="2"/>
        <v>1769</v>
      </c>
    </row>
    <row r="30" spans="1:6">
      <c r="A30" s="8">
        <v>4</v>
      </c>
      <c r="B30" s="11" t="s">
        <v>1219</v>
      </c>
      <c r="C30" s="10">
        <v>0.21643599999999999</v>
      </c>
      <c r="D30" s="9">
        <f t="shared" si="0"/>
        <v>29177</v>
      </c>
      <c r="E30" s="11">
        <f t="shared" si="1"/>
        <v>14589</v>
      </c>
      <c r="F30" s="9">
        <f t="shared" si="2"/>
        <v>14588</v>
      </c>
    </row>
    <row r="31" spans="1:6">
      <c r="A31" s="8"/>
      <c r="B31" s="11" t="s">
        <v>28</v>
      </c>
      <c r="C31" s="11"/>
      <c r="D31" s="14">
        <v>0.51748099999999997</v>
      </c>
      <c r="E31" s="11"/>
      <c r="F31" s="11"/>
    </row>
    <row r="32" spans="1:6">
      <c r="A32" s="8"/>
      <c r="B32" s="11" t="s">
        <v>29</v>
      </c>
      <c r="C32" s="11"/>
      <c r="D32" s="15">
        <f>ROUND(D30*D31,0)</f>
        <v>15099</v>
      </c>
      <c r="E32" s="16">
        <f>ROUND(D32/2,0)</f>
        <v>7550</v>
      </c>
      <c r="F32" s="15">
        <f>D32-E32</f>
        <v>7549</v>
      </c>
    </row>
    <row r="33" spans="1:8">
      <c r="A33" s="8"/>
      <c r="B33" s="11" t="s">
        <v>30</v>
      </c>
      <c r="C33" s="11"/>
      <c r="D33" s="12">
        <f>+D30-D32</f>
        <v>14078</v>
      </c>
      <c r="E33" s="13">
        <f>ROUND(D33/2,0)</f>
        <v>7039</v>
      </c>
      <c r="F33" s="12">
        <f>D33-E33</f>
        <v>7039</v>
      </c>
    </row>
    <row r="34" spans="1:8">
      <c r="A34" s="8">
        <v>4</v>
      </c>
      <c r="B34" s="11" t="s">
        <v>1220</v>
      </c>
      <c r="C34" s="10">
        <v>0.40582699999999999</v>
      </c>
      <c r="D34" s="9">
        <f>ROUND(D$3*C34,0)</f>
        <v>54709</v>
      </c>
      <c r="E34" s="11">
        <f>ROUND(D34/2,0)</f>
        <v>27355</v>
      </c>
      <c r="F34" s="9">
        <f>D34-E34</f>
        <v>27354</v>
      </c>
    </row>
    <row r="35" spans="1:8">
      <c r="A35" s="8"/>
      <c r="B35" s="11" t="s">
        <v>28</v>
      </c>
      <c r="C35" s="11"/>
      <c r="D35" s="14">
        <v>0.34824899999999998</v>
      </c>
      <c r="E35" s="11"/>
      <c r="F35" s="11"/>
    </row>
    <row r="36" spans="1:8">
      <c r="A36" s="8"/>
      <c r="B36" s="11" t="s">
        <v>29</v>
      </c>
      <c r="C36" s="11"/>
      <c r="D36" s="15">
        <f>ROUND(D34*D35,0)</f>
        <v>19052</v>
      </c>
      <c r="E36" s="16">
        <f>ROUND(D36/2,0)</f>
        <v>9526</v>
      </c>
      <c r="F36" s="15">
        <f>D36-E36</f>
        <v>9526</v>
      </c>
    </row>
    <row r="37" spans="1:8">
      <c r="A37" s="8"/>
      <c r="B37" s="11" t="s">
        <v>30</v>
      </c>
      <c r="C37" s="11"/>
      <c r="D37" s="12">
        <f>+D34-D36</f>
        <v>35657</v>
      </c>
      <c r="E37" s="13">
        <f>ROUND(D37/2,0)</f>
        <v>17829</v>
      </c>
      <c r="F37" s="12">
        <f>D37-E37</f>
        <v>17828</v>
      </c>
    </row>
    <row r="38" spans="1:8">
      <c r="A38" s="8">
        <v>5</v>
      </c>
      <c r="B38" s="11" t="s">
        <v>1221</v>
      </c>
      <c r="C38" s="10">
        <v>3.2070000000000002E-3</v>
      </c>
      <c r="D38" s="12">
        <f>ROUND(D$3*C38,0)</f>
        <v>432</v>
      </c>
      <c r="E38" s="13">
        <f>ROUND(D38/2,0)</f>
        <v>216</v>
      </c>
      <c r="F38" s="12">
        <f>D38-E38</f>
        <v>216</v>
      </c>
    </row>
    <row r="39" spans="1:8">
      <c r="A39" s="8">
        <v>5</v>
      </c>
      <c r="B39" s="11" t="s">
        <v>1222</v>
      </c>
      <c r="C39" s="10">
        <v>3.3809999999999999E-3</v>
      </c>
      <c r="D39" s="12">
        <f>ROUND(D$3*C39,0)</f>
        <v>456</v>
      </c>
      <c r="E39" s="13">
        <f>ROUND(D39/2,0)</f>
        <v>228</v>
      </c>
      <c r="F39" s="12">
        <f>D39-E39</f>
        <v>228</v>
      </c>
    </row>
    <row r="40" spans="1:8">
      <c r="A40" s="8">
        <v>6</v>
      </c>
      <c r="B40" s="11" t="s">
        <v>1223</v>
      </c>
      <c r="C40" s="10">
        <v>1.5542000000000056E-2</v>
      </c>
      <c r="D40" s="12">
        <f>+D3-SUM(D4:D5)-SUM(D10:D30)-D34-SUM(D38:D39)</f>
        <v>2094</v>
      </c>
      <c r="E40" s="13">
        <f>ROUND(D40/2,0)</f>
        <v>1047</v>
      </c>
      <c r="F40" s="12">
        <f>D40-E40</f>
        <v>1047</v>
      </c>
    </row>
    <row r="41" spans="1:8">
      <c r="A41" s="8"/>
      <c r="B41" s="28" t="s">
        <v>288</v>
      </c>
      <c r="C41" s="10">
        <v>1</v>
      </c>
      <c r="D41" s="12">
        <f>+D4+SUM(D7:D29)+SUM(D32:D33)+SUM(D36:D40)</f>
        <v>134808</v>
      </c>
      <c r="E41" s="12">
        <f>+E4+SUM(E7:E29)+SUM(E32:E33)+SUM(E36:E40)</f>
        <v>67409</v>
      </c>
      <c r="F41" s="12">
        <f>+F4+SUM(F7:F29)+SUM(F32:F33)+SUM(F36:F40)</f>
        <v>67399</v>
      </c>
    </row>
    <row r="42" spans="1:8">
      <c r="B42" s="18" t="s">
        <v>38</v>
      </c>
      <c r="D42" s="19">
        <f>+D4</f>
        <v>152</v>
      </c>
      <c r="E42" s="19">
        <f>+E4</f>
        <v>76</v>
      </c>
      <c r="F42" s="19">
        <f>+F4</f>
        <v>76</v>
      </c>
    </row>
    <row r="43" spans="1:8">
      <c r="B43" s="2" t="s">
        <v>39</v>
      </c>
      <c r="D43" s="19">
        <f>+D7</f>
        <v>5985</v>
      </c>
      <c r="E43" s="19">
        <f>+E7</f>
        <v>2993</v>
      </c>
      <c r="F43" s="19">
        <f>+F7</f>
        <v>2992</v>
      </c>
    </row>
    <row r="44" spans="1:8">
      <c r="B44" s="2" t="s">
        <v>40</v>
      </c>
      <c r="D44" s="19">
        <f>+D32+D36</f>
        <v>34151</v>
      </c>
      <c r="E44" s="19">
        <f>+E32+E36</f>
        <v>17076</v>
      </c>
      <c r="F44" s="19">
        <f>+F32+F36</f>
        <v>17075</v>
      </c>
      <c r="H44" s="3">
        <v>1</v>
      </c>
    </row>
    <row r="45" spans="1:8">
      <c r="B45" s="18" t="s">
        <v>41</v>
      </c>
      <c r="D45" s="19">
        <f>+D41-D42-D43-D44</f>
        <v>94520</v>
      </c>
      <c r="E45" s="19">
        <f>+E41-E42-E43-E44</f>
        <v>47264</v>
      </c>
      <c r="F45" s="19">
        <f>+F41-F42-F43-F44</f>
        <v>47256</v>
      </c>
      <c r="H45" s="3">
        <v>2</v>
      </c>
    </row>
    <row r="47" spans="1:8" hidden="1">
      <c r="B47" s="3" t="s">
        <v>42</v>
      </c>
      <c r="C47" s="4">
        <v>1.0000000000565112E-6</v>
      </c>
      <c r="D47" s="3">
        <f>+D40-ROUND(D3*C40,0)</f>
        <v>-1</v>
      </c>
    </row>
    <row r="71" spans="1:1">
      <c r="A71" s="1" t="s">
        <v>590</v>
      </c>
    </row>
  </sheetData>
  <pageMargins left="0.7" right="0.7" top="0.75" bottom="0.75" header="0.3" footer="0.3"/>
  <pageSetup scale="64"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3">
    <pageSetUpPr fitToPage="1"/>
  </sheetPr>
  <dimension ref="A1:WVB82"/>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1224</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Worksheet'!$D$54</f>
        <v>251901</v>
      </c>
      <c r="E3" s="11"/>
      <c r="F3" s="11"/>
    </row>
    <row r="4" spans="1:6">
      <c r="A4" s="8">
        <v>0</v>
      </c>
      <c r="B4" s="11" t="s">
        <v>4</v>
      </c>
      <c r="C4" s="10">
        <v>1.1980000000000001E-3</v>
      </c>
      <c r="D4" s="12">
        <f>ROUND(D$3*C4,0)</f>
        <v>302</v>
      </c>
      <c r="E4" s="13">
        <f>ROUND(D4/2,0)</f>
        <v>151</v>
      </c>
      <c r="F4" s="12">
        <f>D4-E4</f>
        <v>151</v>
      </c>
    </row>
    <row r="5" spans="1:6">
      <c r="A5" s="8">
        <v>1</v>
      </c>
      <c r="B5" s="11" t="s">
        <v>1225</v>
      </c>
      <c r="C5" s="10">
        <v>0.23414099999999999</v>
      </c>
      <c r="D5" s="9">
        <f>ROUND(D$3*C5,0)</f>
        <v>58980</v>
      </c>
      <c r="E5" s="11">
        <f>ROUND(D5/2,0)</f>
        <v>29490</v>
      </c>
      <c r="F5" s="9">
        <f>D5-E5</f>
        <v>29490</v>
      </c>
    </row>
    <row r="6" spans="1:6">
      <c r="A6" s="8"/>
      <c r="B6" s="11" t="s">
        <v>6</v>
      </c>
      <c r="C6" s="11"/>
      <c r="D6" s="14">
        <v>0.28745999999999999</v>
      </c>
      <c r="E6" s="11"/>
      <c r="F6" s="11"/>
    </row>
    <row r="7" spans="1:6">
      <c r="A7" s="8"/>
      <c r="B7" s="11" t="s">
        <v>7</v>
      </c>
      <c r="C7" s="11"/>
      <c r="D7" s="15">
        <f>ROUND(D5*D6,0)</f>
        <v>16954</v>
      </c>
      <c r="E7" s="16">
        <f>ROUND(D7/2,0)</f>
        <v>8477</v>
      </c>
      <c r="F7" s="15">
        <f>D7-E7</f>
        <v>8477</v>
      </c>
    </row>
    <row r="8" spans="1:6">
      <c r="A8" s="8"/>
      <c r="B8" s="11" t="s">
        <v>8</v>
      </c>
      <c r="C8" s="11"/>
      <c r="D8" s="12">
        <f>+D5-D7</f>
        <v>42026</v>
      </c>
      <c r="E8" s="13">
        <f>ROUND(D8/2,0)</f>
        <v>21013</v>
      </c>
      <c r="F8" s="12">
        <f>D8-E8</f>
        <v>21013</v>
      </c>
    </row>
    <row r="9" spans="1:6">
      <c r="A9" s="8">
        <v>2</v>
      </c>
      <c r="B9" s="11" t="s">
        <v>1226</v>
      </c>
      <c r="C9" s="11"/>
      <c r="D9" s="9"/>
      <c r="E9" s="11"/>
      <c r="F9" s="11"/>
    </row>
    <row r="10" spans="1:6">
      <c r="A10" s="8"/>
      <c r="B10" s="11" t="s">
        <v>10</v>
      </c>
      <c r="C10" s="10">
        <v>5.9299999999999999E-4</v>
      </c>
      <c r="D10" s="12">
        <f>ROUND(D$3*C10,0)</f>
        <v>149</v>
      </c>
      <c r="E10" s="13">
        <f>ROUND(D10/2,0)</f>
        <v>75</v>
      </c>
      <c r="F10" s="12">
        <f>D10-E10</f>
        <v>74</v>
      </c>
    </row>
    <row r="11" spans="1:6">
      <c r="A11" s="8"/>
      <c r="B11" s="11" t="s">
        <v>11</v>
      </c>
      <c r="C11" s="10">
        <v>2.9500000000000001E-4</v>
      </c>
      <c r="D11" s="12">
        <f>ROUND(D$3*C11,0)</f>
        <v>74</v>
      </c>
      <c r="E11" s="13">
        <f>ROUND(D11/2,0)</f>
        <v>37</v>
      </c>
      <c r="F11" s="12">
        <f>D11-E11</f>
        <v>37</v>
      </c>
    </row>
    <row r="12" spans="1:6">
      <c r="A12" s="8">
        <v>2</v>
      </c>
      <c r="B12" s="11" t="s">
        <v>369</v>
      </c>
      <c r="C12" s="11"/>
      <c r="D12" s="9"/>
      <c r="E12" s="11"/>
      <c r="F12" s="11"/>
    </row>
    <row r="13" spans="1:6">
      <c r="A13" s="8"/>
      <c r="B13" s="11" t="s">
        <v>10</v>
      </c>
      <c r="C13" s="10">
        <v>4.5899999999999999E-4</v>
      </c>
      <c r="D13" s="12">
        <f>ROUND(D$3*C13,0)</f>
        <v>116</v>
      </c>
      <c r="E13" s="13">
        <f>ROUND(D13/2,0)</f>
        <v>58</v>
      </c>
      <c r="F13" s="12">
        <f>D13-E13</f>
        <v>58</v>
      </c>
    </row>
    <row r="14" spans="1:6">
      <c r="A14" s="8"/>
      <c r="B14" s="11" t="s">
        <v>11</v>
      </c>
      <c r="C14" s="10">
        <v>2.2000000000000001E-4</v>
      </c>
      <c r="D14" s="12">
        <f>ROUND(D$3*C14,0)</f>
        <v>55</v>
      </c>
      <c r="E14" s="13">
        <f>ROUND(D14/2,0)</f>
        <v>28</v>
      </c>
      <c r="F14" s="12">
        <f>D14-E14</f>
        <v>27</v>
      </c>
    </row>
    <row r="15" spans="1:6">
      <c r="A15" s="8">
        <v>2</v>
      </c>
      <c r="B15" s="11" t="s">
        <v>81</v>
      </c>
      <c r="C15" s="11"/>
      <c r="D15" s="9"/>
      <c r="E15" s="11"/>
      <c r="F15" s="11"/>
    </row>
    <row r="16" spans="1:6">
      <c r="A16" s="8"/>
      <c r="B16" s="11" t="s">
        <v>10</v>
      </c>
      <c r="C16" s="10">
        <v>7.9100000000000004E-4</v>
      </c>
      <c r="D16" s="12">
        <f>ROUND(D$3*C16,0)</f>
        <v>199</v>
      </c>
      <c r="E16" s="13">
        <f>ROUND(D16/2,0)</f>
        <v>100</v>
      </c>
      <c r="F16" s="12">
        <f>D16-E16</f>
        <v>99</v>
      </c>
    </row>
    <row r="17" spans="1:6">
      <c r="A17" s="8"/>
      <c r="B17" s="11" t="s">
        <v>11</v>
      </c>
      <c r="C17" s="10">
        <v>5.04E-4</v>
      </c>
      <c r="D17" s="12">
        <f>ROUND(D$3*C17,0)</f>
        <v>127</v>
      </c>
      <c r="E17" s="13">
        <f>ROUND(D17/2,0)</f>
        <v>64</v>
      </c>
      <c r="F17" s="12">
        <f>D17-E17</f>
        <v>63</v>
      </c>
    </row>
    <row r="18" spans="1:6">
      <c r="A18" s="8">
        <v>2</v>
      </c>
      <c r="B18" s="11" t="s">
        <v>179</v>
      </c>
      <c r="C18" s="11"/>
      <c r="D18" s="9"/>
      <c r="E18" s="11"/>
      <c r="F18" s="11"/>
    </row>
    <row r="19" spans="1:6">
      <c r="A19" s="8"/>
      <c r="B19" s="11" t="s">
        <v>10</v>
      </c>
      <c r="C19" s="10">
        <v>3.5399999999999999E-4</v>
      </c>
      <c r="D19" s="12">
        <f>ROUND(D$3*C19,0)</f>
        <v>89</v>
      </c>
      <c r="E19" s="13">
        <f>ROUND(D19/2,0)</f>
        <v>45</v>
      </c>
      <c r="F19" s="12">
        <f>D19-E19</f>
        <v>44</v>
      </c>
    </row>
    <row r="20" spans="1:6">
      <c r="A20" s="8"/>
      <c r="B20" s="11" t="s">
        <v>11</v>
      </c>
      <c r="C20" s="10">
        <v>1.7200000000000001E-4</v>
      </c>
      <c r="D20" s="12">
        <f>ROUND(D$3*C20,0)</f>
        <v>43</v>
      </c>
      <c r="E20" s="13">
        <f>ROUND(D20/2,0)</f>
        <v>22</v>
      </c>
      <c r="F20" s="12">
        <f>D20-E20</f>
        <v>21</v>
      </c>
    </row>
    <row r="21" spans="1:6">
      <c r="A21" s="8">
        <v>2</v>
      </c>
      <c r="B21" s="11" t="s">
        <v>1227</v>
      </c>
      <c r="C21" s="11"/>
      <c r="D21" s="9"/>
      <c r="E21" s="11"/>
      <c r="F21" s="11"/>
    </row>
    <row r="22" spans="1:6">
      <c r="A22" s="8"/>
      <c r="B22" s="11" t="s">
        <v>10</v>
      </c>
      <c r="C22" s="10">
        <v>2.5700000000000001E-4</v>
      </c>
      <c r="D22" s="12">
        <f>ROUND(D$3*C22,0)</f>
        <v>65</v>
      </c>
      <c r="E22" s="13">
        <f>ROUND(D22/2,0)</f>
        <v>33</v>
      </c>
      <c r="F22" s="12">
        <f>D22-E22</f>
        <v>32</v>
      </c>
    </row>
    <row r="23" spans="1:6">
      <c r="A23" s="8"/>
      <c r="B23" s="11" t="s">
        <v>11</v>
      </c>
      <c r="C23" s="10">
        <v>1.01E-4</v>
      </c>
      <c r="D23" s="12">
        <f>ROUND(D$3*C23,0)</f>
        <v>25</v>
      </c>
      <c r="E23" s="13">
        <f>ROUND(D23/2,0)</f>
        <v>13</v>
      </c>
      <c r="F23" s="12">
        <f>D23-E23</f>
        <v>12</v>
      </c>
    </row>
    <row r="24" spans="1:6">
      <c r="A24" s="8">
        <v>2</v>
      </c>
      <c r="B24" s="11" t="s">
        <v>86</v>
      </c>
      <c r="C24" s="11"/>
      <c r="D24" s="9"/>
      <c r="E24" s="11"/>
      <c r="F24" s="11"/>
    </row>
    <row r="25" spans="1:6">
      <c r="A25" s="8"/>
      <c r="B25" s="11" t="s">
        <v>10</v>
      </c>
      <c r="C25" s="10">
        <v>2.6499999999999999E-4</v>
      </c>
      <c r="D25" s="12">
        <f>ROUND(D$3*C25,0)</f>
        <v>67</v>
      </c>
      <c r="E25" s="13">
        <f>ROUND(D25/2,0)</f>
        <v>34</v>
      </c>
      <c r="F25" s="12">
        <f>D25-E25</f>
        <v>33</v>
      </c>
    </row>
    <row r="26" spans="1:6">
      <c r="A26" s="8"/>
      <c r="B26" s="11" t="s">
        <v>11</v>
      </c>
      <c r="C26" s="10">
        <v>1.7200000000000001E-4</v>
      </c>
      <c r="D26" s="12">
        <f>ROUND(D$3*C26,0)</f>
        <v>43</v>
      </c>
      <c r="E26" s="13">
        <f>ROUND(D26/2,0)</f>
        <v>22</v>
      </c>
      <c r="F26" s="12">
        <f>D26-E26</f>
        <v>21</v>
      </c>
    </row>
    <row r="27" spans="1:6">
      <c r="A27" s="8">
        <v>2</v>
      </c>
      <c r="B27" s="11" t="s">
        <v>49</v>
      </c>
      <c r="C27" s="11"/>
      <c r="D27" s="9"/>
      <c r="E27" s="11"/>
      <c r="F27" s="11"/>
    </row>
    <row r="28" spans="1:6">
      <c r="A28" s="8"/>
      <c r="B28" s="11" t="s">
        <v>10</v>
      </c>
      <c r="C28" s="10">
        <v>9.2199999999999997E-4</v>
      </c>
      <c r="D28" s="12">
        <f>ROUND(D$3*C28,0)</f>
        <v>232</v>
      </c>
      <c r="E28" s="13">
        <f>ROUND(D28/2,0)</f>
        <v>116</v>
      </c>
      <c r="F28" s="12">
        <f>D28-E28</f>
        <v>116</v>
      </c>
    </row>
    <row r="29" spans="1:6">
      <c r="A29" s="8"/>
      <c r="B29" s="11" t="s">
        <v>11</v>
      </c>
      <c r="C29" s="10">
        <v>4.4000000000000002E-4</v>
      </c>
      <c r="D29" s="12">
        <f>ROUND(D$3*C29,0)</f>
        <v>111</v>
      </c>
      <c r="E29" s="13">
        <f>ROUND(D29/2,0)</f>
        <v>56</v>
      </c>
      <c r="F29" s="12">
        <f>D29-E29</f>
        <v>55</v>
      </c>
    </row>
    <row r="30" spans="1:6">
      <c r="A30" s="8">
        <v>2</v>
      </c>
      <c r="B30" s="11" t="s">
        <v>14</v>
      </c>
      <c r="C30" s="11"/>
      <c r="D30" s="9"/>
      <c r="E30" s="11"/>
      <c r="F30" s="11"/>
    </row>
    <row r="31" spans="1:6">
      <c r="A31" s="8"/>
      <c r="B31" s="11" t="s">
        <v>10</v>
      </c>
      <c r="C31" s="10">
        <v>8.6899999999999998E-4</v>
      </c>
      <c r="D31" s="12">
        <f>ROUND(D$3*C31,0)</f>
        <v>219</v>
      </c>
      <c r="E31" s="13">
        <f>ROUND(D31/2,0)</f>
        <v>110</v>
      </c>
      <c r="F31" s="12">
        <f>D31-E31</f>
        <v>109</v>
      </c>
    </row>
    <row r="32" spans="1:6">
      <c r="A32" s="8"/>
      <c r="B32" s="11" t="s">
        <v>11</v>
      </c>
      <c r="C32" s="10">
        <v>8.43E-4</v>
      </c>
      <c r="D32" s="12">
        <f>ROUND(D$3*C32,0)</f>
        <v>212</v>
      </c>
      <c r="E32" s="13">
        <f>ROUND(D32/2,0)</f>
        <v>106</v>
      </c>
      <c r="F32" s="12">
        <f>D32-E32</f>
        <v>106</v>
      </c>
    </row>
    <row r="33" spans="1:6">
      <c r="A33" s="8">
        <v>2</v>
      </c>
      <c r="B33" s="11" t="s">
        <v>56</v>
      </c>
      <c r="C33" s="11"/>
      <c r="D33" s="9"/>
      <c r="E33" s="11"/>
      <c r="F33" s="11"/>
    </row>
    <row r="34" spans="1:6">
      <c r="A34" s="8"/>
      <c r="B34" s="11" t="s">
        <v>10</v>
      </c>
      <c r="C34" s="10">
        <v>3.5399999999999999E-4</v>
      </c>
      <c r="D34" s="12">
        <f>ROUND(D$3*C34,0)</f>
        <v>89</v>
      </c>
      <c r="E34" s="13">
        <f>ROUND(D34/2,0)</f>
        <v>45</v>
      </c>
      <c r="F34" s="12">
        <f>D34-E34</f>
        <v>44</v>
      </c>
    </row>
    <row r="35" spans="1:6">
      <c r="A35" s="8"/>
      <c r="B35" s="11" t="s">
        <v>11</v>
      </c>
      <c r="C35" s="10">
        <v>1.27E-4</v>
      </c>
      <c r="D35" s="12">
        <f>ROUND(D$3*C35,0)</f>
        <v>32</v>
      </c>
      <c r="E35" s="13">
        <f>ROUND(D35/2,0)</f>
        <v>16</v>
      </c>
      <c r="F35" s="12">
        <f>D35-E35</f>
        <v>16</v>
      </c>
    </row>
    <row r="36" spans="1:6">
      <c r="A36" s="8">
        <v>2</v>
      </c>
      <c r="B36" s="11" t="s">
        <v>1228</v>
      </c>
      <c r="C36" s="11"/>
      <c r="D36" s="9"/>
      <c r="E36" s="11"/>
      <c r="F36" s="11"/>
    </row>
    <row r="37" spans="1:6">
      <c r="A37" s="8"/>
      <c r="B37" s="11" t="s">
        <v>10</v>
      </c>
      <c r="C37" s="10">
        <v>8.0029999999999997E-3</v>
      </c>
      <c r="D37" s="12">
        <f>ROUND(D$3*C37,0)</f>
        <v>2016</v>
      </c>
      <c r="E37" s="13">
        <f>ROUND(D37/2,0)</f>
        <v>1008</v>
      </c>
      <c r="F37" s="12">
        <f>D37-E37</f>
        <v>1008</v>
      </c>
    </row>
    <row r="38" spans="1:6">
      <c r="A38" s="8"/>
      <c r="B38" s="11" t="s">
        <v>11</v>
      </c>
      <c r="C38" s="10">
        <v>2.0070000000000001E-3</v>
      </c>
      <c r="D38" s="12">
        <f>ROUND(D$3*C38,0)</f>
        <v>506</v>
      </c>
      <c r="E38" s="13">
        <f>ROUND(D38/2,0)</f>
        <v>253</v>
      </c>
      <c r="F38" s="12">
        <f>D38-E38</f>
        <v>253</v>
      </c>
    </row>
    <row r="39" spans="1:6">
      <c r="A39" s="8">
        <v>2</v>
      </c>
      <c r="B39" s="11" t="s">
        <v>1124</v>
      </c>
      <c r="C39" s="11"/>
      <c r="D39" s="9"/>
      <c r="E39" s="11"/>
      <c r="F39" s="11"/>
    </row>
    <row r="40" spans="1:6">
      <c r="A40" s="8"/>
      <c r="B40" s="11" t="s">
        <v>10</v>
      </c>
      <c r="C40" s="10">
        <v>6.4199999999999999E-4</v>
      </c>
      <c r="D40" s="12">
        <f>ROUND(D$3*C40,0)</f>
        <v>162</v>
      </c>
      <c r="E40" s="13">
        <f>ROUND(D40/2,0)</f>
        <v>81</v>
      </c>
      <c r="F40" s="12">
        <f>D40-E40</f>
        <v>81</v>
      </c>
    </row>
    <row r="41" spans="1:6">
      <c r="A41" s="8"/>
      <c r="B41" s="11" t="s">
        <v>11</v>
      </c>
      <c r="C41" s="10">
        <v>6.0400000000000004E-4</v>
      </c>
      <c r="D41" s="12">
        <f>ROUND(D$3*C41,0)</f>
        <v>152</v>
      </c>
      <c r="E41" s="13">
        <f>ROUND(D41/2,0)</f>
        <v>76</v>
      </c>
      <c r="F41" s="12">
        <f>D41-E41</f>
        <v>76</v>
      </c>
    </row>
    <row r="42" spans="1:6">
      <c r="A42" s="8">
        <v>2</v>
      </c>
      <c r="B42" s="11" t="s">
        <v>114</v>
      </c>
      <c r="C42" s="11"/>
      <c r="D42" s="9"/>
      <c r="E42" s="11"/>
      <c r="F42" s="11"/>
    </row>
    <row r="43" spans="1:6">
      <c r="A43" s="8"/>
      <c r="B43" s="11" t="s">
        <v>10</v>
      </c>
      <c r="C43" s="10">
        <v>5.4100000000000003E-4</v>
      </c>
      <c r="D43" s="12">
        <f>ROUND(D$3*C43,0)</f>
        <v>136</v>
      </c>
      <c r="E43" s="13">
        <f>ROUND(D43/2,0)</f>
        <v>68</v>
      </c>
      <c r="F43" s="12">
        <f>D43-E43</f>
        <v>68</v>
      </c>
    </row>
    <row r="44" spans="1:6">
      <c r="A44" s="8"/>
      <c r="B44" s="11" t="s">
        <v>11</v>
      </c>
      <c r="C44" s="10">
        <v>2.7599999999999999E-4</v>
      </c>
      <c r="D44" s="12">
        <f>ROUND(D$3*C44,0)</f>
        <v>70</v>
      </c>
      <c r="E44" s="13">
        <f>ROUND(D44/2,0)</f>
        <v>35</v>
      </c>
      <c r="F44" s="12">
        <f>D44-E44</f>
        <v>35</v>
      </c>
    </row>
    <row r="45" spans="1:6">
      <c r="A45" s="8">
        <v>2</v>
      </c>
      <c r="B45" s="11" t="s">
        <v>1229</v>
      </c>
      <c r="C45" s="11"/>
      <c r="D45" s="9"/>
      <c r="E45" s="11"/>
      <c r="F45" s="11"/>
    </row>
    <row r="46" spans="1:6">
      <c r="A46" s="8"/>
      <c r="B46" s="11" t="s">
        <v>10</v>
      </c>
      <c r="C46" s="10">
        <v>9.3999999999999997E-4</v>
      </c>
      <c r="D46" s="12">
        <f>ROUND(D$3*C46,0)</f>
        <v>237</v>
      </c>
      <c r="E46" s="13">
        <f>ROUND(D46/2,0)</f>
        <v>119</v>
      </c>
      <c r="F46" s="12">
        <f>D46-E46</f>
        <v>118</v>
      </c>
    </row>
    <row r="47" spans="1:6">
      <c r="A47" s="8"/>
      <c r="B47" s="11" t="s">
        <v>11</v>
      </c>
      <c r="C47" s="10">
        <v>5.71E-4</v>
      </c>
      <c r="D47" s="12">
        <f>ROUND(D$3*C47,0)</f>
        <v>144</v>
      </c>
      <c r="E47" s="13">
        <f>ROUND(D47/2,0)</f>
        <v>72</v>
      </c>
      <c r="F47" s="12">
        <f>D47-E47</f>
        <v>72</v>
      </c>
    </row>
    <row r="48" spans="1:6">
      <c r="A48" s="8">
        <v>2</v>
      </c>
      <c r="B48" s="11" t="s">
        <v>22</v>
      </c>
      <c r="C48" s="11"/>
      <c r="D48" s="9"/>
      <c r="E48" s="11"/>
      <c r="F48" s="11"/>
    </row>
    <row r="49" spans="1:6">
      <c r="A49" s="8"/>
      <c r="B49" s="11" t="s">
        <v>10</v>
      </c>
      <c r="C49" s="10">
        <v>6.0800000000000003E-4</v>
      </c>
      <c r="D49" s="12">
        <f t="shared" ref="D49:D57" si="0">ROUND(D$3*C49,0)</f>
        <v>153</v>
      </c>
      <c r="E49" s="13">
        <f t="shared" ref="E49:E57" si="1">ROUND(D49/2,0)</f>
        <v>77</v>
      </c>
      <c r="F49" s="12">
        <f t="shared" ref="F49:F57" si="2">D49-E49</f>
        <v>76</v>
      </c>
    </row>
    <row r="50" spans="1:6">
      <c r="A50" s="8"/>
      <c r="B50" s="11" t="s">
        <v>11</v>
      </c>
      <c r="C50" s="10">
        <v>6.1200000000000002E-4</v>
      </c>
      <c r="D50" s="12">
        <f t="shared" si="0"/>
        <v>154</v>
      </c>
      <c r="E50" s="13">
        <f t="shared" si="1"/>
        <v>77</v>
      </c>
      <c r="F50" s="12">
        <f t="shared" si="2"/>
        <v>77</v>
      </c>
    </row>
    <row r="51" spans="1:6">
      <c r="A51" s="8">
        <v>3</v>
      </c>
      <c r="B51" s="11" t="s">
        <v>1230</v>
      </c>
      <c r="C51" s="10">
        <v>3.0600000000000001E-4</v>
      </c>
      <c r="D51" s="12">
        <f t="shared" si="0"/>
        <v>77</v>
      </c>
      <c r="E51" s="13">
        <f t="shared" si="1"/>
        <v>39</v>
      </c>
      <c r="F51" s="12">
        <f t="shared" si="2"/>
        <v>38</v>
      </c>
    </row>
    <row r="52" spans="1:6">
      <c r="A52" s="8">
        <v>3</v>
      </c>
      <c r="B52" s="11" t="s">
        <v>1231</v>
      </c>
      <c r="C52" s="10">
        <v>5.4500000000000002E-4</v>
      </c>
      <c r="D52" s="12">
        <f t="shared" si="0"/>
        <v>137</v>
      </c>
      <c r="E52" s="13">
        <f t="shared" si="1"/>
        <v>69</v>
      </c>
      <c r="F52" s="12">
        <f t="shared" si="2"/>
        <v>68</v>
      </c>
    </row>
    <row r="53" spans="1:6">
      <c r="A53" s="8">
        <v>3</v>
      </c>
      <c r="B53" s="11" t="s">
        <v>596</v>
      </c>
      <c r="C53" s="10">
        <v>6.6709999999999998E-3</v>
      </c>
      <c r="D53" s="12">
        <f t="shared" si="0"/>
        <v>1680</v>
      </c>
      <c r="E53" s="13">
        <f t="shared" si="1"/>
        <v>840</v>
      </c>
      <c r="F53" s="12">
        <f t="shared" si="2"/>
        <v>840</v>
      </c>
    </row>
    <row r="54" spans="1:6">
      <c r="A54" s="8">
        <v>3</v>
      </c>
      <c r="B54" s="11" t="s">
        <v>1232</v>
      </c>
      <c r="C54" s="10">
        <v>1.75E-4</v>
      </c>
      <c r="D54" s="12">
        <f t="shared" si="0"/>
        <v>44</v>
      </c>
      <c r="E54" s="13">
        <f t="shared" si="1"/>
        <v>22</v>
      </c>
      <c r="F54" s="12">
        <f t="shared" si="2"/>
        <v>22</v>
      </c>
    </row>
    <row r="55" spans="1:6">
      <c r="A55" s="8">
        <v>3</v>
      </c>
      <c r="B55" s="11" t="s">
        <v>1233</v>
      </c>
      <c r="C55" s="10">
        <v>1.01E-4</v>
      </c>
      <c r="D55" s="12">
        <f t="shared" si="0"/>
        <v>25</v>
      </c>
      <c r="E55" s="13">
        <f t="shared" si="1"/>
        <v>13</v>
      </c>
      <c r="F55" s="12">
        <f t="shared" si="2"/>
        <v>12</v>
      </c>
    </row>
    <row r="56" spans="1:6">
      <c r="A56" s="8">
        <v>3</v>
      </c>
      <c r="B56" s="11" t="s">
        <v>1234</v>
      </c>
      <c r="C56" s="10">
        <v>9.4884999999999997E-2</v>
      </c>
      <c r="D56" s="12">
        <f t="shared" si="0"/>
        <v>23902</v>
      </c>
      <c r="E56" s="13">
        <f t="shared" si="1"/>
        <v>11951</v>
      </c>
      <c r="F56" s="12">
        <f t="shared" si="2"/>
        <v>11951</v>
      </c>
    </row>
    <row r="57" spans="1:6">
      <c r="A57" s="8">
        <v>4</v>
      </c>
      <c r="B57" s="11" t="s">
        <v>1235</v>
      </c>
      <c r="C57" s="10">
        <v>0.171654</v>
      </c>
      <c r="D57" s="9">
        <f t="shared" si="0"/>
        <v>43240</v>
      </c>
      <c r="E57" s="11">
        <f t="shared" si="1"/>
        <v>21620</v>
      </c>
      <c r="F57" s="9">
        <f t="shared" si="2"/>
        <v>21620</v>
      </c>
    </row>
    <row r="58" spans="1:6">
      <c r="A58" s="8"/>
      <c r="B58" s="11" t="s">
        <v>28</v>
      </c>
      <c r="C58" s="11"/>
      <c r="D58" s="14">
        <v>0.66305099999999995</v>
      </c>
      <c r="E58" s="11"/>
      <c r="F58" s="11"/>
    </row>
    <row r="59" spans="1:6">
      <c r="A59" s="8"/>
      <c r="B59" s="11" t="s">
        <v>29</v>
      </c>
      <c r="C59" s="11"/>
      <c r="D59" s="15">
        <f>ROUND(D57*D58,0)</f>
        <v>28670</v>
      </c>
      <c r="E59" s="16">
        <f>ROUND(D59/2,0)</f>
        <v>14335</v>
      </c>
      <c r="F59" s="15">
        <f>D59-E59</f>
        <v>14335</v>
      </c>
    </row>
    <row r="60" spans="1:6">
      <c r="A60" s="8"/>
      <c r="B60" s="11" t="s">
        <v>30</v>
      </c>
      <c r="C60" s="11"/>
      <c r="D60" s="12">
        <f>+D57-D59</f>
        <v>14570</v>
      </c>
      <c r="E60" s="13">
        <f>ROUND(D60/2,0)</f>
        <v>7285</v>
      </c>
      <c r="F60" s="12">
        <f>D60-E60</f>
        <v>7285</v>
      </c>
    </row>
    <row r="61" spans="1:6">
      <c r="A61" s="8">
        <v>4</v>
      </c>
      <c r="B61" s="11" t="s">
        <v>1236</v>
      </c>
      <c r="C61" s="10">
        <v>0.14373</v>
      </c>
      <c r="D61" s="9">
        <f>ROUND(D$3*C61,0)</f>
        <v>36206</v>
      </c>
      <c r="E61" s="11">
        <f>ROUND(D61/2,0)</f>
        <v>18103</v>
      </c>
      <c r="F61" s="9">
        <f>D61-E61</f>
        <v>18103</v>
      </c>
    </row>
    <row r="62" spans="1:6">
      <c r="A62" s="8"/>
      <c r="B62" s="11" t="s">
        <v>28</v>
      </c>
      <c r="C62" s="11"/>
      <c r="D62" s="14">
        <v>0.45907700000000001</v>
      </c>
      <c r="E62" s="11"/>
      <c r="F62" s="11"/>
    </row>
    <row r="63" spans="1:6">
      <c r="A63" s="8"/>
      <c r="B63" s="11" t="s">
        <v>29</v>
      </c>
      <c r="C63" s="11"/>
      <c r="D63" s="15">
        <f>ROUND(D61*D62,0)</f>
        <v>16621</v>
      </c>
      <c r="E63" s="16">
        <f>ROUND(D63/2,0)</f>
        <v>8311</v>
      </c>
      <c r="F63" s="15">
        <f>D63-E63</f>
        <v>8310</v>
      </c>
    </row>
    <row r="64" spans="1:6">
      <c r="A64" s="8"/>
      <c r="B64" s="11" t="s">
        <v>30</v>
      </c>
      <c r="C64" s="11"/>
      <c r="D64" s="12">
        <f>+D61-D63</f>
        <v>19585</v>
      </c>
      <c r="E64" s="13">
        <f>ROUND(D64/2,0)</f>
        <v>9793</v>
      </c>
      <c r="F64" s="12">
        <f>D64-E64</f>
        <v>9792</v>
      </c>
    </row>
    <row r="65" spans="1:8">
      <c r="A65" s="8">
        <v>4</v>
      </c>
      <c r="B65" s="11" t="s">
        <v>611</v>
      </c>
      <c r="C65" s="10">
        <v>5.2039000000000002E-2</v>
      </c>
      <c r="D65" s="9">
        <f>ROUND(D$3*C65,0)</f>
        <v>13109</v>
      </c>
      <c r="E65" s="11">
        <f>ROUND(D65/2,0)</f>
        <v>6555</v>
      </c>
      <c r="F65" s="9">
        <f>D65-E65</f>
        <v>6554</v>
      </c>
    </row>
    <row r="66" spans="1:8">
      <c r="A66" s="8"/>
      <c r="B66" s="11" t="s">
        <v>28</v>
      </c>
      <c r="C66" s="11"/>
      <c r="D66" s="14">
        <v>0.415018</v>
      </c>
      <c r="E66" s="11"/>
      <c r="F66" s="11"/>
    </row>
    <row r="67" spans="1:8">
      <c r="A67" s="8"/>
      <c r="B67" s="11" t="s">
        <v>29</v>
      </c>
      <c r="C67" s="11"/>
      <c r="D67" s="15">
        <f>ROUND(D65*D66,0)</f>
        <v>5440</v>
      </c>
      <c r="E67" s="16">
        <f>ROUND(D67/2,0)</f>
        <v>2720</v>
      </c>
      <c r="F67" s="15">
        <f>D67-E67</f>
        <v>2720</v>
      </c>
    </row>
    <row r="68" spans="1:8">
      <c r="A68" s="8"/>
      <c r="B68" s="11" t="s">
        <v>30</v>
      </c>
      <c r="C68" s="11"/>
      <c r="D68" s="12">
        <f>+D65-D67</f>
        <v>7669</v>
      </c>
      <c r="E68" s="13">
        <f>ROUND(D68/2,0)</f>
        <v>3835</v>
      </c>
      <c r="F68" s="12">
        <f>D68-E68</f>
        <v>3834</v>
      </c>
    </row>
    <row r="69" spans="1:8">
      <c r="A69" s="8">
        <v>4</v>
      </c>
      <c r="B69" s="11" t="s">
        <v>1237</v>
      </c>
      <c r="C69" s="10">
        <v>0.26249800000000001</v>
      </c>
      <c r="D69" s="9">
        <f>ROUND(D$3*C69,0)</f>
        <v>66124</v>
      </c>
      <c r="E69" s="11">
        <f>ROUND(D69/2,0)</f>
        <v>33062</v>
      </c>
      <c r="F69" s="9">
        <f>D69-E69</f>
        <v>33062</v>
      </c>
    </row>
    <row r="70" spans="1:8">
      <c r="A70" s="8"/>
      <c r="B70" s="11" t="s">
        <v>28</v>
      </c>
      <c r="C70" s="11"/>
      <c r="D70" s="14">
        <v>0.38120900000000002</v>
      </c>
      <c r="E70" s="11"/>
      <c r="F70" s="11"/>
    </row>
    <row r="71" spans="1:8">
      <c r="A71" s="8" t="s">
        <v>590</v>
      </c>
      <c r="B71" s="11" t="s">
        <v>29</v>
      </c>
      <c r="C71" s="11"/>
      <c r="D71" s="15">
        <f>ROUND(D69*D70,0)</f>
        <v>25207</v>
      </c>
      <c r="E71" s="16">
        <f>ROUND(D71/2,0)</f>
        <v>12604</v>
      </c>
      <c r="F71" s="15">
        <f>D71-E71</f>
        <v>12603</v>
      </c>
    </row>
    <row r="72" spans="1:8">
      <c r="A72" s="8"/>
      <c r="B72" s="11" t="s">
        <v>30</v>
      </c>
      <c r="C72" s="11"/>
      <c r="D72" s="12">
        <f>+D69-D71</f>
        <v>40917</v>
      </c>
      <c r="E72" s="13">
        <f>ROUND(D72/2,0)</f>
        <v>20459</v>
      </c>
      <c r="F72" s="12">
        <f>D72-E72</f>
        <v>20458</v>
      </c>
    </row>
    <row r="73" spans="1:8">
      <c r="A73" s="8">
        <v>5</v>
      </c>
      <c r="B73" s="11" t="s">
        <v>1238</v>
      </c>
      <c r="C73" s="10">
        <v>3.313E-3</v>
      </c>
      <c r="D73" s="12">
        <f>ROUND(D$3*C73,0)</f>
        <v>835</v>
      </c>
      <c r="E73" s="13">
        <f>ROUND(D73/2,0)</f>
        <v>418</v>
      </c>
      <c r="F73" s="12">
        <f>D73-E73</f>
        <v>417</v>
      </c>
    </row>
    <row r="74" spans="1:8">
      <c r="A74" s="8">
        <v>5</v>
      </c>
      <c r="B74" s="11" t="s">
        <v>1239</v>
      </c>
      <c r="C74" s="10">
        <v>6.2020000000000408E-3</v>
      </c>
      <c r="D74" s="12">
        <f>+D3-SUM(D4:D5)-SUM(D10:D57)-D61-D65-D69-D73</f>
        <v>1563</v>
      </c>
      <c r="E74" s="13">
        <f>ROUND(D74/2,0)</f>
        <v>782</v>
      </c>
      <c r="F74" s="12">
        <f>D74-E74</f>
        <v>781</v>
      </c>
    </row>
    <row r="75" spans="1:8">
      <c r="A75" s="8">
        <v>6</v>
      </c>
      <c r="B75" s="11" t="s">
        <v>1240</v>
      </c>
      <c r="C75" s="10">
        <v>0</v>
      </c>
      <c r="D75" s="12">
        <f>ROUND(D$3*C75,0)</f>
        <v>0</v>
      </c>
      <c r="E75" s="13">
        <f>ROUND(D75/2,0)</f>
        <v>0</v>
      </c>
      <c r="F75" s="12">
        <f>D75-E75</f>
        <v>0</v>
      </c>
    </row>
    <row r="76" spans="1:8">
      <c r="A76" s="8"/>
      <c r="B76" s="28" t="s">
        <v>288</v>
      </c>
      <c r="C76" s="10">
        <v>1</v>
      </c>
      <c r="D76" s="12">
        <f>+D4+SUM(D7:D56)+SUM(D59:D60)+SUM(D63:D64)+SUM(D67:D68)+SUM(D71:D75)</f>
        <v>251901</v>
      </c>
      <c r="E76" s="12">
        <f>+E4+SUM(E7:E56)+SUM(E59:E60)+SUM(E63:E64)+SUM(E67:E68)+SUM(E71:E75)</f>
        <v>125963</v>
      </c>
      <c r="F76" s="12">
        <f>+F4+SUM(F7:F56)+SUM(F59:F60)+SUM(F63:F64)+SUM(F67:F68)+SUM(F71:F75)</f>
        <v>125938</v>
      </c>
    </row>
    <row r="77" spans="1:8">
      <c r="B77" s="18" t="s">
        <v>38</v>
      </c>
      <c r="D77" s="19">
        <f>+D4</f>
        <v>302</v>
      </c>
      <c r="E77" s="19">
        <f>+E4</f>
        <v>151</v>
      </c>
      <c r="F77" s="19">
        <f>+F4</f>
        <v>151</v>
      </c>
    </row>
    <row r="78" spans="1:8">
      <c r="B78" s="2" t="s">
        <v>39</v>
      </c>
      <c r="D78" s="19">
        <f>+D7</f>
        <v>16954</v>
      </c>
      <c r="E78" s="19">
        <f>+E7</f>
        <v>8477</v>
      </c>
      <c r="F78" s="19">
        <f>+F7</f>
        <v>8477</v>
      </c>
    </row>
    <row r="79" spans="1:8">
      <c r="B79" s="2" t="s">
        <v>40</v>
      </c>
      <c r="D79" s="19">
        <f>+D59+D63+D67+D71</f>
        <v>75938</v>
      </c>
      <c r="E79" s="19">
        <f>+E59+E63+E67+E71</f>
        <v>37970</v>
      </c>
      <c r="F79" s="19">
        <f>+F59+F63+F67+F71</f>
        <v>37968</v>
      </c>
      <c r="H79" s="3">
        <v>1</v>
      </c>
    </row>
    <row r="80" spans="1:8">
      <c r="B80" s="18" t="s">
        <v>41</v>
      </c>
      <c r="D80" s="19">
        <f>+D76-D77-D78-D79</f>
        <v>158707</v>
      </c>
      <c r="E80" s="19">
        <f>+E76-E77-E78-E79</f>
        <v>79365</v>
      </c>
      <c r="F80" s="19">
        <f>+F76-F77-F78-F79</f>
        <v>79342</v>
      </c>
      <c r="H80" s="3">
        <v>2</v>
      </c>
    </row>
    <row r="82" spans="2:4" hidden="1">
      <c r="B82" s="3" t="s">
        <v>42</v>
      </c>
      <c r="C82" s="4">
        <v>1.0000000000408987E-6</v>
      </c>
      <c r="D82" s="3">
        <f>+D74-ROUND(D3*C74,0)</f>
        <v>1</v>
      </c>
    </row>
  </sheetData>
  <pageMargins left="0.7" right="0.7" top="0.75" bottom="0.75" header="0.3" footer="0.3"/>
  <pageSetup scale="5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60"/>
  <sheetViews>
    <sheetView topLeftCell="A140" workbookViewId="0">
      <selection activeCell="I50" sqref="I50"/>
    </sheetView>
  </sheetViews>
  <sheetFormatPr defaultColWidth="0" defaultRowHeight="15" zeroHeight="1"/>
  <cols>
    <col min="1" max="1" width="12.7109375" customWidth="1"/>
    <col min="2" max="2" width="1.85546875" style="70" customWidth="1"/>
    <col min="3" max="3" width="15.140625" style="70" bestFit="1" customWidth="1"/>
    <col min="4" max="4" width="1.85546875" style="70" customWidth="1"/>
    <col min="5" max="5" width="15" bestFit="1" customWidth="1"/>
    <col min="6" max="6" width="1.85546875" style="70" customWidth="1"/>
    <col min="7" max="7" width="14.5703125" style="70" bestFit="1" customWidth="1"/>
    <col min="8" max="8" width="1.85546875" style="70" customWidth="1"/>
    <col min="9" max="9" width="15" bestFit="1" customWidth="1"/>
    <col min="10" max="10" width="1.85546875" style="70" customWidth="1"/>
    <col min="11" max="11" width="15" bestFit="1" customWidth="1"/>
    <col min="12" max="12" width="1.85546875" style="70" customWidth="1"/>
    <col min="13" max="13" width="20.5703125" bestFit="1" customWidth="1"/>
    <col min="14" max="14" width="1.85546875" style="70" customWidth="1"/>
    <col min="15" max="15" width="18.5703125" customWidth="1"/>
    <col min="16" max="16" width="9.140625" customWidth="1"/>
    <col min="17" max="16384" width="9.140625" hidden="1"/>
  </cols>
  <sheetData>
    <row r="1" spans="1:15">
      <c r="A1" s="154" t="s">
        <v>2103</v>
      </c>
      <c r="B1" s="154"/>
      <c r="C1" s="154"/>
      <c r="D1" s="154"/>
      <c r="E1" s="154"/>
      <c r="F1" s="154"/>
      <c r="G1" s="154"/>
      <c r="H1" s="154"/>
      <c r="I1" s="154"/>
      <c r="J1" s="154"/>
      <c r="K1" s="154"/>
      <c r="L1" s="154"/>
      <c r="M1" s="154"/>
      <c r="N1" s="154"/>
      <c r="O1" s="154"/>
    </row>
    <row r="2" spans="1:15">
      <c r="A2" s="155" t="str">
        <f>Workplan!A2</f>
        <v xml:space="preserve">Annual CVET Allocation Report </v>
      </c>
      <c r="B2" s="155"/>
      <c r="C2" s="155"/>
      <c r="D2" s="155"/>
      <c r="E2" s="155"/>
      <c r="F2" s="155"/>
      <c r="G2" s="155"/>
      <c r="H2" s="155"/>
      <c r="I2" s="155"/>
      <c r="J2" s="155"/>
      <c r="K2" s="155"/>
      <c r="L2" s="155"/>
      <c r="M2" s="155"/>
      <c r="N2" s="155"/>
      <c r="O2" s="155"/>
    </row>
    <row r="3" spans="1:15">
      <c r="A3" s="155" t="str">
        <f>Workplan!A3</f>
        <v>For the year ending December 31, 2024</v>
      </c>
      <c r="B3" s="155"/>
      <c r="C3" s="155"/>
      <c r="D3" s="155"/>
      <c r="E3" s="155"/>
      <c r="F3" s="155"/>
      <c r="G3" s="155"/>
      <c r="H3" s="155"/>
      <c r="I3" s="155"/>
      <c r="J3" s="155"/>
      <c r="K3" s="155"/>
      <c r="L3" s="155"/>
      <c r="M3" s="155"/>
      <c r="N3" s="155"/>
      <c r="O3" s="155"/>
    </row>
    <row r="4" spans="1:15">
      <c r="A4" s="80"/>
      <c r="B4" s="80"/>
      <c r="C4" s="80"/>
      <c r="D4" s="80"/>
      <c r="E4" s="80"/>
      <c r="F4" s="80"/>
      <c r="G4" s="80"/>
      <c r="H4" s="80"/>
      <c r="I4" s="80"/>
      <c r="J4" s="80"/>
      <c r="K4" s="80"/>
      <c r="L4" s="80"/>
      <c r="M4" s="80"/>
      <c r="N4" s="80"/>
      <c r="O4" s="80"/>
    </row>
    <row r="5" spans="1:15">
      <c r="A5" s="155" t="s">
        <v>2033</v>
      </c>
      <c r="B5" s="155"/>
      <c r="C5" s="155"/>
      <c r="D5" s="155"/>
      <c r="E5" s="155"/>
      <c r="F5" s="155"/>
      <c r="G5" s="155"/>
      <c r="H5" s="155"/>
      <c r="I5" s="155"/>
      <c r="J5" s="155"/>
      <c r="K5" s="155"/>
      <c r="L5" s="155"/>
      <c r="M5" s="155"/>
      <c r="N5" s="155"/>
      <c r="O5" s="155"/>
    </row>
    <row r="6" spans="1:15">
      <c r="A6" s="80"/>
      <c r="B6" s="80"/>
      <c r="C6" s="80"/>
      <c r="D6" s="80"/>
      <c r="E6" s="80"/>
      <c r="F6" s="80"/>
      <c r="G6" s="80"/>
      <c r="H6" s="80"/>
      <c r="I6" s="80"/>
      <c r="J6" s="80"/>
      <c r="K6" s="80"/>
      <c r="L6" s="80"/>
      <c r="M6" s="80"/>
      <c r="N6" s="80"/>
      <c r="O6" s="80"/>
    </row>
    <row r="7" spans="1:15">
      <c r="A7" s="156" t="s">
        <v>2034</v>
      </c>
      <c r="B7" s="156"/>
      <c r="C7" s="156"/>
      <c r="D7" s="156"/>
      <c r="E7" s="156"/>
      <c r="F7" s="156"/>
      <c r="G7" s="156"/>
      <c r="H7" s="156"/>
      <c r="I7" s="156"/>
      <c r="J7" s="156"/>
      <c r="K7" s="156"/>
      <c r="L7" s="156"/>
      <c r="M7" s="156"/>
      <c r="N7" s="156"/>
      <c r="O7" s="156"/>
    </row>
    <row r="8" spans="1:15">
      <c r="A8" s="156"/>
      <c r="B8" s="156"/>
      <c r="C8" s="156"/>
      <c r="D8" s="156"/>
      <c r="E8" s="156"/>
      <c r="F8" s="156"/>
      <c r="G8" s="156"/>
      <c r="H8" s="156"/>
      <c r="I8" s="156"/>
      <c r="J8" s="156"/>
      <c r="K8" s="156"/>
      <c r="L8" s="156"/>
      <c r="M8" s="156"/>
      <c r="N8" s="156"/>
      <c r="O8" s="156"/>
    </row>
    <row r="9" spans="1:15" ht="27.75" customHeight="1">
      <c r="A9" s="156"/>
      <c r="B9" s="156"/>
      <c r="C9" s="156"/>
      <c r="D9" s="156"/>
      <c r="E9" s="156"/>
      <c r="F9" s="156"/>
      <c r="G9" s="156"/>
      <c r="H9" s="156"/>
      <c r="I9" s="156"/>
      <c r="J9" s="156"/>
      <c r="K9" s="156"/>
      <c r="L9" s="156"/>
      <c r="M9" s="156"/>
      <c r="N9" s="156"/>
      <c r="O9" s="156"/>
    </row>
    <row r="10" spans="1:15">
      <c r="B10" s="80"/>
      <c r="C10" s="80"/>
      <c r="D10" s="80"/>
      <c r="F10" s="80"/>
      <c r="G10" s="80"/>
      <c r="H10" s="80"/>
      <c r="J10" s="80"/>
      <c r="L10" s="80"/>
      <c r="N10" s="80"/>
    </row>
    <row r="11" spans="1:15">
      <c r="A11" s="153" t="s">
        <v>2072</v>
      </c>
      <c r="B11" s="153"/>
      <c r="C11" s="153"/>
      <c r="D11" s="153"/>
      <c r="E11" s="153"/>
      <c r="F11" s="153"/>
      <c r="G11" s="153"/>
      <c r="H11" s="153"/>
      <c r="I11" s="153"/>
      <c r="J11" s="153"/>
      <c r="K11" s="153"/>
      <c r="L11" s="153"/>
      <c r="M11" s="153"/>
      <c r="N11" s="153"/>
      <c r="O11" s="153"/>
    </row>
    <row r="12" spans="1:15">
      <c r="A12" s="153"/>
      <c r="B12" s="153"/>
      <c r="C12" s="153"/>
      <c r="D12" s="153"/>
      <c r="E12" s="153"/>
      <c r="F12" s="153"/>
      <c r="G12" s="153"/>
      <c r="H12" s="153"/>
      <c r="I12" s="153"/>
      <c r="J12" s="153"/>
      <c r="K12" s="153"/>
      <c r="L12" s="153"/>
      <c r="M12" s="153"/>
      <c r="N12" s="153"/>
      <c r="O12" s="153"/>
    </row>
    <row r="13" spans="1:15">
      <c r="A13" s="81"/>
      <c r="B13" s="81"/>
      <c r="C13" s="81"/>
      <c r="D13" s="81"/>
      <c r="E13" s="81"/>
      <c r="F13" s="81"/>
      <c r="G13" s="81"/>
      <c r="H13" s="81"/>
      <c r="I13" s="81"/>
      <c r="J13" s="81"/>
      <c r="K13" s="81"/>
      <c r="L13" s="81"/>
      <c r="M13" s="81"/>
      <c r="N13" s="81"/>
      <c r="O13" s="81"/>
    </row>
    <row r="14" spans="1:15">
      <c r="A14" s="82" t="s">
        <v>2035</v>
      </c>
      <c r="B14" s="81"/>
      <c r="C14" s="81"/>
      <c r="D14" s="81"/>
      <c r="E14" s="83" t="s">
        <v>2083</v>
      </c>
      <c r="F14" s="81"/>
      <c r="G14" s="81"/>
      <c r="H14" s="81"/>
      <c r="I14" s="80"/>
      <c r="J14" s="81"/>
      <c r="K14" s="80"/>
      <c r="L14" s="81"/>
      <c r="M14" s="80"/>
      <c r="N14" s="81"/>
      <c r="O14" s="80"/>
    </row>
    <row r="15" spans="1:15">
      <c r="A15" s="82" t="s">
        <v>2036</v>
      </c>
      <c r="B15" s="80"/>
      <c r="C15" s="80"/>
      <c r="D15" s="80"/>
      <c r="E15" s="84">
        <v>45709</v>
      </c>
      <c r="F15" s="80"/>
      <c r="G15" s="80"/>
      <c r="H15" s="80"/>
      <c r="I15" s="80"/>
      <c r="J15" s="80"/>
      <c r="K15" s="80"/>
      <c r="L15" s="80"/>
      <c r="M15" s="80"/>
      <c r="N15" s="80"/>
      <c r="O15" s="80"/>
    </row>
    <row r="16" spans="1:15">
      <c r="A16" s="80"/>
      <c r="B16" s="80"/>
      <c r="C16" s="80"/>
      <c r="D16" s="80"/>
      <c r="E16" s="80"/>
      <c r="F16" s="80"/>
      <c r="G16" s="80"/>
      <c r="H16" s="80"/>
      <c r="I16" s="80"/>
      <c r="J16" s="80"/>
      <c r="K16" s="80"/>
      <c r="L16" s="80"/>
      <c r="M16" s="80"/>
      <c r="N16" s="80"/>
      <c r="O16" s="80"/>
    </row>
    <row r="17" spans="1:15">
      <c r="A17" s="82" t="s">
        <v>2037</v>
      </c>
      <c r="B17" s="80"/>
      <c r="C17" s="80"/>
      <c r="D17" s="80"/>
      <c r="E17" s="83" t="s">
        <v>2102</v>
      </c>
      <c r="F17" s="80"/>
      <c r="G17" s="80"/>
      <c r="H17" s="80"/>
      <c r="I17" s="80"/>
      <c r="J17" s="80"/>
      <c r="K17" s="80"/>
      <c r="L17" s="80"/>
      <c r="M17" s="80"/>
      <c r="N17" s="80"/>
      <c r="O17" s="80"/>
    </row>
    <row r="18" spans="1:15">
      <c r="A18" s="82" t="s">
        <v>2038</v>
      </c>
      <c r="B18" s="80"/>
      <c r="C18" s="80"/>
      <c r="D18" s="80"/>
      <c r="E18" s="121">
        <v>45713</v>
      </c>
      <c r="F18" s="80"/>
      <c r="G18" s="80"/>
      <c r="H18" s="80"/>
      <c r="I18" s="80"/>
      <c r="J18" s="80"/>
      <c r="K18" s="80"/>
      <c r="L18" s="80"/>
      <c r="M18" s="80"/>
      <c r="N18" s="80"/>
      <c r="O18" s="80"/>
    </row>
    <row r="19" spans="1:15">
      <c r="B19" s="80"/>
      <c r="C19" s="80"/>
      <c r="D19" s="80"/>
      <c r="F19" s="80"/>
      <c r="G19" s="80"/>
      <c r="H19" s="80"/>
      <c r="J19" s="80"/>
      <c r="L19" s="80"/>
      <c r="N19" s="80"/>
    </row>
    <row r="20" spans="1:15">
      <c r="A20" s="85"/>
      <c r="B20" s="80"/>
      <c r="C20" s="80"/>
      <c r="D20" s="80"/>
      <c r="E20" s="85"/>
      <c r="F20" s="80"/>
      <c r="G20" s="80"/>
      <c r="H20" s="80"/>
      <c r="I20" s="85"/>
      <c r="J20" s="80"/>
      <c r="K20" s="85"/>
      <c r="L20" s="80"/>
      <c r="M20" s="85"/>
      <c r="N20" s="80"/>
      <c r="O20" s="80"/>
    </row>
    <row r="21" spans="1:15">
      <c r="A21" s="85"/>
      <c r="B21" s="85"/>
      <c r="C21" s="85"/>
      <c r="D21" s="85"/>
      <c r="E21" s="85"/>
      <c r="F21" s="85"/>
      <c r="G21" s="85" t="s">
        <v>2073</v>
      </c>
      <c r="H21" s="85"/>
      <c r="I21" s="85" t="s">
        <v>2042</v>
      </c>
      <c r="J21" s="85"/>
      <c r="K21" s="85" t="s">
        <v>2044</v>
      </c>
      <c r="L21" s="85"/>
      <c r="M21" s="85"/>
      <c r="N21" s="85"/>
      <c r="O21" s="85" t="s">
        <v>2040</v>
      </c>
    </row>
    <row r="22" spans="1:15">
      <c r="A22" s="86" t="s">
        <v>1993</v>
      </c>
      <c r="B22" s="85"/>
      <c r="C22" s="86" t="s">
        <v>1994</v>
      </c>
      <c r="D22" s="85"/>
      <c r="E22" s="86" t="s">
        <v>2057</v>
      </c>
      <c r="F22" s="85"/>
      <c r="G22" s="86" t="s">
        <v>1996</v>
      </c>
      <c r="H22" s="85"/>
      <c r="I22" s="86" t="s">
        <v>2043</v>
      </c>
      <c r="J22" s="85"/>
      <c r="K22" s="86" t="s">
        <v>2045</v>
      </c>
      <c r="L22" s="85"/>
      <c r="M22" s="86" t="s">
        <v>2046</v>
      </c>
      <c r="N22" s="85"/>
      <c r="O22" s="86" t="s">
        <v>2041</v>
      </c>
    </row>
    <row r="23" spans="1:15">
      <c r="A23">
        <v>75115</v>
      </c>
      <c r="B23" s="85"/>
      <c r="C23" s="85">
        <v>413300</v>
      </c>
      <c r="D23" s="85"/>
      <c r="E23" s="87" t="s">
        <v>2047</v>
      </c>
      <c r="F23" s="85"/>
      <c r="G23" s="89">
        <v>2024</v>
      </c>
      <c r="H23" s="85"/>
      <c r="I23" s="47">
        <f>-SUMIFS('Query Paste'!G3:G1600,'Query Paste'!F3:F1600,7)</f>
        <v>5624064.0899999999</v>
      </c>
      <c r="J23" s="85"/>
      <c r="K23" s="91">
        <v>5624064</v>
      </c>
      <c r="L23" s="85"/>
      <c r="M23" s="48">
        <f>I23-K23</f>
        <v>8.9999999850988388E-2</v>
      </c>
      <c r="N23" s="85"/>
    </row>
    <row r="24" spans="1:15">
      <c r="A24">
        <v>75115</v>
      </c>
      <c r="B24" s="80"/>
      <c r="C24" s="85">
        <v>413300</v>
      </c>
      <c r="D24" s="80"/>
      <c r="E24" s="87" t="s">
        <v>2074</v>
      </c>
      <c r="F24" s="80"/>
      <c r="G24" s="89">
        <v>2024</v>
      </c>
      <c r="H24" s="80"/>
      <c r="I24" s="47">
        <f>-SUMIFS('Query Paste'!G3:G1600,'Query Paste'!F3:F1600,8)</f>
        <v>10083450.4</v>
      </c>
      <c r="J24" s="80"/>
      <c r="K24" s="91">
        <v>10083450</v>
      </c>
      <c r="L24" s="80"/>
      <c r="M24" s="48">
        <f t="shared" ref="M24:M34" si="0">I24-K24</f>
        <v>0.40000000037252903</v>
      </c>
      <c r="N24" s="80"/>
    </row>
    <row r="25" spans="1:15">
      <c r="A25">
        <v>75115</v>
      </c>
      <c r="B25" s="80"/>
      <c r="C25" s="85">
        <v>413300</v>
      </c>
      <c r="D25" s="80"/>
      <c r="E25" s="88" t="s">
        <v>2048</v>
      </c>
      <c r="F25" s="80"/>
      <c r="G25" s="89">
        <v>2024</v>
      </c>
      <c r="H25" s="80"/>
      <c r="I25" s="47">
        <f>-SUMIFS('Query Paste'!G3:G1600,'Query Paste'!F3:F1600,9)</f>
        <v>11197953.279999999</v>
      </c>
      <c r="J25" s="80"/>
      <c r="K25" s="91">
        <v>11197953</v>
      </c>
      <c r="L25" s="80"/>
      <c r="M25" s="48">
        <f t="shared" si="0"/>
        <v>0.27999999932944775</v>
      </c>
      <c r="N25" s="80"/>
    </row>
    <row r="26" spans="1:15">
      <c r="A26">
        <v>75115</v>
      </c>
      <c r="B26" s="80"/>
      <c r="C26" s="85">
        <v>413300</v>
      </c>
      <c r="D26" s="80"/>
      <c r="E26" s="88" t="s">
        <v>2049</v>
      </c>
      <c r="F26" s="80"/>
      <c r="G26" s="89">
        <v>2024</v>
      </c>
      <c r="H26" s="80"/>
      <c r="I26" s="47">
        <f>-SUMIFS('Query Paste'!G3:G1600,'Query Paste'!F3:F1600,10)</f>
        <v>9007222.0700000003</v>
      </c>
      <c r="J26" s="80"/>
      <c r="K26" s="91">
        <v>9007222</v>
      </c>
      <c r="L26" s="80"/>
      <c r="M26" s="48">
        <f t="shared" si="0"/>
        <v>7.0000000298023224E-2</v>
      </c>
      <c r="N26" s="80"/>
    </row>
    <row r="27" spans="1:15">
      <c r="A27">
        <v>75115</v>
      </c>
      <c r="B27" s="80"/>
      <c r="C27" s="85">
        <v>413300</v>
      </c>
      <c r="D27" s="80"/>
      <c r="E27" s="88" t="s">
        <v>2085</v>
      </c>
      <c r="F27" s="80"/>
      <c r="G27" s="89">
        <v>2024</v>
      </c>
      <c r="H27" s="80"/>
      <c r="I27" s="47">
        <f>-SUMIFS('Query Paste'!G3:G1600,'Query Paste'!F3:F1600,11)</f>
        <v>4924682.7699999996</v>
      </c>
      <c r="J27" s="80"/>
      <c r="K27" s="91">
        <v>4924683</v>
      </c>
      <c r="L27" s="80"/>
      <c r="M27" s="48">
        <f t="shared" si="0"/>
        <v>-0.23000000044703484</v>
      </c>
      <c r="N27" s="80"/>
    </row>
    <row r="28" spans="1:15">
      <c r="A28">
        <v>75115</v>
      </c>
      <c r="B28" s="80"/>
      <c r="C28" s="85">
        <v>413300</v>
      </c>
      <c r="D28" s="80"/>
      <c r="E28" s="88" t="s">
        <v>2050</v>
      </c>
      <c r="F28" s="80"/>
      <c r="G28" s="89">
        <v>2024</v>
      </c>
      <c r="H28" s="80"/>
      <c r="I28" s="47">
        <f>-SUMIFS('Query Paste'!G3:G1600,'Query Paste'!F3:F1600,12)</f>
        <v>4427834.4800000004</v>
      </c>
      <c r="J28" s="80"/>
      <c r="K28" s="91">
        <v>4427834</v>
      </c>
      <c r="L28" s="80"/>
      <c r="M28" s="48">
        <f t="shared" si="0"/>
        <v>0.48000000044703484</v>
      </c>
      <c r="N28" s="80"/>
    </row>
    <row r="29" spans="1:15">
      <c r="A29">
        <v>75115</v>
      </c>
      <c r="B29" s="80"/>
      <c r="C29" s="85">
        <v>413300</v>
      </c>
      <c r="D29" s="80"/>
      <c r="E29" s="88" t="s">
        <v>2051</v>
      </c>
      <c r="F29" s="80"/>
      <c r="G29" s="89">
        <v>2024</v>
      </c>
      <c r="H29" s="80"/>
      <c r="I29" s="47">
        <f>-SUMIFS('Query Paste'!G3:G1600,'Query Paste'!F3:F1600,1)</f>
        <v>3034413.64</v>
      </c>
      <c r="J29" s="80"/>
      <c r="K29" s="91">
        <v>3034414</v>
      </c>
      <c r="L29" s="80"/>
      <c r="M29" s="48">
        <f t="shared" si="0"/>
        <v>-0.35999999986961484</v>
      </c>
      <c r="N29" s="80"/>
    </row>
    <row r="30" spans="1:15">
      <c r="A30">
        <v>75115</v>
      </c>
      <c r="B30" s="80"/>
      <c r="C30" s="85">
        <v>413300</v>
      </c>
      <c r="D30" s="80"/>
      <c r="E30" s="88" t="s">
        <v>2052</v>
      </c>
      <c r="F30" s="80"/>
      <c r="G30" s="89">
        <v>2024</v>
      </c>
      <c r="H30" s="80"/>
      <c r="I30" s="47">
        <f>-SUMIFS('Query Paste'!G3:G1600,'Query Paste'!F3:F1600,2)</f>
        <v>3555866.73</v>
      </c>
      <c r="J30" s="80"/>
      <c r="K30" s="91">
        <v>3555867</v>
      </c>
      <c r="L30" s="80"/>
      <c r="M30" s="48">
        <f t="shared" si="0"/>
        <v>-0.27000000001862645</v>
      </c>
      <c r="N30" s="80"/>
    </row>
    <row r="31" spans="1:15">
      <c r="A31">
        <v>75115</v>
      </c>
      <c r="B31" s="80"/>
      <c r="C31" s="85">
        <v>413300</v>
      </c>
      <c r="D31" s="80"/>
      <c r="E31" s="88" t="s">
        <v>2053</v>
      </c>
      <c r="F31" s="80"/>
      <c r="G31" s="89">
        <v>2024</v>
      </c>
      <c r="H31" s="80"/>
      <c r="I31" s="47">
        <f>-SUMIFS('Query Paste'!G3:G1600,'Query Paste'!F3:F1600,3)</f>
        <v>3306962.94</v>
      </c>
      <c r="J31" s="80"/>
      <c r="K31" s="91">
        <v>3306963</v>
      </c>
      <c r="L31" s="80"/>
      <c r="M31" s="48">
        <f t="shared" si="0"/>
        <v>-6.0000000055879354E-2</v>
      </c>
      <c r="N31" s="80"/>
    </row>
    <row r="32" spans="1:15">
      <c r="A32">
        <v>75115</v>
      </c>
      <c r="C32" s="85">
        <v>413300</v>
      </c>
      <c r="E32" s="88" t="s">
        <v>2054</v>
      </c>
      <c r="G32" s="89">
        <v>2024</v>
      </c>
      <c r="I32" s="47">
        <f>-SUMIFS('Query Paste'!G3:G1600,'Query Paste'!F3:F1600,4)</f>
        <v>4460329.74</v>
      </c>
      <c r="K32" s="91">
        <v>4460330</v>
      </c>
      <c r="M32" s="48">
        <f t="shared" si="0"/>
        <v>-0.25999999977648258</v>
      </c>
    </row>
    <row r="33" spans="1:15">
      <c r="A33">
        <v>75115</v>
      </c>
      <c r="C33" s="85">
        <v>413300</v>
      </c>
      <c r="E33" s="88" t="s">
        <v>2055</v>
      </c>
      <c r="G33" s="89">
        <v>2024</v>
      </c>
      <c r="I33" s="47">
        <f>-SUMIFS('Query Paste'!G3:G1600,'Query Paste'!F3:F1600,5)</f>
        <v>2862257.85</v>
      </c>
      <c r="K33" s="91">
        <v>2862258</v>
      </c>
      <c r="M33" s="48">
        <f t="shared" si="0"/>
        <v>-0.14999999990686774</v>
      </c>
    </row>
    <row r="34" spans="1:15">
      <c r="A34">
        <v>75115</v>
      </c>
      <c r="C34" s="85">
        <v>413300</v>
      </c>
      <c r="E34" s="88" t="s">
        <v>2056</v>
      </c>
      <c r="G34" s="89">
        <v>2024</v>
      </c>
      <c r="I34" s="47">
        <f>-SUMIFS('Query Paste'!G3:G1600,'Query Paste'!F3:F1600,6)</f>
        <v>4213182.9400000004</v>
      </c>
      <c r="K34" s="91">
        <v>4213183</v>
      </c>
      <c r="M34" s="48">
        <f t="shared" si="0"/>
        <v>-5.9999999590218067E-2</v>
      </c>
    </row>
    <row r="35" spans="1:15" ht="15.75" thickBot="1">
      <c r="E35" s="157" t="s">
        <v>2058</v>
      </c>
      <c r="F35" s="157"/>
      <c r="G35" s="157"/>
      <c r="I35" s="90">
        <f>SUM(I23:I34)</f>
        <v>66698220.93</v>
      </c>
      <c r="K35" s="90">
        <f>SUM(K23:K34)</f>
        <v>66698221</v>
      </c>
      <c r="M35" s="90">
        <f>SUM(M23:M34)</f>
        <v>-6.9999999366700649E-2</v>
      </c>
    </row>
    <row r="36" spans="1:15" ht="15.75" thickTop="1"/>
    <row r="37" spans="1:15"/>
    <row r="38" spans="1:15">
      <c r="A38" s="153" t="s">
        <v>2075</v>
      </c>
      <c r="B38" s="153"/>
      <c r="C38" s="153"/>
      <c r="D38" s="153"/>
      <c r="E38" s="153"/>
      <c r="F38" s="153"/>
      <c r="G38" s="153"/>
      <c r="H38" s="153"/>
      <c r="I38" s="153"/>
      <c r="J38" s="153"/>
      <c r="K38" s="153"/>
      <c r="L38" s="153"/>
      <c r="M38" s="153"/>
      <c r="N38" s="153"/>
      <c r="O38" s="153"/>
    </row>
    <row r="39" spans="1:15">
      <c r="A39" s="153"/>
      <c r="B39" s="153"/>
      <c r="C39" s="153"/>
      <c r="D39" s="153"/>
      <c r="E39" s="153"/>
      <c r="F39" s="153"/>
      <c r="G39" s="153"/>
      <c r="H39" s="153"/>
      <c r="I39" s="153"/>
      <c r="J39" s="153"/>
      <c r="K39" s="153"/>
      <c r="L39" s="153"/>
      <c r="M39" s="153"/>
      <c r="N39" s="153"/>
      <c r="O39" s="153"/>
    </row>
    <row r="40" spans="1:15">
      <c r="A40" s="97"/>
      <c r="B40" s="97"/>
      <c r="C40" s="97"/>
      <c r="D40" s="97"/>
      <c r="E40" s="97"/>
      <c r="F40" s="97"/>
      <c r="G40" s="97"/>
      <c r="H40" s="97"/>
      <c r="I40" s="97"/>
      <c r="J40" s="97"/>
      <c r="K40" s="97"/>
      <c r="L40" s="97"/>
      <c r="M40" s="97"/>
      <c r="N40" s="97"/>
      <c r="O40" s="97"/>
    </row>
    <row r="41" spans="1:15">
      <c r="A41" s="82" t="s">
        <v>2035</v>
      </c>
      <c r="B41" s="97"/>
      <c r="C41" s="97"/>
      <c r="D41" s="97"/>
      <c r="E41" s="89" t="s">
        <v>2083</v>
      </c>
      <c r="F41" s="97"/>
      <c r="G41" s="97"/>
      <c r="H41" s="97"/>
      <c r="I41" s="97"/>
      <c r="J41" s="97"/>
      <c r="K41" s="97"/>
      <c r="L41" s="97"/>
      <c r="M41" s="97"/>
      <c r="N41" s="97"/>
      <c r="O41" s="97"/>
    </row>
    <row r="42" spans="1:15">
      <c r="A42" s="82" t="s">
        <v>2036</v>
      </c>
      <c r="B42" s="97"/>
      <c r="C42" s="97"/>
      <c r="D42" s="97"/>
      <c r="E42" s="127">
        <v>45709</v>
      </c>
      <c r="F42" s="97"/>
      <c r="G42" s="97"/>
      <c r="H42" s="97"/>
      <c r="I42" s="97"/>
      <c r="J42" s="97"/>
      <c r="K42" s="97"/>
      <c r="L42" s="97"/>
      <c r="M42" s="97"/>
      <c r="N42" s="97"/>
      <c r="O42" s="97"/>
    </row>
    <row r="43" spans="1:15">
      <c r="A43" s="80"/>
      <c r="B43" s="97"/>
      <c r="C43" s="97"/>
      <c r="D43" s="97"/>
      <c r="E43" s="97"/>
      <c r="F43" s="97"/>
      <c r="G43" s="97"/>
      <c r="H43" s="97"/>
      <c r="I43" s="97"/>
      <c r="J43" s="97"/>
      <c r="K43" s="97"/>
      <c r="L43" s="97"/>
      <c r="M43" s="97"/>
      <c r="N43" s="97"/>
      <c r="O43" s="97"/>
    </row>
    <row r="44" spans="1:15">
      <c r="A44" s="82" t="s">
        <v>2037</v>
      </c>
      <c r="B44" s="97"/>
      <c r="C44" s="97"/>
      <c r="D44" s="97"/>
      <c r="E44" s="83" t="s">
        <v>2102</v>
      </c>
      <c r="F44" s="97"/>
      <c r="G44" s="97"/>
      <c r="H44" s="97"/>
      <c r="I44" s="97"/>
      <c r="J44" s="97"/>
      <c r="K44" s="97"/>
      <c r="L44" s="97"/>
      <c r="M44" s="97"/>
      <c r="N44" s="97"/>
      <c r="O44" s="97"/>
    </row>
    <row r="45" spans="1:15">
      <c r="A45" s="82" t="s">
        <v>2038</v>
      </c>
      <c r="B45" s="97"/>
      <c r="C45" s="97"/>
      <c r="D45" s="97"/>
      <c r="E45" s="121">
        <v>45713</v>
      </c>
      <c r="F45" s="97"/>
      <c r="G45" s="97"/>
      <c r="H45" s="97"/>
      <c r="I45" s="97"/>
      <c r="J45" s="97"/>
      <c r="K45" s="97"/>
      <c r="L45" s="97"/>
      <c r="M45" s="97"/>
      <c r="N45" s="97"/>
      <c r="O45" s="97"/>
    </row>
    <row r="46" spans="1:15">
      <c r="A46" s="97"/>
      <c r="B46" s="97"/>
      <c r="C46" s="97"/>
      <c r="D46" s="97"/>
      <c r="E46" s="97"/>
      <c r="F46" s="97"/>
      <c r="G46" s="97"/>
      <c r="H46" s="97"/>
      <c r="I46" s="97"/>
      <c r="J46" s="97"/>
      <c r="K46" s="97"/>
      <c r="L46" s="97"/>
      <c r="M46" s="97"/>
      <c r="N46" s="97"/>
      <c r="O46" s="97"/>
    </row>
    <row r="47" spans="1:15">
      <c r="A47" s="97"/>
      <c r="B47" s="97"/>
      <c r="C47" s="97"/>
      <c r="D47" s="97"/>
      <c r="E47" s="97"/>
      <c r="F47" s="97"/>
      <c r="G47" s="97"/>
      <c r="H47" s="97"/>
      <c r="I47" s="97"/>
      <c r="J47" s="97"/>
      <c r="K47" s="97"/>
      <c r="L47" s="97"/>
      <c r="M47" s="97"/>
      <c r="N47" s="97"/>
      <c r="O47" s="97"/>
    </row>
    <row r="48" spans="1:15">
      <c r="E48" t="s">
        <v>2039</v>
      </c>
      <c r="G48" s="70" t="s">
        <v>2059</v>
      </c>
      <c r="I48" s="158" t="s">
        <v>2062</v>
      </c>
      <c r="J48" s="158"/>
      <c r="K48" s="158"/>
    </row>
    <row r="49" spans="1:15">
      <c r="A49" s="86" t="s">
        <v>1993</v>
      </c>
      <c r="B49" s="85"/>
      <c r="C49" s="86" t="s">
        <v>1994</v>
      </c>
      <c r="E49" s="98" t="s">
        <v>1996</v>
      </c>
      <c r="G49" s="92" t="s">
        <v>1996</v>
      </c>
      <c r="I49" s="98" t="s">
        <v>2060</v>
      </c>
      <c r="K49" s="98" t="s">
        <v>2061</v>
      </c>
      <c r="M49" s="92" t="s">
        <v>2063</v>
      </c>
    </row>
    <row r="50" spans="1:15">
      <c r="A50">
        <v>75115</v>
      </c>
      <c r="B50" s="85"/>
      <c r="C50" s="85">
        <v>413300</v>
      </c>
      <c r="E50" s="48">
        <f>SUM('Query Paste'!G3:G1600)</f>
        <v>-66698220.93</v>
      </c>
      <c r="G50" s="94">
        <f>SUM('Query Paste PY'!G3:G1600)</f>
        <v>-67939137.659999996</v>
      </c>
      <c r="I50" s="48">
        <f>E50-G50</f>
        <v>1240916.7299999967</v>
      </c>
      <c r="K50" s="96">
        <f>ROUND(I50/G50,4)</f>
        <v>-1.83E-2</v>
      </c>
    </row>
    <row r="51" spans="1:15"/>
    <row r="52" spans="1:15">
      <c r="A52" s="153" t="s">
        <v>2090</v>
      </c>
      <c r="B52" s="153"/>
      <c r="C52" s="153"/>
      <c r="D52" s="153"/>
      <c r="E52" s="153"/>
      <c r="F52" s="153"/>
      <c r="G52" s="153"/>
      <c r="H52" s="153"/>
      <c r="I52" s="153"/>
      <c r="J52" s="153"/>
      <c r="K52" s="153"/>
      <c r="L52" s="153"/>
      <c r="M52" s="153"/>
      <c r="N52" s="153"/>
      <c r="O52" s="153"/>
    </row>
    <row r="53" spans="1:15">
      <c r="A53" s="153"/>
      <c r="B53" s="153"/>
      <c r="C53" s="153"/>
      <c r="D53" s="153"/>
      <c r="E53" s="153"/>
      <c r="F53" s="153"/>
      <c r="G53" s="153"/>
      <c r="H53" s="153"/>
      <c r="I53" s="153"/>
      <c r="J53" s="153"/>
      <c r="K53" s="153"/>
      <c r="L53" s="153"/>
      <c r="M53" s="153"/>
      <c r="N53" s="153"/>
      <c r="O53" s="153"/>
    </row>
    <row r="54" spans="1:15">
      <c r="A54" s="97"/>
      <c r="B54" s="97"/>
      <c r="C54" s="97"/>
      <c r="D54" s="97"/>
      <c r="E54" s="97"/>
      <c r="F54" s="97"/>
      <c r="G54" s="97"/>
      <c r="H54" s="97"/>
      <c r="I54" s="97"/>
      <c r="J54" s="97"/>
      <c r="K54" s="97"/>
      <c r="L54" s="97"/>
      <c r="M54" s="97"/>
      <c r="N54" s="97"/>
      <c r="O54" s="97"/>
    </row>
    <row r="55" spans="1:15">
      <c r="A55" s="82" t="s">
        <v>2035</v>
      </c>
      <c r="B55" s="97"/>
      <c r="C55" s="97"/>
      <c r="D55" s="97"/>
      <c r="E55" s="89" t="s">
        <v>2083</v>
      </c>
      <c r="F55" s="97"/>
      <c r="G55" s="97"/>
      <c r="H55" s="97"/>
      <c r="I55" s="97"/>
      <c r="J55" s="97"/>
      <c r="K55" s="97"/>
      <c r="L55" s="97"/>
      <c r="M55" s="97"/>
      <c r="N55" s="97"/>
      <c r="O55" s="97"/>
    </row>
    <row r="56" spans="1:15">
      <c r="A56" s="82" t="s">
        <v>2036</v>
      </c>
      <c r="B56" s="97"/>
      <c r="C56" s="97"/>
      <c r="D56" s="97"/>
      <c r="E56" s="127">
        <v>45709</v>
      </c>
      <c r="F56" s="97"/>
      <c r="G56" s="97"/>
      <c r="H56" s="97"/>
      <c r="I56" s="97"/>
      <c r="J56" s="97"/>
      <c r="K56" s="97"/>
      <c r="L56" s="97"/>
      <c r="M56" s="97"/>
      <c r="N56" s="97"/>
      <c r="O56" s="97"/>
    </row>
    <row r="57" spans="1:15">
      <c r="A57" s="80"/>
      <c r="B57" s="97"/>
      <c r="C57" s="97"/>
      <c r="D57" s="97"/>
      <c r="E57" s="97"/>
      <c r="F57" s="97"/>
      <c r="G57" s="97"/>
      <c r="H57" s="97"/>
      <c r="I57" s="97"/>
      <c r="J57" s="97"/>
      <c r="K57" s="97"/>
      <c r="L57" s="97"/>
      <c r="M57" s="97"/>
      <c r="N57" s="97"/>
      <c r="O57" s="97"/>
    </row>
    <row r="58" spans="1:15">
      <c r="A58" s="82" t="s">
        <v>2037</v>
      </c>
      <c r="B58" s="97"/>
      <c r="C58" s="97"/>
      <c r="D58" s="97"/>
      <c r="E58" s="83" t="s">
        <v>2102</v>
      </c>
      <c r="F58" s="97"/>
      <c r="G58" s="97"/>
      <c r="H58" s="97"/>
      <c r="I58" s="97"/>
      <c r="J58" s="97"/>
      <c r="K58" s="97"/>
      <c r="L58" s="97"/>
      <c r="M58" s="97"/>
      <c r="N58" s="97"/>
      <c r="O58" s="97"/>
    </row>
    <row r="59" spans="1:15">
      <c r="A59" s="82" t="s">
        <v>2038</v>
      </c>
      <c r="B59" s="97"/>
      <c r="C59" s="97"/>
      <c r="D59" s="97"/>
      <c r="E59" s="121">
        <v>45713</v>
      </c>
      <c r="F59" s="97"/>
      <c r="G59" s="97"/>
      <c r="H59" s="97"/>
      <c r="I59" s="97"/>
      <c r="J59" s="97"/>
      <c r="K59" s="97"/>
      <c r="L59" s="97"/>
      <c r="M59" s="97"/>
      <c r="N59" s="97"/>
      <c r="O59" s="97"/>
    </row>
    <row r="60" spans="1:15">
      <c r="A60" s="97"/>
      <c r="B60" s="97"/>
      <c r="C60" s="97"/>
      <c r="D60" s="97"/>
      <c r="E60" s="97"/>
      <c r="F60" s="97"/>
      <c r="G60" s="97"/>
      <c r="H60" s="97"/>
      <c r="I60" s="97"/>
      <c r="J60" s="97"/>
      <c r="K60" s="97"/>
      <c r="L60" s="97"/>
      <c r="M60" s="97"/>
      <c r="N60" s="97"/>
      <c r="O60" s="97"/>
    </row>
    <row r="61" spans="1:15">
      <c r="C61" s="73"/>
      <c r="D61" s="73"/>
      <c r="E61" s="53"/>
      <c r="G61" s="158" t="s">
        <v>2062</v>
      </c>
      <c r="H61" s="158"/>
      <c r="I61" s="158"/>
    </row>
    <row r="62" spans="1:15">
      <c r="A62" t="s">
        <v>1894</v>
      </c>
      <c r="C62" s="79" t="s">
        <v>2066</v>
      </c>
      <c r="D62" s="73"/>
      <c r="E62" s="100" t="s">
        <v>2067</v>
      </c>
      <c r="G62" s="98" t="s">
        <v>2060</v>
      </c>
      <c r="I62" s="98" t="s">
        <v>2061</v>
      </c>
      <c r="K62" s="92" t="s">
        <v>2063</v>
      </c>
    </row>
    <row r="63" spans="1:15">
      <c r="A63" t="str">
        <f>'Allocation Worksheet'!B3</f>
        <v>Adams</v>
      </c>
      <c r="C63" s="93">
        <f>'Allocation Worksheet'!D3</f>
        <v>296729</v>
      </c>
      <c r="E63" s="47">
        <f>'Allocation Worksheet'!E3</f>
        <v>302249</v>
      </c>
      <c r="G63" s="93">
        <f t="shared" ref="G63:G126" si="1">C63-E63</f>
        <v>-5520</v>
      </c>
      <c r="I63" s="95">
        <f t="shared" ref="I63:I126" si="2">ROUND(G63/E63,4)</f>
        <v>-1.83E-2</v>
      </c>
    </row>
    <row r="64" spans="1:15">
      <c r="A64" t="str">
        <f>'Allocation Worksheet'!B4</f>
        <v>Allen</v>
      </c>
      <c r="C64" s="93">
        <f>'Allocation Worksheet'!D4</f>
        <v>3825828</v>
      </c>
      <c r="E64" s="47">
        <f>'Allocation Worksheet'!E4</f>
        <v>3897007</v>
      </c>
      <c r="G64" s="93">
        <f t="shared" si="1"/>
        <v>-71179</v>
      </c>
      <c r="I64" s="95">
        <f t="shared" si="2"/>
        <v>-1.83E-2</v>
      </c>
    </row>
    <row r="65" spans="1:14">
      <c r="A65" t="str">
        <f>'Allocation Worksheet'!B5</f>
        <v>Bartholomew</v>
      </c>
      <c r="C65" s="93">
        <f>'Allocation Worksheet'!D5</f>
        <v>686254</v>
      </c>
      <c r="E65" s="47">
        <f>'Allocation Worksheet'!E5</f>
        <v>699021</v>
      </c>
      <c r="G65" s="93">
        <f t="shared" si="1"/>
        <v>-12767</v>
      </c>
      <c r="I65" s="95">
        <f t="shared" si="2"/>
        <v>-1.83E-2</v>
      </c>
    </row>
    <row r="66" spans="1:14">
      <c r="A66" t="str">
        <f>'Allocation Worksheet'!B6</f>
        <v>Benton</v>
      </c>
      <c r="C66" s="93">
        <f>'Allocation Worksheet'!D6</f>
        <v>197527</v>
      </c>
      <c r="E66" s="47">
        <f>'Allocation Worksheet'!E6</f>
        <v>201202</v>
      </c>
      <c r="G66" s="93">
        <f t="shared" si="1"/>
        <v>-3675</v>
      </c>
      <c r="I66" s="95">
        <f t="shared" si="2"/>
        <v>-1.83E-2</v>
      </c>
    </row>
    <row r="67" spans="1:14">
      <c r="A67" t="str">
        <f>'Allocation Worksheet'!B7</f>
        <v>Blackford</v>
      </c>
      <c r="B67" s="80"/>
      <c r="C67" s="93">
        <f>'Allocation Worksheet'!D7</f>
        <v>118923</v>
      </c>
      <c r="E67" s="47">
        <f>'Allocation Worksheet'!E7</f>
        <v>121135</v>
      </c>
      <c r="F67" s="80"/>
      <c r="G67" s="93">
        <f t="shared" si="1"/>
        <v>-2212</v>
      </c>
      <c r="I67" s="95">
        <f t="shared" si="2"/>
        <v>-1.83E-2</v>
      </c>
      <c r="J67" s="80"/>
      <c r="L67" s="80"/>
      <c r="N67" s="80"/>
    </row>
    <row r="68" spans="1:14">
      <c r="A68" t="str">
        <f>'Allocation Worksheet'!B8</f>
        <v>Boone</v>
      </c>
      <c r="B68"/>
      <c r="C68" s="93">
        <f>'Allocation Worksheet'!D8</f>
        <v>521022</v>
      </c>
      <c r="E68" s="47">
        <f>'Allocation Worksheet'!E8</f>
        <v>530716</v>
      </c>
      <c r="F68"/>
      <c r="G68" s="93">
        <f t="shared" si="1"/>
        <v>-9694</v>
      </c>
      <c r="I68" s="95">
        <f t="shared" si="2"/>
        <v>-1.83E-2</v>
      </c>
      <c r="J68"/>
      <c r="L68"/>
      <c r="N68"/>
    </row>
    <row r="69" spans="1:14">
      <c r="A69" t="str">
        <f>'Allocation Worksheet'!B9</f>
        <v>Brown</v>
      </c>
      <c r="C69" s="93">
        <f>'Allocation Worksheet'!D9</f>
        <v>152783</v>
      </c>
      <c r="E69" s="47">
        <f>'Allocation Worksheet'!E9</f>
        <v>155625</v>
      </c>
      <c r="G69" s="93">
        <f t="shared" si="1"/>
        <v>-2842</v>
      </c>
      <c r="I69" s="95">
        <f t="shared" si="2"/>
        <v>-1.83E-2</v>
      </c>
    </row>
    <row r="70" spans="1:14">
      <c r="A70" t="str">
        <f>'Allocation Worksheet'!B10</f>
        <v>Carroll</v>
      </c>
      <c r="B70" s="80"/>
      <c r="C70" s="93">
        <f>'Allocation Worksheet'!D10</f>
        <v>241368</v>
      </c>
      <c r="E70" s="47">
        <f>'Allocation Worksheet'!E10</f>
        <v>245859</v>
      </c>
      <c r="F70" s="80"/>
      <c r="G70" s="93">
        <f t="shared" si="1"/>
        <v>-4491</v>
      </c>
      <c r="I70" s="95">
        <f t="shared" si="2"/>
        <v>-1.83E-2</v>
      </c>
      <c r="J70" s="80"/>
      <c r="L70" s="80"/>
      <c r="N70" s="80"/>
    </row>
    <row r="71" spans="1:14">
      <c r="A71" t="str">
        <f>'Allocation Worksheet'!B11</f>
        <v>Cass</v>
      </c>
      <c r="B71" s="80"/>
      <c r="C71" s="93">
        <f>'Allocation Worksheet'!D11</f>
        <v>378174</v>
      </c>
      <c r="E71" s="47">
        <f>'Allocation Worksheet'!E11</f>
        <v>385209</v>
      </c>
      <c r="F71" s="80"/>
      <c r="G71" s="93">
        <f t="shared" si="1"/>
        <v>-7035</v>
      </c>
      <c r="I71" s="95">
        <f t="shared" si="2"/>
        <v>-1.83E-2</v>
      </c>
      <c r="J71" s="80"/>
      <c r="L71" s="80"/>
      <c r="N71" s="80"/>
    </row>
    <row r="72" spans="1:14">
      <c r="A72" t="str">
        <f>'Allocation Worksheet'!B12</f>
        <v>Clark</v>
      </c>
      <c r="B72" s="80"/>
      <c r="C72" s="93">
        <f>'Allocation Worksheet'!D12</f>
        <v>1540969</v>
      </c>
      <c r="E72" s="47">
        <f>'Allocation Worksheet'!E12</f>
        <v>1569639</v>
      </c>
      <c r="F72" s="80"/>
      <c r="G72" s="93">
        <f t="shared" si="1"/>
        <v>-28670</v>
      </c>
      <c r="I72" s="95">
        <f t="shared" si="2"/>
        <v>-1.83E-2</v>
      </c>
      <c r="J72" s="80"/>
      <c r="L72" s="80"/>
      <c r="N72" s="80"/>
    </row>
    <row r="73" spans="1:14">
      <c r="A73" t="str">
        <f>'Allocation Worksheet'!B13</f>
        <v>Clay</v>
      </c>
      <c r="B73" s="80"/>
      <c r="C73" s="93">
        <f>'Allocation Worksheet'!D13</f>
        <v>258279</v>
      </c>
      <c r="E73" s="47">
        <f>'Allocation Worksheet'!E13</f>
        <v>263084</v>
      </c>
      <c r="F73" s="80"/>
      <c r="G73" s="93">
        <f t="shared" si="1"/>
        <v>-4805</v>
      </c>
      <c r="I73" s="95">
        <f t="shared" si="2"/>
        <v>-1.83E-2</v>
      </c>
      <c r="J73" s="80"/>
      <c r="L73" s="80"/>
      <c r="N73" s="80"/>
    </row>
    <row r="74" spans="1:14">
      <c r="A74" t="str">
        <f>'Allocation Worksheet'!B14</f>
        <v>Clinton</v>
      </c>
      <c r="B74" s="80"/>
      <c r="C74" s="93">
        <f>'Allocation Worksheet'!D14</f>
        <v>500247</v>
      </c>
      <c r="E74" s="47">
        <f>'Allocation Worksheet'!E14</f>
        <v>509554</v>
      </c>
      <c r="F74" s="80"/>
      <c r="G74" s="93">
        <f t="shared" si="1"/>
        <v>-9307</v>
      </c>
      <c r="I74" s="95">
        <f t="shared" si="2"/>
        <v>-1.83E-2</v>
      </c>
      <c r="J74" s="80"/>
      <c r="L74" s="80"/>
      <c r="N74" s="80"/>
    </row>
    <row r="75" spans="1:14">
      <c r="A75" t="str">
        <f>'Allocation Worksheet'!B15</f>
        <v>Crawford</v>
      </c>
      <c r="B75" s="80"/>
      <c r="C75" s="93">
        <f>'Allocation Worksheet'!D15</f>
        <v>22366</v>
      </c>
      <c r="E75" s="47">
        <f>'Allocation Worksheet'!E15</f>
        <v>22782</v>
      </c>
      <c r="F75" s="80"/>
      <c r="G75" s="93">
        <f t="shared" si="1"/>
        <v>-416</v>
      </c>
      <c r="I75" s="95">
        <f t="shared" si="2"/>
        <v>-1.83E-2</v>
      </c>
      <c r="J75" s="80"/>
      <c r="L75" s="80"/>
      <c r="N75" s="80"/>
    </row>
    <row r="76" spans="1:14">
      <c r="A76" t="str">
        <f>'Allocation Worksheet'!B16</f>
        <v>Daviess</v>
      </c>
      <c r="B76" s="85"/>
      <c r="C76" s="93">
        <f>'Allocation Worksheet'!D16</f>
        <v>491078</v>
      </c>
      <c r="E76" s="47">
        <f>'Allocation Worksheet'!E16</f>
        <v>500214</v>
      </c>
      <c r="F76" s="85"/>
      <c r="G76" s="93">
        <f t="shared" si="1"/>
        <v>-9136</v>
      </c>
      <c r="I76" s="95">
        <f t="shared" si="2"/>
        <v>-1.83E-2</v>
      </c>
      <c r="J76" s="85"/>
      <c r="L76" s="85"/>
      <c r="N76" s="85"/>
    </row>
    <row r="77" spans="1:14">
      <c r="A77" t="str">
        <f>'Allocation Worksheet'!B17</f>
        <v>Dearborn</v>
      </c>
      <c r="B77" s="85"/>
      <c r="C77" s="93">
        <f>'Allocation Worksheet'!D17</f>
        <v>202125</v>
      </c>
      <c r="E77" s="47">
        <f>'Allocation Worksheet'!E17</f>
        <v>205885</v>
      </c>
      <c r="F77" s="85"/>
      <c r="G77" s="93">
        <f t="shared" si="1"/>
        <v>-3760</v>
      </c>
      <c r="I77" s="95">
        <f t="shared" si="2"/>
        <v>-1.83E-2</v>
      </c>
      <c r="J77" s="85"/>
      <c r="L77" s="85"/>
      <c r="N77" s="85"/>
    </row>
    <row r="78" spans="1:14">
      <c r="A78" t="str">
        <f>'Allocation Worksheet'!B18</f>
        <v>Decatur</v>
      </c>
      <c r="B78" s="80"/>
      <c r="C78" s="93">
        <f>'Allocation Worksheet'!D18</f>
        <v>336041</v>
      </c>
      <c r="E78" s="47">
        <f>'Allocation Worksheet'!E18</f>
        <v>342293</v>
      </c>
      <c r="F78" s="80"/>
      <c r="G78" s="93">
        <f t="shared" si="1"/>
        <v>-6252</v>
      </c>
      <c r="I78" s="95">
        <f t="shared" si="2"/>
        <v>-1.83E-2</v>
      </c>
      <c r="J78" s="80"/>
      <c r="L78" s="80"/>
      <c r="N78" s="80"/>
    </row>
    <row r="79" spans="1:14">
      <c r="A79" t="str">
        <f>'Allocation Worksheet'!B19</f>
        <v>Dekalb</v>
      </c>
      <c r="B79" s="80"/>
      <c r="C79" s="93">
        <f>'Allocation Worksheet'!D19</f>
        <v>298710</v>
      </c>
      <c r="E79" s="47">
        <f>'Allocation Worksheet'!E19</f>
        <v>304267</v>
      </c>
      <c r="F79" s="80"/>
      <c r="G79" s="93">
        <f t="shared" si="1"/>
        <v>-5557</v>
      </c>
      <c r="I79" s="95">
        <f t="shared" si="2"/>
        <v>-1.83E-2</v>
      </c>
      <c r="J79" s="80"/>
      <c r="L79" s="80"/>
      <c r="N79" s="80"/>
    </row>
    <row r="80" spans="1:14">
      <c r="A80" t="str">
        <f>'Allocation Worksheet'!B20</f>
        <v>Delaware</v>
      </c>
      <c r="B80" s="80"/>
      <c r="C80" s="93">
        <f>'Allocation Worksheet'!D20</f>
        <v>1098486</v>
      </c>
      <c r="E80" s="47">
        <f>'Allocation Worksheet'!E20</f>
        <v>1118923</v>
      </c>
      <c r="F80" s="80"/>
      <c r="G80" s="93">
        <f t="shared" si="1"/>
        <v>-20437</v>
      </c>
      <c r="I80" s="95">
        <f t="shared" si="2"/>
        <v>-1.83E-2</v>
      </c>
      <c r="J80" s="80"/>
      <c r="L80" s="80"/>
      <c r="N80" s="80"/>
    </row>
    <row r="81" spans="1:14">
      <c r="A81" t="str">
        <f>'Allocation Worksheet'!B21</f>
        <v>Dubois</v>
      </c>
      <c r="B81" s="80"/>
      <c r="C81" s="93">
        <f>'Allocation Worksheet'!D21</f>
        <v>661018</v>
      </c>
      <c r="E81" s="47">
        <f>'Allocation Worksheet'!E21</f>
        <v>673316</v>
      </c>
      <c r="F81" s="80"/>
      <c r="G81" s="93">
        <f t="shared" si="1"/>
        <v>-12298</v>
      </c>
      <c r="I81" s="95">
        <f t="shared" si="2"/>
        <v>-1.83E-2</v>
      </c>
      <c r="J81" s="80"/>
      <c r="L81" s="80"/>
      <c r="N81" s="80"/>
    </row>
    <row r="82" spans="1:14">
      <c r="A82" t="str">
        <f>'Allocation Worksheet'!B22</f>
        <v>Elkhart</v>
      </c>
      <c r="B82" s="80"/>
      <c r="C82" s="93">
        <f>'Allocation Worksheet'!D22</f>
        <v>2030213</v>
      </c>
      <c r="E82" s="47">
        <f>'Allocation Worksheet'!E22</f>
        <v>2067985</v>
      </c>
      <c r="F82" s="80"/>
      <c r="G82" s="93">
        <f t="shared" si="1"/>
        <v>-37772</v>
      </c>
      <c r="I82" s="95">
        <f t="shared" si="2"/>
        <v>-1.83E-2</v>
      </c>
      <c r="J82" s="80"/>
      <c r="L82" s="80"/>
      <c r="N82" s="80"/>
    </row>
    <row r="83" spans="1:14">
      <c r="A83" t="str">
        <f>'Allocation Worksheet'!B23</f>
        <v>Fayette</v>
      </c>
      <c r="B83" s="80"/>
      <c r="C83" s="93">
        <f>'Allocation Worksheet'!D23</f>
        <v>120182</v>
      </c>
      <c r="E83" s="47">
        <f>'Allocation Worksheet'!E23</f>
        <v>122418</v>
      </c>
      <c r="F83" s="80"/>
      <c r="G83" s="93">
        <f t="shared" si="1"/>
        <v>-2236</v>
      </c>
      <c r="I83" s="95">
        <f t="shared" si="2"/>
        <v>-1.83E-2</v>
      </c>
      <c r="J83" s="80"/>
      <c r="L83" s="80"/>
      <c r="N83" s="80"/>
    </row>
    <row r="84" spans="1:14">
      <c r="A84" t="str">
        <f>'Allocation Worksheet'!B24</f>
        <v>Floyd</v>
      </c>
      <c r="B84" s="80"/>
      <c r="C84" s="93">
        <f>'Allocation Worksheet'!D24</f>
        <v>402613</v>
      </c>
      <c r="E84" s="47">
        <f>'Allocation Worksheet'!E24</f>
        <v>410103</v>
      </c>
      <c r="F84" s="80"/>
      <c r="G84" s="93">
        <f t="shared" si="1"/>
        <v>-7490</v>
      </c>
      <c r="I84" s="95">
        <f t="shared" si="2"/>
        <v>-1.83E-2</v>
      </c>
      <c r="J84" s="80"/>
      <c r="L84" s="80"/>
      <c r="N84" s="80"/>
    </row>
    <row r="85" spans="1:14">
      <c r="A85" t="str">
        <f>'Allocation Worksheet'!B25</f>
        <v>Fountain</v>
      </c>
      <c r="C85" s="93">
        <f>'Allocation Worksheet'!D25</f>
        <v>102940</v>
      </c>
      <c r="E85" s="47">
        <f>'Allocation Worksheet'!E25</f>
        <v>104855</v>
      </c>
      <c r="G85" s="93">
        <f t="shared" si="1"/>
        <v>-1915</v>
      </c>
      <c r="I85" s="95">
        <f t="shared" si="2"/>
        <v>-1.83E-2</v>
      </c>
    </row>
    <row r="86" spans="1:14">
      <c r="A86" t="str">
        <f>'Allocation Worksheet'!B26</f>
        <v>Franklin</v>
      </c>
      <c r="C86" s="93">
        <f>'Allocation Worksheet'!D26</f>
        <v>157771</v>
      </c>
      <c r="E86" s="47">
        <f>'Allocation Worksheet'!E26</f>
        <v>160706</v>
      </c>
      <c r="G86" s="93">
        <f t="shared" si="1"/>
        <v>-2935</v>
      </c>
      <c r="I86" s="95">
        <f t="shared" si="2"/>
        <v>-1.83E-2</v>
      </c>
    </row>
    <row r="87" spans="1:14">
      <c r="A87" t="str">
        <f>'Allocation Worksheet'!B27</f>
        <v>Fulton</v>
      </c>
      <c r="C87" s="93">
        <f>'Allocation Worksheet'!D27</f>
        <v>243075</v>
      </c>
      <c r="E87" s="47">
        <f>'Allocation Worksheet'!E27</f>
        <v>247597</v>
      </c>
      <c r="G87" s="93">
        <f t="shared" si="1"/>
        <v>-4522</v>
      </c>
      <c r="I87" s="95">
        <f t="shared" si="2"/>
        <v>-1.83E-2</v>
      </c>
    </row>
    <row r="88" spans="1:14">
      <c r="A88" t="str">
        <f>'Allocation Worksheet'!B28</f>
        <v>Gibson</v>
      </c>
      <c r="C88" s="93">
        <f>'Allocation Worksheet'!D28</f>
        <v>629082</v>
      </c>
      <c r="E88" s="47">
        <f>'Allocation Worksheet'!E28</f>
        <v>640787</v>
      </c>
      <c r="G88" s="93">
        <f t="shared" si="1"/>
        <v>-11705</v>
      </c>
      <c r="I88" s="95">
        <f t="shared" si="2"/>
        <v>-1.83E-2</v>
      </c>
    </row>
    <row r="89" spans="1:14">
      <c r="A89" t="str">
        <f>'Allocation Worksheet'!B29</f>
        <v>Grant</v>
      </c>
      <c r="C89" s="93">
        <f>'Allocation Worksheet'!D29</f>
        <v>475950</v>
      </c>
      <c r="E89" s="47">
        <f>'Allocation Worksheet'!E29</f>
        <v>484805</v>
      </c>
      <c r="G89" s="93">
        <f t="shared" si="1"/>
        <v>-8855</v>
      </c>
      <c r="I89" s="95">
        <f t="shared" si="2"/>
        <v>-1.83E-2</v>
      </c>
    </row>
    <row r="90" spans="1:14">
      <c r="A90" t="str">
        <f>'Allocation Worksheet'!B30</f>
        <v>Greene</v>
      </c>
      <c r="C90" s="93">
        <f>'Allocation Worksheet'!D30</f>
        <v>259429</v>
      </c>
      <c r="E90" s="47">
        <f>'Allocation Worksheet'!E30</f>
        <v>264256</v>
      </c>
      <c r="G90" s="93">
        <f t="shared" si="1"/>
        <v>-4827</v>
      </c>
      <c r="I90" s="95">
        <f t="shared" si="2"/>
        <v>-1.83E-2</v>
      </c>
    </row>
    <row r="91" spans="1:14">
      <c r="A91" t="str">
        <f>'Allocation Worksheet'!B31</f>
        <v>Hamilton</v>
      </c>
      <c r="C91" s="93">
        <f>'Allocation Worksheet'!D31</f>
        <v>1385460</v>
      </c>
      <c r="E91" s="47">
        <f>'Allocation Worksheet'!E31</f>
        <v>1411236</v>
      </c>
      <c r="G91" s="93">
        <f t="shared" si="1"/>
        <v>-25776</v>
      </c>
      <c r="I91" s="95">
        <f t="shared" si="2"/>
        <v>-1.83E-2</v>
      </c>
    </row>
    <row r="92" spans="1:14">
      <c r="A92" t="str">
        <f>'Allocation Worksheet'!B32</f>
        <v>Hancock</v>
      </c>
      <c r="C92" s="93">
        <f>'Allocation Worksheet'!D32</f>
        <v>701105</v>
      </c>
      <c r="E92" s="47">
        <f>'Allocation Worksheet'!E32</f>
        <v>714149</v>
      </c>
      <c r="G92" s="93">
        <f t="shared" si="1"/>
        <v>-13044</v>
      </c>
      <c r="I92" s="95">
        <f t="shared" si="2"/>
        <v>-1.83E-2</v>
      </c>
    </row>
    <row r="93" spans="1:14">
      <c r="A93" t="str">
        <f>'Allocation Worksheet'!B33</f>
        <v>Harrison</v>
      </c>
      <c r="C93" s="93">
        <f>'Allocation Worksheet'!D33</f>
        <v>255768</v>
      </c>
      <c r="E93" s="47">
        <f>'Allocation Worksheet'!E33</f>
        <v>260526</v>
      </c>
      <c r="G93" s="93">
        <f t="shared" si="1"/>
        <v>-4758</v>
      </c>
      <c r="I93" s="95">
        <f t="shared" si="2"/>
        <v>-1.83E-2</v>
      </c>
    </row>
    <row r="94" spans="1:14">
      <c r="A94" t="str">
        <f>'Allocation Worksheet'!B34</f>
        <v>Hendricks</v>
      </c>
      <c r="C94" s="93">
        <f>'Allocation Worksheet'!D34</f>
        <v>1227384</v>
      </c>
      <c r="E94" s="47">
        <f>'Allocation Worksheet'!E34</f>
        <v>1250219</v>
      </c>
      <c r="G94" s="93">
        <f t="shared" si="1"/>
        <v>-22835</v>
      </c>
      <c r="I94" s="95">
        <f t="shared" si="2"/>
        <v>-1.83E-2</v>
      </c>
    </row>
    <row r="95" spans="1:14">
      <c r="A95" t="str">
        <f>'Allocation Worksheet'!B35</f>
        <v>Henry</v>
      </c>
      <c r="C95" s="93">
        <f>'Allocation Worksheet'!D35</f>
        <v>311196</v>
      </c>
      <c r="E95" s="47">
        <f>'Allocation Worksheet'!E35</f>
        <v>316986</v>
      </c>
      <c r="G95" s="93">
        <f t="shared" si="1"/>
        <v>-5790</v>
      </c>
      <c r="I95" s="95">
        <f t="shared" si="2"/>
        <v>-1.83E-2</v>
      </c>
    </row>
    <row r="96" spans="1:14">
      <c r="A96" t="str">
        <f>'Allocation Worksheet'!B36</f>
        <v>Howard</v>
      </c>
      <c r="C96" s="93">
        <f>'Allocation Worksheet'!D36</f>
        <v>562914</v>
      </c>
      <c r="E96" s="47">
        <f>'Allocation Worksheet'!E36</f>
        <v>573387</v>
      </c>
      <c r="G96" s="93">
        <f t="shared" si="1"/>
        <v>-10473</v>
      </c>
      <c r="I96" s="95">
        <f t="shared" si="2"/>
        <v>-1.83E-2</v>
      </c>
    </row>
    <row r="97" spans="1:14">
      <c r="A97" t="str">
        <f>'Allocation Worksheet'!B37</f>
        <v>Huntington</v>
      </c>
      <c r="C97" s="93">
        <f>'Allocation Worksheet'!D37</f>
        <v>411710</v>
      </c>
      <c r="E97" s="47">
        <f>'Allocation Worksheet'!E37</f>
        <v>419370</v>
      </c>
      <c r="G97" s="93">
        <f t="shared" si="1"/>
        <v>-7660</v>
      </c>
      <c r="I97" s="95">
        <f t="shared" si="2"/>
        <v>-1.83E-2</v>
      </c>
    </row>
    <row r="98" spans="1:14">
      <c r="A98" t="str">
        <f>'Allocation Worksheet'!B38</f>
        <v>Jackson</v>
      </c>
      <c r="C98" s="93">
        <f>'Allocation Worksheet'!D38</f>
        <v>517834</v>
      </c>
      <c r="E98" s="47">
        <f>'Allocation Worksheet'!E38</f>
        <v>527469</v>
      </c>
      <c r="G98" s="93">
        <f t="shared" si="1"/>
        <v>-9635</v>
      </c>
      <c r="I98" s="95">
        <f t="shared" si="2"/>
        <v>-1.83E-2</v>
      </c>
    </row>
    <row r="99" spans="1:14">
      <c r="A99" t="str">
        <f>'Allocation Worksheet'!B39</f>
        <v>Jasper</v>
      </c>
      <c r="C99" s="93">
        <f>'Allocation Worksheet'!D39</f>
        <v>727799</v>
      </c>
      <c r="E99" s="47">
        <f>'Allocation Worksheet'!E39</f>
        <v>741340</v>
      </c>
      <c r="G99" s="93">
        <f t="shared" si="1"/>
        <v>-13541</v>
      </c>
      <c r="I99" s="95">
        <f t="shared" si="2"/>
        <v>-1.83E-2</v>
      </c>
    </row>
    <row r="100" spans="1:14">
      <c r="A100" t="str">
        <f>'Allocation Worksheet'!B40</f>
        <v>Jay</v>
      </c>
      <c r="C100" s="93">
        <f>'Allocation Worksheet'!D40</f>
        <v>139988</v>
      </c>
      <c r="E100" s="47">
        <f>'Allocation Worksheet'!E40</f>
        <v>142592</v>
      </c>
      <c r="G100" s="93">
        <f t="shared" si="1"/>
        <v>-2604</v>
      </c>
      <c r="I100" s="95">
        <f t="shared" si="2"/>
        <v>-1.83E-2</v>
      </c>
    </row>
    <row r="101" spans="1:14">
      <c r="A101" t="str">
        <f>'Allocation Worksheet'!B41</f>
        <v>Jefferson</v>
      </c>
      <c r="C101" s="93">
        <f>'Allocation Worksheet'!D41</f>
        <v>87052</v>
      </c>
      <c r="E101" s="47">
        <f>'Allocation Worksheet'!E41</f>
        <v>88671</v>
      </c>
      <c r="G101" s="93">
        <f t="shared" si="1"/>
        <v>-1619</v>
      </c>
      <c r="I101" s="95">
        <f t="shared" si="2"/>
        <v>-1.83E-2</v>
      </c>
    </row>
    <row r="102" spans="1:14">
      <c r="A102" t="str">
        <f>'Allocation Worksheet'!B42</f>
        <v>Jennings</v>
      </c>
      <c r="C102" s="93">
        <f>'Allocation Worksheet'!D42</f>
        <v>286150</v>
      </c>
      <c r="E102" s="47">
        <f>'Allocation Worksheet'!E42</f>
        <v>291474</v>
      </c>
      <c r="G102" s="93">
        <f t="shared" si="1"/>
        <v>-5324</v>
      </c>
      <c r="I102" s="95">
        <f t="shared" si="2"/>
        <v>-1.83E-2</v>
      </c>
    </row>
    <row r="103" spans="1:14">
      <c r="A103" t="str">
        <f>'Allocation Worksheet'!B43</f>
        <v>Johnson</v>
      </c>
      <c r="C103" s="93">
        <f>'Allocation Worksheet'!D43</f>
        <v>614664</v>
      </c>
      <c r="E103" s="47">
        <f>'Allocation Worksheet'!E43</f>
        <v>626100</v>
      </c>
      <c r="G103" s="93">
        <f t="shared" si="1"/>
        <v>-11436</v>
      </c>
      <c r="I103" s="95">
        <f t="shared" si="2"/>
        <v>-1.83E-2</v>
      </c>
    </row>
    <row r="104" spans="1:14">
      <c r="A104" t="str">
        <f>'Allocation Worksheet'!B44</f>
        <v>Knox</v>
      </c>
      <c r="C104" s="93">
        <f>'Allocation Worksheet'!D44</f>
        <v>570878</v>
      </c>
      <c r="E104" s="47">
        <f>'Allocation Worksheet'!E44</f>
        <v>581499</v>
      </c>
      <c r="G104" s="93">
        <f t="shared" si="1"/>
        <v>-10621</v>
      </c>
      <c r="I104" s="95">
        <f t="shared" si="2"/>
        <v>-1.83E-2</v>
      </c>
    </row>
    <row r="105" spans="1:14">
      <c r="A105" t="str">
        <f>'Allocation Worksheet'!B45</f>
        <v>Kosciusko</v>
      </c>
      <c r="B105" s="80"/>
      <c r="C105" s="93">
        <f>'Allocation Worksheet'!D45</f>
        <v>634355</v>
      </c>
      <c r="E105" s="47">
        <f>'Allocation Worksheet'!E45</f>
        <v>646157</v>
      </c>
      <c r="F105" s="80"/>
      <c r="G105" s="93">
        <f t="shared" si="1"/>
        <v>-11802</v>
      </c>
      <c r="I105" s="95">
        <f t="shared" si="2"/>
        <v>-1.83E-2</v>
      </c>
      <c r="J105" s="80"/>
      <c r="L105" s="80"/>
      <c r="N105" s="80"/>
    </row>
    <row r="106" spans="1:14">
      <c r="A106" t="str">
        <f>'Allocation Worksheet'!B46</f>
        <v>Lagrange</v>
      </c>
      <c r="C106" s="93">
        <f>'Allocation Worksheet'!D46</f>
        <v>238522</v>
      </c>
      <c r="E106" s="47">
        <f>'Allocation Worksheet'!E46</f>
        <v>242960</v>
      </c>
      <c r="G106" s="93">
        <f t="shared" si="1"/>
        <v>-4438</v>
      </c>
      <c r="I106" s="95">
        <f t="shared" si="2"/>
        <v>-1.83E-2</v>
      </c>
    </row>
    <row r="107" spans="1:14">
      <c r="A107" t="str">
        <f>'Allocation Worksheet'!B47</f>
        <v>Lake</v>
      </c>
      <c r="C107" s="93">
        <f>'Allocation Worksheet'!D47</f>
        <v>5592513</v>
      </c>
      <c r="E107" s="47">
        <f>'Allocation Worksheet'!E47</f>
        <v>5696562</v>
      </c>
      <c r="G107" s="93">
        <f t="shared" si="1"/>
        <v>-104049</v>
      </c>
      <c r="I107" s="95">
        <f t="shared" si="2"/>
        <v>-1.83E-2</v>
      </c>
    </row>
    <row r="108" spans="1:14">
      <c r="A108" t="str">
        <f>'Allocation Worksheet'!B48</f>
        <v>Laporte</v>
      </c>
      <c r="B108" s="80"/>
      <c r="C108" s="101">
        <f>'Allocation Worksheet'!D48</f>
        <v>1390023</v>
      </c>
      <c r="E108" s="102">
        <f>'Allocation Worksheet'!E48</f>
        <v>1415885</v>
      </c>
      <c r="F108" s="80"/>
      <c r="G108" s="101">
        <f t="shared" si="1"/>
        <v>-25862</v>
      </c>
      <c r="I108" s="103">
        <f t="shared" si="2"/>
        <v>-1.83E-2</v>
      </c>
      <c r="J108" s="80"/>
      <c r="L108" s="80"/>
      <c r="N108" s="80"/>
    </row>
    <row r="109" spans="1:14">
      <c r="A109" t="str">
        <f>'Allocation Worksheet'!B49</f>
        <v>Lawrence</v>
      </c>
      <c r="C109" s="93">
        <f>'Allocation Worksheet'!D49</f>
        <v>418892</v>
      </c>
      <c r="E109" s="47">
        <f>'Allocation Worksheet'!E49</f>
        <v>426686</v>
      </c>
      <c r="G109" s="93">
        <f t="shared" si="1"/>
        <v>-7794</v>
      </c>
      <c r="I109" s="95">
        <f t="shared" si="2"/>
        <v>-1.83E-2</v>
      </c>
    </row>
    <row r="110" spans="1:14">
      <c r="A110" t="str">
        <f>'Allocation Worksheet'!B50</f>
        <v>Madison</v>
      </c>
      <c r="C110" s="93">
        <f>'Allocation Worksheet'!D50</f>
        <v>1260902</v>
      </c>
      <c r="E110" s="47">
        <f>'Allocation Worksheet'!E50</f>
        <v>1284361</v>
      </c>
      <c r="G110" s="93">
        <f t="shared" si="1"/>
        <v>-23459</v>
      </c>
      <c r="I110" s="95">
        <f t="shared" si="2"/>
        <v>-1.83E-2</v>
      </c>
    </row>
    <row r="111" spans="1:14">
      <c r="A111" t="str">
        <f>'Allocation Worksheet'!B51</f>
        <v>Marion</v>
      </c>
      <c r="C111" s="93">
        <f>'Allocation Worksheet'!D51</f>
        <v>12230169</v>
      </c>
      <c r="E111" s="47">
        <f>'Allocation Worksheet'!E51</f>
        <v>12457710</v>
      </c>
      <c r="G111" s="93">
        <f t="shared" si="1"/>
        <v>-227541</v>
      </c>
      <c r="I111" s="95">
        <f t="shared" si="2"/>
        <v>-1.83E-2</v>
      </c>
    </row>
    <row r="112" spans="1:14">
      <c r="A112" t="str">
        <f>'Allocation Worksheet'!B52</f>
        <v>Marshall</v>
      </c>
      <c r="C112" s="93">
        <f>'Allocation Worksheet'!D52</f>
        <v>542617</v>
      </c>
      <c r="E112" s="47">
        <f>'Allocation Worksheet'!E52</f>
        <v>552713</v>
      </c>
      <c r="G112" s="93">
        <f t="shared" si="1"/>
        <v>-10096</v>
      </c>
      <c r="I112" s="95">
        <f t="shared" si="2"/>
        <v>-1.83E-2</v>
      </c>
    </row>
    <row r="113" spans="1:9">
      <c r="A113" t="str">
        <f>'Allocation Worksheet'!B53</f>
        <v>Martin</v>
      </c>
      <c r="C113" s="93">
        <f>'Allocation Worksheet'!D53</f>
        <v>134808</v>
      </c>
      <c r="E113" s="47">
        <f>'Allocation Worksheet'!E53</f>
        <v>137316</v>
      </c>
      <c r="G113" s="93">
        <f t="shared" si="1"/>
        <v>-2508</v>
      </c>
      <c r="I113" s="95">
        <f t="shared" si="2"/>
        <v>-1.83E-2</v>
      </c>
    </row>
    <row r="114" spans="1:9">
      <c r="A114" t="str">
        <f>'Allocation Worksheet'!B54</f>
        <v>Miami</v>
      </c>
      <c r="C114" s="93">
        <f>'Allocation Worksheet'!D54</f>
        <v>251901</v>
      </c>
      <c r="E114" s="47">
        <f>'Allocation Worksheet'!E54</f>
        <v>256588</v>
      </c>
      <c r="G114" s="93">
        <f t="shared" si="1"/>
        <v>-4687</v>
      </c>
      <c r="I114" s="95">
        <f t="shared" si="2"/>
        <v>-1.83E-2</v>
      </c>
    </row>
    <row r="115" spans="1:9">
      <c r="A115" t="str">
        <f>'Allocation Worksheet'!B55</f>
        <v>Monroe</v>
      </c>
      <c r="C115" s="93">
        <f>'Allocation Worksheet'!D55</f>
        <v>963325</v>
      </c>
      <c r="E115" s="47">
        <f>'Allocation Worksheet'!E55</f>
        <v>981248</v>
      </c>
      <c r="G115" s="93">
        <f t="shared" si="1"/>
        <v>-17923</v>
      </c>
      <c r="I115" s="95">
        <f t="shared" si="2"/>
        <v>-1.83E-2</v>
      </c>
    </row>
    <row r="116" spans="1:9">
      <c r="A116" t="str">
        <f>'Allocation Worksheet'!B56</f>
        <v>Montgomery</v>
      </c>
      <c r="C116" s="93">
        <f>'Allocation Worksheet'!D56</f>
        <v>342064</v>
      </c>
      <c r="E116" s="47">
        <f>'Allocation Worksheet'!E56</f>
        <v>348428</v>
      </c>
      <c r="G116" s="93">
        <f t="shared" si="1"/>
        <v>-6364</v>
      </c>
      <c r="I116" s="95">
        <f t="shared" si="2"/>
        <v>-1.83E-2</v>
      </c>
    </row>
    <row r="117" spans="1:9">
      <c r="A117" t="str">
        <f>'Allocation Worksheet'!B57</f>
        <v>Morgan</v>
      </c>
      <c r="C117" s="93">
        <f>'Allocation Worksheet'!D57</f>
        <v>467424</v>
      </c>
      <c r="E117" s="47">
        <f>'Allocation Worksheet'!E57</f>
        <v>476121</v>
      </c>
      <c r="G117" s="93">
        <f t="shared" si="1"/>
        <v>-8697</v>
      </c>
      <c r="I117" s="95">
        <f t="shared" si="2"/>
        <v>-1.83E-2</v>
      </c>
    </row>
    <row r="118" spans="1:9">
      <c r="A118" t="str">
        <f>'Allocation Worksheet'!B58</f>
        <v>Newton</v>
      </c>
      <c r="C118" s="93">
        <f>'Allocation Worksheet'!D58</f>
        <v>225333</v>
      </c>
      <c r="E118" s="47">
        <f>'Allocation Worksheet'!E58</f>
        <v>229525</v>
      </c>
      <c r="G118" s="93">
        <f t="shared" si="1"/>
        <v>-4192</v>
      </c>
      <c r="I118" s="95">
        <f t="shared" si="2"/>
        <v>-1.83E-2</v>
      </c>
    </row>
    <row r="119" spans="1:9">
      <c r="A119" t="str">
        <f>'Allocation Worksheet'!B59</f>
        <v>Noble</v>
      </c>
      <c r="C119" s="93">
        <f>'Allocation Worksheet'!D59</f>
        <v>292250</v>
      </c>
      <c r="E119" s="47">
        <f>'Allocation Worksheet'!E59</f>
        <v>297687</v>
      </c>
      <c r="G119" s="93">
        <f t="shared" si="1"/>
        <v>-5437</v>
      </c>
      <c r="I119" s="95">
        <f t="shared" si="2"/>
        <v>-1.83E-2</v>
      </c>
    </row>
    <row r="120" spans="1:9">
      <c r="A120" t="str">
        <f>'Allocation Worksheet'!B60</f>
        <v>Ohio</v>
      </c>
      <c r="C120" s="93">
        <f>'Allocation Worksheet'!D60</f>
        <v>30157</v>
      </c>
      <c r="E120" s="47">
        <f>'Allocation Worksheet'!E60</f>
        <v>30718</v>
      </c>
      <c r="G120" s="93">
        <f t="shared" si="1"/>
        <v>-561</v>
      </c>
      <c r="I120" s="95">
        <f t="shared" si="2"/>
        <v>-1.83E-2</v>
      </c>
    </row>
    <row r="121" spans="1:9">
      <c r="A121" t="str">
        <f>'Allocation Worksheet'!B61</f>
        <v>Orange</v>
      </c>
      <c r="C121" s="93">
        <f>'Allocation Worksheet'!D61</f>
        <v>363424</v>
      </c>
      <c r="E121" s="47">
        <f>'Allocation Worksheet'!E61</f>
        <v>370185</v>
      </c>
      <c r="G121" s="93">
        <f t="shared" si="1"/>
        <v>-6761</v>
      </c>
      <c r="I121" s="95">
        <f t="shared" si="2"/>
        <v>-1.83E-2</v>
      </c>
    </row>
    <row r="122" spans="1:9">
      <c r="A122" t="str">
        <f>'Allocation Worksheet'!B62</f>
        <v>Owen</v>
      </c>
      <c r="C122" s="93">
        <f>'Allocation Worksheet'!D62</f>
        <v>208655</v>
      </c>
      <c r="E122" s="47">
        <f>'Allocation Worksheet'!E62</f>
        <v>212537</v>
      </c>
      <c r="G122" s="93">
        <f t="shared" si="1"/>
        <v>-3882</v>
      </c>
      <c r="I122" s="95">
        <f t="shared" si="2"/>
        <v>-1.83E-2</v>
      </c>
    </row>
    <row r="123" spans="1:9">
      <c r="A123" t="str">
        <f>'Allocation Worksheet'!B63</f>
        <v>Parke</v>
      </c>
      <c r="C123" s="93">
        <f>'Allocation Worksheet'!D63</f>
        <v>90140</v>
      </c>
      <c r="E123" s="47">
        <f>'Allocation Worksheet'!E63</f>
        <v>91817</v>
      </c>
      <c r="G123" s="93">
        <f t="shared" si="1"/>
        <v>-1677</v>
      </c>
      <c r="I123" s="95">
        <f t="shared" si="2"/>
        <v>-1.83E-2</v>
      </c>
    </row>
    <row r="124" spans="1:9">
      <c r="A124" t="str">
        <f>'Allocation Worksheet'!B64</f>
        <v>Perry</v>
      </c>
      <c r="C124" s="93">
        <f>'Allocation Worksheet'!D64</f>
        <v>160963</v>
      </c>
      <c r="E124" s="47">
        <f>'Allocation Worksheet'!E64</f>
        <v>163957</v>
      </c>
      <c r="G124" s="93">
        <f t="shared" si="1"/>
        <v>-2994</v>
      </c>
      <c r="I124" s="95">
        <f t="shared" si="2"/>
        <v>-1.83E-2</v>
      </c>
    </row>
    <row r="125" spans="1:9">
      <c r="A125" t="str">
        <f>'Allocation Worksheet'!B65</f>
        <v>Pike</v>
      </c>
      <c r="C125" s="93">
        <f>'Allocation Worksheet'!D65</f>
        <v>175678</v>
      </c>
      <c r="E125" s="47">
        <f>'Allocation Worksheet'!E65</f>
        <v>178947</v>
      </c>
      <c r="G125" s="93">
        <f t="shared" si="1"/>
        <v>-3269</v>
      </c>
      <c r="I125" s="95">
        <f t="shared" si="2"/>
        <v>-1.83E-2</v>
      </c>
    </row>
    <row r="126" spans="1:9">
      <c r="A126" t="str">
        <f>'Allocation Worksheet'!B66</f>
        <v>Porter</v>
      </c>
      <c r="C126" s="93">
        <f>'Allocation Worksheet'!D66</f>
        <v>1934088</v>
      </c>
      <c r="E126" s="47">
        <f>'Allocation Worksheet'!E66</f>
        <v>1970072</v>
      </c>
      <c r="G126" s="93">
        <f t="shared" si="1"/>
        <v>-35984</v>
      </c>
      <c r="I126" s="95">
        <f t="shared" si="2"/>
        <v>-1.83E-2</v>
      </c>
    </row>
    <row r="127" spans="1:9">
      <c r="A127" t="str">
        <f>'Allocation Worksheet'!B67</f>
        <v>Posey</v>
      </c>
      <c r="C127" s="93">
        <f>'Allocation Worksheet'!D67</f>
        <v>310819</v>
      </c>
      <c r="E127" s="47">
        <f>'Allocation Worksheet'!E67</f>
        <v>316601</v>
      </c>
      <c r="G127" s="93">
        <f t="shared" ref="G127:G154" si="3">C127-E127</f>
        <v>-5782</v>
      </c>
      <c r="I127" s="95">
        <f t="shared" ref="I127:I154" si="4">ROUND(G127/E127,4)</f>
        <v>-1.83E-2</v>
      </c>
    </row>
    <row r="128" spans="1:9">
      <c r="A128" t="str">
        <f>'Allocation Worksheet'!B68</f>
        <v>Pulaski</v>
      </c>
      <c r="C128" s="93">
        <f>'Allocation Worksheet'!D68</f>
        <v>243150</v>
      </c>
      <c r="E128" s="47">
        <f>'Allocation Worksheet'!E68</f>
        <v>247674</v>
      </c>
      <c r="G128" s="93">
        <f t="shared" si="3"/>
        <v>-4524</v>
      </c>
      <c r="I128" s="95">
        <f t="shared" si="4"/>
        <v>-1.83E-2</v>
      </c>
    </row>
    <row r="129" spans="1:9">
      <c r="A129" t="str">
        <f>'Allocation Worksheet'!B69</f>
        <v>Putnam</v>
      </c>
      <c r="C129" s="93">
        <f>'Allocation Worksheet'!D69</f>
        <v>241530</v>
      </c>
      <c r="E129" s="47">
        <f>'Allocation Worksheet'!E69</f>
        <v>246023</v>
      </c>
      <c r="G129" s="93">
        <f t="shared" si="3"/>
        <v>-4493</v>
      </c>
      <c r="I129" s="95">
        <f t="shared" si="4"/>
        <v>-1.83E-2</v>
      </c>
    </row>
    <row r="130" spans="1:9">
      <c r="A130" t="str">
        <f>'Allocation Worksheet'!B70</f>
        <v>Randolph</v>
      </c>
      <c r="C130" s="93">
        <f>'Allocation Worksheet'!D70</f>
        <v>276555</v>
      </c>
      <c r="E130" s="47">
        <f>'Allocation Worksheet'!E70</f>
        <v>281700</v>
      </c>
      <c r="G130" s="93">
        <f t="shared" si="3"/>
        <v>-5145</v>
      </c>
      <c r="I130" s="95">
        <f t="shared" si="4"/>
        <v>-1.83E-2</v>
      </c>
    </row>
    <row r="131" spans="1:9">
      <c r="A131" t="str">
        <f>'Allocation Worksheet'!B71</f>
        <v>Ripley</v>
      </c>
      <c r="C131" s="93">
        <f>'Allocation Worksheet'!D71</f>
        <v>162510</v>
      </c>
      <c r="E131" s="47">
        <f>'Allocation Worksheet'!E71</f>
        <v>165533</v>
      </c>
      <c r="G131" s="93">
        <f t="shared" si="3"/>
        <v>-3023</v>
      </c>
      <c r="I131" s="95">
        <f t="shared" si="4"/>
        <v>-1.83E-2</v>
      </c>
    </row>
    <row r="132" spans="1:9">
      <c r="A132" t="str">
        <f>'Allocation Worksheet'!B72</f>
        <v>Rush</v>
      </c>
      <c r="C132" s="93">
        <f>'Allocation Worksheet'!D72</f>
        <v>133843</v>
      </c>
      <c r="E132" s="47">
        <f>'Allocation Worksheet'!E72</f>
        <v>136333</v>
      </c>
      <c r="G132" s="93">
        <f t="shared" si="3"/>
        <v>-2490</v>
      </c>
      <c r="I132" s="95">
        <f t="shared" si="4"/>
        <v>-1.83E-2</v>
      </c>
    </row>
    <row r="133" spans="1:9">
      <c r="A133" t="str">
        <f>'Allocation Worksheet'!B73</f>
        <v>Saint Joseph</v>
      </c>
      <c r="C133" s="93">
        <f>'Allocation Worksheet'!D73</f>
        <v>3450030</v>
      </c>
      <c r="E133" s="47">
        <f>'Allocation Worksheet'!E73</f>
        <v>3514218</v>
      </c>
      <c r="G133" s="93">
        <f t="shared" si="3"/>
        <v>-64188</v>
      </c>
      <c r="I133" s="95">
        <f t="shared" si="4"/>
        <v>-1.83E-2</v>
      </c>
    </row>
    <row r="134" spans="1:9">
      <c r="A134" t="str">
        <f>'Allocation Worksheet'!B74</f>
        <v>Scott</v>
      </c>
      <c r="C134" s="93">
        <f>'Allocation Worksheet'!D74</f>
        <v>87215</v>
      </c>
      <c r="E134" s="47">
        <f>'Allocation Worksheet'!E74</f>
        <v>88838</v>
      </c>
      <c r="G134" s="93">
        <f t="shared" si="3"/>
        <v>-1623</v>
      </c>
      <c r="I134" s="95">
        <f t="shared" si="4"/>
        <v>-1.83E-2</v>
      </c>
    </row>
    <row r="135" spans="1:9">
      <c r="A135" t="str">
        <f>'Allocation Worksheet'!B75</f>
        <v>Shelby</v>
      </c>
      <c r="C135" s="93">
        <f>'Allocation Worksheet'!D75</f>
        <v>396949</v>
      </c>
      <c r="E135" s="47">
        <f>'Allocation Worksheet'!E75</f>
        <v>404334</v>
      </c>
      <c r="G135" s="93">
        <f t="shared" si="3"/>
        <v>-7385</v>
      </c>
      <c r="I135" s="95">
        <f t="shared" si="4"/>
        <v>-1.83E-2</v>
      </c>
    </row>
    <row r="136" spans="1:9">
      <c r="A136" t="str">
        <f>'Allocation Worksheet'!B76</f>
        <v>Spencer</v>
      </c>
      <c r="C136" s="93">
        <f>'Allocation Worksheet'!D76</f>
        <v>287932</v>
      </c>
      <c r="E136" s="47">
        <f>'Allocation Worksheet'!E76</f>
        <v>293289</v>
      </c>
      <c r="G136" s="93">
        <f t="shared" si="3"/>
        <v>-5357</v>
      </c>
      <c r="I136" s="95">
        <f t="shared" si="4"/>
        <v>-1.83E-2</v>
      </c>
    </row>
    <row r="137" spans="1:9">
      <c r="A137" t="str">
        <f>'Allocation Worksheet'!B77</f>
        <v>Starke</v>
      </c>
      <c r="C137" s="93">
        <f>'Allocation Worksheet'!D77</f>
        <v>133202</v>
      </c>
      <c r="E137" s="47">
        <f>'Allocation Worksheet'!E77</f>
        <v>135681</v>
      </c>
      <c r="G137" s="93">
        <f t="shared" si="3"/>
        <v>-2479</v>
      </c>
      <c r="I137" s="95">
        <f t="shared" si="4"/>
        <v>-1.83E-2</v>
      </c>
    </row>
    <row r="138" spans="1:9">
      <c r="A138" t="str">
        <f>'Allocation Worksheet'!B78</f>
        <v>Steuben</v>
      </c>
      <c r="C138" s="93">
        <f>'Allocation Worksheet'!D78</f>
        <v>294000</v>
      </c>
      <c r="E138" s="47">
        <f>'Allocation Worksheet'!E78</f>
        <v>299469</v>
      </c>
      <c r="G138" s="93">
        <f t="shared" si="3"/>
        <v>-5469</v>
      </c>
      <c r="I138" s="95">
        <f t="shared" si="4"/>
        <v>-1.83E-2</v>
      </c>
    </row>
    <row r="139" spans="1:9">
      <c r="A139" t="str">
        <f>'Allocation Worksheet'!B79</f>
        <v>Sullivan</v>
      </c>
      <c r="C139" s="93">
        <f>'Allocation Worksheet'!D79</f>
        <v>184197</v>
      </c>
      <c r="E139" s="47">
        <f>'Allocation Worksheet'!E79</f>
        <v>187624</v>
      </c>
      <c r="G139" s="93">
        <f t="shared" si="3"/>
        <v>-3427</v>
      </c>
      <c r="I139" s="95">
        <f t="shared" si="4"/>
        <v>-1.83E-2</v>
      </c>
    </row>
    <row r="140" spans="1:9">
      <c r="A140" t="str">
        <f>'Allocation Worksheet'!B80</f>
        <v>Switzerland</v>
      </c>
      <c r="C140" s="93">
        <f>'Allocation Worksheet'!D80</f>
        <v>12079</v>
      </c>
      <c r="E140" s="47">
        <f>'Allocation Worksheet'!E80</f>
        <v>12303</v>
      </c>
      <c r="G140" s="93">
        <f t="shared" si="3"/>
        <v>-224</v>
      </c>
      <c r="I140" s="95">
        <f t="shared" si="4"/>
        <v>-1.8200000000000001E-2</v>
      </c>
    </row>
    <row r="141" spans="1:9">
      <c r="A141" t="str">
        <f>'Allocation Worksheet'!B81</f>
        <v>Tippecanoe</v>
      </c>
      <c r="C141" s="93">
        <f>'Allocation Worksheet'!D81</f>
        <v>1356417</v>
      </c>
      <c r="E141" s="47">
        <f>'Allocation Worksheet'!E81</f>
        <v>1381653</v>
      </c>
      <c r="G141" s="93">
        <f t="shared" si="3"/>
        <v>-25236</v>
      </c>
      <c r="I141" s="95">
        <f t="shared" si="4"/>
        <v>-1.83E-2</v>
      </c>
    </row>
    <row r="142" spans="1:9">
      <c r="A142" t="str">
        <f>'Allocation Worksheet'!B82</f>
        <v>Tipton</v>
      </c>
      <c r="C142" s="93">
        <f>'Allocation Worksheet'!D82</f>
        <v>170393</v>
      </c>
      <c r="E142" s="47">
        <f>'Allocation Worksheet'!E82</f>
        <v>173563</v>
      </c>
      <c r="G142" s="93">
        <f t="shared" si="3"/>
        <v>-3170</v>
      </c>
      <c r="I142" s="95">
        <f t="shared" si="4"/>
        <v>-1.83E-2</v>
      </c>
    </row>
    <row r="143" spans="1:9">
      <c r="A143" t="str">
        <f>'Allocation Worksheet'!B83</f>
        <v>Union</v>
      </c>
      <c r="C143" s="93">
        <f>'Allocation Worksheet'!D83</f>
        <v>46707</v>
      </c>
      <c r="E143" s="47">
        <f>'Allocation Worksheet'!E83</f>
        <v>47576</v>
      </c>
      <c r="G143" s="93">
        <f t="shared" si="3"/>
        <v>-869</v>
      </c>
      <c r="I143" s="95">
        <f t="shared" si="4"/>
        <v>-1.83E-2</v>
      </c>
    </row>
    <row r="144" spans="1:9">
      <c r="A144" t="str">
        <f>'Allocation Worksheet'!B84</f>
        <v>Vanderburgh</v>
      </c>
      <c r="C144" s="93">
        <f>'Allocation Worksheet'!D84</f>
        <v>2510148</v>
      </c>
      <c r="E144" s="47">
        <f>'Allocation Worksheet'!E84</f>
        <v>2556849</v>
      </c>
      <c r="G144" s="93">
        <f t="shared" si="3"/>
        <v>-46701</v>
      </c>
      <c r="I144" s="95">
        <f t="shared" si="4"/>
        <v>-1.83E-2</v>
      </c>
    </row>
    <row r="145" spans="1:9">
      <c r="A145" t="str">
        <f>'Allocation Worksheet'!B85</f>
        <v>Vermillion</v>
      </c>
      <c r="C145" s="93">
        <f>'Allocation Worksheet'!D85</f>
        <v>185992</v>
      </c>
      <c r="E145" s="47">
        <f>'Allocation Worksheet'!E85</f>
        <v>189452</v>
      </c>
      <c r="G145" s="93">
        <f t="shared" si="3"/>
        <v>-3460</v>
      </c>
      <c r="I145" s="95">
        <f t="shared" si="4"/>
        <v>-1.83E-2</v>
      </c>
    </row>
    <row r="146" spans="1:9">
      <c r="A146" t="str">
        <f>'Allocation Worksheet'!B86</f>
        <v>Vigo</v>
      </c>
      <c r="C146" s="93">
        <f>'Allocation Worksheet'!D86</f>
        <v>818337</v>
      </c>
      <c r="E146" s="47">
        <f>'Allocation Worksheet'!E86</f>
        <v>833563</v>
      </c>
      <c r="G146" s="93">
        <f t="shared" si="3"/>
        <v>-15226</v>
      </c>
      <c r="I146" s="95">
        <f t="shared" si="4"/>
        <v>-1.83E-2</v>
      </c>
    </row>
    <row r="147" spans="1:9">
      <c r="A147" t="str">
        <f>'Allocation Worksheet'!B87</f>
        <v>Wabash</v>
      </c>
      <c r="C147" s="93">
        <f>'Allocation Worksheet'!D87</f>
        <v>360099</v>
      </c>
      <c r="E147" s="47">
        <f>'Allocation Worksheet'!E87</f>
        <v>366799</v>
      </c>
      <c r="G147" s="93">
        <f t="shared" si="3"/>
        <v>-6700</v>
      </c>
      <c r="I147" s="95">
        <f t="shared" si="4"/>
        <v>-1.83E-2</v>
      </c>
    </row>
    <row r="148" spans="1:9">
      <c r="A148" t="str">
        <f>'Allocation Worksheet'!B88</f>
        <v>Warren</v>
      </c>
      <c r="C148" s="93">
        <f>'Allocation Worksheet'!D88</f>
        <v>59011</v>
      </c>
      <c r="E148" s="47">
        <f>'Allocation Worksheet'!E88</f>
        <v>60109</v>
      </c>
      <c r="G148" s="93">
        <f t="shared" si="3"/>
        <v>-1098</v>
      </c>
      <c r="I148" s="95">
        <f t="shared" si="4"/>
        <v>-1.83E-2</v>
      </c>
    </row>
    <row r="149" spans="1:9">
      <c r="A149" t="str">
        <f>'Allocation Worksheet'!B89</f>
        <v>Warrick</v>
      </c>
      <c r="C149" s="93">
        <f>'Allocation Worksheet'!D89</f>
        <v>284327</v>
      </c>
      <c r="E149" s="47">
        <f>'Allocation Worksheet'!E89</f>
        <v>289617</v>
      </c>
      <c r="G149" s="93">
        <f t="shared" si="3"/>
        <v>-5290</v>
      </c>
      <c r="I149" s="95">
        <f t="shared" si="4"/>
        <v>-1.83E-2</v>
      </c>
    </row>
    <row r="150" spans="1:9">
      <c r="A150" t="str">
        <f>'Allocation Worksheet'!B90</f>
        <v>Washington</v>
      </c>
      <c r="C150" s="93">
        <f>'Allocation Worksheet'!D90</f>
        <v>182293</v>
      </c>
      <c r="E150" s="47">
        <f>'Allocation Worksheet'!E90</f>
        <v>185684</v>
      </c>
      <c r="G150" s="93">
        <f t="shared" si="3"/>
        <v>-3391</v>
      </c>
      <c r="I150" s="95">
        <f t="shared" si="4"/>
        <v>-1.83E-2</v>
      </c>
    </row>
    <row r="151" spans="1:9">
      <c r="A151" t="str">
        <f>'Allocation Worksheet'!B91</f>
        <v>Wayne</v>
      </c>
      <c r="C151" s="93">
        <f>'Allocation Worksheet'!D91</f>
        <v>1005801</v>
      </c>
      <c r="E151" s="47">
        <f>'Allocation Worksheet'!E91</f>
        <v>1024514</v>
      </c>
      <c r="G151" s="93">
        <f t="shared" si="3"/>
        <v>-18713</v>
      </c>
      <c r="I151" s="95">
        <f t="shared" si="4"/>
        <v>-1.83E-2</v>
      </c>
    </row>
    <row r="152" spans="1:9">
      <c r="A152" t="str">
        <f>'Allocation Worksheet'!B92</f>
        <v>Wells</v>
      </c>
      <c r="C152" s="93">
        <f>'Allocation Worksheet'!D92</f>
        <v>496140</v>
      </c>
      <c r="E152" s="47">
        <f>'Allocation Worksheet'!E92</f>
        <v>505370</v>
      </c>
      <c r="G152" s="93">
        <f t="shared" si="3"/>
        <v>-9230</v>
      </c>
      <c r="I152" s="95">
        <f t="shared" si="4"/>
        <v>-1.83E-2</v>
      </c>
    </row>
    <row r="153" spans="1:9">
      <c r="A153" t="str">
        <f>'Allocation Worksheet'!B93</f>
        <v>White</v>
      </c>
      <c r="C153" s="93">
        <f>'Allocation Worksheet'!D93</f>
        <v>455983</v>
      </c>
      <c r="E153" s="47">
        <f>'Allocation Worksheet'!E93</f>
        <v>464466</v>
      </c>
      <c r="G153" s="93">
        <f t="shared" si="3"/>
        <v>-8483</v>
      </c>
      <c r="I153" s="95">
        <f t="shared" si="4"/>
        <v>-1.83E-2</v>
      </c>
    </row>
    <row r="154" spans="1:9">
      <c r="A154" t="str">
        <f>'Allocation Worksheet'!B94</f>
        <v>Whitley</v>
      </c>
      <c r="C154" s="93">
        <f>'Allocation Worksheet'!D94</f>
        <v>555280</v>
      </c>
      <c r="E154" s="47">
        <f>'Allocation Worksheet'!E94</f>
        <v>565611</v>
      </c>
      <c r="G154" s="93">
        <f t="shared" si="3"/>
        <v>-10331</v>
      </c>
      <c r="I154" s="95">
        <f t="shared" si="4"/>
        <v>-1.83E-2</v>
      </c>
    </row>
    <row r="155" spans="1:9" ht="15.75" thickBot="1">
      <c r="C155" s="104">
        <f>SUM(C63:C154)</f>
        <v>66698226</v>
      </c>
      <c r="E155" s="104">
        <f>SUM(E63:E154)</f>
        <v>67939136</v>
      </c>
      <c r="G155" s="104">
        <f>C155-E155</f>
        <v>-1240910</v>
      </c>
      <c r="I155" s="105">
        <f>ROUND(G155/E155,4)</f>
        <v>-1.83E-2</v>
      </c>
    </row>
    <row r="156" spans="1:9" ht="15.75" thickTop="1"/>
    <row r="157" spans="1:9"/>
    <row r="158" spans="1:9"/>
    <row r="159" spans="1:9"/>
    <row r="160" spans="1:9"/>
  </sheetData>
  <mergeCells count="11">
    <mergeCell ref="E35:G35"/>
    <mergeCell ref="A38:O39"/>
    <mergeCell ref="I48:K48"/>
    <mergeCell ref="A52:O53"/>
    <mergeCell ref="G61:I61"/>
    <mergeCell ref="A11:O12"/>
    <mergeCell ref="A1:O1"/>
    <mergeCell ref="A2:O2"/>
    <mergeCell ref="A3:O3"/>
    <mergeCell ref="A5:O5"/>
    <mergeCell ref="A7:O9"/>
  </mergeCell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4">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1241</v>
      </c>
    </row>
    <row r="2" spans="1:6" ht="60">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Worksheet'!$D$55</f>
        <v>963325</v>
      </c>
      <c r="E3" s="11"/>
      <c r="F3" s="11"/>
    </row>
    <row r="4" spans="1:6">
      <c r="A4" s="8">
        <v>0</v>
      </c>
      <c r="B4" s="11" t="s">
        <v>4</v>
      </c>
      <c r="C4" s="10">
        <v>1.109E-3</v>
      </c>
      <c r="D4" s="12">
        <f>ROUND(D$3*C4,0)</f>
        <v>1068</v>
      </c>
      <c r="E4" s="13">
        <f>ROUND(D4/2,0)</f>
        <v>534</v>
      </c>
      <c r="F4" s="12">
        <f>D4-E4</f>
        <v>534</v>
      </c>
    </row>
    <row r="5" spans="1:6">
      <c r="A5" s="8">
        <v>1</v>
      </c>
      <c r="B5" s="11" t="s">
        <v>1242</v>
      </c>
      <c r="C5" s="10">
        <v>0.22822700000000001</v>
      </c>
      <c r="D5" s="9">
        <f>ROUND(D$3*C5,0)</f>
        <v>219857</v>
      </c>
      <c r="E5" s="11">
        <f>ROUND(D5/2,0)</f>
        <v>109929</v>
      </c>
      <c r="F5" s="9">
        <f>D5-E5</f>
        <v>109928</v>
      </c>
    </row>
    <row r="6" spans="1:6">
      <c r="A6" s="8"/>
      <c r="B6" s="11" t="s">
        <v>6</v>
      </c>
      <c r="C6" s="11"/>
      <c r="D6" s="14">
        <v>0.28630299999999997</v>
      </c>
      <c r="E6" s="11"/>
      <c r="F6" s="11"/>
    </row>
    <row r="7" spans="1:6">
      <c r="A7" s="8"/>
      <c r="B7" s="11" t="s">
        <v>7</v>
      </c>
      <c r="C7" s="11"/>
      <c r="D7" s="15">
        <f>ROUND(D5*D6,0)</f>
        <v>62946</v>
      </c>
      <c r="E7" s="16">
        <f>ROUND(D7/2,0)</f>
        <v>31473</v>
      </c>
      <c r="F7" s="15">
        <f>D7-E7</f>
        <v>31473</v>
      </c>
    </row>
    <row r="8" spans="1:6">
      <c r="A8" s="8"/>
      <c r="B8" s="11" t="s">
        <v>8</v>
      </c>
      <c r="C8" s="11"/>
      <c r="D8" s="12">
        <f>+D5-D7</f>
        <v>156911</v>
      </c>
      <c r="E8" s="13">
        <f>ROUND(D8/2,0)</f>
        <v>78456</v>
      </c>
      <c r="F8" s="12">
        <f>D8-E8</f>
        <v>78455</v>
      </c>
    </row>
    <row r="9" spans="1:6">
      <c r="A9" s="8">
        <v>2</v>
      </c>
      <c r="B9" s="11" t="s">
        <v>1243</v>
      </c>
      <c r="C9" s="11"/>
      <c r="D9" s="9"/>
      <c r="E9" s="11"/>
      <c r="F9" s="11"/>
    </row>
    <row r="10" spans="1:6">
      <c r="A10" s="8"/>
      <c r="B10" s="11" t="s">
        <v>10</v>
      </c>
      <c r="C10" s="10">
        <v>2.33E-4</v>
      </c>
      <c r="D10" s="12">
        <f>ROUND(D$3*C10,0)</f>
        <v>224</v>
      </c>
      <c r="E10" s="13">
        <f>ROUND(D10/2,0)</f>
        <v>112</v>
      </c>
      <c r="F10" s="12">
        <f>D10-E10</f>
        <v>112</v>
      </c>
    </row>
    <row r="11" spans="1:6">
      <c r="A11" s="8"/>
      <c r="B11" s="11" t="s">
        <v>11</v>
      </c>
      <c r="C11" s="10">
        <v>7.6000000000000004E-4</v>
      </c>
      <c r="D11" s="12">
        <f>ROUND(D$3*C11,0)</f>
        <v>732</v>
      </c>
      <c r="E11" s="13">
        <f>ROUND(D11/2,0)</f>
        <v>366</v>
      </c>
      <c r="F11" s="12">
        <f>D11-E11</f>
        <v>366</v>
      </c>
    </row>
    <row r="12" spans="1:6">
      <c r="A12" s="8">
        <v>2</v>
      </c>
      <c r="B12" s="11" t="s">
        <v>450</v>
      </c>
      <c r="C12" s="11"/>
      <c r="D12" s="9"/>
      <c r="E12" s="11"/>
      <c r="F12" s="11"/>
    </row>
    <row r="13" spans="1:6">
      <c r="A13" s="8"/>
      <c r="B13" s="11" t="s">
        <v>10</v>
      </c>
      <c r="C13" s="10">
        <v>1.1440000000000001E-3</v>
      </c>
      <c r="D13" s="12">
        <f>ROUND(D$3*C13,0)</f>
        <v>1102</v>
      </c>
      <c r="E13" s="13">
        <f>ROUND(D13/2,0)</f>
        <v>551</v>
      </c>
      <c r="F13" s="12">
        <f>D13-E13</f>
        <v>551</v>
      </c>
    </row>
    <row r="14" spans="1:6">
      <c r="A14" s="8"/>
      <c r="B14" s="11" t="s">
        <v>11</v>
      </c>
      <c r="C14" s="10">
        <v>1.003E-3</v>
      </c>
      <c r="D14" s="12">
        <f>ROUND(D$3*C14,0)</f>
        <v>966</v>
      </c>
      <c r="E14" s="13">
        <f>ROUND(D14/2,0)</f>
        <v>483</v>
      </c>
      <c r="F14" s="12">
        <f>D14-E14</f>
        <v>483</v>
      </c>
    </row>
    <row r="15" spans="1:6">
      <c r="A15" s="8">
        <v>2</v>
      </c>
      <c r="B15" s="11" t="s">
        <v>1244</v>
      </c>
      <c r="C15" s="11"/>
      <c r="D15" s="9"/>
      <c r="E15" s="11"/>
      <c r="F15" s="11"/>
    </row>
    <row r="16" spans="1:6">
      <c r="A16" s="8"/>
      <c r="B16" s="11" t="s">
        <v>10</v>
      </c>
      <c r="C16" s="10">
        <v>1.5472E-2</v>
      </c>
      <c r="D16" s="12">
        <f>ROUND(D$3*C16,0)</f>
        <v>14905</v>
      </c>
      <c r="E16" s="13">
        <f>ROUND(D16/2,0)</f>
        <v>7453</v>
      </c>
      <c r="F16" s="12">
        <f>D16-E16</f>
        <v>7452</v>
      </c>
    </row>
    <row r="17" spans="1:6">
      <c r="A17" s="8"/>
      <c r="B17" s="11" t="s">
        <v>11</v>
      </c>
      <c r="C17" s="10">
        <v>1.536E-3</v>
      </c>
      <c r="D17" s="12">
        <f>ROUND(D$3*C17,0)</f>
        <v>1480</v>
      </c>
      <c r="E17" s="13">
        <f>ROUND(D17/2,0)</f>
        <v>740</v>
      </c>
      <c r="F17" s="12">
        <f>D17-E17</f>
        <v>740</v>
      </c>
    </row>
    <row r="18" spans="1:6">
      <c r="A18" s="8">
        <v>2</v>
      </c>
      <c r="B18" s="11" t="s">
        <v>791</v>
      </c>
      <c r="C18" s="11"/>
      <c r="D18" s="9"/>
      <c r="E18" s="11"/>
      <c r="F18" s="11"/>
    </row>
    <row r="19" spans="1:6">
      <c r="A19" s="8"/>
      <c r="B19" s="11" t="s">
        <v>10</v>
      </c>
      <c r="C19" s="10">
        <v>1.8240000000000001E-3</v>
      </c>
      <c r="D19" s="12">
        <f>ROUND(D$3*C19,0)</f>
        <v>1757</v>
      </c>
      <c r="E19" s="13">
        <f>ROUND(D19/2,0)</f>
        <v>879</v>
      </c>
      <c r="F19" s="12">
        <f>D19-E19</f>
        <v>878</v>
      </c>
    </row>
    <row r="20" spans="1:6">
      <c r="A20" s="8"/>
      <c r="B20" s="11" t="s">
        <v>11</v>
      </c>
      <c r="C20" s="10">
        <v>0</v>
      </c>
      <c r="D20" s="12">
        <f>ROUND(D$3*C20,0)</f>
        <v>0</v>
      </c>
      <c r="E20" s="13">
        <f>ROUND(D20/2,0)</f>
        <v>0</v>
      </c>
      <c r="F20" s="12">
        <f>D20-E20</f>
        <v>0</v>
      </c>
    </row>
    <row r="21" spans="1:6">
      <c r="A21" s="8">
        <v>2</v>
      </c>
      <c r="B21" s="11" t="s">
        <v>1107</v>
      </c>
      <c r="C21" s="11"/>
      <c r="D21" s="9"/>
      <c r="E21" s="11"/>
      <c r="F21" s="11"/>
    </row>
    <row r="22" spans="1:6">
      <c r="A22" s="8"/>
      <c r="B22" s="11" t="s">
        <v>10</v>
      </c>
      <c r="C22" s="10">
        <v>4.7600000000000002E-4</v>
      </c>
      <c r="D22" s="12">
        <f>ROUND(D$3*C22,0)</f>
        <v>459</v>
      </c>
      <c r="E22" s="13">
        <f>ROUND(D22/2,0)</f>
        <v>230</v>
      </c>
      <c r="F22" s="12">
        <f>D22-E22</f>
        <v>229</v>
      </c>
    </row>
    <row r="23" spans="1:6">
      <c r="A23" s="8"/>
      <c r="B23" s="11" t="s">
        <v>11</v>
      </c>
      <c r="C23" s="10">
        <v>3.19E-4</v>
      </c>
      <c r="D23" s="12">
        <f>ROUND(D$3*C23,0)</f>
        <v>307</v>
      </c>
      <c r="E23" s="13">
        <f>ROUND(D23/2,0)</f>
        <v>154</v>
      </c>
      <c r="F23" s="12">
        <f>D23-E23</f>
        <v>153</v>
      </c>
    </row>
    <row r="24" spans="1:6">
      <c r="A24" s="8">
        <v>2</v>
      </c>
      <c r="B24" s="11" t="s">
        <v>56</v>
      </c>
      <c r="C24" s="11"/>
      <c r="D24" s="9"/>
      <c r="E24" s="11"/>
      <c r="F24" s="11"/>
    </row>
    <row r="25" spans="1:6">
      <c r="A25" s="8"/>
      <c r="B25" s="11" t="s">
        <v>10</v>
      </c>
      <c r="C25" s="10">
        <v>3.869E-3</v>
      </c>
      <c r="D25" s="12">
        <f>ROUND(D$3*C25,0)</f>
        <v>3727</v>
      </c>
      <c r="E25" s="13">
        <f>ROUND(D25/2,0)</f>
        <v>1864</v>
      </c>
      <c r="F25" s="12">
        <f>D25-E25</f>
        <v>1863</v>
      </c>
    </row>
    <row r="26" spans="1:6">
      <c r="A26" s="8"/>
      <c r="B26" s="11" t="s">
        <v>11</v>
      </c>
      <c r="C26" s="10">
        <v>0</v>
      </c>
      <c r="D26" s="12">
        <f>ROUND(D$3*C26,0)</f>
        <v>0</v>
      </c>
      <c r="E26" s="13">
        <f>ROUND(D26/2,0)</f>
        <v>0</v>
      </c>
      <c r="F26" s="12">
        <f>D26-E26</f>
        <v>0</v>
      </c>
    </row>
    <row r="27" spans="1:6">
      <c r="A27" s="8">
        <v>2</v>
      </c>
      <c r="B27" s="11" t="s">
        <v>795</v>
      </c>
      <c r="C27" s="11"/>
      <c r="D27" s="9"/>
      <c r="E27" s="11"/>
      <c r="F27" s="11"/>
    </row>
    <row r="28" spans="1:6">
      <c r="A28" s="8"/>
      <c r="B28" s="11" t="s">
        <v>10</v>
      </c>
      <c r="C28" s="10">
        <v>4.8999999999999998E-5</v>
      </c>
      <c r="D28" s="12">
        <f>ROUND(D$3*C28,0)</f>
        <v>47</v>
      </c>
      <c r="E28" s="13">
        <f>ROUND(D28/2,0)</f>
        <v>24</v>
      </c>
      <c r="F28" s="12">
        <f>D28-E28</f>
        <v>23</v>
      </c>
    </row>
    <row r="29" spans="1:6">
      <c r="A29" s="8"/>
      <c r="B29" s="11" t="s">
        <v>11</v>
      </c>
      <c r="C29" s="10">
        <v>2.8E-5</v>
      </c>
      <c r="D29" s="12">
        <f>ROUND(D$3*C29,0)</f>
        <v>27</v>
      </c>
      <c r="E29" s="13">
        <f>ROUND(D29/2,0)</f>
        <v>14</v>
      </c>
      <c r="F29" s="12">
        <f>D29-E29</f>
        <v>13</v>
      </c>
    </row>
    <row r="30" spans="1:6">
      <c r="A30" s="8">
        <v>2</v>
      </c>
      <c r="B30" s="11" t="s">
        <v>114</v>
      </c>
      <c r="C30" s="11"/>
      <c r="D30" s="9"/>
      <c r="E30" s="11"/>
      <c r="F30" s="11"/>
    </row>
    <row r="31" spans="1:6">
      <c r="A31" s="8"/>
      <c r="B31" s="11" t="s">
        <v>10</v>
      </c>
      <c r="C31" s="10">
        <v>1.639E-3</v>
      </c>
      <c r="D31" s="12">
        <f>ROUND(D$3*C31,0)</f>
        <v>1579</v>
      </c>
      <c r="E31" s="13">
        <f>ROUND(D31/2,0)</f>
        <v>790</v>
      </c>
      <c r="F31" s="12">
        <f>D31-E31</f>
        <v>789</v>
      </c>
    </row>
    <row r="32" spans="1:6">
      <c r="A32" s="8"/>
      <c r="B32" s="11" t="s">
        <v>11</v>
      </c>
      <c r="C32" s="10">
        <v>3.2049999999999999E-3</v>
      </c>
      <c r="D32" s="12">
        <f>ROUND(D$3*C32,0)</f>
        <v>3087</v>
      </c>
      <c r="E32" s="13">
        <f>ROUND(D32/2,0)</f>
        <v>1544</v>
      </c>
      <c r="F32" s="12">
        <f>D32-E32</f>
        <v>1543</v>
      </c>
    </row>
    <row r="33" spans="1:6">
      <c r="A33" s="8">
        <v>2</v>
      </c>
      <c r="B33" s="11" t="s">
        <v>532</v>
      </c>
      <c r="C33" s="11"/>
      <c r="D33" s="9"/>
      <c r="E33" s="11"/>
      <c r="F33" s="11"/>
    </row>
    <row r="34" spans="1:6">
      <c r="A34" s="8"/>
      <c r="B34" s="11" t="s">
        <v>10</v>
      </c>
      <c r="C34" s="10">
        <v>1.83E-4</v>
      </c>
      <c r="D34" s="12">
        <f>ROUND(D$3*C34,0)</f>
        <v>176</v>
      </c>
      <c r="E34" s="13">
        <f>ROUND(D34/2,0)</f>
        <v>88</v>
      </c>
      <c r="F34" s="12">
        <f>D34-E34</f>
        <v>88</v>
      </c>
    </row>
    <row r="35" spans="1:6">
      <c r="A35" s="8"/>
      <c r="B35" s="11" t="s">
        <v>11</v>
      </c>
      <c r="C35" s="10">
        <v>1E-4</v>
      </c>
      <c r="D35" s="12">
        <f>ROUND(D$3*C35,0)</f>
        <v>96</v>
      </c>
      <c r="E35" s="13">
        <f>ROUND(D35/2,0)</f>
        <v>48</v>
      </c>
      <c r="F35" s="12">
        <f>D35-E35</f>
        <v>48</v>
      </c>
    </row>
    <row r="36" spans="1:6">
      <c r="A36" s="8">
        <v>2</v>
      </c>
      <c r="B36" s="11" t="s">
        <v>169</v>
      </c>
      <c r="C36" s="11"/>
      <c r="D36" s="9"/>
      <c r="E36" s="11"/>
      <c r="F36" s="11"/>
    </row>
    <row r="37" spans="1:6">
      <c r="A37" s="8"/>
      <c r="B37" s="11" t="s">
        <v>10</v>
      </c>
      <c r="C37" s="10">
        <v>5.1330000000000004E-3</v>
      </c>
      <c r="D37" s="12">
        <f>ROUND(D$3*C37,0)</f>
        <v>4945</v>
      </c>
      <c r="E37" s="13">
        <f>ROUND(D37/2,0)</f>
        <v>2473</v>
      </c>
      <c r="F37" s="12">
        <f>D37-E37</f>
        <v>2472</v>
      </c>
    </row>
    <row r="38" spans="1:6">
      <c r="A38" s="8"/>
      <c r="B38" s="11" t="s">
        <v>11</v>
      </c>
      <c r="C38" s="10">
        <v>9.7499999999999996E-4</v>
      </c>
      <c r="D38" s="12">
        <f>ROUND(D$3*C38,0)</f>
        <v>939</v>
      </c>
      <c r="E38" s="13">
        <f>ROUND(D38/2,0)</f>
        <v>470</v>
      </c>
      <c r="F38" s="12">
        <f>D38-E38</f>
        <v>469</v>
      </c>
    </row>
    <row r="39" spans="1:6">
      <c r="A39" s="8">
        <v>2</v>
      </c>
      <c r="B39" s="11" t="s">
        <v>22</v>
      </c>
      <c r="C39" s="11"/>
      <c r="D39" s="9"/>
      <c r="E39" s="11"/>
      <c r="F39" s="11"/>
    </row>
    <row r="40" spans="1:6">
      <c r="A40" s="8"/>
      <c r="B40" s="11" t="s">
        <v>10</v>
      </c>
      <c r="C40" s="10">
        <v>5.2599999999999999E-4</v>
      </c>
      <c r="D40" s="12">
        <f t="shared" ref="D40:D45" si="0">ROUND(D$3*C40,0)</f>
        <v>507</v>
      </c>
      <c r="E40" s="13">
        <f t="shared" ref="E40:E45" si="1">ROUND(D40/2,0)</f>
        <v>254</v>
      </c>
      <c r="F40" s="12">
        <f t="shared" ref="F40:F45" si="2">D40-E40</f>
        <v>253</v>
      </c>
    </row>
    <row r="41" spans="1:6">
      <c r="A41" s="8"/>
      <c r="B41" s="11" t="s">
        <v>11</v>
      </c>
      <c r="C41" s="10">
        <v>3.1199999999999999E-4</v>
      </c>
      <c r="D41" s="12">
        <f t="shared" si="0"/>
        <v>301</v>
      </c>
      <c r="E41" s="13">
        <f t="shared" si="1"/>
        <v>151</v>
      </c>
      <c r="F41" s="12">
        <f t="shared" si="2"/>
        <v>150</v>
      </c>
    </row>
    <row r="42" spans="1:6">
      <c r="A42" s="8">
        <v>3</v>
      </c>
      <c r="B42" s="11" t="s">
        <v>1245</v>
      </c>
      <c r="C42" s="10">
        <v>0.117699</v>
      </c>
      <c r="D42" s="12">
        <f t="shared" si="0"/>
        <v>113382</v>
      </c>
      <c r="E42" s="13">
        <f t="shared" si="1"/>
        <v>56691</v>
      </c>
      <c r="F42" s="12">
        <f t="shared" si="2"/>
        <v>56691</v>
      </c>
    </row>
    <row r="43" spans="1:6">
      <c r="A43" s="8">
        <v>3</v>
      </c>
      <c r="B43" s="11" t="s">
        <v>1246</v>
      </c>
      <c r="C43" s="10">
        <v>3.993E-3</v>
      </c>
      <c r="D43" s="12">
        <f t="shared" si="0"/>
        <v>3847</v>
      </c>
      <c r="E43" s="13">
        <f t="shared" si="1"/>
        <v>1924</v>
      </c>
      <c r="F43" s="12">
        <f t="shared" si="2"/>
        <v>1923</v>
      </c>
    </row>
    <row r="44" spans="1:6">
      <c r="A44" s="8">
        <v>3</v>
      </c>
      <c r="B44" s="11" t="s">
        <v>1247</v>
      </c>
      <c r="C44" s="10">
        <v>3.01E-4</v>
      </c>
      <c r="D44" s="12">
        <f t="shared" si="0"/>
        <v>290</v>
      </c>
      <c r="E44" s="13">
        <f t="shared" si="1"/>
        <v>145</v>
      </c>
      <c r="F44" s="12">
        <f t="shared" si="2"/>
        <v>145</v>
      </c>
    </row>
    <row r="45" spans="1:6">
      <c r="A45" s="8">
        <v>4</v>
      </c>
      <c r="B45" s="11" t="s">
        <v>1248</v>
      </c>
      <c r="C45" s="10">
        <v>0.42664600000000003</v>
      </c>
      <c r="D45" s="9">
        <f t="shared" si="0"/>
        <v>410999</v>
      </c>
      <c r="E45" s="11">
        <f t="shared" si="1"/>
        <v>205500</v>
      </c>
      <c r="F45" s="9">
        <f t="shared" si="2"/>
        <v>205499</v>
      </c>
    </row>
    <row r="46" spans="1:6">
      <c r="A46" s="8"/>
      <c r="B46" s="11" t="s">
        <v>28</v>
      </c>
      <c r="C46" s="11"/>
      <c r="D46" s="14">
        <v>0.56552000000000002</v>
      </c>
      <c r="E46" s="11"/>
      <c r="F46" s="11"/>
    </row>
    <row r="47" spans="1:6">
      <c r="A47" s="8"/>
      <c r="B47" s="11" t="s">
        <v>29</v>
      </c>
      <c r="C47" s="11"/>
      <c r="D47" s="15">
        <f>ROUND(D45*D46,0)</f>
        <v>232428</v>
      </c>
      <c r="E47" s="16">
        <f>ROUND(D47/2,0)</f>
        <v>116214</v>
      </c>
      <c r="F47" s="15">
        <f>D47-E47</f>
        <v>116214</v>
      </c>
    </row>
    <row r="48" spans="1:6">
      <c r="A48" s="8"/>
      <c r="B48" s="11" t="s">
        <v>30</v>
      </c>
      <c r="C48" s="11"/>
      <c r="D48" s="12">
        <f>+D45-D47</f>
        <v>178571</v>
      </c>
      <c r="E48" s="13">
        <f>ROUND(D48/2,0)</f>
        <v>89286</v>
      </c>
      <c r="F48" s="12">
        <f>D48-E48</f>
        <v>89285</v>
      </c>
    </row>
    <row r="49" spans="1:8">
      <c r="A49" s="8">
        <v>4</v>
      </c>
      <c r="B49" s="11" t="s">
        <v>1249</v>
      </c>
      <c r="C49" s="10">
        <v>9.8303000000000001E-2</v>
      </c>
      <c r="D49" s="9">
        <f>ROUND(D$3*C49,0)</f>
        <v>94698</v>
      </c>
      <c r="E49" s="11">
        <f>ROUND(D49/2,0)</f>
        <v>47349</v>
      </c>
      <c r="F49" s="9">
        <f>D49-E49</f>
        <v>47349</v>
      </c>
    </row>
    <row r="50" spans="1:8">
      <c r="A50" s="8"/>
      <c r="B50" s="11" t="s">
        <v>28</v>
      </c>
      <c r="C50" s="11"/>
      <c r="D50" s="14">
        <v>0.46112500000000001</v>
      </c>
      <c r="E50" s="11"/>
      <c r="F50" s="11"/>
    </row>
    <row r="51" spans="1:8">
      <c r="A51" s="8"/>
      <c r="B51" s="11" t="s">
        <v>29</v>
      </c>
      <c r="C51" s="11"/>
      <c r="D51" s="15">
        <f>ROUND(D49*D50,0)</f>
        <v>43668</v>
      </c>
      <c r="E51" s="16">
        <f t="shared" ref="E51:E56" si="3">ROUND(D51/2,0)</f>
        <v>21834</v>
      </c>
      <c r="F51" s="15">
        <f t="shared" ref="F51:F56" si="4">D51-E51</f>
        <v>21834</v>
      </c>
    </row>
    <row r="52" spans="1:8">
      <c r="A52" s="8"/>
      <c r="B52" s="11" t="s">
        <v>30</v>
      </c>
      <c r="C52" s="11"/>
      <c r="D52" s="12">
        <f>+D49-D51</f>
        <v>51030</v>
      </c>
      <c r="E52" s="13">
        <f t="shared" si="3"/>
        <v>25515</v>
      </c>
      <c r="F52" s="12">
        <f t="shared" si="4"/>
        <v>25515</v>
      </c>
    </row>
    <row r="53" spans="1:8">
      <c r="A53" s="8">
        <v>5</v>
      </c>
      <c r="B53" s="11" t="s">
        <v>1250</v>
      </c>
      <c r="C53" s="10">
        <v>5.7487000000000003E-2</v>
      </c>
      <c r="D53" s="12">
        <f>ROUND(D$3*C53,0)</f>
        <v>55379</v>
      </c>
      <c r="E53" s="13">
        <f t="shared" si="3"/>
        <v>27690</v>
      </c>
      <c r="F53" s="12">
        <f t="shared" si="4"/>
        <v>27689</v>
      </c>
    </row>
    <row r="54" spans="1:8">
      <c r="A54" s="8">
        <v>6</v>
      </c>
      <c r="B54" s="11" t="s">
        <v>1251</v>
      </c>
      <c r="C54" s="10">
        <v>4.8380000000000003E-3</v>
      </c>
      <c r="D54" s="12">
        <f>ROUND(D$3*C54,0)</f>
        <v>4661</v>
      </c>
      <c r="E54" s="13">
        <f t="shared" si="3"/>
        <v>2331</v>
      </c>
      <c r="F54" s="12">
        <f t="shared" si="4"/>
        <v>2330</v>
      </c>
    </row>
    <row r="55" spans="1:8">
      <c r="A55" s="8">
        <v>6</v>
      </c>
      <c r="B55" s="11" t="s">
        <v>1252</v>
      </c>
      <c r="C55" s="10">
        <v>9.665E-3</v>
      </c>
      <c r="D55" s="12">
        <f>ROUND(D$3*C55,0)</f>
        <v>9311</v>
      </c>
      <c r="E55" s="13">
        <f t="shared" si="3"/>
        <v>4656</v>
      </c>
      <c r="F55" s="12">
        <f t="shared" si="4"/>
        <v>4655</v>
      </c>
    </row>
    <row r="56" spans="1:8">
      <c r="A56" s="8">
        <v>6</v>
      </c>
      <c r="B56" s="11" t="s">
        <v>1253</v>
      </c>
      <c r="C56" s="10">
        <v>1.2945999999999902E-2</v>
      </c>
      <c r="D56" s="12">
        <f>+D3-SUM(D4:D5)-SUM(D10:D45)-D49-SUM(D53:D55)</f>
        <v>12470</v>
      </c>
      <c r="E56" s="13">
        <f t="shared" si="3"/>
        <v>6235</v>
      </c>
      <c r="F56" s="12">
        <f t="shared" si="4"/>
        <v>6235</v>
      </c>
    </row>
    <row r="57" spans="1:8">
      <c r="A57" s="8"/>
      <c r="B57" s="28" t="s">
        <v>288</v>
      </c>
      <c r="C57" s="10">
        <v>1</v>
      </c>
      <c r="D57" s="12">
        <f>+D4+SUM(D7:D44)+SUM(D47:D48)+SUM(D51:D56)</f>
        <v>963325</v>
      </c>
      <c r="E57" s="12">
        <f>+E4+SUM(E7:E44)+SUM(E47:E48)+SUM(E51:E56)</f>
        <v>481672</v>
      </c>
      <c r="F57" s="12">
        <f>+F4+SUM(F7:F44)+SUM(F47:F48)+SUM(F51:F56)</f>
        <v>481653</v>
      </c>
    </row>
    <row r="58" spans="1:8">
      <c r="B58" s="18" t="s">
        <v>38</v>
      </c>
      <c r="D58" s="19">
        <f>+D4</f>
        <v>1068</v>
      </c>
      <c r="E58" s="19">
        <f>+E4</f>
        <v>534</v>
      </c>
      <c r="F58" s="19">
        <f>+F4</f>
        <v>534</v>
      </c>
    </row>
    <row r="59" spans="1:8">
      <c r="B59" s="2" t="s">
        <v>39</v>
      </c>
      <c r="D59" s="19">
        <f>+D7</f>
        <v>62946</v>
      </c>
      <c r="E59" s="19">
        <f>+E7</f>
        <v>31473</v>
      </c>
      <c r="F59" s="19">
        <f>+F7</f>
        <v>31473</v>
      </c>
    </row>
    <row r="60" spans="1:8">
      <c r="B60" s="2" t="s">
        <v>40</v>
      </c>
      <c r="D60" s="19">
        <f>+D47+D51</f>
        <v>276096</v>
      </c>
      <c r="E60" s="19">
        <f>+E47+E51</f>
        <v>138048</v>
      </c>
      <c r="F60" s="19">
        <f>+F47+F51</f>
        <v>138048</v>
      </c>
      <c r="H60" s="3">
        <v>1</v>
      </c>
    </row>
    <row r="61" spans="1:8">
      <c r="B61" s="18" t="s">
        <v>41</v>
      </c>
      <c r="D61" s="19">
        <f>+D57-D58-D59-D60</f>
        <v>623215</v>
      </c>
      <c r="E61" s="19">
        <f>+E57-E58-E59-E60</f>
        <v>311617</v>
      </c>
      <c r="F61" s="19">
        <f>+F57-F58-F59-F60</f>
        <v>311598</v>
      </c>
      <c r="H61" s="3">
        <v>2</v>
      </c>
    </row>
    <row r="63" spans="1:8" hidden="1">
      <c r="B63" s="3" t="s">
        <v>42</v>
      </c>
      <c r="C63" s="4">
        <v>1.9999999999013862E-6</v>
      </c>
      <c r="D63" s="3">
        <f>+D56-ROUND(D3*C56,0)</f>
        <v>-1</v>
      </c>
    </row>
    <row r="71" spans="1:1">
      <c r="A71" s="1" t="s">
        <v>590</v>
      </c>
    </row>
  </sheetData>
  <pageMargins left="0.7" right="0.7" top="0.75" bottom="0.75" header="0.3" footer="0.3"/>
  <pageSetup scale="64"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5">
    <pageSetUpPr fitToPage="1"/>
  </sheetPr>
  <dimension ref="A1:WVB76"/>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7"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7"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7"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7"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7"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7"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7"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7"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7"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7"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7"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7"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7"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7"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7"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7"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7"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7"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7"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7"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7"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7"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7"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7"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7"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7"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7"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7"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7"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7"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7"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7"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7"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7"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7"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7"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7"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7"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7"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7"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7"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7"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7"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7"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7"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7"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7"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7"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7"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7"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7"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7"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7"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7"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7"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7"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7"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7"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7"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7"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7"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7"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7"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1254</v>
      </c>
    </row>
    <row r="2" spans="1:6" ht="60">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Worksheet'!$D$56</f>
        <v>342064</v>
      </c>
      <c r="E3" s="11"/>
      <c r="F3" s="11"/>
    </row>
    <row r="4" spans="1:6">
      <c r="A4" s="8">
        <v>0</v>
      </c>
      <c r="B4" s="11" t="s">
        <v>4</v>
      </c>
      <c r="C4" s="10">
        <v>1.2689999999999999E-3</v>
      </c>
      <c r="D4" s="12">
        <f>ROUND(D$3*C4,0)</f>
        <v>434</v>
      </c>
      <c r="E4" s="12">
        <f>ROUND(D4/2,0)</f>
        <v>217</v>
      </c>
      <c r="F4" s="12">
        <f>D4-E4</f>
        <v>217</v>
      </c>
    </row>
    <row r="5" spans="1:6">
      <c r="A5" s="8">
        <v>1</v>
      </c>
      <c r="B5" s="11" t="s">
        <v>1255</v>
      </c>
      <c r="C5" s="10">
        <v>0.14826</v>
      </c>
      <c r="D5" s="9">
        <f>ROUND(D$3*C5,0)</f>
        <v>50714</v>
      </c>
      <c r="E5" s="11">
        <f>ROUND(D5/2,0)</f>
        <v>25357</v>
      </c>
      <c r="F5" s="9">
        <f>D5-E5</f>
        <v>25357</v>
      </c>
    </row>
    <row r="6" spans="1:6">
      <c r="A6" s="8"/>
      <c r="B6" s="11" t="s">
        <v>6</v>
      </c>
      <c r="C6" s="11"/>
      <c r="D6" s="14">
        <v>0.27552700000000002</v>
      </c>
      <c r="E6" s="11"/>
      <c r="F6" s="11"/>
    </row>
    <row r="7" spans="1:6">
      <c r="A7" s="8"/>
      <c r="B7" s="11" t="s">
        <v>7</v>
      </c>
      <c r="C7" s="11"/>
      <c r="D7" s="15">
        <f>ROUND(D5*D6,0)</f>
        <v>13973</v>
      </c>
      <c r="E7" s="16">
        <f>ROUND(D7/2,0)</f>
        <v>6987</v>
      </c>
      <c r="F7" s="15">
        <f>D7-E7</f>
        <v>6986</v>
      </c>
    </row>
    <row r="8" spans="1:6">
      <c r="A8" s="8"/>
      <c r="B8" s="11" t="s">
        <v>8</v>
      </c>
      <c r="C8" s="11"/>
      <c r="D8" s="12">
        <f>+D5-D7</f>
        <v>36741</v>
      </c>
      <c r="E8" s="12">
        <f>ROUND(D8/2,0)</f>
        <v>18371</v>
      </c>
      <c r="F8" s="12">
        <f>D8-E8</f>
        <v>18370</v>
      </c>
    </row>
    <row r="9" spans="1:6">
      <c r="A9" s="8">
        <v>2</v>
      </c>
      <c r="B9" s="11" t="s">
        <v>671</v>
      </c>
      <c r="C9" s="11"/>
      <c r="D9" s="9"/>
      <c r="E9" s="11"/>
      <c r="F9" s="11"/>
    </row>
    <row r="10" spans="1:6">
      <c r="A10" s="8"/>
      <c r="B10" s="11" t="s">
        <v>10</v>
      </c>
      <c r="C10" s="10">
        <v>1.6789999999999999E-3</v>
      </c>
      <c r="D10" s="12">
        <f>ROUND(D$3*C10,0)</f>
        <v>574</v>
      </c>
      <c r="E10" s="12">
        <f>ROUND(D10/2,0)</f>
        <v>287</v>
      </c>
      <c r="F10" s="12">
        <f>D10-E10</f>
        <v>287</v>
      </c>
    </row>
    <row r="11" spans="1:6">
      <c r="A11" s="8"/>
      <c r="B11" s="11" t="s">
        <v>11</v>
      </c>
      <c r="C11" s="10">
        <v>1.6949999999999999E-3</v>
      </c>
      <c r="D11" s="12">
        <f>ROUND(D$3*C11,0)</f>
        <v>580</v>
      </c>
      <c r="E11" s="12">
        <f>ROUND(D11/2,0)</f>
        <v>290</v>
      </c>
      <c r="F11" s="12">
        <f>D11-E11</f>
        <v>290</v>
      </c>
    </row>
    <row r="12" spans="1:6">
      <c r="A12" s="8">
        <v>2</v>
      </c>
      <c r="B12" s="11" t="s">
        <v>895</v>
      </c>
      <c r="C12" s="11"/>
      <c r="D12" s="9"/>
      <c r="E12" s="11"/>
      <c r="F12" s="11"/>
    </row>
    <row r="13" spans="1:6">
      <c r="A13" s="8"/>
      <c r="B13" s="11" t="s">
        <v>10</v>
      </c>
      <c r="C13" s="10">
        <v>2.091E-3</v>
      </c>
      <c r="D13" s="12">
        <f>ROUND(D$3*C13,0)</f>
        <v>715</v>
      </c>
      <c r="E13" s="12">
        <f>ROUND(D13/2,0)</f>
        <v>358</v>
      </c>
      <c r="F13" s="12">
        <f>D13-E13</f>
        <v>357</v>
      </c>
    </row>
    <row r="14" spans="1:6">
      <c r="A14" s="8"/>
      <c r="B14" s="11" t="s">
        <v>11</v>
      </c>
      <c r="C14" s="10">
        <v>4.37E-4</v>
      </c>
      <c r="D14" s="12">
        <f>ROUND(D$3*C14,0)</f>
        <v>149</v>
      </c>
      <c r="E14" s="12">
        <f>ROUND(D14/2,0)</f>
        <v>75</v>
      </c>
      <c r="F14" s="12">
        <f>D14-E14</f>
        <v>74</v>
      </c>
    </row>
    <row r="15" spans="1:6">
      <c r="A15" s="8">
        <v>2</v>
      </c>
      <c r="B15" s="11" t="s">
        <v>1256</v>
      </c>
      <c r="C15" s="11"/>
      <c r="D15" s="9"/>
      <c r="E15" s="11"/>
      <c r="F15" s="11"/>
    </row>
    <row r="16" spans="1:6">
      <c r="A16" s="8"/>
      <c r="B16" s="11" t="s">
        <v>10</v>
      </c>
      <c r="C16" s="10">
        <v>6.3699999999999998E-4</v>
      </c>
      <c r="D16" s="12">
        <f>ROUND(D$3*C16,0)</f>
        <v>218</v>
      </c>
      <c r="E16" s="12">
        <f>ROUND(D16/2,0)</f>
        <v>109</v>
      </c>
      <c r="F16" s="12">
        <f>D16-E16</f>
        <v>109</v>
      </c>
    </row>
    <row r="17" spans="1:6">
      <c r="A17" s="8"/>
      <c r="B17" s="11" t="s">
        <v>11</v>
      </c>
      <c r="C17" s="10">
        <v>2.1699999999999999E-4</v>
      </c>
      <c r="D17" s="12">
        <f>ROUND(D$3*C17,0)</f>
        <v>74</v>
      </c>
      <c r="E17" s="12">
        <f>ROUND(D17/2,0)</f>
        <v>37</v>
      </c>
      <c r="F17" s="12">
        <f>D17-E17</f>
        <v>37</v>
      </c>
    </row>
    <row r="18" spans="1:6">
      <c r="A18" s="8">
        <v>2</v>
      </c>
      <c r="B18" s="11" t="s">
        <v>372</v>
      </c>
      <c r="C18" s="11"/>
      <c r="D18" s="9"/>
      <c r="E18" s="11"/>
      <c r="F18" s="11"/>
    </row>
    <row r="19" spans="1:6">
      <c r="A19" s="8"/>
      <c r="B19" s="11" t="s">
        <v>10</v>
      </c>
      <c r="C19" s="10">
        <v>9.810000000000001E-4</v>
      </c>
      <c r="D19" s="12">
        <f>ROUND(D$3*C19,0)</f>
        <v>336</v>
      </c>
      <c r="E19" s="12">
        <f>ROUND(D19/2,0)</f>
        <v>168</v>
      </c>
      <c r="F19" s="12">
        <f>D19-E19</f>
        <v>168</v>
      </c>
    </row>
    <row r="20" spans="1:6">
      <c r="A20" s="8"/>
      <c r="B20" s="11" t="s">
        <v>11</v>
      </c>
      <c r="C20" s="10">
        <v>5.1900000000000004E-4</v>
      </c>
      <c r="D20" s="12">
        <f>ROUND(D$3*C20,0)</f>
        <v>178</v>
      </c>
      <c r="E20" s="12">
        <f>ROUND(D20/2,0)</f>
        <v>89</v>
      </c>
      <c r="F20" s="12">
        <f>D20-E20</f>
        <v>89</v>
      </c>
    </row>
    <row r="21" spans="1:6">
      <c r="A21" s="8">
        <v>2</v>
      </c>
      <c r="B21" s="11" t="s">
        <v>52</v>
      </c>
      <c r="C21" s="11"/>
      <c r="D21" s="9"/>
      <c r="E21" s="11"/>
      <c r="F21" s="11"/>
    </row>
    <row r="22" spans="1:6">
      <c r="A22" s="8"/>
      <c r="B22" s="11" t="s">
        <v>10</v>
      </c>
      <c r="C22" s="10">
        <v>5.385E-3</v>
      </c>
      <c r="D22" s="12">
        <f>ROUND(D$3*C22,0)</f>
        <v>1842</v>
      </c>
      <c r="E22" s="12">
        <f>ROUND(D22/2,0)</f>
        <v>921</v>
      </c>
      <c r="F22" s="12">
        <f>D22-E22</f>
        <v>921</v>
      </c>
    </row>
    <row r="23" spans="1:6">
      <c r="A23" s="8"/>
      <c r="B23" s="11" t="s">
        <v>11</v>
      </c>
      <c r="C23" s="10">
        <v>2.7750000000000001E-3</v>
      </c>
      <c r="D23" s="12">
        <f>ROUND(D$3*C23,0)</f>
        <v>949</v>
      </c>
      <c r="E23" s="12">
        <f>ROUND(D23/2,0)</f>
        <v>475</v>
      </c>
      <c r="F23" s="12">
        <f>D23-E23</f>
        <v>474</v>
      </c>
    </row>
    <row r="24" spans="1:6">
      <c r="A24" s="8">
        <v>2</v>
      </c>
      <c r="B24" s="11" t="s">
        <v>1257</v>
      </c>
      <c r="C24" s="11"/>
      <c r="D24" s="9"/>
      <c r="E24" s="11"/>
      <c r="F24" s="11"/>
    </row>
    <row r="25" spans="1:6">
      <c r="A25" s="8"/>
      <c r="B25" s="11" t="s">
        <v>10</v>
      </c>
      <c r="C25" s="10">
        <v>1.4649999999999999E-3</v>
      </c>
      <c r="D25" s="12">
        <f>ROUND(D$3*C25,0)</f>
        <v>501</v>
      </c>
      <c r="E25" s="12">
        <f>ROUND(D25/2,0)</f>
        <v>251</v>
      </c>
      <c r="F25" s="12">
        <f>D25-E25</f>
        <v>250</v>
      </c>
    </row>
    <row r="26" spans="1:6">
      <c r="A26" s="8"/>
      <c r="B26" s="11" t="s">
        <v>11</v>
      </c>
      <c r="C26" s="10">
        <v>6.8099999999999996E-4</v>
      </c>
      <c r="D26" s="12">
        <f>ROUND(D$3*C26,0)</f>
        <v>233</v>
      </c>
      <c r="E26" s="12">
        <f>ROUND(D26/2,0)</f>
        <v>117</v>
      </c>
      <c r="F26" s="12">
        <f>D26-E26</f>
        <v>116</v>
      </c>
    </row>
    <row r="27" spans="1:6">
      <c r="A27" s="8">
        <v>2</v>
      </c>
      <c r="B27" s="11" t="s">
        <v>954</v>
      </c>
      <c r="C27" s="11"/>
      <c r="D27" s="9"/>
      <c r="E27" s="11"/>
      <c r="F27" s="11"/>
    </row>
    <row r="28" spans="1:6">
      <c r="A28" s="8"/>
      <c r="B28" s="11" t="s">
        <v>10</v>
      </c>
      <c r="C28" s="10">
        <v>4.26E-4</v>
      </c>
      <c r="D28" s="12">
        <f>ROUND(D$3*C28,0)</f>
        <v>146</v>
      </c>
      <c r="E28" s="12">
        <f>ROUND(D28/2,0)</f>
        <v>73</v>
      </c>
      <c r="F28" s="12">
        <f>D28-E28</f>
        <v>73</v>
      </c>
    </row>
    <row r="29" spans="1:6">
      <c r="A29" s="8"/>
      <c r="B29" s="11" t="s">
        <v>11</v>
      </c>
      <c r="C29" s="10">
        <v>1.1950000000000001E-3</v>
      </c>
      <c r="D29" s="12">
        <f>ROUND(D$3*C29,0)</f>
        <v>409</v>
      </c>
      <c r="E29" s="12">
        <f>ROUND(D29/2,0)</f>
        <v>205</v>
      </c>
      <c r="F29" s="12">
        <f>D29-E29</f>
        <v>204</v>
      </c>
    </row>
    <row r="30" spans="1:6">
      <c r="A30" s="8">
        <v>2</v>
      </c>
      <c r="B30" s="11" t="s">
        <v>149</v>
      </c>
      <c r="C30" s="11"/>
      <c r="D30" s="9"/>
      <c r="E30" s="11"/>
      <c r="F30" s="11"/>
    </row>
    <row r="31" spans="1:6">
      <c r="A31" s="8"/>
      <c r="B31" s="11" t="s">
        <v>10</v>
      </c>
      <c r="C31" s="10">
        <v>1.3929999999999999E-3</v>
      </c>
      <c r="D31" s="12">
        <f>ROUND(D$3*C31,0)</f>
        <v>476</v>
      </c>
      <c r="E31" s="12">
        <f>ROUND(D31/2,0)</f>
        <v>238</v>
      </c>
      <c r="F31" s="12">
        <f>D31-E31</f>
        <v>238</v>
      </c>
    </row>
    <row r="32" spans="1:6">
      <c r="A32" s="8"/>
      <c r="B32" s="11" t="s">
        <v>11</v>
      </c>
      <c r="C32" s="10">
        <v>6.8400000000000004E-4</v>
      </c>
      <c r="D32" s="12">
        <f>ROUND(D$3*C32,0)</f>
        <v>234</v>
      </c>
      <c r="E32" s="12">
        <f>ROUND(D32/2,0)</f>
        <v>117</v>
      </c>
      <c r="F32" s="12">
        <f>D32-E32</f>
        <v>117</v>
      </c>
    </row>
    <row r="33" spans="1:6">
      <c r="A33" s="8">
        <v>2</v>
      </c>
      <c r="B33" s="11" t="s">
        <v>20</v>
      </c>
      <c r="C33" s="11"/>
      <c r="D33" s="9"/>
      <c r="E33" s="11"/>
      <c r="F33" s="11"/>
    </row>
    <row r="34" spans="1:6">
      <c r="A34" s="8"/>
      <c r="B34" s="11" t="s">
        <v>10</v>
      </c>
      <c r="C34" s="10">
        <v>6.0920000000000002E-3</v>
      </c>
      <c r="D34" s="12">
        <f>ROUND(D$3*C34,0)</f>
        <v>2084</v>
      </c>
      <c r="E34" s="12">
        <f>ROUND(D34/2,0)</f>
        <v>1042</v>
      </c>
      <c r="F34" s="12">
        <f>D34-E34</f>
        <v>1042</v>
      </c>
    </row>
    <row r="35" spans="1:6">
      <c r="A35" s="8"/>
      <c r="B35" s="11" t="s">
        <v>11</v>
      </c>
      <c r="C35" s="10">
        <v>1.753E-3</v>
      </c>
      <c r="D35" s="12">
        <f>ROUND(D$3*C35,0)</f>
        <v>600</v>
      </c>
      <c r="E35" s="12">
        <f>ROUND(D35/2,0)</f>
        <v>300</v>
      </c>
      <c r="F35" s="12">
        <f>D35-E35</f>
        <v>300</v>
      </c>
    </row>
    <row r="36" spans="1:6">
      <c r="A36" s="8">
        <v>2</v>
      </c>
      <c r="B36" s="11" t="s">
        <v>1192</v>
      </c>
      <c r="C36" s="11"/>
      <c r="D36" s="9"/>
      <c r="E36" s="11"/>
      <c r="F36" s="11"/>
    </row>
    <row r="37" spans="1:6">
      <c r="A37" s="8"/>
      <c r="B37" s="11" t="s">
        <v>10</v>
      </c>
      <c r="C37" s="10">
        <v>5.5500000000000005E-4</v>
      </c>
      <c r="D37" s="12">
        <f>ROUND(D$3*C37,0)</f>
        <v>190</v>
      </c>
      <c r="E37" s="12">
        <f>ROUND(D37/2,0)</f>
        <v>95</v>
      </c>
      <c r="F37" s="12">
        <f>D37-E37</f>
        <v>95</v>
      </c>
    </row>
    <row r="38" spans="1:6">
      <c r="A38" s="8"/>
      <c r="B38" s="11" t="s">
        <v>11</v>
      </c>
      <c r="C38" s="10">
        <v>3.5199999999999999E-4</v>
      </c>
      <c r="D38" s="12">
        <f>ROUND(D$3*C38,0)</f>
        <v>120</v>
      </c>
      <c r="E38" s="12">
        <f>ROUND(D38/2,0)</f>
        <v>60</v>
      </c>
      <c r="F38" s="12">
        <f>D38-E38</f>
        <v>60</v>
      </c>
    </row>
    <row r="39" spans="1:6">
      <c r="A39" s="8">
        <v>2</v>
      </c>
      <c r="B39" s="11" t="s">
        <v>61</v>
      </c>
      <c r="C39" s="11"/>
      <c r="D39" s="9"/>
      <c r="E39" s="11"/>
      <c r="F39" s="11"/>
    </row>
    <row r="40" spans="1:6">
      <c r="A40" s="8"/>
      <c r="B40" s="11" t="s">
        <v>10</v>
      </c>
      <c r="C40" s="10">
        <v>7.8299999999999995E-4</v>
      </c>
      <c r="D40" s="12">
        <f t="shared" ref="D40:D53" si="0">ROUND(D$3*C40,0)</f>
        <v>268</v>
      </c>
      <c r="E40" s="12">
        <f t="shared" ref="E40:E53" si="1">ROUND(D40/2,0)</f>
        <v>134</v>
      </c>
      <c r="F40" s="12">
        <f t="shared" ref="F40:F53" si="2">D40-E40</f>
        <v>134</v>
      </c>
    </row>
    <row r="41" spans="1:6">
      <c r="A41" s="8"/>
      <c r="B41" s="11" t="s">
        <v>11</v>
      </c>
      <c r="C41" s="10">
        <v>5.6099999999999998E-4</v>
      </c>
      <c r="D41" s="12">
        <f t="shared" si="0"/>
        <v>192</v>
      </c>
      <c r="E41" s="12">
        <f t="shared" si="1"/>
        <v>96</v>
      </c>
      <c r="F41" s="12">
        <f t="shared" si="2"/>
        <v>96</v>
      </c>
    </row>
    <row r="42" spans="1:6">
      <c r="A42" s="8">
        <v>3</v>
      </c>
      <c r="B42" s="11" t="s">
        <v>1258</v>
      </c>
      <c r="C42" s="10">
        <v>1.2899999999999999E-4</v>
      </c>
      <c r="D42" s="12">
        <f t="shared" si="0"/>
        <v>44</v>
      </c>
      <c r="E42" s="12">
        <f t="shared" si="1"/>
        <v>22</v>
      </c>
      <c r="F42" s="12">
        <f t="shared" si="2"/>
        <v>22</v>
      </c>
    </row>
    <row r="43" spans="1:6">
      <c r="A43" s="8">
        <v>3</v>
      </c>
      <c r="B43" s="11" t="s">
        <v>1259</v>
      </c>
      <c r="C43" s="10">
        <v>6.3235E-2</v>
      </c>
      <c r="D43" s="12">
        <f t="shared" si="0"/>
        <v>21630</v>
      </c>
      <c r="E43" s="12">
        <f t="shared" si="1"/>
        <v>10815</v>
      </c>
      <c r="F43" s="12">
        <f t="shared" si="2"/>
        <v>10815</v>
      </c>
    </row>
    <row r="44" spans="1:6">
      <c r="A44" s="8">
        <v>3</v>
      </c>
      <c r="B44" s="11" t="s">
        <v>1260</v>
      </c>
      <c r="C44" s="10">
        <v>1.9040000000000001E-3</v>
      </c>
      <c r="D44" s="12">
        <f t="shared" si="0"/>
        <v>651</v>
      </c>
      <c r="E44" s="12">
        <f t="shared" si="1"/>
        <v>326</v>
      </c>
      <c r="F44" s="12">
        <f t="shared" si="2"/>
        <v>325</v>
      </c>
    </row>
    <row r="45" spans="1:6">
      <c r="A45" s="8">
        <v>3</v>
      </c>
      <c r="B45" s="11" t="s">
        <v>1261</v>
      </c>
      <c r="C45" s="10">
        <v>9.1200000000000005E-4</v>
      </c>
      <c r="D45" s="12">
        <f t="shared" si="0"/>
        <v>312</v>
      </c>
      <c r="E45" s="12">
        <f t="shared" si="1"/>
        <v>156</v>
      </c>
      <c r="F45" s="12">
        <f t="shared" si="2"/>
        <v>156</v>
      </c>
    </row>
    <row r="46" spans="1:6">
      <c r="A46" s="8">
        <v>3</v>
      </c>
      <c r="B46" s="11" t="s">
        <v>1262</v>
      </c>
      <c r="C46" s="10">
        <v>2.8470000000000001E-3</v>
      </c>
      <c r="D46" s="12">
        <f t="shared" si="0"/>
        <v>974</v>
      </c>
      <c r="E46" s="12">
        <f t="shared" si="1"/>
        <v>487</v>
      </c>
      <c r="F46" s="12">
        <f t="shared" si="2"/>
        <v>487</v>
      </c>
    </row>
    <row r="47" spans="1:6">
      <c r="A47" s="8">
        <v>3</v>
      </c>
      <c r="B47" s="11" t="s">
        <v>1263</v>
      </c>
      <c r="C47" s="10">
        <v>7.8299999999999995E-4</v>
      </c>
      <c r="D47" s="12">
        <f t="shared" si="0"/>
        <v>268</v>
      </c>
      <c r="E47" s="12">
        <f t="shared" si="1"/>
        <v>134</v>
      </c>
      <c r="F47" s="12">
        <f t="shared" si="2"/>
        <v>134</v>
      </c>
    </row>
    <row r="48" spans="1:6">
      <c r="A48" s="8">
        <v>3</v>
      </c>
      <c r="B48" s="11" t="s">
        <v>1264</v>
      </c>
      <c r="C48" s="10">
        <v>0</v>
      </c>
      <c r="D48" s="12">
        <f t="shared" si="0"/>
        <v>0</v>
      </c>
      <c r="E48" s="12">
        <f t="shared" si="1"/>
        <v>0</v>
      </c>
      <c r="F48" s="12">
        <f t="shared" si="2"/>
        <v>0</v>
      </c>
    </row>
    <row r="49" spans="1:6">
      <c r="A49" s="8">
        <v>3</v>
      </c>
      <c r="B49" s="11" t="s">
        <v>1265</v>
      </c>
      <c r="C49" s="10">
        <v>5.9100000000000005E-4</v>
      </c>
      <c r="D49" s="12">
        <f t="shared" si="0"/>
        <v>202</v>
      </c>
      <c r="E49" s="12">
        <f t="shared" si="1"/>
        <v>101</v>
      </c>
      <c r="F49" s="12">
        <f t="shared" si="2"/>
        <v>101</v>
      </c>
    </row>
    <row r="50" spans="1:6">
      <c r="A50" s="8">
        <v>3</v>
      </c>
      <c r="B50" s="11" t="s">
        <v>1266</v>
      </c>
      <c r="C50" s="10">
        <v>5.7700000000000004E-4</v>
      </c>
      <c r="D50" s="12">
        <f t="shared" si="0"/>
        <v>197</v>
      </c>
      <c r="E50" s="12">
        <f t="shared" si="1"/>
        <v>99</v>
      </c>
      <c r="F50" s="12">
        <f t="shared" si="2"/>
        <v>98</v>
      </c>
    </row>
    <row r="51" spans="1:6">
      <c r="A51" s="8">
        <v>3</v>
      </c>
      <c r="B51" s="11" t="s">
        <v>1267</v>
      </c>
      <c r="C51" s="10">
        <v>1.75E-3</v>
      </c>
      <c r="D51" s="12">
        <f t="shared" si="0"/>
        <v>599</v>
      </c>
      <c r="E51" s="12">
        <f t="shared" si="1"/>
        <v>300</v>
      </c>
      <c r="F51" s="12">
        <f t="shared" si="2"/>
        <v>299</v>
      </c>
    </row>
    <row r="52" spans="1:6">
      <c r="A52" s="8">
        <v>3</v>
      </c>
      <c r="B52" s="11" t="s">
        <v>1268</v>
      </c>
      <c r="C52" s="10">
        <v>1.8990000000000001E-3</v>
      </c>
      <c r="D52" s="12">
        <f t="shared" si="0"/>
        <v>650</v>
      </c>
      <c r="E52" s="12">
        <f t="shared" si="1"/>
        <v>325</v>
      </c>
      <c r="F52" s="12">
        <f t="shared" si="2"/>
        <v>325</v>
      </c>
    </row>
    <row r="53" spans="1:6">
      <c r="A53" s="8">
        <v>4</v>
      </c>
      <c r="B53" s="11" t="s">
        <v>1269</v>
      </c>
      <c r="C53" s="10">
        <v>0.12316000000000001</v>
      </c>
      <c r="D53" s="9">
        <f t="shared" si="0"/>
        <v>42129</v>
      </c>
      <c r="E53" s="11">
        <f t="shared" si="1"/>
        <v>21065</v>
      </c>
      <c r="F53" s="9">
        <f t="shared" si="2"/>
        <v>21064</v>
      </c>
    </row>
    <row r="54" spans="1:6">
      <c r="A54" s="8"/>
      <c r="B54" s="11" t="s">
        <v>28</v>
      </c>
      <c r="C54" s="11"/>
      <c r="D54" s="14">
        <v>0.31659900000000002</v>
      </c>
      <c r="E54" s="11"/>
      <c r="F54" s="11"/>
    </row>
    <row r="55" spans="1:6">
      <c r="A55" s="8"/>
      <c r="B55" s="11" t="s">
        <v>29</v>
      </c>
      <c r="C55" s="11"/>
      <c r="D55" s="15">
        <f>ROUND(D53*D54,0)</f>
        <v>13338</v>
      </c>
      <c r="E55" s="16">
        <f>ROUND(D55/2,0)</f>
        <v>6669</v>
      </c>
      <c r="F55" s="15">
        <f>D55-E55</f>
        <v>6669</v>
      </c>
    </row>
    <row r="56" spans="1:6">
      <c r="A56" s="8"/>
      <c r="B56" s="11" t="s">
        <v>30</v>
      </c>
      <c r="C56" s="11"/>
      <c r="D56" s="12">
        <f>+D53-D55</f>
        <v>28791</v>
      </c>
      <c r="E56" s="12">
        <f>ROUND(D56/2,0)</f>
        <v>14396</v>
      </c>
      <c r="F56" s="12">
        <f>D56-E56</f>
        <v>14395</v>
      </c>
    </row>
    <row r="57" spans="1:6">
      <c r="A57" s="8">
        <v>4</v>
      </c>
      <c r="B57" s="11" t="s">
        <v>1270</v>
      </c>
      <c r="C57" s="10">
        <v>0.33996900000000002</v>
      </c>
      <c r="D57" s="9">
        <f>ROUND(D$3*C57,0)</f>
        <v>116291</v>
      </c>
      <c r="E57" s="11">
        <f>ROUND(D57/2,0)</f>
        <v>58146</v>
      </c>
      <c r="F57" s="9">
        <f>D57-E57</f>
        <v>58145</v>
      </c>
    </row>
    <row r="58" spans="1:6">
      <c r="A58" s="8"/>
      <c r="B58" s="11" t="s">
        <v>28</v>
      </c>
      <c r="C58" s="11"/>
      <c r="D58" s="14">
        <v>0.396789</v>
      </c>
      <c r="E58" s="11"/>
      <c r="F58" s="11"/>
    </row>
    <row r="59" spans="1:6">
      <c r="A59" s="8"/>
      <c r="B59" s="11" t="s">
        <v>29</v>
      </c>
      <c r="C59" s="11"/>
      <c r="D59" s="15">
        <f>ROUND(D57*D58,0)</f>
        <v>46143</v>
      </c>
      <c r="E59" s="16">
        <f>ROUND(D59/2,0)</f>
        <v>23072</v>
      </c>
      <c r="F59" s="15">
        <f>D59-E59</f>
        <v>23071</v>
      </c>
    </row>
    <row r="60" spans="1:6">
      <c r="A60" s="8"/>
      <c r="B60" s="11" t="s">
        <v>30</v>
      </c>
      <c r="C60" s="11"/>
      <c r="D60" s="12">
        <f>+D57-D59</f>
        <v>70148</v>
      </c>
      <c r="E60" s="12">
        <f>ROUND(D60/2,0)</f>
        <v>35074</v>
      </c>
      <c r="F60" s="12">
        <f>D60-E60</f>
        <v>35074</v>
      </c>
    </row>
    <row r="61" spans="1:6">
      <c r="A61" s="8">
        <v>4</v>
      </c>
      <c r="B61" s="11" t="s">
        <v>1271</v>
      </c>
      <c r="C61" s="10">
        <v>0.259077</v>
      </c>
      <c r="D61" s="9">
        <f>ROUND(D$3*C61,0)</f>
        <v>88621</v>
      </c>
      <c r="E61" s="11">
        <f>ROUND(D61/2,0)</f>
        <v>44311</v>
      </c>
      <c r="F61" s="9">
        <f>D61-E61</f>
        <v>44310</v>
      </c>
    </row>
    <row r="62" spans="1:6">
      <c r="A62" s="8"/>
      <c r="B62" s="11" t="s">
        <v>28</v>
      </c>
      <c r="C62" s="11"/>
      <c r="D62" s="14">
        <v>0.45506999999999997</v>
      </c>
      <c r="E62" s="11"/>
      <c r="F62" s="11"/>
    </row>
    <row r="63" spans="1:6">
      <c r="A63" s="8"/>
      <c r="B63" s="11" t="s">
        <v>29</v>
      </c>
      <c r="C63" s="11"/>
      <c r="D63" s="15">
        <f>ROUND(D61*D62,0)</f>
        <v>40329</v>
      </c>
      <c r="E63" s="16">
        <f t="shared" ref="E63:E69" si="3">ROUND(D63/2,0)</f>
        <v>20165</v>
      </c>
      <c r="F63" s="15">
        <f t="shared" ref="F63:F69" si="4">D63-E63</f>
        <v>20164</v>
      </c>
    </row>
    <row r="64" spans="1:6">
      <c r="A64" s="8"/>
      <c r="B64" s="11" t="s">
        <v>30</v>
      </c>
      <c r="C64" s="11"/>
      <c r="D64" s="12">
        <f>+D61-D63</f>
        <v>48292</v>
      </c>
      <c r="E64" s="12">
        <f t="shared" si="3"/>
        <v>24146</v>
      </c>
      <c r="F64" s="12">
        <f t="shared" si="4"/>
        <v>24146</v>
      </c>
    </row>
    <row r="65" spans="1:8">
      <c r="A65" s="8">
        <v>5</v>
      </c>
      <c r="B65" s="11" t="s">
        <v>1272</v>
      </c>
      <c r="C65" s="10">
        <v>1.0312E-2</v>
      </c>
      <c r="D65" s="12">
        <f>ROUND(D$3*C65,0)</f>
        <v>3527</v>
      </c>
      <c r="E65" s="12">
        <f t="shared" si="3"/>
        <v>1764</v>
      </c>
      <c r="F65" s="12">
        <f t="shared" si="4"/>
        <v>1763</v>
      </c>
    </row>
    <row r="66" spans="1:8">
      <c r="A66" s="8">
        <v>5</v>
      </c>
      <c r="B66" s="11" t="s">
        <v>1273</v>
      </c>
      <c r="C66" s="10">
        <v>2.0089999999999999E-3</v>
      </c>
      <c r="D66" s="12">
        <f>ROUND(D$3*C66,0)</f>
        <v>687</v>
      </c>
      <c r="E66" s="12">
        <f t="shared" si="3"/>
        <v>344</v>
      </c>
      <c r="F66" s="12">
        <f t="shared" si="4"/>
        <v>343</v>
      </c>
    </row>
    <row r="67" spans="1:8">
      <c r="A67" s="8">
        <v>5</v>
      </c>
      <c r="B67" s="11" t="s">
        <v>1274</v>
      </c>
      <c r="C67" s="10">
        <v>2.9020000000000001E-3</v>
      </c>
      <c r="D67" s="12">
        <f>ROUND(D$3*C67,0)</f>
        <v>993</v>
      </c>
      <c r="E67" s="12">
        <f t="shared" si="3"/>
        <v>497</v>
      </c>
      <c r="F67" s="12">
        <f t="shared" si="4"/>
        <v>496</v>
      </c>
    </row>
    <row r="68" spans="1:8">
      <c r="A68" s="8">
        <v>5</v>
      </c>
      <c r="B68" s="11" t="s">
        <v>1275</v>
      </c>
      <c r="C68" s="10">
        <v>2.7780000000000001E-3</v>
      </c>
      <c r="D68" s="12">
        <f>ROUND(D$3*C68,0)</f>
        <v>950</v>
      </c>
      <c r="E68" s="12">
        <f t="shared" si="3"/>
        <v>475</v>
      </c>
      <c r="F68" s="12">
        <f t="shared" si="4"/>
        <v>475</v>
      </c>
    </row>
    <row r="69" spans="1:8">
      <c r="A69" s="8">
        <v>5</v>
      </c>
      <c r="B69" s="11" t="s">
        <v>1276</v>
      </c>
      <c r="C69" s="10">
        <v>3.2810000000000001E-3</v>
      </c>
      <c r="D69" s="12">
        <f>+D3-SUM(D4:D5)-SUM(D10:D53)-D57-D61-SUM(D65:D68)</f>
        <v>1123</v>
      </c>
      <c r="E69" s="12">
        <f t="shared" si="3"/>
        <v>562</v>
      </c>
      <c r="F69" s="12">
        <f t="shared" si="4"/>
        <v>561</v>
      </c>
    </row>
    <row r="70" spans="1:8">
      <c r="A70" s="8"/>
      <c r="B70" s="28" t="s">
        <v>288</v>
      </c>
      <c r="C70" s="10">
        <v>0.99999999999999989</v>
      </c>
      <c r="D70" s="12">
        <f>+D4+SUM(D7:D52)+SUM(D55:D56)+SUM(D59:D60)+SUM(D63:D69)</f>
        <v>342064</v>
      </c>
      <c r="E70" s="12">
        <f>+E4+SUM(E7:E52)+SUM(E55:E56)+SUM(E59:E60)+SUM(E63:E69)</f>
        <v>171041</v>
      </c>
      <c r="F70" s="12">
        <f>+F4+SUM(F7:F52)+SUM(F55:F56)+SUM(F59:F60)+SUM(F63:F69)</f>
        <v>171023</v>
      </c>
    </row>
    <row r="71" spans="1:8">
      <c r="A71" s="1" t="s">
        <v>590</v>
      </c>
      <c r="B71" s="18" t="s">
        <v>38</v>
      </c>
      <c r="D71" s="19">
        <f>+D4</f>
        <v>434</v>
      </c>
      <c r="E71" s="19">
        <f>+E4</f>
        <v>217</v>
      </c>
      <c r="F71" s="19">
        <f>+F4</f>
        <v>217</v>
      </c>
    </row>
    <row r="72" spans="1:8">
      <c r="B72" s="2" t="s">
        <v>39</v>
      </c>
      <c r="D72" s="19">
        <f>+D7</f>
        <v>13973</v>
      </c>
      <c r="E72" s="19">
        <f>+E7</f>
        <v>6987</v>
      </c>
      <c r="F72" s="19">
        <f>+F7</f>
        <v>6986</v>
      </c>
    </row>
    <row r="73" spans="1:8">
      <c r="B73" s="2" t="s">
        <v>40</v>
      </c>
      <c r="D73" s="19">
        <f>+D55+D59+D63</f>
        <v>99810</v>
      </c>
      <c r="E73" s="19">
        <f>+E55+E59+E63</f>
        <v>49906</v>
      </c>
      <c r="F73" s="19">
        <f>+F55+F59+F63</f>
        <v>49904</v>
      </c>
      <c r="H73" s="3">
        <v>1</v>
      </c>
    </row>
    <row r="74" spans="1:8">
      <c r="B74" s="18" t="s">
        <v>41</v>
      </c>
      <c r="D74" s="19">
        <f>+D70-D71-D72-D73</f>
        <v>227847</v>
      </c>
      <c r="E74" s="19">
        <f>+E70-E71-E72-E73</f>
        <v>113931</v>
      </c>
      <c r="F74" s="19">
        <f>+F70-F71-F72-F73</f>
        <v>113916</v>
      </c>
      <c r="H74" s="3">
        <v>2</v>
      </c>
    </row>
    <row r="76" spans="1:8" hidden="1">
      <c r="B76" s="3" t="s">
        <v>42</v>
      </c>
      <c r="C76" s="4">
        <v>0</v>
      </c>
      <c r="D76" s="3">
        <f>+D69-ROUND(D3*C69,0)</f>
        <v>1</v>
      </c>
    </row>
  </sheetData>
  <pageMargins left="0.7" right="0.7" top="0.75" bottom="0.75" header="0.3" footer="0.3"/>
  <pageSetup scale="6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6">
    <pageSetUpPr fitToPage="1"/>
  </sheetPr>
  <dimension ref="A1:WVB88"/>
  <sheetViews>
    <sheetView zoomScaleNormal="100" zoomScaleSheetLayoutView="70" workbookViewId="0">
      <selection activeCell="B21" sqref="B21"/>
    </sheetView>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1277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Worksheet'!$D$57</f>
        <v>467424</v>
      </c>
      <c r="E3" s="11"/>
      <c r="F3" s="11"/>
    </row>
    <row r="4" spans="1:6">
      <c r="A4" s="8">
        <v>0</v>
      </c>
      <c r="B4" s="11" t="s">
        <v>4</v>
      </c>
      <c r="C4" s="10">
        <v>1.369E-3</v>
      </c>
      <c r="D4" s="12">
        <f>ROUND(D$3*C4,0)</f>
        <v>640</v>
      </c>
      <c r="E4" s="13">
        <f>ROUND(D4/2,0)</f>
        <v>320</v>
      </c>
      <c r="F4" s="12">
        <f>D4-E4</f>
        <v>320</v>
      </c>
    </row>
    <row r="5" spans="1:6">
      <c r="A5" s="8">
        <v>1</v>
      </c>
      <c r="B5" s="11" t="s">
        <v>1278</v>
      </c>
      <c r="C5" s="10">
        <v>0.15270700000000001</v>
      </c>
      <c r="D5" s="9">
        <f>ROUND(D$3*C5,0)</f>
        <v>71379</v>
      </c>
      <c r="E5" s="11">
        <f>ROUND(D5/2,0)</f>
        <v>35690</v>
      </c>
      <c r="F5" s="9">
        <f>D5-E5</f>
        <v>35689</v>
      </c>
    </row>
    <row r="6" spans="1:6">
      <c r="A6" s="8"/>
      <c r="B6" s="11" t="s">
        <v>6</v>
      </c>
      <c r="C6" s="11"/>
      <c r="D6" s="14">
        <v>0.22949600000000001</v>
      </c>
      <c r="E6" s="11"/>
      <c r="F6" s="11"/>
    </row>
    <row r="7" spans="1:6">
      <c r="A7" s="8"/>
      <c r="B7" s="11" t="s">
        <v>7</v>
      </c>
      <c r="C7" s="11"/>
      <c r="D7" s="15">
        <f>ROUND(D5*D6,0)</f>
        <v>16381</v>
      </c>
      <c r="E7" s="16">
        <f>ROUND(D7/2,0)</f>
        <v>8191</v>
      </c>
      <c r="F7" s="15">
        <f>D7-E7</f>
        <v>8190</v>
      </c>
    </row>
    <row r="8" spans="1:6">
      <c r="A8" s="8"/>
      <c r="B8" s="11" t="s">
        <v>8</v>
      </c>
      <c r="C8" s="11"/>
      <c r="D8" s="12">
        <f>+D5-D7</f>
        <v>54998</v>
      </c>
      <c r="E8" s="13">
        <f>ROUND(D8/2,0)</f>
        <v>27499</v>
      </c>
      <c r="F8" s="12">
        <f>D8-E8</f>
        <v>27499</v>
      </c>
    </row>
    <row r="9" spans="1:6">
      <c r="A9" s="8">
        <v>2</v>
      </c>
      <c r="B9" s="11" t="s">
        <v>46</v>
      </c>
      <c r="C9" s="11"/>
      <c r="D9" s="9"/>
      <c r="E9" s="11"/>
      <c r="F9" s="11"/>
    </row>
    <row r="10" spans="1:6">
      <c r="A10" s="8"/>
      <c r="B10" s="11" t="s">
        <v>10</v>
      </c>
      <c r="C10" s="10">
        <v>7.4799999999999997E-4</v>
      </c>
      <c r="D10" s="12">
        <f>ROUND(D$3*C10,0)</f>
        <v>350</v>
      </c>
      <c r="E10" s="13">
        <f>ROUND(D10/2,0)</f>
        <v>175</v>
      </c>
      <c r="F10" s="12">
        <f>D10-E10</f>
        <v>175</v>
      </c>
    </row>
    <row r="11" spans="1:6">
      <c r="A11" s="8"/>
      <c r="B11" s="11" t="s">
        <v>11</v>
      </c>
      <c r="C11" s="10">
        <v>5.2099999999999998E-4</v>
      </c>
      <c r="D11" s="12">
        <f>ROUND(D$3*C11,0)</f>
        <v>244</v>
      </c>
      <c r="E11" s="13">
        <f>ROUND(D11/2,0)</f>
        <v>122</v>
      </c>
      <c r="F11" s="12">
        <f>D11-E11</f>
        <v>122</v>
      </c>
    </row>
    <row r="12" spans="1:6">
      <c r="A12" s="8">
        <v>2</v>
      </c>
      <c r="B12" s="11" t="s">
        <v>1279</v>
      </c>
      <c r="C12" s="11"/>
      <c r="D12" s="9"/>
      <c r="E12" s="11"/>
      <c r="F12" s="11"/>
    </row>
    <row r="13" spans="1:6">
      <c r="A13" s="8"/>
      <c r="B13" s="11" t="s">
        <v>10</v>
      </c>
      <c r="C13" s="10">
        <v>3.5199999999999999E-4</v>
      </c>
      <c r="D13" s="12">
        <f>ROUND(D$3*C13,0)</f>
        <v>165</v>
      </c>
      <c r="E13" s="13">
        <f>ROUND(D13/2,0)</f>
        <v>83</v>
      </c>
      <c r="F13" s="12">
        <f>D13-E13</f>
        <v>82</v>
      </c>
    </row>
    <row r="14" spans="1:6">
      <c r="A14" s="8"/>
      <c r="B14" s="11" t="s">
        <v>11</v>
      </c>
      <c r="C14" s="10">
        <v>2.5099999999999998E-4</v>
      </c>
      <c r="D14" s="12">
        <f>ROUND(D$3*C14,0)</f>
        <v>117</v>
      </c>
      <c r="E14" s="13">
        <f>ROUND(D14/2,0)</f>
        <v>59</v>
      </c>
      <c r="F14" s="12">
        <f>D14-E14</f>
        <v>58</v>
      </c>
    </row>
    <row r="15" spans="1:6">
      <c r="A15" s="8">
        <v>2</v>
      </c>
      <c r="B15" s="11" t="s">
        <v>1280</v>
      </c>
      <c r="C15" s="11"/>
      <c r="D15" s="9"/>
      <c r="E15" s="11"/>
      <c r="F15" s="11"/>
    </row>
    <row r="16" spans="1:6">
      <c r="A16" s="8"/>
      <c r="B16" s="11" t="s">
        <v>10</v>
      </c>
      <c r="C16" s="10">
        <v>2.1499999999999999E-4</v>
      </c>
      <c r="D16" s="12">
        <f>ROUND(D$3*C16,0)</f>
        <v>100</v>
      </c>
      <c r="E16" s="13">
        <f>ROUND(D16/2,0)</f>
        <v>50</v>
      </c>
      <c r="F16" s="12">
        <f>D16-E16</f>
        <v>50</v>
      </c>
    </row>
    <row r="17" spans="1:6">
      <c r="A17" s="8"/>
      <c r="B17" s="11" t="s">
        <v>11</v>
      </c>
      <c r="C17" s="10">
        <v>1.4E-5</v>
      </c>
      <c r="D17" s="12">
        <f>ROUND(D$3*C17,0)</f>
        <v>7</v>
      </c>
      <c r="E17" s="13">
        <f>ROUND(D17/2,0)</f>
        <v>4</v>
      </c>
      <c r="F17" s="12">
        <f>D17-E17</f>
        <v>3</v>
      </c>
    </row>
    <row r="18" spans="1:6">
      <c r="A18" s="8">
        <v>2</v>
      </c>
      <c r="B18" s="11" t="s">
        <v>671</v>
      </c>
      <c r="C18" s="11"/>
      <c r="D18" s="9"/>
      <c r="E18" s="11"/>
      <c r="F18" s="11"/>
    </row>
    <row r="19" spans="1:6">
      <c r="A19" s="8"/>
      <c r="B19" s="11" t="s">
        <v>10</v>
      </c>
      <c r="C19" s="10">
        <v>8.7930000000000005E-3</v>
      </c>
      <c r="D19" s="12">
        <f>ROUND(D$3*C19,0)</f>
        <v>4110</v>
      </c>
      <c r="E19" s="13">
        <f>ROUND(D19/2,0)</f>
        <v>2055</v>
      </c>
      <c r="F19" s="12">
        <f>D19-E19</f>
        <v>2055</v>
      </c>
    </row>
    <row r="20" spans="1:6">
      <c r="A20" s="8"/>
      <c r="B20" s="11" t="s">
        <v>11</v>
      </c>
      <c r="C20" s="10">
        <v>2.222E-3</v>
      </c>
      <c r="D20" s="12">
        <f>ROUND(D$3*C20,0)</f>
        <v>1039</v>
      </c>
      <c r="E20" s="13">
        <f>ROUND(D20/2,0)</f>
        <v>520</v>
      </c>
      <c r="F20" s="12">
        <f>D20-E20</f>
        <v>519</v>
      </c>
    </row>
    <row r="21" spans="1:6">
      <c r="A21" s="8">
        <v>2</v>
      </c>
      <c r="B21" s="11" t="s">
        <v>81</v>
      </c>
      <c r="C21" s="11"/>
      <c r="D21" s="9"/>
      <c r="E21" s="11"/>
      <c r="F21" s="11"/>
    </row>
    <row r="22" spans="1:6">
      <c r="A22" s="8"/>
      <c r="B22" s="11" t="s">
        <v>10</v>
      </c>
      <c r="C22" s="10">
        <v>2.0100000000000001E-4</v>
      </c>
      <c r="D22" s="12">
        <f>ROUND(D$3*C22,0)</f>
        <v>94</v>
      </c>
      <c r="E22" s="13">
        <f>ROUND(D22/2,0)</f>
        <v>47</v>
      </c>
      <c r="F22" s="12">
        <f>D22-E22</f>
        <v>47</v>
      </c>
    </row>
    <row r="23" spans="1:6">
      <c r="A23" s="8"/>
      <c r="B23" s="11" t="s">
        <v>11</v>
      </c>
      <c r="C23" s="10">
        <v>3.8000000000000002E-4</v>
      </c>
      <c r="D23" s="12">
        <f>ROUND(D$3*C23,0)</f>
        <v>178</v>
      </c>
      <c r="E23" s="13">
        <f>ROUND(D23/2,0)</f>
        <v>89</v>
      </c>
      <c r="F23" s="12">
        <f>D23-E23</f>
        <v>89</v>
      </c>
    </row>
    <row r="24" spans="1:6">
      <c r="A24" s="8">
        <v>2</v>
      </c>
      <c r="B24" s="11" t="s">
        <v>593</v>
      </c>
      <c r="C24" s="11"/>
      <c r="D24" s="9"/>
      <c r="E24" s="11"/>
      <c r="F24" s="11"/>
    </row>
    <row r="25" spans="1:6">
      <c r="A25" s="8"/>
      <c r="B25" s="11" t="s">
        <v>10</v>
      </c>
      <c r="C25" s="10">
        <v>3.225E-3</v>
      </c>
      <c r="D25" s="12">
        <f>ROUND(D$3*C25,0)</f>
        <v>1507</v>
      </c>
      <c r="E25" s="13">
        <f>ROUND(D25/2,0)</f>
        <v>754</v>
      </c>
      <c r="F25" s="12">
        <f>D25-E25</f>
        <v>753</v>
      </c>
    </row>
    <row r="26" spans="1:6">
      <c r="A26" s="8"/>
      <c r="B26" s="11" t="s">
        <v>11</v>
      </c>
      <c r="C26" s="10">
        <v>7.2800000000000002E-4</v>
      </c>
      <c r="D26" s="12">
        <f>ROUND(D$3*C26,0)</f>
        <v>340</v>
      </c>
      <c r="E26" s="13">
        <f>ROUND(D26/2,0)</f>
        <v>170</v>
      </c>
      <c r="F26" s="12">
        <f>D26-E26</f>
        <v>170</v>
      </c>
    </row>
    <row r="27" spans="1:6">
      <c r="A27" s="8">
        <v>2</v>
      </c>
      <c r="B27" s="11" t="s">
        <v>1281</v>
      </c>
      <c r="C27" s="11"/>
      <c r="D27" s="9"/>
      <c r="E27" s="11"/>
      <c r="F27" s="11"/>
    </row>
    <row r="28" spans="1:6">
      <c r="A28" s="8"/>
      <c r="B28" s="11" t="s">
        <v>10</v>
      </c>
      <c r="C28" s="10">
        <v>1.65E-4</v>
      </c>
      <c r="D28" s="12">
        <f>ROUND(D$3*C28,0)</f>
        <v>77</v>
      </c>
      <c r="E28" s="13">
        <f>ROUND(D28/2,0)</f>
        <v>39</v>
      </c>
      <c r="F28" s="12">
        <f>D28-E28</f>
        <v>38</v>
      </c>
    </row>
    <row r="29" spans="1:6">
      <c r="A29" s="8"/>
      <c r="B29" s="11" t="s">
        <v>11</v>
      </c>
      <c r="C29" s="10">
        <v>9.0000000000000006E-5</v>
      </c>
      <c r="D29" s="12">
        <f>ROUND(D$3*C29,0)</f>
        <v>42</v>
      </c>
      <c r="E29" s="13">
        <f>ROUND(D29/2,0)</f>
        <v>21</v>
      </c>
      <c r="F29" s="12">
        <f>D29-E29</f>
        <v>21</v>
      </c>
    </row>
    <row r="30" spans="1:6">
      <c r="A30" s="8">
        <v>2</v>
      </c>
      <c r="B30" s="11" t="s">
        <v>86</v>
      </c>
      <c r="C30" s="11"/>
      <c r="D30" s="9"/>
      <c r="E30" s="11"/>
      <c r="F30" s="11"/>
    </row>
    <row r="31" spans="1:6">
      <c r="A31" s="8"/>
      <c r="B31" s="11" t="s">
        <v>10</v>
      </c>
      <c r="C31" s="10">
        <v>4.8099999999999998E-4</v>
      </c>
      <c r="D31" s="12">
        <f>ROUND(D$3*C31,0)</f>
        <v>225</v>
      </c>
      <c r="E31" s="13">
        <f>ROUND(D31/2,0)</f>
        <v>113</v>
      </c>
      <c r="F31" s="12">
        <f>D31-E31</f>
        <v>112</v>
      </c>
    </row>
    <row r="32" spans="1:6">
      <c r="A32" s="8"/>
      <c r="B32" s="11" t="s">
        <v>11</v>
      </c>
      <c r="C32" s="10">
        <v>0</v>
      </c>
      <c r="D32" s="12">
        <f>ROUND(D$3*C32,0)</f>
        <v>0</v>
      </c>
      <c r="E32" s="13">
        <f>ROUND(D32/2,0)</f>
        <v>0</v>
      </c>
      <c r="F32" s="12">
        <f>D32-E32</f>
        <v>0</v>
      </c>
    </row>
    <row r="33" spans="1:6">
      <c r="A33" s="8">
        <v>2</v>
      </c>
      <c r="B33" s="11" t="s">
        <v>49</v>
      </c>
      <c r="C33" s="11"/>
      <c r="D33" s="9"/>
      <c r="E33" s="11"/>
      <c r="F33" s="11"/>
    </row>
    <row r="34" spans="1:6">
      <c r="A34" s="8"/>
      <c r="B34" s="11" t="s">
        <v>10</v>
      </c>
      <c r="C34" s="10">
        <v>1.116E-3</v>
      </c>
      <c r="D34" s="12">
        <f>ROUND(D$3*C34,0)</f>
        <v>522</v>
      </c>
      <c r="E34" s="13">
        <f>ROUND(D34/2,0)</f>
        <v>261</v>
      </c>
      <c r="F34" s="12">
        <f>D34-E34</f>
        <v>261</v>
      </c>
    </row>
    <row r="35" spans="1:6">
      <c r="A35" s="8"/>
      <c r="B35" s="11" t="s">
        <v>11</v>
      </c>
      <c r="C35" s="10">
        <v>3.9199999999999999E-4</v>
      </c>
      <c r="D35" s="12">
        <f>ROUND(D$3*C35,0)</f>
        <v>183</v>
      </c>
      <c r="E35" s="13">
        <f>ROUND(D35/2,0)</f>
        <v>92</v>
      </c>
      <c r="F35" s="12">
        <f>D35-E35</f>
        <v>91</v>
      </c>
    </row>
    <row r="36" spans="1:6">
      <c r="A36" s="8">
        <v>2</v>
      </c>
      <c r="B36" s="11" t="s">
        <v>14</v>
      </c>
      <c r="C36" s="11"/>
      <c r="D36" s="9"/>
      <c r="E36" s="11"/>
      <c r="F36" s="11"/>
    </row>
    <row r="37" spans="1:6">
      <c r="A37" s="8"/>
      <c r="B37" s="11" t="s">
        <v>10</v>
      </c>
      <c r="C37" s="10">
        <v>9.6100000000000005E-4</v>
      </c>
      <c r="D37" s="12">
        <f>ROUND(D$3*C37,0)</f>
        <v>449</v>
      </c>
      <c r="E37" s="13">
        <f>ROUND(D37/2,0)</f>
        <v>225</v>
      </c>
      <c r="F37" s="12">
        <f>D37-E37</f>
        <v>224</v>
      </c>
    </row>
    <row r="38" spans="1:6">
      <c r="A38" s="8"/>
      <c r="B38" s="11" t="s">
        <v>11</v>
      </c>
      <c r="C38" s="10">
        <v>7.2199999999999999E-4</v>
      </c>
      <c r="D38" s="12">
        <f>ROUND(D$3*C38,0)</f>
        <v>337</v>
      </c>
      <c r="E38" s="13">
        <f>ROUND(D38/2,0)</f>
        <v>169</v>
      </c>
      <c r="F38" s="12">
        <f>D38-E38</f>
        <v>168</v>
      </c>
    </row>
    <row r="39" spans="1:6">
      <c r="A39" s="8">
        <v>2</v>
      </c>
      <c r="B39" s="11" t="s">
        <v>52</v>
      </c>
      <c r="C39" s="11"/>
      <c r="D39" s="9"/>
      <c r="E39" s="11"/>
      <c r="F39" s="11"/>
    </row>
    <row r="40" spans="1:6">
      <c r="A40" s="8"/>
      <c r="B40" s="11" t="s">
        <v>10</v>
      </c>
      <c r="C40" s="10">
        <v>5.9459999999999999E-3</v>
      </c>
      <c r="D40" s="12">
        <f>ROUND(D$3*C40,0)</f>
        <v>2779</v>
      </c>
      <c r="E40" s="13">
        <f>ROUND(D40/2,0)</f>
        <v>1390</v>
      </c>
      <c r="F40" s="12">
        <f>D40-E40</f>
        <v>1389</v>
      </c>
    </row>
    <row r="41" spans="1:6">
      <c r="A41" s="8"/>
      <c r="B41" s="11" t="s">
        <v>11</v>
      </c>
      <c r="C41" s="10">
        <v>3.3300000000000001E-3</v>
      </c>
      <c r="D41" s="12">
        <f>ROUND(D$3*C41,0)</f>
        <v>1557</v>
      </c>
      <c r="E41" s="13">
        <f>ROUND(D41/2,0)</f>
        <v>779</v>
      </c>
      <c r="F41" s="12">
        <f>D41-E41</f>
        <v>778</v>
      </c>
    </row>
    <row r="42" spans="1:6">
      <c r="A42" s="8">
        <v>2</v>
      </c>
      <c r="B42" s="11" t="s">
        <v>16</v>
      </c>
      <c r="C42" s="11"/>
      <c r="D42" s="9"/>
      <c r="E42" s="11"/>
      <c r="F42" s="11"/>
    </row>
    <row r="43" spans="1:6">
      <c r="A43" s="8"/>
      <c r="B43" s="11" t="s">
        <v>10</v>
      </c>
      <c r="C43" s="10">
        <v>1.15E-4</v>
      </c>
      <c r="D43" s="12">
        <f>ROUND(D$3*C43,0)</f>
        <v>54</v>
      </c>
      <c r="E43" s="13">
        <f>ROUND(D43/2,0)</f>
        <v>27</v>
      </c>
      <c r="F43" s="12">
        <f>D43-E43</f>
        <v>27</v>
      </c>
    </row>
    <row r="44" spans="1:6">
      <c r="A44" s="8"/>
      <c r="B44" s="11" t="s">
        <v>11</v>
      </c>
      <c r="C44" s="10">
        <v>0</v>
      </c>
      <c r="D44" s="12">
        <f>ROUND(D$3*C44,0)</f>
        <v>0</v>
      </c>
      <c r="E44" s="13">
        <f>ROUND(D44/2,0)</f>
        <v>0</v>
      </c>
      <c r="F44" s="12">
        <f>D44-E44</f>
        <v>0</v>
      </c>
    </row>
    <row r="45" spans="1:6">
      <c r="A45" s="8">
        <v>2</v>
      </c>
      <c r="B45" s="11" t="s">
        <v>531</v>
      </c>
      <c r="C45" s="11"/>
      <c r="D45" s="9"/>
      <c r="E45" s="11"/>
      <c r="F45" s="11"/>
    </row>
    <row r="46" spans="1:6">
      <c r="A46" s="8"/>
      <c r="B46" s="11" t="s">
        <v>10</v>
      </c>
      <c r="C46" s="10">
        <v>9.6699999999999998E-4</v>
      </c>
      <c r="D46" s="12">
        <f>ROUND(D$3*C46,0)</f>
        <v>452</v>
      </c>
      <c r="E46" s="13">
        <f>ROUND(D46/2,0)</f>
        <v>226</v>
      </c>
      <c r="F46" s="12">
        <f>D46-E46</f>
        <v>226</v>
      </c>
    </row>
    <row r="47" spans="1:6">
      <c r="A47" s="8"/>
      <c r="B47" s="11" t="s">
        <v>11</v>
      </c>
      <c r="C47" s="10">
        <v>4.5199999999999998E-4</v>
      </c>
      <c r="D47" s="12">
        <f>ROUND(D$3*C47,0)</f>
        <v>211</v>
      </c>
      <c r="E47" s="13">
        <f>ROUND(D47/2,0)</f>
        <v>106</v>
      </c>
      <c r="F47" s="12">
        <f>D47-E47</f>
        <v>105</v>
      </c>
    </row>
    <row r="48" spans="1:6">
      <c r="A48" s="8">
        <v>2</v>
      </c>
      <c r="B48" s="11" t="s">
        <v>22</v>
      </c>
      <c r="C48" s="11"/>
      <c r="D48" s="9"/>
      <c r="E48" s="11"/>
      <c r="F48" s="11"/>
    </row>
    <row r="49" spans="1:6">
      <c r="A49" s="8"/>
      <c r="B49" s="11" t="s">
        <v>10</v>
      </c>
      <c r="C49" s="10">
        <v>3.7559999999999998E-3</v>
      </c>
      <c r="D49" s="12">
        <f t="shared" ref="D49:D58" si="0">ROUND(D$3*C49,0)</f>
        <v>1756</v>
      </c>
      <c r="E49" s="13">
        <f t="shared" ref="E49:E58" si="1">ROUND(D49/2,0)</f>
        <v>878</v>
      </c>
      <c r="F49" s="12">
        <f t="shared" ref="F49:F58" si="2">D49-E49</f>
        <v>878</v>
      </c>
    </row>
    <row r="50" spans="1:6">
      <c r="A50" s="8"/>
      <c r="B50" s="11" t="s">
        <v>11</v>
      </c>
      <c r="C50" s="10">
        <v>2.5760000000000002E-3</v>
      </c>
      <c r="D50" s="12">
        <f t="shared" si="0"/>
        <v>1204</v>
      </c>
      <c r="E50" s="13">
        <f t="shared" si="1"/>
        <v>602</v>
      </c>
      <c r="F50" s="12">
        <f t="shared" si="2"/>
        <v>602</v>
      </c>
    </row>
    <row r="51" spans="1:6">
      <c r="A51" s="8">
        <v>3</v>
      </c>
      <c r="B51" s="11" t="s">
        <v>1282</v>
      </c>
      <c r="C51" s="10">
        <v>1.0000000000000001E-5</v>
      </c>
      <c r="D51" s="12">
        <f t="shared" si="0"/>
        <v>5</v>
      </c>
      <c r="E51" s="13">
        <f t="shared" si="1"/>
        <v>3</v>
      </c>
      <c r="F51" s="12">
        <f t="shared" si="2"/>
        <v>2</v>
      </c>
    </row>
    <row r="52" spans="1:6">
      <c r="A52" s="8">
        <v>3</v>
      </c>
      <c r="B52" s="11" t="s">
        <v>1283</v>
      </c>
      <c r="C52" s="10">
        <v>2.1100000000000001E-4</v>
      </c>
      <c r="D52" s="12">
        <f t="shared" si="0"/>
        <v>99</v>
      </c>
      <c r="E52" s="13">
        <f t="shared" si="1"/>
        <v>50</v>
      </c>
      <c r="F52" s="12">
        <f t="shared" si="2"/>
        <v>49</v>
      </c>
    </row>
    <row r="53" spans="1:6">
      <c r="A53" s="8">
        <v>3</v>
      </c>
      <c r="B53" s="11" t="s">
        <v>1284</v>
      </c>
      <c r="C53" s="10">
        <v>5.2794000000000001E-2</v>
      </c>
      <c r="D53" s="12">
        <f t="shared" si="0"/>
        <v>24677</v>
      </c>
      <c r="E53" s="13">
        <f t="shared" si="1"/>
        <v>12339</v>
      </c>
      <c r="F53" s="12">
        <f t="shared" si="2"/>
        <v>12338</v>
      </c>
    </row>
    <row r="54" spans="1:6">
      <c r="A54" s="8">
        <v>3</v>
      </c>
      <c r="B54" s="11" t="s">
        <v>1285</v>
      </c>
      <c r="C54" s="10">
        <v>2.6199999999999999E-3</v>
      </c>
      <c r="D54" s="12">
        <f t="shared" si="0"/>
        <v>1225</v>
      </c>
      <c r="E54" s="13">
        <f t="shared" si="1"/>
        <v>613</v>
      </c>
      <c r="F54" s="12">
        <f t="shared" si="2"/>
        <v>612</v>
      </c>
    </row>
    <row r="55" spans="1:6">
      <c r="A55" s="8">
        <v>3</v>
      </c>
      <c r="B55" s="11" t="s">
        <v>1286</v>
      </c>
      <c r="C55" s="10">
        <v>4.7918000000000002E-2</v>
      </c>
      <c r="D55" s="12">
        <f t="shared" si="0"/>
        <v>22398</v>
      </c>
      <c r="E55" s="13">
        <f t="shared" si="1"/>
        <v>11199</v>
      </c>
      <c r="F55" s="12">
        <f t="shared" si="2"/>
        <v>11199</v>
      </c>
    </row>
    <row r="56" spans="1:6">
      <c r="A56" s="8">
        <v>3</v>
      </c>
      <c r="B56" s="11" t="s">
        <v>1287</v>
      </c>
      <c r="C56" s="10">
        <v>1.0900000000000001E-4</v>
      </c>
      <c r="D56" s="12">
        <f t="shared" si="0"/>
        <v>51</v>
      </c>
      <c r="E56" s="13">
        <f t="shared" si="1"/>
        <v>26</v>
      </c>
      <c r="F56" s="12">
        <f t="shared" si="2"/>
        <v>25</v>
      </c>
    </row>
    <row r="57" spans="1:6">
      <c r="A57" s="8">
        <v>3</v>
      </c>
      <c r="B57" s="11" t="s">
        <v>1288</v>
      </c>
      <c r="C57" s="10">
        <v>1.7470000000000001E-3</v>
      </c>
      <c r="D57" s="12">
        <f t="shared" si="0"/>
        <v>817</v>
      </c>
      <c r="E57" s="13">
        <f t="shared" si="1"/>
        <v>409</v>
      </c>
      <c r="F57" s="12">
        <f t="shared" si="2"/>
        <v>408</v>
      </c>
    </row>
    <row r="58" spans="1:6">
      <c r="A58" s="8">
        <v>4</v>
      </c>
      <c r="B58" s="11" t="s">
        <v>1289</v>
      </c>
      <c r="C58" s="10">
        <v>4.3199000000000001E-2</v>
      </c>
      <c r="D58" s="9">
        <f t="shared" si="0"/>
        <v>20192</v>
      </c>
      <c r="E58" s="11">
        <f t="shared" si="1"/>
        <v>10096</v>
      </c>
      <c r="F58" s="9">
        <f t="shared" si="2"/>
        <v>10096</v>
      </c>
    </row>
    <row r="59" spans="1:6">
      <c r="A59" s="8"/>
      <c r="B59" s="11" t="s">
        <v>28</v>
      </c>
      <c r="C59" s="11"/>
      <c r="D59" s="14">
        <v>0.46447699999999997</v>
      </c>
      <c r="E59" s="11"/>
      <c r="F59" s="11"/>
    </row>
    <row r="60" spans="1:6">
      <c r="A60" s="8"/>
      <c r="B60" s="11" t="s">
        <v>29</v>
      </c>
      <c r="C60" s="11"/>
      <c r="D60" s="15">
        <f>ROUND(D58*D59,0)</f>
        <v>9379</v>
      </c>
      <c r="E60" s="16">
        <f>ROUND(D60/2,0)</f>
        <v>4690</v>
      </c>
      <c r="F60" s="15">
        <f>D60-E60</f>
        <v>4689</v>
      </c>
    </row>
    <row r="61" spans="1:6">
      <c r="A61" s="8"/>
      <c r="B61" s="11" t="s">
        <v>30</v>
      </c>
      <c r="C61" s="11"/>
      <c r="D61" s="12">
        <f>+D58-D60</f>
        <v>10813</v>
      </c>
      <c r="E61" s="13">
        <f>ROUND(D61/2,0)</f>
        <v>5407</v>
      </c>
      <c r="F61" s="12">
        <f>D61-E61</f>
        <v>5406</v>
      </c>
    </row>
    <row r="62" spans="1:6">
      <c r="A62" s="8">
        <v>4</v>
      </c>
      <c r="B62" s="11" t="s">
        <v>1290</v>
      </c>
      <c r="C62" s="10">
        <v>0.32753399999999999</v>
      </c>
      <c r="D62" s="9">
        <f>ROUND(D$3*C62,0)</f>
        <v>153097</v>
      </c>
      <c r="E62" s="11">
        <f>ROUND(D62/2,0)</f>
        <v>76549</v>
      </c>
      <c r="F62" s="9">
        <f>D62-E62</f>
        <v>76548</v>
      </c>
    </row>
    <row r="63" spans="1:6">
      <c r="A63" s="8"/>
      <c r="B63" s="11" t="s">
        <v>28</v>
      </c>
      <c r="C63" s="11"/>
      <c r="D63" s="14">
        <v>0.51149500000000003</v>
      </c>
      <c r="E63" s="11"/>
      <c r="F63" s="11"/>
    </row>
    <row r="64" spans="1:6">
      <c r="A64" s="8"/>
      <c r="B64" s="11" t="s">
        <v>29</v>
      </c>
      <c r="C64" s="11"/>
      <c r="D64" s="15">
        <f>ROUND(D62*D63,0)</f>
        <v>78308</v>
      </c>
      <c r="E64" s="16">
        <f>ROUND(D64/2,0)</f>
        <v>39154</v>
      </c>
      <c r="F64" s="15">
        <f>D64-E64</f>
        <v>39154</v>
      </c>
    </row>
    <row r="65" spans="1:6">
      <c r="A65" s="8"/>
      <c r="B65" s="11" t="s">
        <v>30</v>
      </c>
      <c r="C65" s="11"/>
      <c r="D65" s="12">
        <f>+D62-D64</f>
        <v>74789</v>
      </c>
      <c r="E65" s="13">
        <f>ROUND(D65/2,0)</f>
        <v>37395</v>
      </c>
      <c r="F65" s="12">
        <f>D65-E65</f>
        <v>37394</v>
      </c>
    </row>
    <row r="66" spans="1:6">
      <c r="A66" s="8">
        <v>4</v>
      </c>
      <c r="B66" s="11" t="s">
        <v>1291</v>
      </c>
      <c r="C66" s="10">
        <v>3.8581999999999998E-2</v>
      </c>
      <c r="D66" s="9">
        <f>ROUND(D$3*C66,0)</f>
        <v>18034</v>
      </c>
      <c r="E66" s="11">
        <f>ROUND(D66/2,0)</f>
        <v>9017</v>
      </c>
      <c r="F66" s="9">
        <f>D66-E66</f>
        <v>9017</v>
      </c>
    </row>
    <row r="67" spans="1:6">
      <c r="A67" s="8"/>
      <c r="B67" s="11" t="s">
        <v>28</v>
      </c>
      <c r="C67" s="11"/>
      <c r="D67" s="14">
        <v>0.42618499999999998</v>
      </c>
      <c r="E67" s="11"/>
      <c r="F67" s="11"/>
    </row>
    <row r="68" spans="1:6">
      <c r="A68" s="8"/>
      <c r="B68" s="11" t="s">
        <v>29</v>
      </c>
      <c r="C68" s="11"/>
      <c r="D68" s="15">
        <f>ROUND(D66*D67,0)</f>
        <v>7686</v>
      </c>
      <c r="E68" s="16">
        <f>ROUND(D68/2,0)</f>
        <v>3843</v>
      </c>
      <c r="F68" s="15">
        <f>D68-E68</f>
        <v>3843</v>
      </c>
    </row>
    <row r="69" spans="1:6">
      <c r="A69" s="8"/>
      <c r="B69" s="11" t="s">
        <v>30</v>
      </c>
      <c r="C69" s="11"/>
      <c r="D69" s="12">
        <f>+D66-D68</f>
        <v>10348</v>
      </c>
      <c r="E69" s="13">
        <f>ROUND(D69/2,0)</f>
        <v>5174</v>
      </c>
      <c r="F69" s="12">
        <f>D69-E69</f>
        <v>5174</v>
      </c>
    </row>
    <row r="70" spans="1:6">
      <c r="A70" s="8">
        <v>4</v>
      </c>
      <c r="B70" s="11" t="s">
        <v>1292</v>
      </c>
      <c r="C70" s="10">
        <v>0.24737300000000001</v>
      </c>
      <c r="D70" s="9">
        <f>ROUND(D$3*C70,0)</f>
        <v>115628</v>
      </c>
      <c r="E70" s="11">
        <f>ROUND(D70/2,0)</f>
        <v>57814</v>
      </c>
      <c r="F70" s="9">
        <f>D70-E70</f>
        <v>57814</v>
      </c>
    </row>
    <row r="71" spans="1:6">
      <c r="A71" s="8" t="s">
        <v>590</v>
      </c>
      <c r="B71" s="11" t="s">
        <v>28</v>
      </c>
      <c r="C71" s="11"/>
      <c r="D71" s="14">
        <v>0.43861499999999998</v>
      </c>
      <c r="E71" s="11"/>
      <c r="F71" s="11"/>
    </row>
    <row r="72" spans="1:6">
      <c r="A72" s="8"/>
      <c r="B72" s="11" t="s">
        <v>29</v>
      </c>
      <c r="C72" s="11"/>
      <c r="D72" s="15">
        <f>ROUND(D70*D71,0)</f>
        <v>50716</v>
      </c>
      <c r="E72" s="16">
        <f>ROUND(D72/2,0)</f>
        <v>25358</v>
      </c>
      <c r="F72" s="15">
        <f>D72-E72</f>
        <v>25358</v>
      </c>
    </row>
    <row r="73" spans="1:6">
      <c r="A73" s="8"/>
      <c r="B73" s="11" t="s">
        <v>30</v>
      </c>
      <c r="C73" s="11"/>
      <c r="D73" s="12">
        <f>+D70-D72</f>
        <v>64912</v>
      </c>
      <c r="E73" s="13">
        <f>ROUND(D73/2,0)</f>
        <v>32456</v>
      </c>
      <c r="F73" s="12">
        <f>D73-E73</f>
        <v>32456</v>
      </c>
    </row>
    <row r="74" spans="1:6">
      <c r="A74" s="8">
        <v>4</v>
      </c>
      <c r="B74" s="11" t="s">
        <v>910</v>
      </c>
      <c r="C74" s="10">
        <v>2.0655E-2</v>
      </c>
      <c r="D74" s="9">
        <f>ROUND(D$3*C74,0)</f>
        <v>9655</v>
      </c>
      <c r="E74" s="11">
        <f>ROUND(D74/2,0)</f>
        <v>4828</v>
      </c>
      <c r="F74" s="9">
        <f>D74-E74</f>
        <v>4827</v>
      </c>
    </row>
    <row r="75" spans="1:6">
      <c r="A75" s="8"/>
      <c r="B75" s="11" t="s">
        <v>28</v>
      </c>
      <c r="C75" s="11"/>
      <c r="D75" s="14">
        <v>0.41900399999999999</v>
      </c>
      <c r="E75" s="11"/>
      <c r="F75" s="11"/>
    </row>
    <row r="76" spans="1:6">
      <c r="A76" s="8"/>
      <c r="B76" s="11" t="s">
        <v>29</v>
      </c>
      <c r="C76" s="11"/>
      <c r="D76" s="15">
        <f>ROUND(D74*D75,0)</f>
        <v>4045</v>
      </c>
      <c r="E76" s="16">
        <f t="shared" ref="E76:E81" si="3">ROUND(D76/2,0)</f>
        <v>2023</v>
      </c>
      <c r="F76" s="15">
        <f t="shared" ref="F76:F81" si="4">D76-E76</f>
        <v>2022</v>
      </c>
    </row>
    <row r="77" spans="1:6">
      <c r="A77" s="8"/>
      <c r="B77" s="11" t="s">
        <v>30</v>
      </c>
      <c r="C77" s="11"/>
      <c r="D77" s="12">
        <f>+D74-D76</f>
        <v>5610</v>
      </c>
      <c r="E77" s="13">
        <f t="shared" si="3"/>
        <v>2805</v>
      </c>
      <c r="F77" s="12">
        <f t="shared" si="4"/>
        <v>2805</v>
      </c>
    </row>
    <row r="78" spans="1:6">
      <c r="A78" s="8">
        <v>5</v>
      </c>
      <c r="B78" s="11" t="s">
        <v>1293</v>
      </c>
      <c r="C78" s="10">
        <v>6.5209999999999999E-3</v>
      </c>
      <c r="D78" s="12">
        <f>ROUND(D$3*C78,0)</f>
        <v>3048</v>
      </c>
      <c r="E78" s="13">
        <f t="shared" si="3"/>
        <v>1524</v>
      </c>
      <c r="F78" s="12">
        <f t="shared" si="4"/>
        <v>1524</v>
      </c>
    </row>
    <row r="79" spans="1:6">
      <c r="A79" s="8">
        <v>5</v>
      </c>
      <c r="B79" s="11" t="s">
        <v>1294</v>
      </c>
      <c r="C79" s="10">
        <v>1.5513000000000001E-2</v>
      </c>
      <c r="D79" s="12">
        <f>ROUND(D$3*C79,0)</f>
        <v>7251</v>
      </c>
      <c r="E79" s="13">
        <f t="shared" si="3"/>
        <v>3626</v>
      </c>
      <c r="F79" s="12">
        <f t="shared" si="4"/>
        <v>3625</v>
      </c>
    </row>
    <row r="80" spans="1:6">
      <c r="A80" s="8">
        <v>6</v>
      </c>
      <c r="B80" s="11" t="s">
        <v>1295</v>
      </c>
      <c r="C80" s="10">
        <v>1.5460000000000001E-3</v>
      </c>
      <c r="D80" s="12">
        <f>ROUND(D$3*C80,0)</f>
        <v>723</v>
      </c>
      <c r="E80" s="13">
        <f t="shared" si="3"/>
        <v>362</v>
      </c>
      <c r="F80" s="12">
        <f t="shared" si="4"/>
        <v>361</v>
      </c>
    </row>
    <row r="81" spans="1:8">
      <c r="A81" s="8">
        <v>6</v>
      </c>
      <c r="B81" s="11" t="s">
        <v>1296</v>
      </c>
      <c r="C81" s="10">
        <v>8.7299999999990163E-4</v>
      </c>
      <c r="D81" s="12">
        <f>+D3-SUM(D4:D5)-SUM(D10:D58)-D62-D66-D70-D74-SUM(D78:D80)</f>
        <v>406</v>
      </c>
      <c r="E81" s="13">
        <f t="shared" si="3"/>
        <v>203</v>
      </c>
      <c r="F81" s="12">
        <f t="shared" si="4"/>
        <v>203</v>
      </c>
    </row>
    <row r="82" spans="1:8">
      <c r="A82" s="8"/>
      <c r="B82" s="28" t="s">
        <v>288</v>
      </c>
      <c r="C82" s="10">
        <v>1</v>
      </c>
      <c r="D82" s="12">
        <f>+D4+SUM(D7:D57)+SUM(D60:D61)+SUM(D64:D65)+SUM(D68:D69)+SUM(D72:D73)+SUM(D76:D81)</f>
        <v>467424</v>
      </c>
      <c r="E82" s="12">
        <f>+E4+SUM(E7:E57)+SUM(E60:E61)+SUM(E64:E65)+SUM(E68:E69)+SUM(E72:E73)+SUM(E76:E81)</f>
        <v>233725</v>
      </c>
      <c r="F82" s="12">
        <f>+F4+SUM(F7:F57)+SUM(F60:F61)+SUM(F64:F65)+SUM(F68:F69)+SUM(F72:F73)+SUM(F76:F81)</f>
        <v>233699</v>
      </c>
    </row>
    <row r="83" spans="1:8">
      <c r="B83" s="18" t="s">
        <v>38</v>
      </c>
      <c r="D83" s="19">
        <f>+D4</f>
        <v>640</v>
      </c>
      <c r="E83" s="19">
        <f>+E4</f>
        <v>320</v>
      </c>
      <c r="F83" s="19">
        <f>+F4</f>
        <v>320</v>
      </c>
    </row>
    <row r="84" spans="1:8">
      <c r="B84" s="2" t="s">
        <v>39</v>
      </c>
      <c r="D84" s="19">
        <f>+D7</f>
        <v>16381</v>
      </c>
      <c r="E84" s="19">
        <f>+E7</f>
        <v>8191</v>
      </c>
      <c r="F84" s="19">
        <f>+F7</f>
        <v>8190</v>
      </c>
    </row>
    <row r="85" spans="1:8">
      <c r="B85" s="2" t="s">
        <v>40</v>
      </c>
      <c r="D85" s="19">
        <f>+D60+D64+D68+D72+D76</f>
        <v>150134</v>
      </c>
      <c r="E85" s="19">
        <f>+E60+E64+E68+E72+E76</f>
        <v>75068</v>
      </c>
      <c r="F85" s="19">
        <f>+F60+F64+F68+F72+F76</f>
        <v>75066</v>
      </c>
      <c r="H85" s="3">
        <v>1</v>
      </c>
    </row>
    <row r="86" spans="1:8">
      <c r="B86" s="18" t="s">
        <v>41</v>
      </c>
      <c r="D86" s="19">
        <f>+D82-D83-D84-D85</f>
        <v>300269</v>
      </c>
      <c r="E86" s="19">
        <f>+E82-E83-E84-E85</f>
        <v>150146</v>
      </c>
      <c r="F86" s="19">
        <f>+F82-F83-F84-F85</f>
        <v>150123</v>
      </c>
      <c r="H86" s="3">
        <v>2</v>
      </c>
    </row>
    <row r="88" spans="1:8" hidden="1">
      <c r="B88" s="3" t="s">
        <v>42</v>
      </c>
      <c r="C88" s="4">
        <v>1.9999999999016031E-6</v>
      </c>
      <c r="D88" s="3">
        <f>+D81-ROUND(D3*C81,0)</f>
        <v>-2</v>
      </c>
    </row>
  </sheetData>
  <pageMargins left="0.7" right="0.7" top="0.75" bottom="0.75" header="0.3" footer="0.3"/>
  <pageSetup scale="52"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7">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1297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Worksheet'!$D$58</f>
        <v>225333</v>
      </c>
      <c r="E3" s="11"/>
      <c r="F3" s="11"/>
    </row>
    <row r="4" spans="1:6">
      <c r="A4" s="8">
        <v>0</v>
      </c>
      <c r="B4" s="11" t="s">
        <v>4</v>
      </c>
      <c r="C4" s="10">
        <v>9.8900000000000008E-4</v>
      </c>
      <c r="D4" s="12">
        <f>ROUND(D$3*C4,0)</f>
        <v>223</v>
      </c>
      <c r="E4" s="13">
        <f>ROUND(D4/2,0)</f>
        <v>112</v>
      </c>
      <c r="F4" s="12">
        <f>D4-E4</f>
        <v>111</v>
      </c>
    </row>
    <row r="5" spans="1:6">
      <c r="A5" s="8">
        <v>1</v>
      </c>
      <c r="B5" s="11" t="s">
        <v>1298</v>
      </c>
      <c r="C5" s="10">
        <v>0.28554800000000002</v>
      </c>
      <c r="D5" s="9">
        <f>ROUND(D$3*C5,0)</f>
        <v>64343</v>
      </c>
      <c r="E5" s="11">
        <f>ROUND(D5/2,0)</f>
        <v>32172</v>
      </c>
      <c r="F5" s="9">
        <f>D5-E5</f>
        <v>32171</v>
      </c>
    </row>
    <row r="6" spans="1:6">
      <c r="A6" s="8"/>
      <c r="B6" s="11" t="s">
        <v>6</v>
      </c>
      <c r="C6" s="11"/>
      <c r="D6" s="14">
        <v>0.18049699999999999</v>
      </c>
      <c r="E6" s="11"/>
      <c r="F6" s="11"/>
    </row>
    <row r="7" spans="1:6">
      <c r="A7" s="8"/>
      <c r="B7" s="11" t="s">
        <v>7</v>
      </c>
      <c r="C7" s="11"/>
      <c r="D7" s="15">
        <f>ROUND(D5*D6,0)</f>
        <v>11614</v>
      </c>
      <c r="E7" s="16">
        <f>ROUND(D7/2,0)</f>
        <v>5807</v>
      </c>
      <c r="F7" s="15">
        <f>D7-E7</f>
        <v>5807</v>
      </c>
    </row>
    <row r="8" spans="1:6">
      <c r="A8" s="8"/>
      <c r="B8" s="11" t="s">
        <v>8</v>
      </c>
      <c r="C8" s="11"/>
      <c r="D8" s="12">
        <f>+D5-D7</f>
        <v>52729</v>
      </c>
      <c r="E8" s="13">
        <f>ROUND(D8/2,0)</f>
        <v>26365</v>
      </c>
      <c r="F8" s="12">
        <f>D8-E8</f>
        <v>26364</v>
      </c>
    </row>
    <row r="9" spans="1:6">
      <c r="A9" s="8">
        <v>2</v>
      </c>
      <c r="B9" s="11" t="s">
        <v>1299</v>
      </c>
      <c r="C9" s="11"/>
      <c r="D9" s="9"/>
      <c r="E9" s="11"/>
      <c r="F9" s="11"/>
    </row>
    <row r="10" spans="1:6">
      <c r="A10" s="8"/>
      <c r="B10" s="11" t="s">
        <v>10</v>
      </c>
      <c r="C10" s="10">
        <v>7.842E-3</v>
      </c>
      <c r="D10" s="12">
        <f>ROUND(D$3*C10,0)</f>
        <v>1767</v>
      </c>
      <c r="E10" s="13">
        <f>ROUND(D10/2,0)</f>
        <v>884</v>
      </c>
      <c r="F10" s="12">
        <f>D10-E10</f>
        <v>883</v>
      </c>
    </row>
    <row r="11" spans="1:6">
      <c r="A11" s="8"/>
      <c r="B11" s="11" t="s">
        <v>11</v>
      </c>
      <c r="C11" s="10">
        <v>3.0990000000000002E-3</v>
      </c>
      <c r="D11" s="12">
        <f>ROUND(D$3*C11,0)</f>
        <v>698</v>
      </c>
      <c r="E11" s="13">
        <f>ROUND(D11/2,0)</f>
        <v>349</v>
      </c>
      <c r="F11" s="12">
        <f>D11-E11</f>
        <v>349</v>
      </c>
    </row>
    <row r="12" spans="1:6">
      <c r="A12" s="8">
        <v>2</v>
      </c>
      <c r="B12" s="11" t="s">
        <v>1300</v>
      </c>
      <c r="C12" s="11"/>
      <c r="D12" s="9"/>
      <c r="E12" s="11"/>
      <c r="F12" s="11"/>
    </row>
    <row r="13" spans="1:6">
      <c r="A13" s="8"/>
      <c r="B13" s="11" t="s">
        <v>10</v>
      </c>
      <c r="C13" s="10">
        <v>6.0099999999999997E-4</v>
      </c>
      <c r="D13" s="12">
        <f>ROUND(D$3*C13,0)</f>
        <v>135</v>
      </c>
      <c r="E13" s="13">
        <f>ROUND(D13/2,0)</f>
        <v>68</v>
      </c>
      <c r="F13" s="12">
        <f>D13-E13</f>
        <v>67</v>
      </c>
    </row>
    <row r="14" spans="1:6">
      <c r="A14" s="8"/>
      <c r="B14" s="11" t="s">
        <v>11</v>
      </c>
      <c r="C14" s="10">
        <v>2.04E-4</v>
      </c>
      <c r="D14" s="12">
        <f>ROUND(D$3*C14,0)</f>
        <v>46</v>
      </c>
      <c r="E14" s="13">
        <f>ROUND(D14/2,0)</f>
        <v>23</v>
      </c>
      <c r="F14" s="12">
        <f>D14-E14</f>
        <v>23</v>
      </c>
    </row>
    <row r="15" spans="1:6">
      <c r="A15" s="8">
        <v>2</v>
      </c>
      <c r="B15" s="11" t="s">
        <v>109</v>
      </c>
      <c r="C15" s="11"/>
      <c r="D15" s="9"/>
      <c r="E15" s="11"/>
      <c r="F15" s="11"/>
    </row>
    <row r="16" spans="1:6">
      <c r="A16" s="8"/>
      <c r="B16" s="11" t="s">
        <v>10</v>
      </c>
      <c r="C16" s="10">
        <v>1.1429999999999999E-3</v>
      </c>
      <c r="D16" s="12">
        <f>ROUND(D$3*C16,0)</f>
        <v>258</v>
      </c>
      <c r="E16" s="13">
        <f>ROUND(D16/2,0)</f>
        <v>129</v>
      </c>
      <c r="F16" s="12">
        <f>D16-E16</f>
        <v>129</v>
      </c>
    </row>
    <row r="17" spans="1:6">
      <c r="A17" s="8"/>
      <c r="B17" s="11" t="s">
        <v>11</v>
      </c>
      <c r="C17" s="10">
        <v>3.6699999999999998E-4</v>
      </c>
      <c r="D17" s="12">
        <f>ROUND(D$3*C17,0)</f>
        <v>83</v>
      </c>
      <c r="E17" s="13">
        <f>ROUND(D17/2,0)</f>
        <v>42</v>
      </c>
      <c r="F17" s="12">
        <f>D17-E17</f>
        <v>41</v>
      </c>
    </row>
    <row r="18" spans="1:6">
      <c r="A18" s="8">
        <v>2</v>
      </c>
      <c r="B18" s="11" t="s">
        <v>1301</v>
      </c>
      <c r="C18" s="11"/>
      <c r="D18" s="9"/>
      <c r="E18" s="11"/>
      <c r="F18" s="11"/>
    </row>
    <row r="19" spans="1:6">
      <c r="A19" s="8"/>
      <c r="B19" s="11" t="s">
        <v>10</v>
      </c>
      <c r="C19" s="10">
        <v>1.8519999999999999E-3</v>
      </c>
      <c r="D19" s="12">
        <f>ROUND(D$3*C19,0)</f>
        <v>417</v>
      </c>
      <c r="E19" s="13">
        <f>ROUND(D19/2,0)</f>
        <v>209</v>
      </c>
      <c r="F19" s="12">
        <f>D19-E19</f>
        <v>208</v>
      </c>
    </row>
    <row r="20" spans="1:6">
      <c r="A20" s="8"/>
      <c r="B20" s="11" t="s">
        <v>11</v>
      </c>
      <c r="C20" s="10">
        <v>3.6699999999999998E-4</v>
      </c>
      <c r="D20" s="12">
        <f>ROUND(D$3*C20,0)</f>
        <v>83</v>
      </c>
      <c r="E20" s="13">
        <f>ROUND(D20/2,0)</f>
        <v>42</v>
      </c>
      <c r="F20" s="12">
        <f>D20-E20</f>
        <v>41</v>
      </c>
    </row>
    <row r="21" spans="1:6">
      <c r="A21" s="8">
        <v>2</v>
      </c>
      <c r="B21" s="11" t="s">
        <v>49</v>
      </c>
      <c r="C21" s="11"/>
      <c r="D21" s="9"/>
      <c r="E21" s="11"/>
      <c r="F21" s="11"/>
    </row>
    <row r="22" spans="1:6">
      <c r="A22" s="8"/>
      <c r="B22" s="11" t="s">
        <v>10</v>
      </c>
      <c r="C22" s="10">
        <v>5.1699999999999999E-4</v>
      </c>
      <c r="D22" s="12">
        <f>ROUND(D$3*C22,0)</f>
        <v>116</v>
      </c>
      <c r="E22" s="13">
        <f>ROUND(D22/2,0)</f>
        <v>58</v>
      </c>
      <c r="F22" s="12">
        <f>D22-E22</f>
        <v>58</v>
      </c>
    </row>
    <row r="23" spans="1:6">
      <c r="A23" s="8"/>
      <c r="B23" s="11" t="s">
        <v>11</v>
      </c>
      <c r="C23" s="10">
        <v>1.21E-4</v>
      </c>
      <c r="D23" s="12">
        <f>ROUND(D$3*C23,0)</f>
        <v>27</v>
      </c>
      <c r="E23" s="13">
        <f>ROUND(D23/2,0)</f>
        <v>14</v>
      </c>
      <c r="F23" s="12">
        <f>D23-E23</f>
        <v>13</v>
      </c>
    </row>
    <row r="24" spans="1:6">
      <c r="A24" s="8">
        <v>2</v>
      </c>
      <c r="B24" s="11" t="s">
        <v>14</v>
      </c>
      <c r="C24" s="11"/>
      <c r="D24" s="9"/>
      <c r="E24" s="11"/>
      <c r="F24" s="11"/>
    </row>
    <row r="25" spans="1:6">
      <c r="A25" s="8"/>
      <c r="B25" s="11" t="s">
        <v>10</v>
      </c>
      <c r="C25" s="10">
        <v>1.1299999999999999E-3</v>
      </c>
      <c r="D25" s="12">
        <f>ROUND(D$3*C25,0)</f>
        <v>255</v>
      </c>
      <c r="E25" s="13">
        <f>ROUND(D25/2,0)</f>
        <v>128</v>
      </c>
      <c r="F25" s="12">
        <f>D25-E25</f>
        <v>127</v>
      </c>
    </row>
    <row r="26" spans="1:6">
      <c r="A26" s="8"/>
      <c r="B26" s="11" t="s">
        <v>11</v>
      </c>
      <c r="C26" s="10">
        <v>3.4200000000000002E-4</v>
      </c>
      <c r="D26" s="12">
        <f>ROUND(D$3*C26,0)</f>
        <v>77</v>
      </c>
      <c r="E26" s="13">
        <f>ROUND(D26/2,0)</f>
        <v>39</v>
      </c>
      <c r="F26" s="12">
        <f>D26-E26</f>
        <v>38</v>
      </c>
    </row>
    <row r="27" spans="1:6">
      <c r="A27" s="8">
        <v>2</v>
      </c>
      <c r="B27" s="11" t="s">
        <v>51</v>
      </c>
      <c r="C27" s="11"/>
      <c r="D27" s="9"/>
      <c r="E27" s="11"/>
      <c r="F27" s="11"/>
    </row>
    <row r="28" spans="1:6">
      <c r="A28" s="8"/>
      <c r="B28" s="11" t="s">
        <v>10</v>
      </c>
      <c r="C28" s="10">
        <v>6.019E-3</v>
      </c>
      <c r="D28" s="12">
        <f>ROUND(D$3*C28,0)</f>
        <v>1356</v>
      </c>
      <c r="E28" s="13">
        <f>ROUND(D28/2,0)</f>
        <v>678</v>
      </c>
      <c r="F28" s="12">
        <f>D28-E28</f>
        <v>678</v>
      </c>
    </row>
    <row r="29" spans="1:6">
      <c r="A29" s="8"/>
      <c r="B29" s="11" t="s">
        <v>11</v>
      </c>
      <c r="C29" s="10">
        <v>3.0490000000000001E-3</v>
      </c>
      <c r="D29" s="12">
        <f>ROUND(D$3*C29,0)</f>
        <v>687</v>
      </c>
      <c r="E29" s="13">
        <f>ROUND(D29/2,0)</f>
        <v>344</v>
      </c>
      <c r="F29" s="12">
        <f>D29-E29</f>
        <v>343</v>
      </c>
    </row>
    <row r="30" spans="1:6">
      <c r="A30" s="8">
        <v>2</v>
      </c>
      <c r="B30" s="11" t="s">
        <v>714</v>
      </c>
      <c r="C30" s="11"/>
      <c r="D30" s="9"/>
      <c r="E30" s="11"/>
      <c r="F30" s="11"/>
    </row>
    <row r="31" spans="1:6">
      <c r="A31" s="8"/>
      <c r="B31" s="11" t="s">
        <v>10</v>
      </c>
      <c r="C31" s="10">
        <v>4.0169999999999997E-3</v>
      </c>
      <c r="D31" s="12">
        <f>ROUND(D$3*C31,0)</f>
        <v>905</v>
      </c>
      <c r="E31" s="13">
        <f>ROUND(D31/2,0)</f>
        <v>453</v>
      </c>
      <c r="F31" s="12">
        <f>D31-E31</f>
        <v>452</v>
      </c>
    </row>
    <row r="32" spans="1:6">
      <c r="A32" s="8"/>
      <c r="B32" s="11" t="s">
        <v>11</v>
      </c>
      <c r="C32" s="10">
        <v>2.4529999999999999E-3</v>
      </c>
      <c r="D32" s="12">
        <f>ROUND(D$3*C32,0)</f>
        <v>553</v>
      </c>
      <c r="E32" s="13">
        <f>ROUND(D32/2,0)</f>
        <v>277</v>
      </c>
      <c r="F32" s="12">
        <f>D32-E32</f>
        <v>276</v>
      </c>
    </row>
    <row r="33" spans="1:6">
      <c r="A33" s="8">
        <v>2</v>
      </c>
      <c r="B33" s="11" t="s">
        <v>1302</v>
      </c>
      <c r="C33" s="11"/>
      <c r="D33" s="9"/>
      <c r="E33" s="11"/>
      <c r="F33" s="11"/>
    </row>
    <row r="34" spans="1:6">
      <c r="A34" s="8"/>
      <c r="B34" s="11" t="s">
        <v>10</v>
      </c>
      <c r="C34" s="10">
        <v>6.8000000000000005E-4</v>
      </c>
      <c r="D34" s="12">
        <f>ROUND(D$3*C34,0)</f>
        <v>153</v>
      </c>
      <c r="E34" s="13">
        <f>ROUND(D34/2,0)</f>
        <v>77</v>
      </c>
      <c r="F34" s="12">
        <f>D34-E34</f>
        <v>76</v>
      </c>
    </row>
    <row r="35" spans="1:6">
      <c r="A35" s="8"/>
      <c r="B35" s="11" t="s">
        <v>11</v>
      </c>
      <c r="C35" s="10">
        <v>8.2999999999999998E-5</v>
      </c>
      <c r="D35" s="12">
        <f>ROUND(D$3*C35,0)</f>
        <v>19</v>
      </c>
      <c r="E35" s="13">
        <f>ROUND(D35/2,0)</f>
        <v>10</v>
      </c>
      <c r="F35" s="12">
        <f>D35-E35</f>
        <v>9</v>
      </c>
    </row>
    <row r="36" spans="1:6">
      <c r="A36" s="8">
        <v>2</v>
      </c>
      <c r="B36" s="11" t="s">
        <v>22</v>
      </c>
      <c r="C36" s="11"/>
      <c r="D36" s="9"/>
      <c r="E36" s="11"/>
      <c r="F36" s="11"/>
    </row>
    <row r="37" spans="1:6">
      <c r="A37" s="8"/>
      <c r="B37" s="11" t="s">
        <v>10</v>
      </c>
      <c r="C37" s="10">
        <v>1.614E-3</v>
      </c>
      <c r="D37" s="12">
        <f t="shared" ref="D37:D44" si="0">ROUND(D$3*C37,0)</f>
        <v>364</v>
      </c>
      <c r="E37" s="13">
        <f t="shared" ref="E37:E44" si="1">ROUND(D37/2,0)</f>
        <v>182</v>
      </c>
      <c r="F37" s="12">
        <f t="shared" ref="F37:F44" si="2">D37-E37</f>
        <v>182</v>
      </c>
    </row>
    <row r="38" spans="1:6">
      <c r="A38" s="8"/>
      <c r="B38" s="11" t="s">
        <v>11</v>
      </c>
      <c r="C38" s="10">
        <v>2.5000000000000001E-4</v>
      </c>
      <c r="D38" s="12">
        <f t="shared" si="0"/>
        <v>56</v>
      </c>
      <c r="E38" s="13">
        <f t="shared" si="1"/>
        <v>28</v>
      </c>
      <c r="F38" s="12">
        <f t="shared" si="2"/>
        <v>28</v>
      </c>
    </row>
    <row r="39" spans="1:6">
      <c r="A39" s="8">
        <v>3</v>
      </c>
      <c r="B39" s="11" t="s">
        <v>1303</v>
      </c>
      <c r="C39" s="10">
        <v>2.7144999999999999E-2</v>
      </c>
      <c r="D39" s="12">
        <f t="shared" si="0"/>
        <v>6117</v>
      </c>
      <c r="E39" s="13">
        <f t="shared" si="1"/>
        <v>3059</v>
      </c>
      <c r="F39" s="12">
        <f t="shared" si="2"/>
        <v>3058</v>
      </c>
    </row>
    <row r="40" spans="1:6">
      <c r="A40" s="8">
        <v>3</v>
      </c>
      <c r="B40" s="11" t="s">
        <v>1304</v>
      </c>
      <c r="C40" s="10">
        <v>7.0619999999999997E-3</v>
      </c>
      <c r="D40" s="12">
        <f t="shared" si="0"/>
        <v>1591</v>
      </c>
      <c r="E40" s="13">
        <f t="shared" si="1"/>
        <v>796</v>
      </c>
      <c r="F40" s="12">
        <f t="shared" si="2"/>
        <v>795</v>
      </c>
    </row>
    <row r="41" spans="1:6">
      <c r="A41" s="8">
        <v>3</v>
      </c>
      <c r="B41" s="11" t="s">
        <v>1305</v>
      </c>
      <c r="C41" s="10">
        <v>1.2989000000000001E-2</v>
      </c>
      <c r="D41" s="12">
        <f t="shared" si="0"/>
        <v>2927</v>
      </c>
      <c r="E41" s="13">
        <f t="shared" si="1"/>
        <v>1464</v>
      </c>
      <c r="F41" s="12">
        <f t="shared" si="2"/>
        <v>1463</v>
      </c>
    </row>
    <row r="42" spans="1:6">
      <c r="A42" s="8">
        <v>3</v>
      </c>
      <c r="B42" s="11" t="s">
        <v>1306</v>
      </c>
      <c r="C42" s="10">
        <v>1.8995000000000001E-2</v>
      </c>
      <c r="D42" s="12">
        <f t="shared" si="0"/>
        <v>4280</v>
      </c>
      <c r="E42" s="13">
        <f t="shared" si="1"/>
        <v>2140</v>
      </c>
      <c r="F42" s="12">
        <f t="shared" si="2"/>
        <v>2140</v>
      </c>
    </row>
    <row r="43" spans="1:6">
      <c r="A43" s="8">
        <v>3</v>
      </c>
      <c r="B43" s="11" t="s">
        <v>1307</v>
      </c>
      <c r="C43" s="10">
        <v>1.3600000000000001E-3</v>
      </c>
      <c r="D43" s="12">
        <f t="shared" si="0"/>
        <v>306</v>
      </c>
      <c r="E43" s="13">
        <f t="shared" si="1"/>
        <v>153</v>
      </c>
      <c r="F43" s="12">
        <f t="shared" si="2"/>
        <v>153</v>
      </c>
    </row>
    <row r="44" spans="1:6">
      <c r="A44" s="8">
        <v>4</v>
      </c>
      <c r="B44" s="11" t="s">
        <v>1308</v>
      </c>
      <c r="C44" s="10">
        <v>0.30964000000000003</v>
      </c>
      <c r="D44" s="9">
        <f t="shared" si="0"/>
        <v>69772</v>
      </c>
      <c r="E44" s="11">
        <f t="shared" si="1"/>
        <v>34886</v>
      </c>
      <c r="F44" s="9">
        <f t="shared" si="2"/>
        <v>34886</v>
      </c>
    </row>
    <row r="45" spans="1:6">
      <c r="A45" s="8"/>
      <c r="B45" s="11" t="s">
        <v>28</v>
      </c>
      <c r="C45" s="11"/>
      <c r="D45" s="14">
        <v>0.47567799999999999</v>
      </c>
      <c r="E45" s="11"/>
      <c r="F45" s="11"/>
    </row>
    <row r="46" spans="1:6">
      <c r="A46" s="8"/>
      <c r="B46" s="11" t="s">
        <v>29</v>
      </c>
      <c r="C46" s="11"/>
      <c r="D46" s="15">
        <f>ROUND(D44*D45,0)</f>
        <v>33189</v>
      </c>
      <c r="E46" s="16">
        <f>ROUND(D46/2,0)</f>
        <v>16595</v>
      </c>
      <c r="F46" s="15">
        <f>D46-E46</f>
        <v>16594</v>
      </c>
    </row>
    <row r="47" spans="1:6">
      <c r="A47" s="8"/>
      <c r="B47" s="11" t="s">
        <v>30</v>
      </c>
      <c r="C47" s="11"/>
      <c r="D47" s="12">
        <f>+D44-D46</f>
        <v>36583</v>
      </c>
      <c r="E47" s="13">
        <f>ROUND(D47/2,0)</f>
        <v>18292</v>
      </c>
      <c r="F47" s="12">
        <f>D47-E47</f>
        <v>18291</v>
      </c>
    </row>
    <row r="48" spans="1:6">
      <c r="A48" s="8">
        <v>4</v>
      </c>
      <c r="B48" s="11" t="s">
        <v>123</v>
      </c>
      <c r="C48" s="10">
        <v>0.26789200000000002</v>
      </c>
      <c r="D48" s="9">
        <f>ROUND(D$3*C48,0)</f>
        <v>60365</v>
      </c>
      <c r="E48" s="11">
        <f>ROUND(D48/2,0)</f>
        <v>30183</v>
      </c>
      <c r="F48" s="9">
        <f>D48-E48</f>
        <v>30182</v>
      </c>
    </row>
    <row r="49" spans="1:8">
      <c r="A49" s="8"/>
      <c r="B49" s="11" t="s">
        <v>28</v>
      </c>
      <c r="C49" s="11"/>
      <c r="D49" s="14">
        <v>0.46950199999999997</v>
      </c>
      <c r="E49" s="11"/>
      <c r="F49" s="11"/>
    </row>
    <row r="50" spans="1:8">
      <c r="A50" s="8"/>
      <c r="B50" s="11" t="s">
        <v>29</v>
      </c>
      <c r="C50" s="11"/>
      <c r="D50" s="15">
        <f>ROUND(D48*D49,0)</f>
        <v>28341</v>
      </c>
      <c r="E50" s="16">
        <f t="shared" ref="E50:E56" si="3">ROUND(D50/2,0)</f>
        <v>14171</v>
      </c>
      <c r="F50" s="15">
        <f t="shared" ref="F50:F56" si="4">D50-E50</f>
        <v>14170</v>
      </c>
    </row>
    <row r="51" spans="1:8">
      <c r="A51" s="8"/>
      <c r="B51" s="11" t="s">
        <v>30</v>
      </c>
      <c r="C51" s="11"/>
      <c r="D51" s="12">
        <f>+D48-D50</f>
        <v>32024</v>
      </c>
      <c r="E51" s="13">
        <f t="shared" si="3"/>
        <v>16012</v>
      </c>
      <c r="F51" s="12">
        <f t="shared" si="4"/>
        <v>16012</v>
      </c>
    </row>
    <row r="52" spans="1:8">
      <c r="A52" s="8">
        <v>5</v>
      </c>
      <c r="B52" s="11" t="s">
        <v>1309</v>
      </c>
      <c r="C52" s="10">
        <v>7.9459999999999999E-3</v>
      </c>
      <c r="D52" s="12">
        <f>ROUND(D$3*C52,0)</f>
        <v>1790</v>
      </c>
      <c r="E52" s="13">
        <f t="shared" si="3"/>
        <v>895</v>
      </c>
      <c r="F52" s="12">
        <f t="shared" si="4"/>
        <v>895</v>
      </c>
    </row>
    <row r="53" spans="1:8">
      <c r="A53" s="8">
        <v>5</v>
      </c>
      <c r="B53" s="11" t="s">
        <v>1310</v>
      </c>
      <c r="C53" s="10">
        <v>3.3909999999999999E-3</v>
      </c>
      <c r="D53" s="12">
        <f>ROUND(D$3*C53,0)</f>
        <v>764</v>
      </c>
      <c r="E53" s="13">
        <f t="shared" si="3"/>
        <v>382</v>
      </c>
      <c r="F53" s="12">
        <f t="shared" si="4"/>
        <v>382</v>
      </c>
    </row>
    <row r="54" spans="1:8">
      <c r="A54" s="8">
        <v>5</v>
      </c>
      <c r="B54" s="11" t="s">
        <v>1311</v>
      </c>
      <c r="C54" s="10">
        <v>3.8289999999999999E-3</v>
      </c>
      <c r="D54" s="12">
        <f>ROUND(D$3*C54,0)</f>
        <v>863</v>
      </c>
      <c r="E54" s="13">
        <f t="shared" si="3"/>
        <v>432</v>
      </c>
      <c r="F54" s="12">
        <f t="shared" si="4"/>
        <v>431</v>
      </c>
    </row>
    <row r="55" spans="1:8">
      <c r="A55" s="8">
        <v>5</v>
      </c>
      <c r="B55" s="11" t="s">
        <v>1312</v>
      </c>
      <c r="C55" s="10">
        <v>1.7464E-2</v>
      </c>
      <c r="D55" s="12">
        <f>+D3-SUM(D4:D5)-SUM(D10:D44)-D48-SUM(D52:D54)</f>
        <v>3937</v>
      </c>
      <c r="E55" s="13">
        <f t="shared" si="3"/>
        <v>1969</v>
      </c>
      <c r="F55" s="12">
        <f t="shared" si="4"/>
        <v>1968</v>
      </c>
    </row>
    <row r="56" spans="1:8">
      <c r="A56" s="8">
        <v>6</v>
      </c>
      <c r="B56" s="11" t="s">
        <v>131</v>
      </c>
      <c r="C56" s="10">
        <v>0</v>
      </c>
      <c r="D56" s="12">
        <f>ROUND(D$3*C56,0)</f>
        <v>0</v>
      </c>
      <c r="E56" s="13">
        <f t="shared" si="3"/>
        <v>0</v>
      </c>
      <c r="F56" s="12">
        <f t="shared" si="4"/>
        <v>0</v>
      </c>
    </row>
    <row r="57" spans="1:8">
      <c r="A57" s="8"/>
      <c r="B57" s="28" t="s">
        <v>288</v>
      </c>
      <c r="C57" s="10">
        <v>1.0000000000000002</v>
      </c>
      <c r="D57" s="12">
        <f>+D4+SUM(D7:D43)+SUM(D46:D47)+SUM(D50:D56)</f>
        <v>225333</v>
      </c>
      <c r="E57" s="12">
        <f>+E4+SUM(E7:E43)+SUM(E46:E47)+SUM(E50:E56)</f>
        <v>112678</v>
      </c>
      <c r="F57" s="12">
        <f>+F4+SUM(F7:F43)+SUM(F46:F47)+SUM(F50:F56)</f>
        <v>112655</v>
      </c>
    </row>
    <row r="58" spans="1:8">
      <c r="B58" s="18" t="s">
        <v>38</v>
      </c>
      <c r="D58" s="19">
        <f>+D4</f>
        <v>223</v>
      </c>
      <c r="E58" s="19">
        <f>+E4</f>
        <v>112</v>
      </c>
      <c r="F58" s="19">
        <f>+F4</f>
        <v>111</v>
      </c>
    </row>
    <row r="59" spans="1:8">
      <c r="B59" s="2" t="s">
        <v>39</v>
      </c>
      <c r="D59" s="19">
        <f>+D7</f>
        <v>11614</v>
      </c>
      <c r="E59" s="19">
        <f>+E7</f>
        <v>5807</v>
      </c>
      <c r="F59" s="19">
        <f>+F7</f>
        <v>5807</v>
      </c>
    </row>
    <row r="60" spans="1:8">
      <c r="B60" s="2" t="s">
        <v>40</v>
      </c>
      <c r="D60" s="19">
        <f>+D46+D50</f>
        <v>61530</v>
      </c>
      <c r="E60" s="19">
        <f>+E46+E50</f>
        <v>30766</v>
      </c>
      <c r="F60" s="19">
        <f>+F46+F50</f>
        <v>30764</v>
      </c>
      <c r="H60" s="3">
        <v>1</v>
      </c>
    </row>
    <row r="61" spans="1:8">
      <c r="B61" s="18" t="s">
        <v>41</v>
      </c>
      <c r="D61" s="19">
        <f>+D57-D58-D59-D60</f>
        <v>151966</v>
      </c>
      <c r="E61" s="19">
        <f>+E57-E58-E59-E60</f>
        <v>75993</v>
      </c>
      <c r="F61" s="19">
        <f>+F57-F58-F59-F60</f>
        <v>75973</v>
      </c>
      <c r="H61" s="3">
        <v>2</v>
      </c>
    </row>
    <row r="63" spans="1:8" hidden="1">
      <c r="B63" s="3" t="s">
        <v>42</v>
      </c>
      <c r="C63" s="4">
        <v>0</v>
      </c>
      <c r="D63" s="3">
        <f>+D56-ROUND(D3*C56,0)</f>
        <v>0</v>
      </c>
    </row>
    <row r="71" spans="1:1">
      <c r="A71" s="1" t="s">
        <v>590</v>
      </c>
    </row>
  </sheetData>
  <pageMargins left="0.7" right="0.7" top="0.75" bottom="0.75" header="0.3" footer="0.3"/>
  <pageSetup scale="64"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58">
    <pageSetUpPr fitToPage="1"/>
  </sheetPr>
  <dimension ref="A1:WVB85"/>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1313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Worksheet'!$D$59</f>
        <v>292250</v>
      </c>
      <c r="E3" s="11"/>
      <c r="F3" s="11"/>
    </row>
    <row r="4" spans="1:6">
      <c r="A4" s="8">
        <v>0</v>
      </c>
      <c r="B4" s="11" t="s">
        <v>4</v>
      </c>
      <c r="C4" s="10">
        <v>1.354E-3</v>
      </c>
      <c r="D4" s="12">
        <f>ROUND(D$3*C4,0)</f>
        <v>396</v>
      </c>
      <c r="E4" s="13">
        <f>ROUND(D4/2,0)</f>
        <v>198</v>
      </c>
      <c r="F4" s="12">
        <f>D4-E4</f>
        <v>198</v>
      </c>
    </row>
    <row r="5" spans="1:6">
      <c r="A5" s="8">
        <v>1</v>
      </c>
      <c r="B5" s="11" t="s">
        <v>1314</v>
      </c>
      <c r="C5" s="10">
        <v>0.17034199999999999</v>
      </c>
      <c r="D5" s="9">
        <f>ROUND(D$3*C5,0)</f>
        <v>49782</v>
      </c>
      <c r="E5" s="11">
        <f>ROUND(D5/2,0)</f>
        <v>24891</v>
      </c>
      <c r="F5" s="9">
        <f>D5-E5</f>
        <v>24891</v>
      </c>
    </row>
    <row r="6" spans="1:6">
      <c r="A6" s="8"/>
      <c r="B6" s="11" t="s">
        <v>6</v>
      </c>
      <c r="C6" s="11"/>
      <c r="D6" s="14">
        <v>0.16686000000000001</v>
      </c>
      <c r="E6" s="11"/>
      <c r="F6" s="11"/>
    </row>
    <row r="7" spans="1:6">
      <c r="A7" s="8"/>
      <c r="B7" s="11" t="s">
        <v>7</v>
      </c>
      <c r="C7" s="11"/>
      <c r="D7" s="15">
        <f>ROUND(D5*D6,0)</f>
        <v>8307</v>
      </c>
      <c r="E7" s="16">
        <f>ROUND(D7/2,0)</f>
        <v>4154</v>
      </c>
      <c r="F7" s="15">
        <f>D7-E7</f>
        <v>4153</v>
      </c>
    </row>
    <row r="8" spans="1:6">
      <c r="A8" s="8"/>
      <c r="B8" s="11" t="s">
        <v>8</v>
      </c>
      <c r="C8" s="11"/>
      <c r="D8" s="12">
        <f>+D5-D7</f>
        <v>41475</v>
      </c>
      <c r="E8" s="13">
        <f>ROUND(D8/2,0)</f>
        <v>20738</v>
      </c>
      <c r="F8" s="12">
        <f>D8-E8</f>
        <v>20737</v>
      </c>
    </row>
    <row r="9" spans="1:6">
      <c r="A9" s="8">
        <v>2</v>
      </c>
      <c r="B9" s="11" t="s">
        <v>1315</v>
      </c>
      <c r="C9" s="11"/>
      <c r="D9" s="9"/>
      <c r="E9" s="11"/>
      <c r="F9" s="11"/>
    </row>
    <row r="10" spans="1:6">
      <c r="A10" s="8"/>
      <c r="B10" s="11" t="s">
        <v>10</v>
      </c>
      <c r="C10" s="10">
        <v>3.0600000000000001E-4</v>
      </c>
      <c r="D10" s="12">
        <f>ROUND(D$3*C10,0)</f>
        <v>89</v>
      </c>
      <c r="E10" s="13">
        <f>ROUND(D10/2,0)</f>
        <v>45</v>
      </c>
      <c r="F10" s="12">
        <f>D10-E10</f>
        <v>44</v>
      </c>
    </row>
    <row r="11" spans="1:6">
      <c r="A11" s="8"/>
      <c r="B11" s="11" t="s">
        <v>11</v>
      </c>
      <c r="C11" s="10">
        <v>3.0000000000000001E-6</v>
      </c>
      <c r="D11" s="12">
        <f>ROUND(D$3*C11,0)</f>
        <v>1</v>
      </c>
      <c r="E11" s="13">
        <f>ROUND(D11/2,0)</f>
        <v>1</v>
      </c>
      <c r="F11" s="12">
        <f>D11-E11</f>
        <v>0</v>
      </c>
    </row>
    <row r="12" spans="1:6">
      <c r="A12" s="8">
        <v>2</v>
      </c>
      <c r="B12" s="11" t="s">
        <v>1226</v>
      </c>
      <c r="C12" s="11"/>
      <c r="D12" s="9"/>
      <c r="E12" s="11"/>
      <c r="F12" s="11"/>
    </row>
    <row r="13" spans="1:6">
      <c r="A13" s="8"/>
      <c r="B13" s="11" t="s">
        <v>10</v>
      </c>
      <c r="C13" s="10">
        <v>1.2669999999999999E-3</v>
      </c>
      <c r="D13" s="12">
        <f>ROUND(D$3*C13,0)</f>
        <v>370</v>
      </c>
      <c r="E13" s="13">
        <f>ROUND(D13/2,0)</f>
        <v>185</v>
      </c>
      <c r="F13" s="12">
        <f>D13-E13</f>
        <v>185</v>
      </c>
    </row>
    <row r="14" spans="1:6">
      <c r="A14" s="8"/>
      <c r="B14" s="11" t="s">
        <v>11</v>
      </c>
      <c r="C14" s="10">
        <v>2.22E-4</v>
      </c>
      <c r="D14" s="12">
        <f>ROUND(D$3*C14,0)</f>
        <v>65</v>
      </c>
      <c r="E14" s="13">
        <f>ROUND(D14/2,0)</f>
        <v>33</v>
      </c>
      <c r="F14" s="12">
        <f>D14-E14</f>
        <v>32</v>
      </c>
    </row>
    <row r="15" spans="1:6">
      <c r="A15" s="8">
        <v>2</v>
      </c>
      <c r="B15" s="11" t="s">
        <v>452</v>
      </c>
      <c r="C15" s="11"/>
      <c r="D15" s="9"/>
      <c r="E15" s="11"/>
      <c r="F15" s="11"/>
    </row>
    <row r="16" spans="1:6">
      <c r="A16" s="8"/>
      <c r="B16" s="11" t="s">
        <v>10</v>
      </c>
      <c r="C16" s="10">
        <v>1.3600000000000001E-3</v>
      </c>
      <c r="D16" s="12">
        <f>ROUND(D$3*C16,0)</f>
        <v>397</v>
      </c>
      <c r="E16" s="13">
        <f>ROUND(D16/2,0)</f>
        <v>199</v>
      </c>
      <c r="F16" s="12">
        <f>D16-E16</f>
        <v>198</v>
      </c>
    </row>
    <row r="17" spans="1:6">
      <c r="A17" s="8"/>
      <c r="B17" s="11" t="s">
        <v>11</v>
      </c>
      <c r="C17" s="10">
        <v>2.7700000000000001E-4</v>
      </c>
      <c r="D17" s="12">
        <f>ROUND(D$3*C17,0)</f>
        <v>81</v>
      </c>
      <c r="E17" s="13">
        <f>ROUND(D17/2,0)</f>
        <v>41</v>
      </c>
      <c r="F17" s="12">
        <f>D17-E17</f>
        <v>40</v>
      </c>
    </row>
    <row r="18" spans="1:6">
      <c r="A18" s="8">
        <v>2</v>
      </c>
      <c r="B18" s="11" t="s">
        <v>593</v>
      </c>
      <c r="C18" s="11"/>
      <c r="D18" s="9"/>
      <c r="E18" s="11"/>
      <c r="F18" s="11"/>
    </row>
    <row r="19" spans="1:6">
      <c r="A19" s="8"/>
      <c r="B19" s="11" t="s">
        <v>10</v>
      </c>
      <c r="C19" s="10">
        <v>5.6599999999999999E-4</v>
      </c>
      <c r="D19" s="12">
        <f>ROUND(D$3*C19,0)</f>
        <v>165</v>
      </c>
      <c r="E19" s="13">
        <f>ROUND(D19/2,0)</f>
        <v>83</v>
      </c>
      <c r="F19" s="12">
        <f>D19-E19</f>
        <v>82</v>
      </c>
    </row>
    <row r="20" spans="1:6">
      <c r="A20" s="8"/>
      <c r="B20" s="11" t="s">
        <v>11</v>
      </c>
      <c r="C20" s="10">
        <v>2.5399999999999999E-4</v>
      </c>
      <c r="D20" s="12">
        <f>ROUND(D$3*C20,0)</f>
        <v>74</v>
      </c>
      <c r="E20" s="13">
        <f>ROUND(D20/2,0)</f>
        <v>37</v>
      </c>
      <c r="F20" s="12">
        <f>D20-E20</f>
        <v>37</v>
      </c>
    </row>
    <row r="21" spans="1:6">
      <c r="A21" s="8">
        <v>2</v>
      </c>
      <c r="B21" s="11" t="s">
        <v>14</v>
      </c>
      <c r="C21" s="11"/>
      <c r="D21" s="9"/>
      <c r="E21" s="11"/>
      <c r="F21" s="11"/>
    </row>
    <row r="22" spans="1:6">
      <c r="A22" s="8"/>
      <c r="B22" s="11" t="s">
        <v>10</v>
      </c>
      <c r="C22" s="10">
        <v>5.6599999999999999E-4</v>
      </c>
      <c r="D22" s="12">
        <f>ROUND(D$3*C22,0)</f>
        <v>165</v>
      </c>
      <c r="E22" s="13">
        <f>ROUND(D22/2,0)</f>
        <v>83</v>
      </c>
      <c r="F22" s="12">
        <f>D22-E22</f>
        <v>82</v>
      </c>
    </row>
    <row r="23" spans="1:6">
      <c r="A23" s="8"/>
      <c r="B23" s="11" t="s">
        <v>11</v>
      </c>
      <c r="C23" s="10">
        <v>6.69E-4</v>
      </c>
      <c r="D23" s="12">
        <f>ROUND(D$3*C23,0)</f>
        <v>196</v>
      </c>
      <c r="E23" s="13">
        <f>ROUND(D23/2,0)</f>
        <v>98</v>
      </c>
      <c r="F23" s="12">
        <f>D23-E23</f>
        <v>98</v>
      </c>
    </row>
    <row r="24" spans="1:6">
      <c r="A24" s="8">
        <v>2</v>
      </c>
      <c r="B24" s="11" t="s">
        <v>203</v>
      </c>
      <c r="C24" s="11"/>
      <c r="D24" s="9"/>
      <c r="E24" s="11"/>
      <c r="F24" s="11"/>
    </row>
    <row r="25" spans="1:6">
      <c r="A25" s="8"/>
      <c r="B25" s="11" t="s">
        <v>10</v>
      </c>
      <c r="C25" s="10">
        <v>4.1549999999999998E-3</v>
      </c>
      <c r="D25" s="12">
        <f>ROUND(D$3*C25,0)</f>
        <v>1214</v>
      </c>
      <c r="E25" s="13">
        <f>ROUND(D25/2,0)</f>
        <v>607</v>
      </c>
      <c r="F25" s="12">
        <f>D25-E25</f>
        <v>607</v>
      </c>
    </row>
    <row r="26" spans="1:6">
      <c r="A26" s="8"/>
      <c r="B26" s="11" t="s">
        <v>11</v>
      </c>
      <c r="C26" s="10">
        <v>2.052E-3</v>
      </c>
      <c r="D26" s="12">
        <f>ROUND(D$3*C26,0)</f>
        <v>600</v>
      </c>
      <c r="E26" s="13">
        <f>ROUND(D26/2,0)</f>
        <v>300</v>
      </c>
      <c r="F26" s="12">
        <f>D26-E26</f>
        <v>300</v>
      </c>
    </row>
    <row r="27" spans="1:6">
      <c r="A27" s="8">
        <v>2</v>
      </c>
      <c r="B27" s="11" t="s">
        <v>482</v>
      </c>
      <c r="C27" s="11"/>
      <c r="D27" s="9"/>
      <c r="E27" s="11"/>
      <c r="F27" s="11"/>
    </row>
    <row r="28" spans="1:6">
      <c r="A28" s="8"/>
      <c r="B28" s="11" t="s">
        <v>10</v>
      </c>
      <c r="C28" s="10">
        <v>6.2100000000000002E-3</v>
      </c>
      <c r="D28" s="12">
        <f>ROUND(D$3*C28,0)</f>
        <v>1815</v>
      </c>
      <c r="E28" s="13">
        <f>ROUND(D28/2,0)</f>
        <v>908</v>
      </c>
      <c r="F28" s="12">
        <f>D28-E28</f>
        <v>907</v>
      </c>
    </row>
    <row r="29" spans="1:6">
      <c r="A29" s="8"/>
      <c r="B29" s="11" t="s">
        <v>11</v>
      </c>
      <c r="C29" s="10">
        <v>1.8400000000000001E-3</v>
      </c>
      <c r="D29" s="12">
        <f>ROUND(D$3*C29,0)</f>
        <v>538</v>
      </c>
      <c r="E29" s="13">
        <f>ROUND(D29/2,0)</f>
        <v>269</v>
      </c>
      <c r="F29" s="12">
        <f>D29-E29</f>
        <v>269</v>
      </c>
    </row>
    <row r="30" spans="1:6">
      <c r="A30" s="8">
        <v>2</v>
      </c>
      <c r="B30" s="11" t="s">
        <v>56</v>
      </c>
      <c r="C30" s="11"/>
      <c r="D30" s="9"/>
      <c r="E30" s="11"/>
      <c r="F30" s="11"/>
    </row>
    <row r="31" spans="1:6">
      <c r="A31" s="8"/>
      <c r="B31" s="11" t="s">
        <v>10</v>
      </c>
      <c r="C31" s="10">
        <v>4.7400000000000003E-3</v>
      </c>
      <c r="D31" s="12">
        <f>ROUND(D$3*C31,0)</f>
        <v>1385</v>
      </c>
      <c r="E31" s="13">
        <f>ROUND(D31/2,0)</f>
        <v>693</v>
      </c>
      <c r="F31" s="12">
        <f>D31-E31</f>
        <v>692</v>
      </c>
    </row>
    <row r="32" spans="1:6">
      <c r="A32" s="8"/>
      <c r="B32" s="11" t="s">
        <v>11</v>
      </c>
      <c r="C32" s="10">
        <v>0</v>
      </c>
      <c r="D32" s="12">
        <f>ROUND(D$3*C32,0)</f>
        <v>0</v>
      </c>
      <c r="E32" s="13">
        <f>ROUND(D32/2,0)</f>
        <v>0</v>
      </c>
      <c r="F32" s="12">
        <f>D32-E32</f>
        <v>0</v>
      </c>
    </row>
    <row r="33" spans="1:6">
      <c r="A33" s="8">
        <v>2</v>
      </c>
      <c r="B33" s="11" t="s">
        <v>338</v>
      </c>
      <c r="C33" s="11"/>
      <c r="D33" s="9"/>
      <c r="E33" s="11"/>
      <c r="F33" s="11"/>
    </row>
    <row r="34" spans="1:6">
      <c r="A34" s="8"/>
      <c r="B34" s="11" t="s">
        <v>10</v>
      </c>
      <c r="C34" s="10">
        <v>1.2899999999999999E-3</v>
      </c>
      <c r="D34" s="12">
        <f>ROUND(D$3*C34,0)</f>
        <v>377</v>
      </c>
      <c r="E34" s="13">
        <f>ROUND(D34/2,0)</f>
        <v>189</v>
      </c>
      <c r="F34" s="12">
        <f>D34-E34</f>
        <v>188</v>
      </c>
    </row>
    <row r="35" spans="1:6">
      <c r="A35" s="8"/>
      <c r="B35" s="11" t="s">
        <v>11</v>
      </c>
      <c r="C35" s="10">
        <v>1.495E-3</v>
      </c>
      <c r="D35" s="12">
        <f>ROUND(D$3*C35,0)</f>
        <v>437</v>
      </c>
      <c r="E35" s="13">
        <f>ROUND(D35/2,0)</f>
        <v>219</v>
      </c>
      <c r="F35" s="12">
        <f>D35-E35</f>
        <v>218</v>
      </c>
    </row>
    <row r="36" spans="1:6">
      <c r="A36" s="8">
        <v>2</v>
      </c>
      <c r="B36" s="11" t="s">
        <v>1316</v>
      </c>
      <c r="C36" s="11"/>
      <c r="D36" s="9"/>
      <c r="E36" s="11"/>
      <c r="F36" s="11"/>
    </row>
    <row r="37" spans="1:6">
      <c r="A37" s="8"/>
      <c r="B37" s="11" t="s">
        <v>10</v>
      </c>
      <c r="C37" s="10">
        <v>1.322E-3</v>
      </c>
      <c r="D37" s="12">
        <f>ROUND(D$3*C37,0)</f>
        <v>386</v>
      </c>
      <c r="E37" s="13">
        <f>ROUND(D37/2,0)</f>
        <v>193</v>
      </c>
      <c r="F37" s="12">
        <f>D37-E37</f>
        <v>193</v>
      </c>
    </row>
    <row r="38" spans="1:6">
      <c r="A38" s="8"/>
      <c r="B38" s="11" t="s">
        <v>11</v>
      </c>
      <c r="C38" s="10">
        <v>1.126E-3</v>
      </c>
      <c r="D38" s="12">
        <f>ROUND(D$3*C38,0)</f>
        <v>329</v>
      </c>
      <c r="E38" s="13">
        <f>ROUND(D38/2,0)</f>
        <v>165</v>
      </c>
      <c r="F38" s="12">
        <f>D38-E38</f>
        <v>164</v>
      </c>
    </row>
    <row r="39" spans="1:6">
      <c r="A39" s="8">
        <v>2</v>
      </c>
      <c r="B39" s="11" t="s">
        <v>22</v>
      </c>
      <c r="C39" s="11"/>
      <c r="D39" s="9"/>
      <c r="E39" s="11"/>
      <c r="F39" s="11"/>
    </row>
    <row r="40" spans="1:6">
      <c r="A40" s="8"/>
      <c r="B40" s="11" t="s">
        <v>10</v>
      </c>
      <c r="C40" s="10">
        <v>8.2299999999999995E-4</v>
      </c>
      <c r="D40" s="12">
        <f>ROUND(D$3*C40,0)</f>
        <v>241</v>
      </c>
      <c r="E40" s="13">
        <f>ROUND(D40/2,0)</f>
        <v>121</v>
      </c>
      <c r="F40" s="12">
        <f>D40-E40</f>
        <v>120</v>
      </c>
    </row>
    <row r="41" spans="1:6">
      <c r="A41" s="8"/>
      <c r="B41" s="11" t="s">
        <v>11</v>
      </c>
      <c r="C41" s="10">
        <v>3.9199999999999999E-4</v>
      </c>
      <c r="D41" s="12">
        <f>ROUND(D$3*C41,0)</f>
        <v>115</v>
      </c>
      <c r="E41" s="13">
        <f>ROUND(D41/2,0)</f>
        <v>58</v>
      </c>
      <c r="F41" s="12">
        <f>D41-E41</f>
        <v>57</v>
      </c>
    </row>
    <row r="42" spans="1:6">
      <c r="A42" s="8">
        <v>2</v>
      </c>
      <c r="B42" s="11" t="s">
        <v>61</v>
      </c>
      <c r="C42" s="11"/>
      <c r="D42" s="9"/>
      <c r="E42" s="11"/>
      <c r="F42" s="11"/>
    </row>
    <row r="43" spans="1:6">
      <c r="A43" s="8"/>
      <c r="B43" s="11" t="s">
        <v>10</v>
      </c>
      <c r="C43" s="10">
        <v>1.093E-3</v>
      </c>
      <c r="D43" s="12">
        <f>ROUND(D$3*C43,0)</f>
        <v>319</v>
      </c>
      <c r="E43" s="13">
        <f>ROUND(D43/2,0)</f>
        <v>160</v>
      </c>
      <c r="F43" s="12">
        <f>D43-E43</f>
        <v>159</v>
      </c>
    </row>
    <row r="44" spans="1:6">
      <c r="A44" s="8"/>
      <c r="B44" s="11" t="s">
        <v>11</v>
      </c>
      <c r="C44" s="10">
        <v>1.4200000000000001E-4</v>
      </c>
      <c r="D44" s="12">
        <f>ROUND(D$3*C44,0)</f>
        <v>41</v>
      </c>
      <c r="E44" s="13">
        <f>ROUND(D44/2,0)</f>
        <v>21</v>
      </c>
      <c r="F44" s="12">
        <f>D44-E44</f>
        <v>20</v>
      </c>
    </row>
    <row r="45" spans="1:6">
      <c r="A45" s="8">
        <v>2</v>
      </c>
      <c r="B45" s="11" t="s">
        <v>115</v>
      </c>
      <c r="C45" s="11"/>
      <c r="D45" s="9"/>
      <c r="E45" s="11"/>
      <c r="F45" s="11"/>
    </row>
    <row r="46" spans="1:6">
      <c r="A46" s="8"/>
      <c r="B46" s="11" t="s">
        <v>10</v>
      </c>
      <c r="C46" s="10">
        <v>3.3799999999999998E-4</v>
      </c>
      <c r="D46" s="12">
        <f t="shared" ref="D46:D55" si="0">ROUND(D$3*C46,0)</f>
        <v>99</v>
      </c>
      <c r="E46" s="13">
        <f t="shared" ref="E46:E55" si="1">ROUND(D46/2,0)</f>
        <v>50</v>
      </c>
      <c r="F46" s="12">
        <f t="shared" ref="F46:F55" si="2">D46-E46</f>
        <v>49</v>
      </c>
    </row>
    <row r="47" spans="1:6">
      <c r="A47" s="8"/>
      <c r="B47" s="11" t="s">
        <v>11</v>
      </c>
      <c r="C47" s="10">
        <v>3.2499999999999999E-4</v>
      </c>
      <c r="D47" s="12">
        <f t="shared" si="0"/>
        <v>95</v>
      </c>
      <c r="E47" s="13">
        <f t="shared" si="1"/>
        <v>48</v>
      </c>
      <c r="F47" s="12">
        <f t="shared" si="2"/>
        <v>47</v>
      </c>
    </row>
    <row r="48" spans="1:6">
      <c r="A48" s="8">
        <v>3</v>
      </c>
      <c r="B48" s="11" t="s">
        <v>1317</v>
      </c>
      <c r="C48" s="10">
        <v>6.9760000000000004E-3</v>
      </c>
      <c r="D48" s="12">
        <f t="shared" si="0"/>
        <v>2039</v>
      </c>
      <c r="E48" s="13">
        <f t="shared" si="1"/>
        <v>1020</v>
      </c>
      <c r="F48" s="12">
        <f t="shared" si="2"/>
        <v>1019</v>
      </c>
    </row>
    <row r="49" spans="1:6">
      <c r="A49" s="8">
        <v>3</v>
      </c>
      <c r="B49" s="11" t="s">
        <v>1318</v>
      </c>
      <c r="C49" s="10">
        <v>2.7399999999999998E-3</v>
      </c>
      <c r="D49" s="12">
        <f t="shared" si="0"/>
        <v>801</v>
      </c>
      <c r="E49" s="13">
        <f t="shared" si="1"/>
        <v>401</v>
      </c>
      <c r="F49" s="12">
        <f t="shared" si="2"/>
        <v>400</v>
      </c>
    </row>
    <row r="50" spans="1:6">
      <c r="A50" s="8">
        <v>3</v>
      </c>
      <c r="B50" s="11" t="s">
        <v>1319</v>
      </c>
      <c r="C50" s="10">
        <v>5.6860000000000001E-3</v>
      </c>
      <c r="D50" s="12">
        <f t="shared" si="0"/>
        <v>1662</v>
      </c>
      <c r="E50" s="13">
        <f t="shared" si="1"/>
        <v>831</v>
      </c>
      <c r="F50" s="12">
        <f t="shared" si="2"/>
        <v>831</v>
      </c>
    </row>
    <row r="51" spans="1:6">
      <c r="A51" s="8">
        <v>3</v>
      </c>
      <c r="B51" s="11" t="s">
        <v>1320</v>
      </c>
      <c r="C51" s="10">
        <v>3.9467000000000002E-2</v>
      </c>
      <c r="D51" s="12">
        <f t="shared" si="0"/>
        <v>11534</v>
      </c>
      <c r="E51" s="13">
        <f t="shared" si="1"/>
        <v>5767</v>
      </c>
      <c r="F51" s="12">
        <f t="shared" si="2"/>
        <v>5767</v>
      </c>
    </row>
    <row r="52" spans="1:6">
      <c r="A52" s="8">
        <v>3</v>
      </c>
      <c r="B52" s="11" t="s">
        <v>1321</v>
      </c>
      <c r="C52" s="10">
        <v>3.3960999999999998E-2</v>
      </c>
      <c r="D52" s="12">
        <f t="shared" si="0"/>
        <v>9925</v>
      </c>
      <c r="E52" s="13">
        <f t="shared" si="1"/>
        <v>4963</v>
      </c>
      <c r="F52" s="12">
        <f t="shared" si="2"/>
        <v>4962</v>
      </c>
    </row>
    <row r="53" spans="1:6">
      <c r="A53" s="8">
        <v>3</v>
      </c>
      <c r="B53" s="11" t="s">
        <v>1322</v>
      </c>
      <c r="C53" s="10">
        <v>6.2399999999999999E-4</v>
      </c>
      <c r="D53" s="12">
        <f t="shared" si="0"/>
        <v>182</v>
      </c>
      <c r="E53" s="13">
        <f t="shared" si="1"/>
        <v>91</v>
      </c>
      <c r="F53" s="12">
        <f t="shared" si="2"/>
        <v>91</v>
      </c>
    </row>
    <row r="54" spans="1:6">
      <c r="A54" s="8">
        <v>3</v>
      </c>
      <c r="B54" s="11" t="s">
        <v>991</v>
      </c>
      <c r="C54" s="10">
        <v>1.1658E-2</v>
      </c>
      <c r="D54" s="12">
        <f t="shared" si="0"/>
        <v>3407</v>
      </c>
      <c r="E54" s="13">
        <f t="shared" si="1"/>
        <v>1704</v>
      </c>
      <c r="F54" s="12">
        <f t="shared" si="2"/>
        <v>1703</v>
      </c>
    </row>
    <row r="55" spans="1:6">
      <c r="A55" s="8">
        <v>4</v>
      </c>
      <c r="B55" s="11" t="s">
        <v>1323</v>
      </c>
      <c r="C55" s="10">
        <v>0.121796</v>
      </c>
      <c r="D55" s="9">
        <f t="shared" si="0"/>
        <v>35595</v>
      </c>
      <c r="E55" s="11">
        <f t="shared" si="1"/>
        <v>17798</v>
      </c>
      <c r="F55" s="9">
        <f t="shared" si="2"/>
        <v>17797</v>
      </c>
    </row>
    <row r="56" spans="1:6">
      <c r="A56" s="8"/>
      <c r="B56" s="11" t="s">
        <v>28</v>
      </c>
      <c r="C56" s="11"/>
      <c r="D56" s="14">
        <v>0.46808699999999998</v>
      </c>
      <c r="E56" s="11"/>
      <c r="F56" s="11"/>
    </row>
    <row r="57" spans="1:6">
      <c r="A57" s="8"/>
      <c r="B57" s="11" t="s">
        <v>29</v>
      </c>
      <c r="C57" s="11"/>
      <c r="D57" s="15">
        <f>ROUND(D55*D56,0)</f>
        <v>16662</v>
      </c>
      <c r="E57" s="16">
        <f>ROUND(D57/2,0)</f>
        <v>8331</v>
      </c>
      <c r="F57" s="15">
        <f>D57-E57</f>
        <v>8331</v>
      </c>
    </row>
    <row r="58" spans="1:6">
      <c r="A58" s="8"/>
      <c r="B58" s="11" t="s">
        <v>30</v>
      </c>
      <c r="C58" s="11"/>
      <c r="D58" s="12">
        <f>+D55-D57</f>
        <v>18933</v>
      </c>
      <c r="E58" s="13">
        <f>ROUND(D58/2,0)</f>
        <v>9467</v>
      </c>
      <c r="F58" s="12">
        <f>D58-E58</f>
        <v>9466</v>
      </c>
    </row>
    <row r="59" spans="1:6">
      <c r="A59" s="8">
        <v>4</v>
      </c>
      <c r="B59" s="11" t="s">
        <v>1324</v>
      </c>
      <c r="C59" s="10">
        <v>0.25220500000000001</v>
      </c>
      <c r="D59" s="9">
        <f>ROUND(D$3*C59,0)</f>
        <v>73707</v>
      </c>
      <c r="E59" s="11">
        <f>ROUND(D59/2,0)</f>
        <v>36854</v>
      </c>
      <c r="F59" s="9">
        <f>D59-E59</f>
        <v>36853</v>
      </c>
    </row>
    <row r="60" spans="1:6">
      <c r="A60" s="8"/>
      <c r="B60" s="11" t="s">
        <v>28</v>
      </c>
      <c r="C60" s="11"/>
      <c r="D60" s="14">
        <v>0.45510499999999998</v>
      </c>
      <c r="E60" s="11"/>
      <c r="F60" s="11"/>
    </row>
    <row r="61" spans="1:6">
      <c r="A61" s="8"/>
      <c r="B61" s="11" t="s">
        <v>29</v>
      </c>
      <c r="C61" s="11"/>
      <c r="D61" s="15">
        <f>ROUND(D59*D60,0)</f>
        <v>33544</v>
      </c>
      <c r="E61" s="16">
        <f>ROUND(D61/2,0)</f>
        <v>16772</v>
      </c>
      <c r="F61" s="15">
        <f>D61-E61</f>
        <v>16772</v>
      </c>
    </row>
    <row r="62" spans="1:6">
      <c r="A62" s="8"/>
      <c r="B62" s="11" t="s">
        <v>30</v>
      </c>
      <c r="C62" s="11"/>
      <c r="D62" s="12">
        <f>+D59-D61</f>
        <v>40163</v>
      </c>
      <c r="E62" s="13">
        <f>ROUND(D62/2,0)</f>
        <v>20082</v>
      </c>
      <c r="F62" s="12">
        <f>D62-E62</f>
        <v>20081</v>
      </c>
    </row>
    <row r="63" spans="1:6">
      <c r="A63" s="8">
        <v>4</v>
      </c>
      <c r="B63" s="11" t="s">
        <v>992</v>
      </c>
      <c r="C63" s="10">
        <v>1.5266E-2</v>
      </c>
      <c r="D63" s="9">
        <f>ROUND(D$3*C63,0)</f>
        <v>4461</v>
      </c>
      <c r="E63" s="11">
        <f>ROUND(D63/2,0)</f>
        <v>2231</v>
      </c>
      <c r="F63" s="9">
        <f>D63-E63</f>
        <v>2230</v>
      </c>
    </row>
    <row r="64" spans="1:6">
      <c r="A64" s="8"/>
      <c r="B64" s="11" t="s">
        <v>28</v>
      </c>
      <c r="C64" s="11"/>
      <c r="D64" s="14">
        <v>0.50163199999999997</v>
      </c>
      <c r="E64" s="11"/>
      <c r="F64" s="11"/>
    </row>
    <row r="65" spans="1:6">
      <c r="A65" s="8"/>
      <c r="B65" s="11" t="s">
        <v>29</v>
      </c>
      <c r="C65" s="11"/>
      <c r="D65" s="15">
        <f>ROUND(D63*D64,0)</f>
        <v>2238</v>
      </c>
      <c r="E65" s="16">
        <f>ROUND(D65/2,0)</f>
        <v>1119</v>
      </c>
      <c r="F65" s="15">
        <f>D65-E65</f>
        <v>1119</v>
      </c>
    </row>
    <row r="66" spans="1:6">
      <c r="A66" s="8"/>
      <c r="B66" s="11" t="s">
        <v>30</v>
      </c>
      <c r="C66" s="11"/>
      <c r="D66" s="12">
        <f>+D63-D65</f>
        <v>2223</v>
      </c>
      <c r="E66" s="13">
        <f>ROUND(D66/2,0)</f>
        <v>1112</v>
      </c>
      <c r="F66" s="12">
        <f>D66-E66</f>
        <v>1111</v>
      </c>
    </row>
    <row r="67" spans="1:6">
      <c r="A67" s="8">
        <v>4</v>
      </c>
      <c r="B67" s="11" t="s">
        <v>1325</v>
      </c>
      <c r="C67" s="10">
        <v>1.8248E-2</v>
      </c>
      <c r="D67" s="9">
        <f>ROUND(D$3*C67,0)</f>
        <v>5333</v>
      </c>
      <c r="E67" s="11">
        <f>ROUND(D67/2,0)</f>
        <v>2667</v>
      </c>
      <c r="F67" s="9">
        <f>D67-E67</f>
        <v>2666</v>
      </c>
    </row>
    <row r="68" spans="1:6">
      <c r="A68" s="8"/>
      <c r="B68" s="11" t="s">
        <v>28</v>
      </c>
      <c r="C68" s="11"/>
      <c r="D68" s="14">
        <v>0.47263899999999998</v>
      </c>
      <c r="E68" s="11"/>
      <c r="F68" s="11"/>
    </row>
    <row r="69" spans="1:6">
      <c r="A69" s="8"/>
      <c r="B69" s="11" t="s">
        <v>29</v>
      </c>
      <c r="C69" s="11"/>
      <c r="D69" s="15">
        <f>ROUND(D67*D68,0)</f>
        <v>2521</v>
      </c>
      <c r="E69" s="16">
        <f>ROUND(D69/2,0)</f>
        <v>1261</v>
      </c>
      <c r="F69" s="15">
        <f>D69-E69</f>
        <v>1260</v>
      </c>
    </row>
    <row r="70" spans="1:6">
      <c r="A70" s="8"/>
      <c r="B70" s="11" t="s">
        <v>30</v>
      </c>
      <c r="C70" s="11"/>
      <c r="D70" s="12">
        <f>+D67-D69</f>
        <v>2812</v>
      </c>
      <c r="E70" s="13">
        <f>ROUND(D70/2,0)</f>
        <v>1406</v>
      </c>
      <c r="F70" s="12">
        <f>D70-E70</f>
        <v>1406</v>
      </c>
    </row>
    <row r="71" spans="1:6">
      <c r="A71" s="8" t="s">
        <v>590</v>
      </c>
      <c r="B71" s="11" t="s">
        <v>1326</v>
      </c>
      <c r="C71" s="10">
        <v>0.24460599999999999</v>
      </c>
      <c r="D71" s="9">
        <f>ROUND(D$3*C71,0)</f>
        <v>71486</v>
      </c>
      <c r="E71" s="11">
        <f>ROUND(D71/2,0)</f>
        <v>35743</v>
      </c>
      <c r="F71" s="9">
        <f>D71-E71</f>
        <v>35743</v>
      </c>
    </row>
    <row r="72" spans="1:6">
      <c r="A72" s="8"/>
      <c r="B72" s="11" t="s">
        <v>28</v>
      </c>
      <c r="C72" s="11"/>
      <c r="D72" s="14">
        <v>0.37976799999999999</v>
      </c>
      <c r="E72" s="11"/>
      <c r="F72" s="11"/>
    </row>
    <row r="73" spans="1:6">
      <c r="A73" s="8"/>
      <c r="B73" s="11" t="s">
        <v>29</v>
      </c>
      <c r="C73" s="11"/>
      <c r="D73" s="15">
        <f>ROUND(D71*D72,0)</f>
        <v>27148</v>
      </c>
      <c r="E73" s="16">
        <f t="shared" ref="E73:E78" si="3">ROUND(D73/2,0)</f>
        <v>13574</v>
      </c>
      <c r="F73" s="15">
        <f t="shared" ref="F73:F78" si="4">D73-E73</f>
        <v>13574</v>
      </c>
    </row>
    <row r="74" spans="1:6">
      <c r="A74" s="8"/>
      <c r="B74" s="11" t="s">
        <v>30</v>
      </c>
      <c r="C74" s="11"/>
      <c r="D74" s="12">
        <f>+D71-D73</f>
        <v>44338</v>
      </c>
      <c r="E74" s="13">
        <f t="shared" si="3"/>
        <v>22169</v>
      </c>
      <c r="F74" s="12">
        <f t="shared" si="4"/>
        <v>22169</v>
      </c>
    </row>
    <row r="75" spans="1:6">
      <c r="A75" s="8">
        <v>5</v>
      </c>
      <c r="B75" s="11" t="s">
        <v>1327</v>
      </c>
      <c r="C75" s="10">
        <v>1.4636E-2</v>
      </c>
      <c r="D75" s="12">
        <f>ROUND(D$3*C75,0)</f>
        <v>4277</v>
      </c>
      <c r="E75" s="13">
        <f t="shared" si="3"/>
        <v>2139</v>
      </c>
      <c r="F75" s="12">
        <f t="shared" si="4"/>
        <v>2138</v>
      </c>
    </row>
    <row r="76" spans="1:6">
      <c r="A76" s="8">
        <v>5</v>
      </c>
      <c r="B76" s="11" t="s">
        <v>1328</v>
      </c>
      <c r="C76" s="10">
        <v>5.1710000000000002E-3</v>
      </c>
      <c r="D76" s="12">
        <f>ROUND(D$3*C76,0)</f>
        <v>1511</v>
      </c>
      <c r="E76" s="13">
        <f t="shared" si="3"/>
        <v>756</v>
      </c>
      <c r="F76" s="12">
        <f t="shared" si="4"/>
        <v>755</v>
      </c>
    </row>
    <row r="77" spans="1:6">
      <c r="A77" s="8">
        <v>5</v>
      </c>
      <c r="B77" s="11" t="s">
        <v>1329</v>
      </c>
      <c r="C77" s="10">
        <v>1.6941999999999999E-2</v>
      </c>
      <c r="D77" s="12">
        <f>ROUND(D$3*C77,0)</f>
        <v>4951</v>
      </c>
      <c r="E77" s="13">
        <f t="shared" si="3"/>
        <v>2476</v>
      </c>
      <c r="F77" s="12">
        <f t="shared" si="4"/>
        <v>2475</v>
      </c>
    </row>
    <row r="78" spans="1:6">
      <c r="A78" s="8">
        <v>6</v>
      </c>
      <c r="B78" s="11" t="s">
        <v>397</v>
      </c>
      <c r="C78" s="10">
        <v>5.4889999999998551E-3</v>
      </c>
      <c r="D78" s="12">
        <f>+D3-SUM(D4:D5)-SUM(D10:D55)-D59-D63-D67-D71-SUM(D75:D77)</f>
        <v>1607</v>
      </c>
      <c r="E78" s="13">
        <f t="shared" si="3"/>
        <v>804</v>
      </c>
      <c r="F78" s="12">
        <f t="shared" si="4"/>
        <v>803</v>
      </c>
    </row>
    <row r="79" spans="1:6">
      <c r="A79" s="8"/>
      <c r="B79" s="28" t="s">
        <v>1330</v>
      </c>
      <c r="C79" s="10">
        <v>1</v>
      </c>
      <c r="D79" s="12">
        <f>+D4+SUM(D7:D54)+SUM(D57:D58)+SUM(D61:D62)+SUM(D65:D66)+SUM(D69:D70)+SUM(D73:D78)</f>
        <v>292250</v>
      </c>
      <c r="E79" s="12">
        <f>+E4+SUM(E7:E54)+SUM(E57:E58)+SUM(E61:E62)+SUM(E65:E66)+SUM(E69:E70)+SUM(E73:E78)</f>
        <v>146141</v>
      </c>
      <c r="F79" s="12">
        <f>+F4+SUM(F7:F54)+SUM(F57:F58)+SUM(F61:F62)+SUM(F65:F66)+SUM(F69:F70)+SUM(F73:F78)</f>
        <v>146109</v>
      </c>
    </row>
    <row r="80" spans="1:6">
      <c r="B80" s="18" t="s">
        <v>38</v>
      </c>
      <c r="D80" s="19">
        <f>+D4</f>
        <v>396</v>
      </c>
      <c r="E80" s="19">
        <f>+E4</f>
        <v>198</v>
      </c>
      <c r="F80" s="19">
        <f>+F4</f>
        <v>198</v>
      </c>
    </row>
    <row r="81" spans="2:8">
      <c r="B81" s="2" t="s">
        <v>39</v>
      </c>
      <c r="D81" s="19">
        <f>+D7</f>
        <v>8307</v>
      </c>
      <c r="E81" s="19">
        <f>+E7</f>
        <v>4154</v>
      </c>
      <c r="F81" s="19">
        <f>+F7</f>
        <v>4153</v>
      </c>
    </row>
    <row r="82" spans="2:8">
      <c r="B82" s="2" t="s">
        <v>40</v>
      </c>
      <c r="D82" s="19">
        <f>+D57+D61+D65+D69+D73</f>
        <v>82113</v>
      </c>
      <c r="E82" s="19">
        <f>+E57+E61+E65+E69+E73</f>
        <v>41057</v>
      </c>
      <c r="F82" s="19">
        <f>+F57+F61+F65+F69+F73</f>
        <v>41056</v>
      </c>
      <c r="H82" s="3">
        <v>1</v>
      </c>
    </row>
    <row r="83" spans="2:8">
      <c r="B83" s="18" t="s">
        <v>41</v>
      </c>
      <c r="D83" s="19">
        <f>+D79-D80-D81-D82</f>
        <v>201434</v>
      </c>
      <c r="E83" s="19">
        <f>+E79-E80-E81-E82</f>
        <v>100732</v>
      </c>
      <c r="F83" s="19">
        <f>+F79-F80-F81-F82</f>
        <v>100702</v>
      </c>
      <c r="H83" s="3">
        <v>2</v>
      </c>
    </row>
    <row r="85" spans="2:8" hidden="1">
      <c r="B85" s="3" t="s">
        <v>42</v>
      </c>
      <c r="C85" s="4">
        <v>-1.0000000001449821E-6</v>
      </c>
      <c r="D85" s="3">
        <f>+D78-ROUND(D3*C78,0)</f>
        <v>3</v>
      </c>
    </row>
  </sheetData>
  <pageMargins left="0.7" right="0.7" top="0.75" bottom="0.75" header="0.3" footer="0.3"/>
  <pageSetup scale="54"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9">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1331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Worksheet'!$D$60</f>
        <v>30157</v>
      </c>
      <c r="E3" s="11"/>
      <c r="F3" s="11"/>
    </row>
    <row r="4" spans="1:6">
      <c r="A4" s="8">
        <v>0</v>
      </c>
      <c r="B4" s="11" t="s">
        <v>4</v>
      </c>
      <c r="C4" s="10">
        <v>1.4959999999999999E-3</v>
      </c>
      <c r="D4" s="12">
        <f>ROUND(D$3*C4,0)</f>
        <v>45</v>
      </c>
      <c r="E4" s="13">
        <f>ROUND(D4/2,0)</f>
        <v>23</v>
      </c>
      <c r="F4" s="12">
        <f>D4-E4</f>
        <v>22</v>
      </c>
    </row>
    <row r="5" spans="1:6">
      <c r="A5" s="8">
        <v>1</v>
      </c>
      <c r="B5" s="11" t="s">
        <v>1332</v>
      </c>
      <c r="C5" s="10">
        <v>0.245972</v>
      </c>
      <c r="D5" s="9">
        <f>ROUND(D$3*C5,0)</f>
        <v>7418</v>
      </c>
      <c r="E5" s="11">
        <f>ROUND(D5/2,0)</f>
        <v>3709</v>
      </c>
      <c r="F5" s="9">
        <f>D5-E5</f>
        <v>3709</v>
      </c>
    </row>
    <row r="6" spans="1:6">
      <c r="A6" s="8"/>
      <c r="B6" s="11" t="s">
        <v>6</v>
      </c>
      <c r="C6" s="11"/>
      <c r="D6" s="14">
        <v>0.28086899999999998</v>
      </c>
      <c r="E6" s="11"/>
      <c r="F6" s="11"/>
    </row>
    <row r="7" spans="1:6">
      <c r="A7" s="8"/>
      <c r="B7" s="11" t="s">
        <v>7</v>
      </c>
      <c r="C7" s="11"/>
      <c r="D7" s="15">
        <f>ROUND(D5*D6,0)</f>
        <v>2083</v>
      </c>
      <c r="E7" s="16">
        <f>ROUND(D7/2,0)</f>
        <v>1042</v>
      </c>
      <c r="F7" s="15">
        <f>D7-E7</f>
        <v>1041</v>
      </c>
    </row>
    <row r="8" spans="1:6">
      <c r="A8" s="8"/>
      <c r="B8" s="11" t="s">
        <v>8</v>
      </c>
      <c r="C8" s="11"/>
      <c r="D8" s="12">
        <f>+D5-D7</f>
        <v>5335</v>
      </c>
      <c r="E8" s="13">
        <f>ROUND(D8/2,0)</f>
        <v>2668</v>
      </c>
      <c r="F8" s="12">
        <f>D8-E8</f>
        <v>2667</v>
      </c>
    </row>
    <row r="9" spans="1:6">
      <c r="A9" s="8">
        <v>2</v>
      </c>
      <c r="B9" s="11" t="s">
        <v>249</v>
      </c>
      <c r="C9" s="11"/>
      <c r="D9" s="9"/>
      <c r="E9" s="11"/>
      <c r="F9" s="11"/>
    </row>
    <row r="10" spans="1:6">
      <c r="A10" s="8"/>
      <c r="B10" s="11" t="s">
        <v>10</v>
      </c>
      <c r="C10" s="10">
        <v>4.1139999999999996E-3</v>
      </c>
      <c r="D10" s="12">
        <f>ROUND(D$3*C10,0)</f>
        <v>124</v>
      </c>
      <c r="E10" s="13">
        <f>ROUND(D10/2,0)</f>
        <v>62</v>
      </c>
      <c r="F10" s="12">
        <f>D10-E10</f>
        <v>62</v>
      </c>
    </row>
    <row r="11" spans="1:6">
      <c r="A11" s="8"/>
      <c r="B11" s="11" t="s">
        <v>11</v>
      </c>
      <c r="C11" s="10">
        <v>8.0999999999999996E-4</v>
      </c>
      <c r="D11" s="12">
        <f>ROUND(D$3*C11,0)</f>
        <v>24</v>
      </c>
      <c r="E11" s="13">
        <f>ROUND(D11/2,0)</f>
        <v>12</v>
      </c>
      <c r="F11" s="12">
        <f>D11-E11</f>
        <v>12</v>
      </c>
    </row>
    <row r="12" spans="1:6">
      <c r="A12" s="8">
        <v>2</v>
      </c>
      <c r="B12" s="11" t="s">
        <v>858</v>
      </c>
      <c r="C12" s="11"/>
      <c r="D12" s="9"/>
      <c r="E12" s="11"/>
      <c r="F12" s="11"/>
    </row>
    <row r="13" spans="1:6">
      <c r="A13" s="8"/>
      <c r="B13" s="11" t="s">
        <v>10</v>
      </c>
      <c r="C13" s="10">
        <v>2.0569999999999998E-3</v>
      </c>
      <c r="D13" s="12">
        <f>ROUND(D$3*C13,0)</f>
        <v>62</v>
      </c>
      <c r="E13" s="13">
        <f>ROUND(D13/2,0)</f>
        <v>31</v>
      </c>
      <c r="F13" s="12">
        <f>D13-E13</f>
        <v>31</v>
      </c>
    </row>
    <row r="14" spans="1:6">
      <c r="A14" s="8"/>
      <c r="B14" s="11" t="s">
        <v>11</v>
      </c>
      <c r="C14" s="10">
        <v>6.5499999999999998E-4</v>
      </c>
      <c r="D14" s="12">
        <f>ROUND(D$3*C14,0)</f>
        <v>20</v>
      </c>
      <c r="E14" s="13">
        <f>ROUND(D14/2,0)</f>
        <v>10</v>
      </c>
      <c r="F14" s="12">
        <f>D14-E14</f>
        <v>10</v>
      </c>
    </row>
    <row r="15" spans="1:6">
      <c r="A15" s="8">
        <v>2</v>
      </c>
      <c r="B15" s="11" t="s">
        <v>1333</v>
      </c>
      <c r="C15" s="11"/>
      <c r="D15" s="9"/>
      <c r="E15" s="11"/>
      <c r="F15" s="11"/>
    </row>
    <row r="16" spans="1:6">
      <c r="A16" s="8"/>
      <c r="B16" s="11" t="s">
        <v>10</v>
      </c>
      <c r="C16" s="10">
        <v>7.2620000000000002E-3</v>
      </c>
      <c r="D16" s="12">
        <f>ROUND(D$3*C16,0)</f>
        <v>219</v>
      </c>
      <c r="E16" s="13">
        <f>ROUND(D16/2,0)</f>
        <v>110</v>
      </c>
      <c r="F16" s="12">
        <f>D16-E16</f>
        <v>109</v>
      </c>
    </row>
    <row r="17" spans="1:8">
      <c r="A17" s="8"/>
      <c r="B17" s="11" t="s">
        <v>11</v>
      </c>
      <c r="C17" s="10">
        <v>2.2439999999999999E-3</v>
      </c>
      <c r="D17" s="12">
        <f>ROUND(D$3*C17,0)</f>
        <v>68</v>
      </c>
      <c r="E17" s="13">
        <f>ROUND(D17/2,0)</f>
        <v>34</v>
      </c>
      <c r="F17" s="12">
        <f>D17-E17</f>
        <v>34</v>
      </c>
    </row>
    <row r="18" spans="1:8">
      <c r="A18" s="8">
        <v>2</v>
      </c>
      <c r="B18" s="11" t="s">
        <v>20</v>
      </c>
      <c r="C18" s="11"/>
      <c r="D18" s="9"/>
      <c r="E18" s="11"/>
      <c r="F18" s="11"/>
    </row>
    <row r="19" spans="1:8">
      <c r="A19" s="8"/>
      <c r="B19" s="11" t="s">
        <v>10</v>
      </c>
      <c r="C19" s="10">
        <v>3.117E-3</v>
      </c>
      <c r="D19" s="12">
        <f>ROUND(D$3*C19,0)</f>
        <v>94</v>
      </c>
      <c r="E19" s="13">
        <f>ROUND(D19/2,0)</f>
        <v>47</v>
      </c>
      <c r="F19" s="12">
        <f>D19-E19</f>
        <v>47</v>
      </c>
    </row>
    <row r="20" spans="1:8">
      <c r="A20" s="8"/>
      <c r="B20" s="11" t="s">
        <v>11</v>
      </c>
      <c r="C20" s="10">
        <v>6.8599999999999998E-4</v>
      </c>
      <c r="D20" s="12">
        <f>ROUND(D$3*C20,0)</f>
        <v>21</v>
      </c>
      <c r="E20" s="13">
        <f>ROUND(D20/2,0)</f>
        <v>11</v>
      </c>
      <c r="F20" s="12">
        <f>D20-E20</f>
        <v>10</v>
      </c>
    </row>
    <row r="21" spans="1:8">
      <c r="A21" s="8">
        <v>3</v>
      </c>
      <c r="B21" s="11" t="s">
        <v>1334</v>
      </c>
      <c r="C21" s="10">
        <v>2.3344E-2</v>
      </c>
      <c r="D21" s="12">
        <f>ROUND(D$3*C21,0)</f>
        <v>704</v>
      </c>
      <c r="E21" s="13">
        <f>ROUND(D21/2,0)</f>
        <v>352</v>
      </c>
      <c r="F21" s="12">
        <f>D21-E21</f>
        <v>352</v>
      </c>
    </row>
    <row r="22" spans="1:8">
      <c r="A22" s="8">
        <v>4</v>
      </c>
      <c r="B22" s="11" t="s">
        <v>1335</v>
      </c>
      <c r="C22" s="10">
        <v>0.68181400000000003</v>
      </c>
      <c r="D22" s="9">
        <f>ROUND(D$3*C22,0)</f>
        <v>20561</v>
      </c>
      <c r="E22" s="11">
        <f>ROUND(D22/2,0)</f>
        <v>10281</v>
      </c>
      <c r="F22" s="9">
        <f>D22-E22</f>
        <v>10280</v>
      </c>
    </row>
    <row r="23" spans="1:8">
      <c r="A23" s="8"/>
      <c r="B23" s="11" t="s">
        <v>28</v>
      </c>
      <c r="C23" s="11"/>
      <c r="D23" s="14">
        <v>0.66781900000000005</v>
      </c>
      <c r="E23" s="11"/>
      <c r="F23" s="11"/>
    </row>
    <row r="24" spans="1:8">
      <c r="A24" s="8"/>
      <c r="B24" s="11" t="s">
        <v>29</v>
      </c>
      <c r="C24" s="11"/>
      <c r="D24" s="15">
        <f>ROUND(D22*D23,0)</f>
        <v>13731</v>
      </c>
      <c r="E24" s="16">
        <f>ROUND(D24/2,0)</f>
        <v>6866</v>
      </c>
      <c r="F24" s="15">
        <f>D24-E24</f>
        <v>6865</v>
      </c>
    </row>
    <row r="25" spans="1:8">
      <c r="A25" s="8"/>
      <c r="B25" s="11" t="s">
        <v>30</v>
      </c>
      <c r="C25" s="11"/>
      <c r="D25" s="12">
        <f>+D22-D24</f>
        <v>6830</v>
      </c>
      <c r="E25" s="13">
        <f>ROUND(D25/2,0)</f>
        <v>3415</v>
      </c>
      <c r="F25" s="12">
        <f>D25-E25</f>
        <v>3415</v>
      </c>
    </row>
    <row r="26" spans="1:8">
      <c r="A26" s="8">
        <v>5</v>
      </c>
      <c r="B26" s="11" t="s">
        <v>1336</v>
      </c>
      <c r="C26" s="10">
        <v>2.0382999999999998E-2</v>
      </c>
      <c r="D26" s="12">
        <f>ROUND(D$3*C26,0)</f>
        <v>615</v>
      </c>
      <c r="E26" s="13">
        <f>ROUND(D26/2,0)</f>
        <v>308</v>
      </c>
      <c r="F26" s="12">
        <f>D26-E26</f>
        <v>307</v>
      </c>
    </row>
    <row r="27" spans="1:8">
      <c r="A27" s="8">
        <v>6</v>
      </c>
      <c r="B27" s="11" t="s">
        <v>545</v>
      </c>
      <c r="C27" s="10">
        <v>6.0460000000000002E-3</v>
      </c>
      <c r="D27" s="12">
        <f>+D3-SUM(D4:D5)-SUM(D10:D22)-D26</f>
        <v>182</v>
      </c>
      <c r="E27" s="13">
        <f>ROUND(D27/2,0)</f>
        <v>91</v>
      </c>
      <c r="F27" s="12">
        <f>D27-E27</f>
        <v>91</v>
      </c>
    </row>
    <row r="28" spans="1:8">
      <c r="A28" s="8"/>
      <c r="B28" s="28" t="s">
        <v>288</v>
      </c>
      <c r="C28" s="10">
        <v>1</v>
      </c>
      <c r="D28" s="12">
        <f>+D4+SUM(D7:D21)+SUM(D24:D27)</f>
        <v>30157</v>
      </c>
      <c r="E28" s="12">
        <f>+E4+SUM(E7:E21)+SUM(E24:E27)</f>
        <v>15082</v>
      </c>
      <c r="F28" s="12">
        <f>+F4+SUM(F7:F21)+SUM(F24:F27)</f>
        <v>15075</v>
      </c>
    </row>
    <row r="29" spans="1:8">
      <c r="B29" s="18" t="s">
        <v>38</v>
      </c>
      <c r="D29" s="19">
        <f>+D4</f>
        <v>45</v>
      </c>
      <c r="E29" s="19">
        <f>+E4</f>
        <v>23</v>
      </c>
      <c r="F29" s="19">
        <f>+F4</f>
        <v>22</v>
      </c>
    </row>
    <row r="30" spans="1:8">
      <c r="B30" s="2" t="s">
        <v>39</v>
      </c>
      <c r="D30" s="19">
        <f>+D7</f>
        <v>2083</v>
      </c>
      <c r="E30" s="19">
        <f>+E7</f>
        <v>1042</v>
      </c>
      <c r="F30" s="19">
        <f>+F7</f>
        <v>1041</v>
      </c>
    </row>
    <row r="31" spans="1:8">
      <c r="B31" s="2" t="s">
        <v>40</v>
      </c>
      <c r="D31" s="19">
        <f>+D24</f>
        <v>13731</v>
      </c>
      <c r="E31" s="19">
        <f>+E24</f>
        <v>6866</v>
      </c>
      <c r="F31" s="19">
        <f>+F24</f>
        <v>6865</v>
      </c>
      <c r="H31" s="3">
        <v>1</v>
      </c>
    </row>
    <row r="32" spans="1:8">
      <c r="B32" s="18" t="s">
        <v>41</v>
      </c>
      <c r="D32" s="19">
        <f>+D28-D29-D30-D31</f>
        <v>14298</v>
      </c>
      <c r="E32" s="19">
        <f>+E28-E29-E30-E31</f>
        <v>7151</v>
      </c>
      <c r="F32" s="19">
        <f>+F28-F29-F30-F31</f>
        <v>7147</v>
      </c>
      <c r="H32" s="3">
        <v>2</v>
      </c>
    </row>
    <row r="34" spans="2:4" hidden="1">
      <c r="B34" s="3" t="s">
        <v>42</v>
      </c>
      <c r="C34" s="4">
        <v>0</v>
      </c>
      <c r="D34" s="3">
        <f>+D27-ROUND(D3*C27,0)</f>
        <v>0</v>
      </c>
    </row>
    <row r="71" spans="1:1">
      <c r="A71" s="1" t="s">
        <v>590</v>
      </c>
    </row>
  </sheetData>
  <pageMargins left="0.7" right="0.7" top="0.75" bottom="0.75" header="0.3" footer="0.3"/>
  <pageSetup scale="64"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0">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3" width="9.140625" style="3" hidden="1"/>
    <col min="184" max="184" width="11" style="3" hidden="1"/>
    <col min="185" max="185" width="54.42578125" style="3" hidden="1"/>
    <col min="186" max="246" width="9.140625" style="3" hidden="1"/>
    <col min="247" max="247" width="16.28515625" style="3" hidden="1"/>
    <col min="248" max="248" width="21" style="3" hidden="1"/>
    <col min="249" max="249" width="16" style="3" hidden="1"/>
    <col min="250" max="250" width="18.140625" style="3" hidden="1"/>
    <col min="251" max="439" width="9.140625" style="3" hidden="1"/>
    <col min="440" max="440" width="11" style="3" hidden="1"/>
    <col min="441" max="441" width="54.42578125" style="3" hidden="1"/>
    <col min="442" max="502" width="9.140625" style="3" hidden="1"/>
    <col min="503" max="503" width="16.28515625" style="3" hidden="1"/>
    <col min="504" max="504" width="21" style="3" hidden="1"/>
    <col min="505" max="505" width="16" style="3" hidden="1"/>
    <col min="506" max="506" width="18.140625" style="3" hidden="1"/>
    <col min="507" max="695" width="9.140625" style="3" hidden="1"/>
    <col min="696" max="696" width="11" style="3" hidden="1"/>
    <col min="697" max="697" width="54.42578125" style="3" hidden="1"/>
    <col min="698" max="758" width="9.140625" style="3" hidden="1"/>
    <col min="759" max="759" width="16.28515625" style="3" hidden="1"/>
    <col min="760" max="760" width="21" style="3" hidden="1"/>
    <col min="761" max="761" width="16" style="3" hidden="1"/>
    <col min="762" max="762" width="18.140625" style="3" hidden="1"/>
    <col min="763" max="951" width="9.140625" style="3" hidden="1"/>
    <col min="952" max="952" width="11" style="3" hidden="1"/>
    <col min="953" max="953" width="54.42578125" style="3" hidden="1"/>
    <col min="954" max="1014" width="9.140625" style="3" hidden="1"/>
    <col min="1015" max="1015" width="16.28515625" style="3" hidden="1"/>
    <col min="1016" max="1016" width="21" style="3" hidden="1"/>
    <col min="1017" max="1017" width="16" style="3" hidden="1"/>
    <col min="1018" max="1018" width="18.140625" style="3" hidden="1"/>
    <col min="1019" max="1207" width="9.140625" style="3" hidden="1"/>
    <col min="1208" max="1208" width="11" style="3" hidden="1"/>
    <col min="1209" max="1209" width="54.42578125" style="3" hidden="1"/>
    <col min="1210" max="1270" width="9.140625" style="3" hidden="1"/>
    <col min="1271" max="1271" width="16.28515625" style="3" hidden="1"/>
    <col min="1272" max="1272" width="21" style="3" hidden="1"/>
    <col min="1273" max="1273" width="16" style="3" hidden="1"/>
    <col min="1274" max="1274" width="18.140625" style="3" hidden="1"/>
    <col min="1275" max="1463" width="9.140625" style="3" hidden="1"/>
    <col min="1464" max="1464" width="11" style="3" hidden="1"/>
    <col min="1465" max="1465" width="54.42578125" style="3" hidden="1"/>
    <col min="1466" max="1526" width="9.140625" style="3" hidden="1"/>
    <col min="1527" max="1527" width="16.28515625" style="3" hidden="1"/>
    <col min="1528" max="1528" width="21" style="3" hidden="1"/>
    <col min="1529" max="1529" width="16" style="3" hidden="1"/>
    <col min="1530" max="1530" width="18.140625" style="3" hidden="1"/>
    <col min="1531" max="1719" width="9.140625" style="3" hidden="1"/>
    <col min="1720" max="1720" width="11" style="3" hidden="1"/>
    <col min="1721" max="1721" width="54.42578125" style="3" hidden="1"/>
    <col min="1722" max="1782" width="9.140625" style="3" hidden="1"/>
    <col min="1783" max="1783" width="16.28515625" style="3" hidden="1"/>
    <col min="1784" max="1784" width="21" style="3" hidden="1"/>
    <col min="1785" max="1785" width="16" style="3" hidden="1"/>
    <col min="1786" max="1786" width="18.140625" style="3" hidden="1"/>
    <col min="1787" max="1975" width="9.140625" style="3" hidden="1"/>
    <col min="1976" max="1976" width="11" style="3" hidden="1"/>
    <col min="1977" max="1977" width="54.42578125" style="3" hidden="1"/>
    <col min="1978" max="2038" width="9.140625" style="3" hidden="1"/>
    <col min="2039" max="2039" width="16.28515625" style="3" hidden="1"/>
    <col min="2040" max="2040" width="21" style="3" hidden="1"/>
    <col min="2041" max="2041" width="16" style="3" hidden="1"/>
    <col min="2042" max="2042" width="18.140625" style="3" hidden="1"/>
    <col min="2043" max="2231" width="9.140625" style="3" hidden="1"/>
    <col min="2232" max="2232" width="11" style="3" hidden="1"/>
    <col min="2233" max="2233" width="54.42578125" style="3" hidden="1"/>
    <col min="2234" max="2294" width="9.140625" style="3" hidden="1"/>
    <col min="2295" max="2295" width="16.28515625" style="3" hidden="1"/>
    <col min="2296" max="2296" width="21" style="3" hidden="1"/>
    <col min="2297" max="2297" width="16" style="3" hidden="1"/>
    <col min="2298" max="2298" width="18.140625" style="3" hidden="1"/>
    <col min="2299" max="2487" width="9.140625" style="3" hidden="1"/>
    <col min="2488" max="2488" width="11" style="3" hidden="1"/>
    <col min="2489" max="2489" width="54.42578125" style="3" hidden="1"/>
    <col min="2490" max="2550" width="9.140625" style="3" hidden="1"/>
    <col min="2551" max="2551" width="16.28515625" style="3" hidden="1"/>
    <col min="2552" max="2552" width="21" style="3" hidden="1"/>
    <col min="2553" max="2553" width="16" style="3" hidden="1"/>
    <col min="2554" max="2554" width="18.140625" style="3" hidden="1"/>
    <col min="2555" max="2743" width="9.140625" style="3" hidden="1"/>
    <col min="2744" max="2744" width="11" style="3" hidden="1"/>
    <col min="2745" max="2745" width="54.42578125" style="3" hidden="1"/>
    <col min="2746" max="2806" width="9.140625" style="3" hidden="1"/>
    <col min="2807" max="2807" width="16.28515625" style="3" hidden="1"/>
    <col min="2808" max="2808" width="21" style="3" hidden="1"/>
    <col min="2809" max="2809" width="16" style="3" hidden="1"/>
    <col min="2810" max="2810" width="18.140625" style="3" hidden="1"/>
    <col min="2811" max="2999" width="9.140625" style="3" hidden="1"/>
    <col min="3000" max="3000" width="11" style="3" hidden="1"/>
    <col min="3001" max="3001" width="54.42578125" style="3" hidden="1"/>
    <col min="3002" max="3062" width="9.140625" style="3" hidden="1"/>
    <col min="3063" max="3063" width="16.28515625" style="3" hidden="1"/>
    <col min="3064" max="3064" width="21" style="3" hidden="1"/>
    <col min="3065" max="3065" width="16" style="3" hidden="1"/>
    <col min="3066" max="3066" width="18.140625" style="3" hidden="1"/>
    <col min="3067" max="3255" width="9.140625" style="3" hidden="1"/>
    <col min="3256" max="3256" width="11" style="3" hidden="1"/>
    <col min="3257" max="3257" width="54.42578125" style="3" hidden="1"/>
    <col min="3258" max="3318" width="9.140625" style="3" hidden="1"/>
    <col min="3319" max="3319" width="16.28515625" style="3" hidden="1"/>
    <col min="3320" max="3320" width="21" style="3" hidden="1"/>
    <col min="3321" max="3321" width="16" style="3" hidden="1"/>
    <col min="3322" max="3322" width="18.140625" style="3" hidden="1"/>
    <col min="3323" max="3511" width="9.140625" style="3" hidden="1"/>
    <col min="3512" max="3512" width="11" style="3" hidden="1"/>
    <col min="3513" max="3513" width="54.42578125" style="3" hidden="1"/>
    <col min="3514" max="3574" width="9.140625" style="3" hidden="1"/>
    <col min="3575" max="3575" width="16.28515625" style="3" hidden="1"/>
    <col min="3576" max="3576" width="21" style="3" hidden="1"/>
    <col min="3577" max="3577" width="16" style="3" hidden="1"/>
    <col min="3578" max="3578" width="18.140625" style="3" hidden="1"/>
    <col min="3579" max="3767" width="9.140625" style="3" hidden="1"/>
    <col min="3768" max="3768" width="11" style="3" hidden="1"/>
    <col min="3769" max="3769" width="54.42578125" style="3" hidden="1"/>
    <col min="3770" max="3830" width="9.140625" style="3" hidden="1"/>
    <col min="3831" max="3831" width="16.28515625" style="3" hidden="1"/>
    <col min="3832" max="3832" width="21" style="3" hidden="1"/>
    <col min="3833" max="3833" width="16" style="3" hidden="1"/>
    <col min="3834" max="3834" width="18.140625" style="3" hidden="1"/>
    <col min="3835" max="4023" width="9.140625" style="3" hidden="1"/>
    <col min="4024" max="4024" width="11" style="3" hidden="1"/>
    <col min="4025" max="4025" width="54.42578125" style="3" hidden="1"/>
    <col min="4026" max="4086" width="9.140625" style="3" hidden="1"/>
    <col min="4087" max="4087" width="16.28515625" style="3" hidden="1"/>
    <col min="4088" max="4088" width="21" style="3" hidden="1"/>
    <col min="4089" max="4089" width="16" style="3" hidden="1"/>
    <col min="4090" max="4090" width="18.140625" style="3" hidden="1"/>
    <col min="4091" max="4279" width="9.140625" style="3" hidden="1"/>
    <col min="4280" max="4280" width="11" style="3" hidden="1"/>
    <col min="4281" max="4281" width="54.42578125" style="3" hidden="1"/>
    <col min="4282" max="4342" width="9.140625" style="3" hidden="1"/>
    <col min="4343" max="4343" width="16.28515625" style="3" hidden="1"/>
    <col min="4344" max="4344" width="21" style="3" hidden="1"/>
    <col min="4345" max="4345" width="16" style="3" hidden="1"/>
    <col min="4346" max="4346" width="18.140625" style="3" hidden="1"/>
    <col min="4347" max="4535" width="9.140625" style="3" hidden="1"/>
    <col min="4536" max="4536" width="11" style="3" hidden="1"/>
    <col min="4537" max="4537" width="54.42578125" style="3" hidden="1"/>
    <col min="4538" max="4598" width="9.140625" style="3" hidden="1"/>
    <col min="4599" max="4599" width="16.28515625" style="3" hidden="1"/>
    <col min="4600" max="4600" width="21" style="3" hidden="1"/>
    <col min="4601" max="4601" width="16" style="3" hidden="1"/>
    <col min="4602" max="4602" width="18.140625" style="3" hidden="1"/>
    <col min="4603" max="4791" width="9.140625" style="3" hidden="1"/>
    <col min="4792" max="4792" width="11" style="3" hidden="1"/>
    <col min="4793" max="4793" width="54.42578125" style="3" hidden="1"/>
    <col min="4794" max="4854" width="9.140625" style="3" hidden="1"/>
    <col min="4855" max="4855" width="16.28515625" style="3" hidden="1"/>
    <col min="4856" max="4856" width="21" style="3" hidden="1"/>
    <col min="4857" max="4857" width="16" style="3" hidden="1"/>
    <col min="4858" max="4858" width="18.140625" style="3" hidden="1"/>
    <col min="4859" max="5047" width="9.140625" style="3" hidden="1"/>
    <col min="5048" max="5048" width="11" style="3" hidden="1"/>
    <col min="5049" max="5049" width="54.42578125" style="3" hidden="1"/>
    <col min="5050" max="5110" width="9.140625" style="3" hidden="1"/>
    <col min="5111" max="5111" width="16.28515625" style="3" hidden="1"/>
    <col min="5112" max="5112" width="21" style="3" hidden="1"/>
    <col min="5113" max="5113" width="16" style="3" hidden="1"/>
    <col min="5114" max="5114" width="18.140625" style="3" hidden="1"/>
    <col min="5115" max="5303" width="9.140625" style="3" hidden="1"/>
    <col min="5304" max="5304" width="11" style="3" hidden="1"/>
    <col min="5305" max="5305" width="54.42578125" style="3" hidden="1"/>
    <col min="5306" max="5366" width="9.140625" style="3" hidden="1"/>
    <col min="5367" max="5367" width="16.28515625" style="3" hidden="1"/>
    <col min="5368" max="5368" width="21" style="3" hidden="1"/>
    <col min="5369" max="5369" width="16" style="3" hidden="1"/>
    <col min="5370" max="5370" width="18.140625" style="3" hidden="1"/>
    <col min="5371" max="5559" width="9.140625" style="3" hidden="1"/>
    <col min="5560" max="5560" width="11" style="3" hidden="1"/>
    <col min="5561" max="5561" width="54.42578125" style="3" hidden="1"/>
    <col min="5562" max="5622" width="9.140625" style="3" hidden="1"/>
    <col min="5623" max="5623" width="16.28515625" style="3" hidden="1"/>
    <col min="5624" max="5624" width="21" style="3" hidden="1"/>
    <col min="5625" max="5625" width="16" style="3" hidden="1"/>
    <col min="5626" max="5626" width="18.140625" style="3" hidden="1"/>
    <col min="5627" max="5815" width="9.140625" style="3" hidden="1"/>
    <col min="5816" max="5816" width="11" style="3" hidden="1"/>
    <col min="5817" max="5817" width="54.42578125" style="3" hidden="1"/>
    <col min="5818" max="5878" width="9.140625" style="3" hidden="1"/>
    <col min="5879" max="5879" width="16.28515625" style="3" hidden="1"/>
    <col min="5880" max="5880" width="21" style="3" hidden="1"/>
    <col min="5881" max="5881" width="16" style="3" hidden="1"/>
    <col min="5882" max="5882" width="18.140625" style="3" hidden="1"/>
    <col min="5883" max="6071" width="9.140625" style="3" hidden="1"/>
    <col min="6072" max="6072" width="11" style="3" hidden="1"/>
    <col min="6073" max="6073" width="54.42578125" style="3" hidden="1"/>
    <col min="6074" max="6134" width="9.140625" style="3" hidden="1"/>
    <col min="6135" max="6135" width="16.28515625" style="3" hidden="1"/>
    <col min="6136" max="6136" width="21" style="3" hidden="1"/>
    <col min="6137" max="6137" width="16" style="3" hidden="1"/>
    <col min="6138" max="6138" width="18.140625" style="3" hidden="1"/>
    <col min="6139" max="6327" width="9.140625" style="3" hidden="1"/>
    <col min="6328" max="6328" width="11" style="3" hidden="1"/>
    <col min="6329" max="6329" width="54.42578125" style="3" hidden="1"/>
    <col min="6330" max="6390" width="9.140625" style="3" hidden="1"/>
    <col min="6391" max="6391" width="16.28515625" style="3" hidden="1"/>
    <col min="6392" max="6392" width="21" style="3" hidden="1"/>
    <col min="6393" max="6393" width="16" style="3" hidden="1"/>
    <col min="6394" max="6394" width="18.140625" style="3" hidden="1"/>
    <col min="6395" max="6583" width="9.140625" style="3" hidden="1"/>
    <col min="6584" max="6584" width="11" style="3" hidden="1"/>
    <col min="6585" max="6585" width="54.42578125" style="3" hidden="1"/>
    <col min="6586" max="6646" width="9.140625" style="3" hidden="1"/>
    <col min="6647" max="6647" width="16.28515625" style="3" hidden="1"/>
    <col min="6648" max="6648" width="21" style="3" hidden="1"/>
    <col min="6649" max="6649" width="16" style="3" hidden="1"/>
    <col min="6650" max="6650" width="18.140625" style="3" hidden="1"/>
    <col min="6651" max="6839" width="9.140625" style="3" hidden="1"/>
    <col min="6840" max="6840" width="11" style="3" hidden="1"/>
    <col min="6841" max="6841" width="54.42578125" style="3" hidden="1"/>
    <col min="6842" max="6902" width="9.140625" style="3" hidden="1"/>
    <col min="6903" max="6903" width="16.28515625" style="3" hidden="1"/>
    <col min="6904" max="6904" width="21" style="3" hidden="1"/>
    <col min="6905" max="6905" width="16" style="3" hidden="1"/>
    <col min="6906" max="6906" width="18.140625" style="3" hidden="1"/>
    <col min="6907" max="7095" width="9.140625" style="3" hidden="1"/>
    <col min="7096" max="7096" width="11" style="3" hidden="1"/>
    <col min="7097" max="7097" width="54.42578125" style="3" hidden="1"/>
    <col min="7098" max="7158" width="9.140625" style="3" hidden="1"/>
    <col min="7159" max="7159" width="16.28515625" style="3" hidden="1"/>
    <col min="7160" max="7160" width="21" style="3" hidden="1"/>
    <col min="7161" max="7161" width="16" style="3" hidden="1"/>
    <col min="7162" max="7162" width="18.140625" style="3" hidden="1"/>
    <col min="7163" max="7351" width="9.140625" style="3" hidden="1"/>
    <col min="7352" max="7352" width="11" style="3" hidden="1"/>
    <col min="7353" max="7353" width="54.42578125" style="3" hidden="1"/>
    <col min="7354" max="7414" width="9.140625" style="3" hidden="1"/>
    <col min="7415" max="7415" width="16.28515625" style="3" hidden="1"/>
    <col min="7416" max="7416" width="21" style="3" hidden="1"/>
    <col min="7417" max="7417" width="16" style="3" hidden="1"/>
    <col min="7418" max="7418" width="18.140625" style="3" hidden="1"/>
    <col min="7419" max="7607" width="9.140625" style="3" hidden="1"/>
    <col min="7608" max="7608" width="11" style="3" hidden="1"/>
    <col min="7609" max="7609" width="54.42578125" style="3" hidden="1"/>
    <col min="7610" max="7670" width="9.140625" style="3" hidden="1"/>
    <col min="7671" max="7671" width="16.28515625" style="3" hidden="1"/>
    <col min="7672" max="7672" width="21" style="3" hidden="1"/>
    <col min="7673" max="7673" width="16" style="3" hidden="1"/>
    <col min="7674" max="7674" width="18.140625" style="3" hidden="1"/>
    <col min="7675" max="7863" width="9.140625" style="3" hidden="1"/>
    <col min="7864" max="7864" width="11" style="3" hidden="1"/>
    <col min="7865" max="7865" width="54.42578125" style="3" hidden="1"/>
    <col min="7866" max="7926" width="9.140625" style="3" hidden="1"/>
    <col min="7927" max="7927" width="16.28515625" style="3" hidden="1"/>
    <col min="7928" max="7928" width="21" style="3" hidden="1"/>
    <col min="7929" max="7929" width="16" style="3" hidden="1"/>
    <col min="7930" max="7930" width="18.140625" style="3" hidden="1"/>
    <col min="7931" max="8119" width="9.140625" style="3" hidden="1"/>
    <col min="8120" max="8120" width="11" style="3" hidden="1"/>
    <col min="8121" max="8121" width="54.42578125" style="3" hidden="1"/>
    <col min="8122" max="8182" width="9.140625" style="3" hidden="1"/>
    <col min="8183" max="8183" width="16.28515625" style="3" hidden="1"/>
    <col min="8184" max="8184" width="21" style="3" hidden="1"/>
    <col min="8185" max="8185" width="16" style="3" hidden="1"/>
    <col min="8186" max="8186" width="18.140625" style="3" hidden="1"/>
    <col min="8187" max="8375" width="9.140625" style="3" hidden="1"/>
    <col min="8376" max="8376" width="11" style="3" hidden="1"/>
    <col min="8377" max="8377" width="54.42578125" style="3" hidden="1"/>
    <col min="8378" max="8438" width="9.140625" style="3" hidden="1"/>
    <col min="8439" max="8439" width="16.28515625" style="3" hidden="1"/>
    <col min="8440" max="8440" width="21" style="3" hidden="1"/>
    <col min="8441" max="8441" width="16" style="3" hidden="1"/>
    <col min="8442" max="8442" width="18.140625" style="3" hidden="1"/>
    <col min="8443" max="8631" width="9.140625" style="3" hidden="1"/>
    <col min="8632" max="8632" width="11" style="3" hidden="1"/>
    <col min="8633" max="8633" width="54.42578125" style="3" hidden="1"/>
    <col min="8634" max="8694" width="9.140625" style="3" hidden="1"/>
    <col min="8695" max="8695" width="16.28515625" style="3" hidden="1"/>
    <col min="8696" max="8696" width="21" style="3" hidden="1"/>
    <col min="8697" max="8697" width="16" style="3" hidden="1"/>
    <col min="8698" max="8698" width="18.140625" style="3" hidden="1"/>
    <col min="8699" max="8887" width="9.140625" style="3" hidden="1"/>
    <col min="8888" max="8888" width="11" style="3" hidden="1"/>
    <col min="8889" max="8889" width="54.42578125" style="3" hidden="1"/>
    <col min="8890" max="8950" width="9.140625" style="3" hidden="1"/>
    <col min="8951" max="8951" width="16.28515625" style="3" hidden="1"/>
    <col min="8952" max="8952" width="21" style="3" hidden="1"/>
    <col min="8953" max="8953" width="16" style="3" hidden="1"/>
    <col min="8954" max="8954" width="18.140625" style="3" hidden="1"/>
    <col min="8955" max="9143" width="9.140625" style="3" hidden="1"/>
    <col min="9144" max="9144" width="11" style="3" hidden="1"/>
    <col min="9145" max="9145" width="54.42578125" style="3" hidden="1"/>
    <col min="9146" max="9206" width="9.140625" style="3" hidden="1"/>
    <col min="9207" max="9207" width="16.28515625" style="3" hidden="1"/>
    <col min="9208" max="9208" width="21" style="3" hidden="1"/>
    <col min="9209" max="9209" width="16" style="3" hidden="1"/>
    <col min="9210" max="9210" width="18.140625" style="3" hidden="1"/>
    <col min="9211" max="9399" width="9.140625" style="3" hidden="1"/>
    <col min="9400" max="9400" width="11" style="3" hidden="1"/>
    <col min="9401" max="9401" width="54.42578125" style="3" hidden="1"/>
    <col min="9402" max="9462" width="9.140625" style="3" hidden="1"/>
    <col min="9463" max="9463" width="16.28515625" style="3" hidden="1"/>
    <col min="9464" max="9464" width="21" style="3" hidden="1"/>
    <col min="9465" max="9465" width="16" style="3" hidden="1"/>
    <col min="9466" max="9466" width="18.140625" style="3" hidden="1"/>
    <col min="9467" max="9655" width="9.140625" style="3" hidden="1"/>
    <col min="9656" max="9656" width="11" style="3" hidden="1"/>
    <col min="9657" max="9657" width="54.42578125" style="3" hidden="1"/>
    <col min="9658" max="9718" width="9.140625" style="3" hidden="1"/>
    <col min="9719" max="9719" width="16.28515625" style="3" hidden="1"/>
    <col min="9720" max="9720" width="21" style="3" hidden="1"/>
    <col min="9721" max="9721" width="16" style="3" hidden="1"/>
    <col min="9722" max="9722" width="18.140625" style="3" hidden="1"/>
    <col min="9723" max="9911" width="9.140625" style="3" hidden="1"/>
    <col min="9912" max="9912" width="11" style="3" hidden="1"/>
    <col min="9913" max="9913" width="54.42578125" style="3" hidden="1"/>
    <col min="9914" max="9974" width="9.140625" style="3" hidden="1"/>
    <col min="9975" max="9975" width="16.28515625" style="3" hidden="1"/>
    <col min="9976" max="9976" width="21" style="3" hidden="1"/>
    <col min="9977" max="9977" width="16" style="3" hidden="1"/>
    <col min="9978" max="9978" width="18.140625" style="3" hidden="1"/>
    <col min="9979" max="10167" width="9.140625" style="3" hidden="1"/>
    <col min="10168" max="10168" width="11" style="3" hidden="1"/>
    <col min="10169" max="10169" width="54.42578125" style="3" hidden="1"/>
    <col min="10170" max="10230" width="9.140625" style="3" hidden="1"/>
    <col min="10231" max="10231" width="16.28515625" style="3" hidden="1"/>
    <col min="10232" max="10232" width="21" style="3" hidden="1"/>
    <col min="10233" max="10233" width="16" style="3" hidden="1"/>
    <col min="10234" max="10234" width="18.140625" style="3" hidden="1"/>
    <col min="10235" max="10423" width="9.140625" style="3" hidden="1"/>
    <col min="10424" max="10424" width="11" style="3" hidden="1"/>
    <col min="10425" max="10425" width="54.42578125" style="3" hidden="1"/>
    <col min="10426" max="10486" width="9.140625" style="3" hidden="1"/>
    <col min="10487" max="10487" width="16.28515625" style="3" hidden="1"/>
    <col min="10488" max="10488" width="21" style="3" hidden="1"/>
    <col min="10489" max="10489" width="16" style="3" hidden="1"/>
    <col min="10490" max="10490" width="18.140625" style="3" hidden="1"/>
    <col min="10491" max="10679" width="9.140625" style="3" hidden="1"/>
    <col min="10680" max="10680" width="11" style="3" hidden="1"/>
    <col min="10681" max="10681" width="54.42578125" style="3" hidden="1"/>
    <col min="10682" max="10742" width="9.140625" style="3" hidden="1"/>
    <col min="10743" max="10743" width="16.28515625" style="3" hidden="1"/>
    <col min="10744" max="10744" width="21" style="3" hidden="1"/>
    <col min="10745" max="10745" width="16" style="3" hidden="1"/>
    <col min="10746" max="10746" width="18.140625" style="3" hidden="1"/>
    <col min="10747" max="10935" width="9.140625" style="3" hidden="1"/>
    <col min="10936" max="10936" width="11" style="3" hidden="1"/>
    <col min="10937" max="10937" width="54.42578125" style="3" hidden="1"/>
    <col min="10938" max="10998" width="9.140625" style="3" hidden="1"/>
    <col min="10999" max="10999" width="16.28515625" style="3" hidden="1"/>
    <col min="11000" max="11000" width="21" style="3" hidden="1"/>
    <col min="11001" max="11001" width="16" style="3" hidden="1"/>
    <col min="11002" max="11002" width="18.140625" style="3" hidden="1"/>
    <col min="11003" max="11191" width="9.140625" style="3" hidden="1"/>
    <col min="11192" max="11192" width="11" style="3" hidden="1"/>
    <col min="11193" max="11193" width="54.42578125" style="3" hidden="1"/>
    <col min="11194" max="11254" width="9.140625" style="3" hidden="1"/>
    <col min="11255" max="11255" width="16.28515625" style="3" hidden="1"/>
    <col min="11256" max="11256" width="21" style="3" hidden="1"/>
    <col min="11257" max="11257" width="16" style="3" hidden="1"/>
    <col min="11258" max="11258" width="18.140625" style="3" hidden="1"/>
    <col min="11259" max="11447" width="9.140625" style="3" hidden="1"/>
    <col min="11448" max="11448" width="11" style="3" hidden="1"/>
    <col min="11449" max="11449" width="54.42578125" style="3" hidden="1"/>
    <col min="11450" max="11510" width="9.140625" style="3" hidden="1"/>
    <col min="11511" max="11511" width="16.28515625" style="3" hidden="1"/>
    <col min="11512" max="11512" width="21" style="3" hidden="1"/>
    <col min="11513" max="11513" width="16" style="3" hidden="1"/>
    <col min="11514" max="11514" width="18.140625" style="3" hidden="1"/>
    <col min="11515" max="11703" width="9.140625" style="3" hidden="1"/>
    <col min="11704" max="11704" width="11" style="3" hidden="1"/>
    <col min="11705" max="11705" width="54.42578125" style="3" hidden="1"/>
    <col min="11706" max="11766" width="9.140625" style="3" hidden="1"/>
    <col min="11767" max="11767" width="16.28515625" style="3" hidden="1"/>
    <col min="11768" max="11768" width="21" style="3" hidden="1"/>
    <col min="11769" max="11769" width="16" style="3" hidden="1"/>
    <col min="11770" max="11770" width="18.140625" style="3" hidden="1"/>
    <col min="11771" max="11959" width="9.140625" style="3" hidden="1"/>
    <col min="11960" max="11960" width="11" style="3" hidden="1"/>
    <col min="11961" max="11961" width="54.42578125" style="3" hidden="1"/>
    <col min="11962" max="12022" width="9.140625" style="3" hidden="1"/>
    <col min="12023" max="12023" width="16.28515625" style="3" hidden="1"/>
    <col min="12024" max="12024" width="21" style="3" hidden="1"/>
    <col min="12025" max="12025" width="16" style="3" hidden="1"/>
    <col min="12026" max="12026" width="18.140625" style="3" hidden="1"/>
    <col min="12027" max="12215" width="9.140625" style="3" hidden="1"/>
    <col min="12216" max="12216" width="11" style="3" hidden="1"/>
    <col min="12217" max="12217" width="54.42578125" style="3" hidden="1"/>
    <col min="12218" max="12278" width="9.140625" style="3" hidden="1"/>
    <col min="12279" max="12279" width="16.28515625" style="3" hidden="1"/>
    <col min="12280" max="12280" width="21" style="3" hidden="1"/>
    <col min="12281" max="12281" width="16" style="3" hidden="1"/>
    <col min="12282" max="12282" width="18.140625" style="3" hidden="1"/>
    <col min="12283" max="12471" width="9.140625" style="3" hidden="1"/>
    <col min="12472" max="12472" width="11" style="3" hidden="1"/>
    <col min="12473" max="12473" width="54.42578125" style="3" hidden="1"/>
    <col min="12474" max="12534" width="9.140625" style="3" hidden="1"/>
    <col min="12535" max="12535" width="16.28515625" style="3" hidden="1"/>
    <col min="12536" max="12536" width="21" style="3" hidden="1"/>
    <col min="12537" max="12537" width="16" style="3" hidden="1"/>
    <col min="12538" max="12538" width="18.140625" style="3" hidden="1"/>
    <col min="12539" max="12727" width="9.140625" style="3" hidden="1"/>
    <col min="12728" max="12728" width="11" style="3" hidden="1"/>
    <col min="12729" max="12729" width="54.42578125" style="3" hidden="1"/>
    <col min="12730" max="12790" width="9.140625" style="3" hidden="1"/>
    <col min="12791" max="12791" width="16.28515625" style="3" hidden="1"/>
    <col min="12792" max="12792" width="21" style="3" hidden="1"/>
    <col min="12793" max="12793" width="16" style="3" hidden="1"/>
    <col min="12794" max="12794" width="18.140625" style="3" hidden="1"/>
    <col min="12795" max="12983" width="9.140625" style="3" hidden="1"/>
    <col min="12984" max="12984" width="11" style="3" hidden="1"/>
    <col min="12985" max="12985" width="54.42578125" style="3" hidden="1"/>
    <col min="12986" max="13046" width="9.140625" style="3" hidden="1"/>
    <col min="13047" max="13047" width="16.28515625" style="3" hidden="1"/>
    <col min="13048" max="13048" width="21" style="3" hidden="1"/>
    <col min="13049" max="13049" width="16" style="3" hidden="1"/>
    <col min="13050" max="13050" width="18.140625" style="3" hidden="1"/>
    <col min="13051" max="13239" width="9.140625" style="3" hidden="1"/>
    <col min="13240" max="13240" width="11" style="3" hidden="1"/>
    <col min="13241" max="13241" width="54.42578125" style="3" hidden="1"/>
    <col min="13242" max="13302" width="9.140625" style="3" hidden="1"/>
    <col min="13303" max="13303" width="16.28515625" style="3" hidden="1"/>
    <col min="13304" max="13304" width="21" style="3" hidden="1"/>
    <col min="13305" max="13305" width="16" style="3" hidden="1"/>
    <col min="13306" max="13306" width="18.140625" style="3" hidden="1"/>
    <col min="13307" max="13495" width="9.140625" style="3" hidden="1"/>
    <col min="13496" max="13496" width="11" style="3" hidden="1"/>
    <col min="13497" max="13497" width="54.42578125" style="3" hidden="1"/>
    <col min="13498" max="13558" width="9.140625" style="3" hidden="1"/>
    <col min="13559" max="13559" width="16.28515625" style="3" hidden="1"/>
    <col min="13560" max="13560" width="21" style="3" hidden="1"/>
    <col min="13561" max="13561" width="16" style="3" hidden="1"/>
    <col min="13562" max="13562" width="18.140625" style="3" hidden="1"/>
    <col min="13563" max="13751" width="9.140625" style="3" hidden="1"/>
    <col min="13752" max="13752" width="11" style="3" hidden="1"/>
    <col min="13753" max="13753" width="54.42578125" style="3" hidden="1"/>
    <col min="13754" max="13814" width="9.140625" style="3" hidden="1"/>
    <col min="13815" max="13815" width="16.28515625" style="3" hidden="1"/>
    <col min="13816" max="13816" width="21" style="3" hidden="1"/>
    <col min="13817" max="13817" width="16" style="3" hidden="1"/>
    <col min="13818" max="13818" width="18.140625" style="3" hidden="1"/>
    <col min="13819" max="14007" width="9.140625" style="3" hidden="1"/>
    <col min="14008" max="14008" width="11" style="3" hidden="1"/>
    <col min="14009" max="14009" width="54.42578125" style="3" hidden="1"/>
    <col min="14010" max="14070" width="9.140625" style="3" hidden="1"/>
    <col min="14071" max="14071" width="16.28515625" style="3" hidden="1"/>
    <col min="14072" max="14072" width="21" style="3" hidden="1"/>
    <col min="14073" max="14073" width="16" style="3" hidden="1"/>
    <col min="14074" max="14074" width="18.140625" style="3" hidden="1"/>
    <col min="14075" max="14263" width="9.140625" style="3" hidden="1"/>
    <col min="14264" max="14264" width="11" style="3" hidden="1"/>
    <col min="14265" max="14265" width="54.42578125" style="3" hidden="1"/>
    <col min="14266" max="14326" width="9.140625" style="3" hidden="1"/>
    <col min="14327" max="14327" width="16.28515625" style="3" hidden="1"/>
    <col min="14328" max="14328" width="21" style="3" hidden="1"/>
    <col min="14329" max="14329" width="16" style="3" hidden="1"/>
    <col min="14330" max="14330" width="18.140625" style="3" hidden="1"/>
    <col min="14331" max="14519" width="9.140625" style="3" hidden="1"/>
    <col min="14520" max="14520" width="11" style="3" hidden="1"/>
    <col min="14521" max="14521" width="54.42578125" style="3" hidden="1"/>
    <col min="14522" max="14582" width="9.140625" style="3" hidden="1"/>
    <col min="14583" max="14583" width="16.28515625" style="3" hidden="1"/>
    <col min="14584" max="14584" width="21" style="3" hidden="1"/>
    <col min="14585" max="14585" width="16" style="3" hidden="1"/>
    <col min="14586" max="14586" width="18.140625" style="3" hidden="1"/>
    <col min="14587" max="14775" width="9.140625" style="3" hidden="1"/>
    <col min="14776" max="14776" width="11" style="3" hidden="1"/>
    <col min="14777" max="14777" width="54.42578125" style="3" hidden="1"/>
    <col min="14778" max="14838" width="9.140625" style="3" hidden="1"/>
    <col min="14839" max="14839" width="16.28515625" style="3" hidden="1"/>
    <col min="14840" max="14840" width="21" style="3" hidden="1"/>
    <col min="14841" max="14841" width="16" style="3" hidden="1"/>
    <col min="14842" max="14842" width="18.140625" style="3" hidden="1"/>
    <col min="14843" max="15031" width="9.140625" style="3" hidden="1"/>
    <col min="15032" max="15032" width="11" style="3" hidden="1"/>
    <col min="15033" max="15033" width="54.42578125" style="3" hidden="1"/>
    <col min="15034" max="15094" width="9.140625" style="3" hidden="1"/>
    <col min="15095" max="15095" width="16.28515625" style="3" hidden="1"/>
    <col min="15096" max="15096" width="21" style="3" hidden="1"/>
    <col min="15097" max="15097" width="16" style="3" hidden="1"/>
    <col min="15098" max="15098" width="18.140625" style="3" hidden="1"/>
    <col min="15099" max="15287" width="9.140625" style="3" hidden="1"/>
    <col min="15288" max="15288" width="11" style="3" hidden="1"/>
    <col min="15289" max="15289" width="54.42578125" style="3" hidden="1"/>
    <col min="15290" max="15350" width="9.140625" style="3" hidden="1"/>
    <col min="15351" max="15351" width="16.28515625" style="3" hidden="1"/>
    <col min="15352" max="15352" width="21" style="3" hidden="1"/>
    <col min="15353" max="15353" width="16" style="3" hidden="1"/>
    <col min="15354" max="15354" width="18.140625" style="3" hidden="1"/>
    <col min="15355" max="15543" width="9.140625" style="3" hidden="1"/>
    <col min="15544" max="15544" width="11" style="3" hidden="1"/>
    <col min="15545" max="15545" width="54.42578125" style="3" hidden="1"/>
    <col min="15546" max="15606" width="9.140625" style="3" hidden="1"/>
    <col min="15607" max="15607" width="16.28515625" style="3" hidden="1"/>
    <col min="15608" max="15608" width="21" style="3" hidden="1"/>
    <col min="15609" max="15609" width="16" style="3" hidden="1"/>
    <col min="15610" max="15610" width="18.140625" style="3" hidden="1"/>
    <col min="15611" max="15799" width="9.140625" style="3" hidden="1"/>
    <col min="15800" max="15800" width="11" style="3" hidden="1"/>
    <col min="15801" max="15801" width="54.42578125" style="3" hidden="1"/>
    <col min="15802" max="15862" width="9.140625" style="3" hidden="1"/>
    <col min="15863" max="15863" width="16.28515625" style="3" hidden="1"/>
    <col min="15864" max="15864" width="21" style="3" hidden="1"/>
    <col min="15865" max="15865" width="16" style="3" hidden="1"/>
    <col min="15866" max="15866" width="18.140625" style="3" hidden="1"/>
    <col min="15867" max="16055" width="9.140625" style="3" hidden="1"/>
    <col min="16056" max="16056" width="11" style="3" hidden="1"/>
    <col min="16057" max="16057" width="54.42578125" style="3" hidden="1"/>
    <col min="16058"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1337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Worksheet'!$D$61</f>
        <v>363424</v>
      </c>
      <c r="E3" s="11"/>
      <c r="F3" s="11"/>
    </row>
    <row r="4" spans="1:6">
      <c r="A4" s="8">
        <v>0</v>
      </c>
      <c r="B4" s="11" t="s">
        <v>4</v>
      </c>
      <c r="C4" s="10">
        <v>1.508E-3</v>
      </c>
      <c r="D4" s="12">
        <f>ROUND(D$3*C4,0)</f>
        <v>548</v>
      </c>
      <c r="E4" s="13">
        <f>ROUND(D4/2,0)</f>
        <v>274</v>
      </c>
      <c r="F4" s="12">
        <f>D4-E4</f>
        <v>274</v>
      </c>
    </row>
    <row r="5" spans="1:6">
      <c r="A5" s="8">
        <v>1</v>
      </c>
      <c r="B5" s="11" t="s">
        <v>1338</v>
      </c>
      <c r="C5" s="10">
        <v>0.213057</v>
      </c>
      <c r="D5" s="9">
        <f>ROUND(D$3*C5,0)</f>
        <v>77430</v>
      </c>
      <c r="E5" s="11">
        <f>ROUND(D5/2,0)</f>
        <v>38715</v>
      </c>
      <c r="F5" s="9">
        <f>D5-E5</f>
        <v>38715</v>
      </c>
    </row>
    <row r="6" spans="1:6">
      <c r="A6" s="8"/>
      <c r="B6" s="11" t="s">
        <v>6</v>
      </c>
      <c r="C6" s="11"/>
      <c r="D6" s="14">
        <v>0.124043</v>
      </c>
      <c r="E6" s="11"/>
      <c r="F6" s="11"/>
    </row>
    <row r="7" spans="1:6">
      <c r="A7" s="8"/>
      <c r="B7" s="11" t="s">
        <v>7</v>
      </c>
      <c r="C7" s="11"/>
      <c r="D7" s="15">
        <f>ROUND(D5*D6,0)</f>
        <v>9605</v>
      </c>
      <c r="E7" s="16">
        <f>ROUND(D7/2,0)</f>
        <v>4803</v>
      </c>
      <c r="F7" s="15">
        <f>D7-E7</f>
        <v>4802</v>
      </c>
    </row>
    <row r="8" spans="1:6">
      <c r="A8" s="8"/>
      <c r="B8" s="11" t="s">
        <v>8</v>
      </c>
      <c r="C8" s="11"/>
      <c r="D8" s="12">
        <f>+D5-D7</f>
        <v>67825</v>
      </c>
      <c r="E8" s="13">
        <f>ROUND(D8/2,0)</f>
        <v>33913</v>
      </c>
      <c r="F8" s="12">
        <f>D8-E8</f>
        <v>33912</v>
      </c>
    </row>
    <row r="9" spans="1:6">
      <c r="A9" s="8">
        <v>2</v>
      </c>
      <c r="B9" s="11" t="s">
        <v>1339</v>
      </c>
      <c r="C9" s="11"/>
      <c r="D9" s="9"/>
      <c r="E9" s="11"/>
      <c r="F9" s="11"/>
    </row>
    <row r="10" spans="1:6">
      <c r="A10" s="8"/>
      <c r="B10" s="11" t="s">
        <v>10</v>
      </c>
      <c r="C10" s="10">
        <v>7.5000000000000002E-4</v>
      </c>
      <c r="D10" s="12">
        <f>ROUND(D$3*C10,0)</f>
        <v>273</v>
      </c>
      <c r="E10" s="13">
        <f>ROUND(D10/2,0)</f>
        <v>137</v>
      </c>
      <c r="F10" s="12">
        <f>D10-E10</f>
        <v>136</v>
      </c>
    </row>
    <row r="11" spans="1:6">
      <c r="A11" s="8"/>
      <c r="B11" s="11" t="s">
        <v>11</v>
      </c>
      <c r="C11" s="10">
        <v>0</v>
      </c>
      <c r="D11" s="12">
        <f>ROUND(D$3*C11,0)</f>
        <v>0</v>
      </c>
      <c r="E11" s="13">
        <f>ROUND(D11/2,0)</f>
        <v>0</v>
      </c>
      <c r="F11" s="12">
        <f>D11-E11</f>
        <v>0</v>
      </c>
    </row>
    <row r="12" spans="1:6">
      <c r="A12" s="8">
        <v>2</v>
      </c>
      <c r="B12" s="11" t="s">
        <v>984</v>
      </c>
      <c r="C12" s="11"/>
      <c r="D12" s="9"/>
      <c r="E12" s="11"/>
      <c r="F12" s="11"/>
    </row>
    <row r="13" spans="1:6">
      <c r="A13" s="8"/>
      <c r="B13" s="11" t="s">
        <v>10</v>
      </c>
      <c r="C13" s="10">
        <v>1.6799999999999999E-4</v>
      </c>
      <c r="D13" s="12">
        <f>ROUND(D$3*C13,0)</f>
        <v>61</v>
      </c>
      <c r="E13" s="13">
        <f>ROUND(D13/2,0)</f>
        <v>31</v>
      </c>
      <c r="F13" s="12">
        <f>D13-E13</f>
        <v>30</v>
      </c>
    </row>
    <row r="14" spans="1:6">
      <c r="A14" s="8"/>
      <c r="B14" s="11" t="s">
        <v>11</v>
      </c>
      <c r="C14" s="10">
        <v>0</v>
      </c>
      <c r="D14" s="12">
        <f>ROUND(D$3*C14,0)</f>
        <v>0</v>
      </c>
      <c r="E14" s="13">
        <f>ROUND(D14/2,0)</f>
        <v>0</v>
      </c>
      <c r="F14" s="12">
        <f>D14-E14</f>
        <v>0</v>
      </c>
    </row>
    <row r="15" spans="1:6">
      <c r="A15" s="8">
        <v>2</v>
      </c>
      <c r="B15" s="11" t="s">
        <v>49</v>
      </c>
      <c r="C15" s="11"/>
      <c r="D15" s="9"/>
      <c r="E15" s="11"/>
      <c r="F15" s="11"/>
    </row>
    <row r="16" spans="1:6">
      <c r="A16" s="8"/>
      <c r="B16" s="11" t="s">
        <v>10</v>
      </c>
      <c r="C16" s="10">
        <v>3.1599999999999998E-4</v>
      </c>
      <c r="D16" s="12">
        <f>ROUND(D$3*C16,0)</f>
        <v>115</v>
      </c>
      <c r="E16" s="13">
        <f>ROUND(D16/2,0)</f>
        <v>58</v>
      </c>
      <c r="F16" s="12">
        <f>D16-E16</f>
        <v>57</v>
      </c>
    </row>
    <row r="17" spans="1:6">
      <c r="A17" s="8"/>
      <c r="B17" s="11" t="s">
        <v>11</v>
      </c>
      <c r="C17" s="10">
        <v>0</v>
      </c>
      <c r="D17" s="12">
        <f>ROUND(D$3*C17,0)</f>
        <v>0</v>
      </c>
      <c r="E17" s="13">
        <f>ROUND(D17/2,0)</f>
        <v>0</v>
      </c>
      <c r="F17" s="12">
        <f>D17-E17</f>
        <v>0</v>
      </c>
    </row>
    <row r="18" spans="1:6">
      <c r="A18" s="8">
        <v>2</v>
      </c>
      <c r="B18" s="11" t="s">
        <v>1340</v>
      </c>
      <c r="C18" s="11"/>
      <c r="D18" s="9"/>
      <c r="E18" s="11"/>
      <c r="F18" s="11"/>
    </row>
    <row r="19" spans="1:6">
      <c r="A19" s="8"/>
      <c r="B19" s="11" t="s">
        <v>10</v>
      </c>
      <c r="C19" s="10">
        <v>2.7399999999999999E-4</v>
      </c>
      <c r="D19" s="12">
        <f>ROUND(D$3*C19,0)</f>
        <v>100</v>
      </c>
      <c r="E19" s="13">
        <f>ROUND(D19/2,0)</f>
        <v>50</v>
      </c>
      <c r="F19" s="12">
        <f>D19-E19</f>
        <v>50</v>
      </c>
    </row>
    <row r="20" spans="1:6">
      <c r="A20" s="8"/>
      <c r="B20" s="11" t="s">
        <v>11</v>
      </c>
      <c r="C20" s="10">
        <v>0</v>
      </c>
      <c r="D20" s="12">
        <f>ROUND(D$3*C20,0)</f>
        <v>0</v>
      </c>
      <c r="E20" s="13">
        <f>ROUND(D20/2,0)</f>
        <v>0</v>
      </c>
      <c r="F20" s="12">
        <f>D20-E20</f>
        <v>0</v>
      </c>
    </row>
    <row r="21" spans="1:6">
      <c r="A21" s="8">
        <v>2</v>
      </c>
      <c r="B21" s="11" t="s">
        <v>1341</v>
      </c>
      <c r="C21" s="11"/>
      <c r="D21" s="9"/>
      <c r="E21" s="11"/>
      <c r="F21" s="11"/>
    </row>
    <row r="22" spans="1:6">
      <c r="A22" s="8"/>
      <c r="B22" s="11" t="s">
        <v>10</v>
      </c>
      <c r="C22" s="10">
        <v>1.27E-4</v>
      </c>
      <c r="D22" s="12">
        <f>ROUND(D$3*C22,0)</f>
        <v>46</v>
      </c>
      <c r="E22" s="13">
        <f>ROUND(D22/2,0)</f>
        <v>23</v>
      </c>
      <c r="F22" s="12">
        <f>D22-E22</f>
        <v>23</v>
      </c>
    </row>
    <row r="23" spans="1:6">
      <c r="A23" s="8"/>
      <c r="B23" s="11" t="s">
        <v>11</v>
      </c>
      <c r="C23" s="10">
        <v>0</v>
      </c>
      <c r="D23" s="12">
        <f>ROUND(D$3*C23,0)</f>
        <v>0</v>
      </c>
      <c r="E23" s="13">
        <f>ROUND(D23/2,0)</f>
        <v>0</v>
      </c>
      <c r="F23" s="12">
        <f>D23-E23</f>
        <v>0</v>
      </c>
    </row>
    <row r="24" spans="1:6">
      <c r="A24" s="8">
        <v>2</v>
      </c>
      <c r="B24" s="11" t="s">
        <v>1342</v>
      </c>
      <c r="C24" s="11"/>
      <c r="D24" s="9"/>
      <c r="E24" s="11"/>
      <c r="F24" s="11"/>
    </row>
    <row r="25" spans="1:6">
      <c r="A25" s="8"/>
      <c r="B25" s="11" t="s">
        <v>10</v>
      </c>
      <c r="C25" s="10">
        <v>5.2800000000000004E-4</v>
      </c>
      <c r="D25" s="12">
        <f>ROUND(D$3*C25,0)</f>
        <v>192</v>
      </c>
      <c r="E25" s="13">
        <f>ROUND(D25/2,0)</f>
        <v>96</v>
      </c>
      <c r="F25" s="12">
        <f>D25-E25</f>
        <v>96</v>
      </c>
    </row>
    <row r="26" spans="1:6">
      <c r="A26" s="8"/>
      <c r="B26" s="11" t="s">
        <v>11</v>
      </c>
      <c r="C26" s="10">
        <v>0</v>
      </c>
      <c r="D26" s="12">
        <f>ROUND(D$3*C26,0)</f>
        <v>0</v>
      </c>
      <c r="E26" s="13">
        <f>ROUND(D26/2,0)</f>
        <v>0</v>
      </c>
      <c r="F26" s="12">
        <f>D26-E26</f>
        <v>0</v>
      </c>
    </row>
    <row r="27" spans="1:6">
      <c r="A27" s="8">
        <v>2</v>
      </c>
      <c r="B27" s="11" t="s">
        <v>1343</v>
      </c>
      <c r="C27" s="11"/>
      <c r="D27" s="9"/>
      <c r="E27" s="11"/>
      <c r="F27" s="11"/>
    </row>
    <row r="28" spans="1:6">
      <c r="A28" s="8"/>
      <c r="B28" s="11" t="s">
        <v>10</v>
      </c>
      <c r="C28" s="10">
        <v>2.2009999999999998E-3</v>
      </c>
      <c r="D28" s="12">
        <f>ROUND(D$3*C28,0)</f>
        <v>800</v>
      </c>
      <c r="E28" s="13">
        <f>ROUND(D28/2,0)</f>
        <v>400</v>
      </c>
      <c r="F28" s="12">
        <f>D28-E28</f>
        <v>400</v>
      </c>
    </row>
    <row r="29" spans="1:6">
      <c r="A29" s="8"/>
      <c r="B29" s="11" t="s">
        <v>11</v>
      </c>
      <c r="C29" s="10">
        <v>0</v>
      </c>
      <c r="D29" s="12">
        <f>ROUND(D$3*C29,0)</f>
        <v>0</v>
      </c>
      <c r="E29" s="13">
        <f>ROUND(D29/2,0)</f>
        <v>0</v>
      </c>
      <c r="F29" s="12">
        <f>D29-E29</f>
        <v>0</v>
      </c>
    </row>
    <row r="30" spans="1:6">
      <c r="A30" s="8">
        <v>2</v>
      </c>
      <c r="B30" s="11" t="s">
        <v>1344</v>
      </c>
      <c r="C30" s="11"/>
      <c r="D30" s="9"/>
      <c r="E30" s="11"/>
      <c r="F30" s="11"/>
    </row>
    <row r="31" spans="1:6">
      <c r="A31" s="8"/>
      <c r="B31" s="11" t="s">
        <v>10</v>
      </c>
      <c r="C31" s="10">
        <v>9.41E-4</v>
      </c>
      <c r="D31" s="12">
        <f>ROUND(D$3*C31,0)</f>
        <v>342</v>
      </c>
      <c r="E31" s="13">
        <f>ROUND(D31/2,0)</f>
        <v>171</v>
      </c>
      <c r="F31" s="12">
        <f>D31-E31</f>
        <v>171</v>
      </c>
    </row>
    <row r="32" spans="1:6">
      <c r="A32" s="8"/>
      <c r="B32" s="11" t="s">
        <v>11</v>
      </c>
      <c r="C32" s="10">
        <v>0</v>
      </c>
      <c r="D32" s="12">
        <f>ROUND(D$3*C32,0)</f>
        <v>0</v>
      </c>
      <c r="E32" s="13">
        <f>ROUND(D32/2,0)</f>
        <v>0</v>
      </c>
      <c r="F32" s="12">
        <f>D32-E32</f>
        <v>0</v>
      </c>
    </row>
    <row r="33" spans="1:6">
      <c r="A33" s="8">
        <v>2</v>
      </c>
      <c r="B33" s="11" t="s">
        <v>1345</v>
      </c>
      <c r="C33" s="11"/>
      <c r="D33" s="9"/>
      <c r="E33" s="11"/>
      <c r="F33" s="11"/>
    </row>
    <row r="34" spans="1:6">
      <c r="A34" s="8"/>
      <c r="B34" s="11" t="s">
        <v>10</v>
      </c>
      <c r="C34" s="10">
        <v>3.0299999999999999E-4</v>
      </c>
      <c r="D34" s="12">
        <f>ROUND(D$3*C34,0)</f>
        <v>110</v>
      </c>
      <c r="E34" s="13">
        <f>ROUND(D34/2,0)</f>
        <v>55</v>
      </c>
      <c r="F34" s="12">
        <f>D34-E34</f>
        <v>55</v>
      </c>
    </row>
    <row r="35" spans="1:6">
      <c r="A35" s="8"/>
      <c r="B35" s="11" t="s">
        <v>11</v>
      </c>
      <c r="C35" s="10">
        <v>0</v>
      </c>
      <c r="D35" s="12">
        <f>ROUND(D$3*C35,0)</f>
        <v>0</v>
      </c>
      <c r="E35" s="13">
        <f>ROUND(D35/2,0)</f>
        <v>0</v>
      </c>
      <c r="F35" s="12">
        <f>D35-E35</f>
        <v>0</v>
      </c>
    </row>
    <row r="36" spans="1:6">
      <c r="A36" s="8">
        <v>2</v>
      </c>
      <c r="B36" s="11" t="s">
        <v>1346</v>
      </c>
      <c r="C36" s="11"/>
      <c r="D36" s="9"/>
      <c r="E36" s="11"/>
      <c r="F36" s="11"/>
    </row>
    <row r="37" spans="1:6">
      <c r="A37" s="8"/>
      <c r="B37" s="11" t="s">
        <v>10</v>
      </c>
      <c r="C37" s="10">
        <v>4.2400000000000001E-4</v>
      </c>
      <c r="D37" s="12">
        <f t="shared" ref="D37:D43" si="0">ROUND(D$3*C37,0)</f>
        <v>154</v>
      </c>
      <c r="E37" s="13">
        <f t="shared" ref="E37:E43" si="1">ROUND(D37/2,0)</f>
        <v>77</v>
      </c>
      <c r="F37" s="12">
        <f t="shared" ref="F37:F43" si="2">D37-E37</f>
        <v>77</v>
      </c>
    </row>
    <row r="38" spans="1:6">
      <c r="A38" s="8"/>
      <c r="B38" s="11" t="s">
        <v>11</v>
      </c>
      <c r="C38" s="10">
        <v>0</v>
      </c>
      <c r="D38" s="12">
        <f t="shared" si="0"/>
        <v>0</v>
      </c>
      <c r="E38" s="13">
        <f t="shared" si="1"/>
        <v>0</v>
      </c>
      <c r="F38" s="12">
        <f t="shared" si="2"/>
        <v>0</v>
      </c>
    </row>
    <row r="39" spans="1:6">
      <c r="A39" s="8">
        <v>3</v>
      </c>
      <c r="B39" s="11" t="s">
        <v>1347</v>
      </c>
      <c r="C39" s="10">
        <v>3.264E-3</v>
      </c>
      <c r="D39" s="12">
        <f t="shared" si="0"/>
        <v>1186</v>
      </c>
      <c r="E39" s="13">
        <f t="shared" si="1"/>
        <v>593</v>
      </c>
      <c r="F39" s="12">
        <f t="shared" si="2"/>
        <v>593</v>
      </c>
    </row>
    <row r="40" spans="1:6">
      <c r="A40" s="8">
        <v>3</v>
      </c>
      <c r="B40" s="11" t="s">
        <v>1348</v>
      </c>
      <c r="C40" s="10">
        <v>3.2008000000000002E-2</v>
      </c>
      <c r="D40" s="12">
        <f t="shared" si="0"/>
        <v>11632</v>
      </c>
      <c r="E40" s="13">
        <f t="shared" si="1"/>
        <v>5816</v>
      </c>
      <c r="F40" s="12">
        <f t="shared" si="2"/>
        <v>5816</v>
      </c>
    </row>
    <row r="41" spans="1:6">
      <c r="A41" s="8">
        <v>3</v>
      </c>
      <c r="B41" s="11" t="s">
        <v>1349</v>
      </c>
      <c r="C41" s="10">
        <v>1.4107E-2</v>
      </c>
      <c r="D41" s="12">
        <f t="shared" si="0"/>
        <v>5127</v>
      </c>
      <c r="E41" s="13">
        <f t="shared" si="1"/>
        <v>2564</v>
      </c>
      <c r="F41" s="12">
        <f t="shared" si="2"/>
        <v>2563</v>
      </c>
    </row>
    <row r="42" spans="1:6">
      <c r="A42" s="8">
        <v>3</v>
      </c>
      <c r="B42" s="11" t="s">
        <v>1350</v>
      </c>
      <c r="C42" s="10">
        <v>3.8839999999999999E-3</v>
      </c>
      <c r="D42" s="12">
        <f t="shared" si="0"/>
        <v>1412</v>
      </c>
      <c r="E42" s="13">
        <f t="shared" si="1"/>
        <v>706</v>
      </c>
      <c r="F42" s="12">
        <f t="shared" si="2"/>
        <v>706</v>
      </c>
    </row>
    <row r="43" spans="1:6">
      <c r="A43" s="8">
        <v>4</v>
      </c>
      <c r="B43" s="11" t="s">
        <v>1351</v>
      </c>
      <c r="C43" s="10">
        <v>0.41665799999999997</v>
      </c>
      <c r="D43" s="9">
        <f t="shared" si="0"/>
        <v>151424</v>
      </c>
      <c r="E43" s="11">
        <f t="shared" si="1"/>
        <v>75712</v>
      </c>
      <c r="F43" s="9">
        <f t="shared" si="2"/>
        <v>75712</v>
      </c>
    </row>
    <row r="44" spans="1:6">
      <c r="A44" s="8"/>
      <c r="B44" s="11" t="s">
        <v>28</v>
      </c>
      <c r="C44" s="11"/>
      <c r="D44" s="14">
        <v>0.36108800000000002</v>
      </c>
      <c r="E44" s="11"/>
      <c r="F44" s="11"/>
    </row>
    <row r="45" spans="1:6">
      <c r="A45" s="8"/>
      <c r="B45" s="11" t="s">
        <v>29</v>
      </c>
      <c r="C45" s="11"/>
      <c r="D45" s="15">
        <f>ROUND(D43*D44,0)</f>
        <v>54677</v>
      </c>
      <c r="E45" s="16">
        <f>ROUND(D45/2,0)</f>
        <v>27339</v>
      </c>
      <c r="F45" s="15">
        <f>D45-E45</f>
        <v>27338</v>
      </c>
    </row>
    <row r="46" spans="1:6">
      <c r="A46" s="8"/>
      <c r="B46" s="11" t="s">
        <v>30</v>
      </c>
      <c r="C46" s="11"/>
      <c r="D46" s="12">
        <f>+D43-D45</f>
        <v>96747</v>
      </c>
      <c r="E46" s="13">
        <f>ROUND(D46/2,0)</f>
        <v>48374</v>
      </c>
      <c r="F46" s="12">
        <f>D46-E46</f>
        <v>48373</v>
      </c>
    </row>
    <row r="47" spans="1:6">
      <c r="A47" s="8">
        <v>4</v>
      </c>
      <c r="B47" s="11" t="s">
        <v>1352</v>
      </c>
      <c r="C47" s="10">
        <v>0.18687500000000001</v>
      </c>
      <c r="D47" s="9">
        <f>ROUND(D$3*C47,0)</f>
        <v>67915</v>
      </c>
      <c r="E47" s="11">
        <f>ROUND(D47/2,0)</f>
        <v>33958</v>
      </c>
      <c r="F47" s="9">
        <f>D47-E47</f>
        <v>33957</v>
      </c>
    </row>
    <row r="48" spans="1:6">
      <c r="A48" s="8"/>
      <c r="B48" s="11" t="s">
        <v>28</v>
      </c>
      <c r="C48" s="11"/>
      <c r="D48" s="14">
        <v>0.47829500000000003</v>
      </c>
      <c r="E48" s="11"/>
      <c r="F48" s="11"/>
    </row>
    <row r="49" spans="1:8">
      <c r="A49" s="8"/>
      <c r="B49" s="11" t="s">
        <v>29</v>
      </c>
      <c r="C49" s="11"/>
      <c r="D49" s="15">
        <f>ROUND(D47*D48,0)</f>
        <v>32483</v>
      </c>
      <c r="E49" s="16">
        <f>ROUND(D49/2,0)</f>
        <v>16242</v>
      </c>
      <c r="F49" s="15">
        <f>D49-E49</f>
        <v>16241</v>
      </c>
    </row>
    <row r="50" spans="1:8">
      <c r="A50" s="8"/>
      <c r="B50" s="11" t="s">
        <v>30</v>
      </c>
      <c r="C50" s="11"/>
      <c r="D50" s="12">
        <f>+D47-D49</f>
        <v>35432</v>
      </c>
      <c r="E50" s="13">
        <f>ROUND(D50/2,0)</f>
        <v>17716</v>
      </c>
      <c r="F50" s="12">
        <f>D50-E50</f>
        <v>17716</v>
      </c>
    </row>
    <row r="51" spans="1:8">
      <c r="A51" s="8">
        <v>4</v>
      </c>
      <c r="B51" s="11" t="s">
        <v>1353</v>
      </c>
      <c r="C51" s="10">
        <v>8.4295999999999996E-2</v>
      </c>
      <c r="D51" s="9">
        <f>ROUND(D$3*C51,0)</f>
        <v>30635</v>
      </c>
      <c r="E51" s="11">
        <f>ROUND(D51/2,0)</f>
        <v>15318</v>
      </c>
      <c r="F51" s="9">
        <f>D51-E51</f>
        <v>15317</v>
      </c>
    </row>
    <row r="52" spans="1:8">
      <c r="A52" s="8"/>
      <c r="B52" s="11" t="s">
        <v>28</v>
      </c>
      <c r="C52" s="11"/>
      <c r="D52" s="14">
        <v>0.38762000000000002</v>
      </c>
      <c r="E52" s="11"/>
      <c r="F52" s="11"/>
    </row>
    <row r="53" spans="1:8">
      <c r="A53" s="8"/>
      <c r="B53" s="11" t="s">
        <v>29</v>
      </c>
      <c r="C53" s="11"/>
      <c r="D53" s="15">
        <f>ROUND(D51*D52,0)</f>
        <v>11875</v>
      </c>
      <c r="E53" s="16">
        <f t="shared" ref="E53:E59" si="3">ROUND(D53/2,0)</f>
        <v>5938</v>
      </c>
      <c r="F53" s="15">
        <f t="shared" ref="F53:F59" si="4">D53-E53</f>
        <v>5937</v>
      </c>
    </row>
    <row r="54" spans="1:8">
      <c r="A54" s="8"/>
      <c r="B54" s="11" t="s">
        <v>30</v>
      </c>
      <c r="C54" s="11"/>
      <c r="D54" s="12">
        <f>+D51-D53</f>
        <v>18760</v>
      </c>
      <c r="E54" s="13">
        <f t="shared" si="3"/>
        <v>9380</v>
      </c>
      <c r="F54" s="12">
        <f t="shared" si="4"/>
        <v>9380</v>
      </c>
    </row>
    <row r="55" spans="1:8">
      <c r="A55" s="8">
        <v>5</v>
      </c>
      <c r="B55" s="11" t="s">
        <v>1354</v>
      </c>
      <c r="C55" s="10">
        <v>2.1259999999999999E-3</v>
      </c>
      <c r="D55" s="12">
        <f>ROUND(D$3*C55,0)</f>
        <v>773</v>
      </c>
      <c r="E55" s="13">
        <f t="shared" si="3"/>
        <v>387</v>
      </c>
      <c r="F55" s="12">
        <f t="shared" si="4"/>
        <v>386</v>
      </c>
    </row>
    <row r="56" spans="1:8">
      <c r="A56" s="8">
        <v>5</v>
      </c>
      <c r="B56" s="11" t="s">
        <v>1355</v>
      </c>
      <c r="C56" s="10">
        <v>9.0720000000000002E-3</v>
      </c>
      <c r="D56" s="12">
        <f>ROUND(D$3*C56,0)</f>
        <v>3297</v>
      </c>
      <c r="E56" s="13">
        <f t="shared" si="3"/>
        <v>1649</v>
      </c>
      <c r="F56" s="12">
        <f t="shared" si="4"/>
        <v>1648</v>
      </c>
    </row>
    <row r="57" spans="1:8">
      <c r="A57" s="8">
        <v>5</v>
      </c>
      <c r="B57" s="11" t="s">
        <v>1356</v>
      </c>
      <c r="C57" s="10">
        <v>3.039E-3</v>
      </c>
      <c r="D57" s="12">
        <f>ROUND(D$3*C57,0)</f>
        <v>1104</v>
      </c>
      <c r="E57" s="13">
        <f t="shared" si="3"/>
        <v>552</v>
      </c>
      <c r="F57" s="12">
        <f t="shared" si="4"/>
        <v>552</v>
      </c>
    </row>
    <row r="58" spans="1:8">
      <c r="A58" s="8">
        <v>6</v>
      </c>
      <c r="B58" s="11" t="s">
        <v>1357</v>
      </c>
      <c r="C58" s="10">
        <v>1.1257E-2</v>
      </c>
      <c r="D58" s="12">
        <f>ROUND(D$3*C58,0)</f>
        <v>4091</v>
      </c>
      <c r="E58" s="13">
        <f t="shared" si="3"/>
        <v>2046</v>
      </c>
      <c r="F58" s="12">
        <f t="shared" si="4"/>
        <v>2045</v>
      </c>
    </row>
    <row r="59" spans="1:8">
      <c r="A59" s="8">
        <v>6</v>
      </c>
      <c r="B59" s="11" t="s">
        <v>1358</v>
      </c>
      <c r="C59" s="10">
        <v>1.2817000000000078E-2</v>
      </c>
      <c r="D59" s="12">
        <f>+D3-SUM(D4:D5)-SUM(D10:D43)-D47-D51-SUM(D55:D58)</f>
        <v>4657</v>
      </c>
      <c r="E59" s="13">
        <f t="shared" si="3"/>
        <v>2329</v>
      </c>
      <c r="F59" s="12">
        <f t="shared" si="4"/>
        <v>2328</v>
      </c>
    </row>
    <row r="60" spans="1:8">
      <c r="A60" s="8"/>
      <c r="B60" s="28" t="s">
        <v>288</v>
      </c>
      <c r="C60" s="10">
        <v>1</v>
      </c>
      <c r="D60" s="12">
        <f>+D4+SUM(D7:D42)+SUM(D45:D46)+SUM(D49:D50)+SUM(D53:D59)</f>
        <v>363424</v>
      </c>
      <c r="E60" s="12">
        <f>+E4+SUM(E7:E42)+SUM(E45:E46)+SUM(E49:E50)+SUM(E53:E59)</f>
        <v>181719</v>
      </c>
      <c r="F60" s="12">
        <f>+F4+SUM(F7:F42)+SUM(F45:F46)+SUM(F49:F50)+SUM(F53:F59)</f>
        <v>181705</v>
      </c>
    </row>
    <row r="61" spans="1:8">
      <c r="B61" s="18" t="s">
        <v>38</v>
      </c>
      <c r="D61" s="19">
        <f>+D4</f>
        <v>548</v>
      </c>
      <c r="E61" s="19">
        <f>+E4</f>
        <v>274</v>
      </c>
      <c r="F61" s="19">
        <f>+F4</f>
        <v>274</v>
      </c>
    </row>
    <row r="62" spans="1:8">
      <c r="B62" s="2" t="s">
        <v>39</v>
      </c>
      <c r="D62" s="19">
        <f>+D7</f>
        <v>9605</v>
      </c>
      <c r="E62" s="19">
        <f>+E7</f>
        <v>4803</v>
      </c>
      <c r="F62" s="19">
        <f>+F7</f>
        <v>4802</v>
      </c>
    </row>
    <row r="63" spans="1:8">
      <c r="B63" s="2" t="s">
        <v>40</v>
      </c>
      <c r="D63" s="19">
        <f>+D45+D49+D53</f>
        <v>99035</v>
      </c>
      <c r="E63" s="19">
        <f>+E45+E49+E53</f>
        <v>49519</v>
      </c>
      <c r="F63" s="19">
        <f>+F45+F49+F53</f>
        <v>49516</v>
      </c>
      <c r="H63" s="3">
        <v>1</v>
      </c>
    </row>
    <row r="64" spans="1:8">
      <c r="B64" s="18" t="s">
        <v>41</v>
      </c>
      <c r="D64" s="19">
        <f>+D60-D61-D62-D63</f>
        <v>254236</v>
      </c>
      <c r="E64" s="19">
        <f>+E60-E61-E62-E63</f>
        <v>127123</v>
      </c>
      <c r="F64" s="19">
        <f>+F60-F61-F62-F63</f>
        <v>127113</v>
      </c>
      <c r="H64" s="3">
        <v>2</v>
      </c>
    </row>
    <row r="66" spans="1:4" hidden="1">
      <c r="B66" s="3" t="s">
        <v>42</v>
      </c>
      <c r="C66" s="4">
        <v>-1.9999999999222029E-6</v>
      </c>
      <c r="D66" s="3">
        <f>+D59-ROUND(D3*C59,0)</f>
        <v>-1</v>
      </c>
    </row>
    <row r="71" spans="1:4">
      <c r="A71" s="1" t="s">
        <v>590</v>
      </c>
    </row>
  </sheetData>
  <pageMargins left="0.7" right="0.7" top="0.75" bottom="0.75" header="0.3" footer="0.3"/>
  <pageSetup scale="64"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1">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1892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Worksheet'!$D$62</f>
        <v>208655</v>
      </c>
      <c r="E3" s="11"/>
      <c r="F3" s="11"/>
    </row>
    <row r="4" spans="1:6">
      <c r="A4" s="8">
        <v>0</v>
      </c>
      <c r="B4" s="11" t="s">
        <v>4</v>
      </c>
      <c r="C4" s="10">
        <v>9.8200000000000002E-4</v>
      </c>
      <c r="D4" s="12">
        <f>ROUND(D$3*C4,0)</f>
        <v>205</v>
      </c>
      <c r="E4" s="13">
        <f>ROUND(D4/2,0)</f>
        <v>103</v>
      </c>
      <c r="F4" s="12">
        <f>D4-E4</f>
        <v>102</v>
      </c>
    </row>
    <row r="5" spans="1:6">
      <c r="A5" s="8">
        <v>1</v>
      </c>
      <c r="B5" s="11" t="s">
        <v>1359</v>
      </c>
      <c r="C5" s="10">
        <v>0.209061</v>
      </c>
      <c r="D5" s="9">
        <f>ROUND(D$3*C5,0)</f>
        <v>43622</v>
      </c>
      <c r="E5" s="11">
        <f>ROUND(D5/2,0)</f>
        <v>21811</v>
      </c>
      <c r="F5" s="9">
        <f>D5-E5</f>
        <v>21811</v>
      </c>
    </row>
    <row r="6" spans="1:6">
      <c r="A6" s="8"/>
      <c r="B6" s="11" t="s">
        <v>6</v>
      </c>
      <c r="C6" s="11"/>
      <c r="D6" s="14">
        <v>0.133632</v>
      </c>
      <c r="E6" s="11"/>
      <c r="F6" s="11"/>
    </row>
    <row r="7" spans="1:6">
      <c r="A7" s="8"/>
      <c r="B7" s="11" t="s">
        <v>7</v>
      </c>
      <c r="C7" s="11"/>
      <c r="D7" s="15">
        <f>ROUND(D5*D6,0)</f>
        <v>5829</v>
      </c>
      <c r="E7" s="16">
        <f>ROUND(D7/2,0)</f>
        <v>2915</v>
      </c>
      <c r="F7" s="15">
        <f>D7-E7</f>
        <v>2914</v>
      </c>
    </row>
    <row r="8" spans="1:6">
      <c r="A8" s="8"/>
      <c r="B8" s="11" t="s">
        <v>8</v>
      </c>
      <c r="C8" s="11"/>
      <c r="D8" s="12">
        <f>+D5-D7</f>
        <v>37793</v>
      </c>
      <c r="E8" s="13">
        <f>ROUND(D8/2,0)</f>
        <v>18897</v>
      </c>
      <c r="F8" s="12">
        <f>D8-E8</f>
        <v>18896</v>
      </c>
    </row>
    <row r="9" spans="1:6">
      <c r="A9" s="8">
        <v>2</v>
      </c>
      <c r="B9" s="11" t="s">
        <v>81</v>
      </c>
      <c r="C9" s="11"/>
      <c r="D9" s="9"/>
      <c r="E9" s="11"/>
      <c r="F9" s="11"/>
    </row>
    <row r="10" spans="1:6">
      <c r="A10" s="8"/>
      <c r="B10" s="11" t="s">
        <v>10</v>
      </c>
      <c r="C10" s="10">
        <v>1.194E-3</v>
      </c>
      <c r="D10" s="12">
        <f>ROUND(D$3*C10,0)</f>
        <v>249</v>
      </c>
      <c r="E10" s="13">
        <f>ROUND(D10/2,0)</f>
        <v>125</v>
      </c>
      <c r="F10" s="12">
        <f>D10-E10</f>
        <v>124</v>
      </c>
    </row>
    <row r="11" spans="1:6">
      <c r="A11" s="8"/>
      <c r="B11" s="11" t="s">
        <v>11</v>
      </c>
      <c r="C11" s="10">
        <v>8.5099999999999998E-4</v>
      </c>
      <c r="D11" s="12">
        <f>ROUND(D$3*C11,0)</f>
        <v>178</v>
      </c>
      <c r="E11" s="13">
        <f>ROUND(D11/2,0)</f>
        <v>89</v>
      </c>
      <c r="F11" s="12">
        <f>D11-E11</f>
        <v>89</v>
      </c>
    </row>
    <row r="12" spans="1:6">
      <c r="A12" s="8">
        <v>2</v>
      </c>
      <c r="B12" s="11" t="s">
        <v>372</v>
      </c>
      <c r="C12" s="11"/>
      <c r="D12" s="9"/>
      <c r="E12" s="11"/>
      <c r="F12" s="11"/>
    </row>
    <row r="13" spans="1:6">
      <c r="A13" s="8"/>
      <c r="B13" s="11" t="s">
        <v>10</v>
      </c>
      <c r="C13" s="10">
        <v>8.1000000000000004E-5</v>
      </c>
      <c r="D13" s="12">
        <f>ROUND(D$3*C13,0)</f>
        <v>17</v>
      </c>
      <c r="E13" s="13">
        <f>ROUND(D13/2,0)</f>
        <v>9</v>
      </c>
      <c r="F13" s="12">
        <f>D13-E13</f>
        <v>8</v>
      </c>
    </row>
    <row r="14" spans="1:6">
      <c r="A14" s="8"/>
      <c r="B14" s="11" t="s">
        <v>11</v>
      </c>
      <c r="C14" s="10">
        <v>3.6000000000000001E-5</v>
      </c>
      <c r="D14" s="12">
        <f>ROUND(D$3*C14,0)</f>
        <v>8</v>
      </c>
      <c r="E14" s="13">
        <f>ROUND(D14/2,0)</f>
        <v>4</v>
      </c>
      <c r="F14" s="12">
        <f>D14-E14</f>
        <v>4</v>
      </c>
    </row>
    <row r="15" spans="1:6">
      <c r="A15" s="8">
        <v>2</v>
      </c>
      <c r="B15" s="11" t="s">
        <v>86</v>
      </c>
      <c r="C15" s="11"/>
      <c r="D15" s="9"/>
      <c r="E15" s="11"/>
      <c r="F15" s="11"/>
    </row>
    <row r="16" spans="1:6">
      <c r="A16" s="8"/>
      <c r="B16" s="11" t="s">
        <v>10</v>
      </c>
      <c r="C16" s="10">
        <v>8.1099999999999998E-4</v>
      </c>
      <c r="D16" s="12">
        <f>ROUND(D$3*C16,0)</f>
        <v>169</v>
      </c>
      <c r="E16" s="13">
        <f>ROUND(D16/2,0)</f>
        <v>85</v>
      </c>
      <c r="F16" s="12">
        <f>D16-E16</f>
        <v>84</v>
      </c>
    </row>
    <row r="17" spans="1:6">
      <c r="A17" s="8"/>
      <c r="B17" s="11" t="s">
        <v>11</v>
      </c>
      <c r="C17" s="10">
        <v>1.35E-4</v>
      </c>
      <c r="D17" s="12">
        <f>ROUND(D$3*C17,0)</f>
        <v>28</v>
      </c>
      <c r="E17" s="13">
        <f>ROUND(D17/2,0)</f>
        <v>14</v>
      </c>
      <c r="F17" s="12">
        <f>D17-E17</f>
        <v>14</v>
      </c>
    </row>
    <row r="18" spans="1:6">
      <c r="A18" s="8">
        <v>2</v>
      </c>
      <c r="B18" s="11" t="s">
        <v>49</v>
      </c>
      <c r="C18" s="11"/>
      <c r="D18" s="9"/>
      <c r="E18" s="11"/>
      <c r="F18" s="11"/>
    </row>
    <row r="19" spans="1:6">
      <c r="A19" s="8"/>
      <c r="B19" s="11" t="s">
        <v>10</v>
      </c>
      <c r="C19" s="10">
        <v>1.22E-4</v>
      </c>
      <c r="D19" s="12">
        <f>ROUND(D$3*C19,0)</f>
        <v>25</v>
      </c>
      <c r="E19" s="13">
        <f>ROUND(D19/2,0)</f>
        <v>13</v>
      </c>
      <c r="F19" s="12">
        <f>D19-E19</f>
        <v>12</v>
      </c>
    </row>
    <row r="20" spans="1:6">
      <c r="A20" s="8"/>
      <c r="B20" s="11" t="s">
        <v>11</v>
      </c>
      <c r="C20" s="10">
        <v>2.3E-5</v>
      </c>
      <c r="D20" s="12">
        <f>ROUND(D$3*C20,0)</f>
        <v>5</v>
      </c>
      <c r="E20" s="13">
        <f>ROUND(D20/2,0)</f>
        <v>3</v>
      </c>
      <c r="F20" s="12">
        <f>D20-E20</f>
        <v>2</v>
      </c>
    </row>
    <row r="21" spans="1:6">
      <c r="A21" s="8">
        <v>2</v>
      </c>
      <c r="B21" s="11" t="s">
        <v>14</v>
      </c>
      <c r="C21" s="11"/>
      <c r="D21" s="9"/>
      <c r="E21" s="11"/>
      <c r="F21" s="11"/>
    </row>
    <row r="22" spans="1:6">
      <c r="A22" s="8"/>
      <c r="B22" s="11" t="s">
        <v>10</v>
      </c>
      <c r="C22" s="10">
        <v>1.64E-3</v>
      </c>
      <c r="D22" s="12">
        <f>ROUND(D$3*C22,0)</f>
        <v>342</v>
      </c>
      <c r="E22" s="13">
        <f>ROUND(D22/2,0)</f>
        <v>171</v>
      </c>
      <c r="F22" s="12">
        <f>D22-E22</f>
        <v>171</v>
      </c>
    </row>
    <row r="23" spans="1:6">
      <c r="A23" s="8"/>
      <c r="B23" s="11" t="s">
        <v>11</v>
      </c>
      <c r="C23" s="10">
        <v>7.3899999999999997E-4</v>
      </c>
      <c r="D23" s="12">
        <f>ROUND(D$3*C23,0)</f>
        <v>154</v>
      </c>
      <c r="E23" s="13">
        <f>ROUND(D23/2,0)</f>
        <v>77</v>
      </c>
      <c r="F23" s="12">
        <f>D23-E23</f>
        <v>77</v>
      </c>
    </row>
    <row r="24" spans="1:6">
      <c r="A24" s="8">
        <v>2</v>
      </c>
      <c r="B24" s="11" t="s">
        <v>291</v>
      </c>
      <c r="C24" s="11"/>
      <c r="D24" s="9"/>
      <c r="E24" s="11"/>
      <c r="F24" s="11"/>
    </row>
    <row r="25" spans="1:6">
      <c r="A25" s="8"/>
      <c r="B25" s="11" t="s">
        <v>10</v>
      </c>
      <c r="C25" s="10">
        <v>5.0000000000000004E-6</v>
      </c>
      <c r="D25" s="12">
        <f>ROUND(D$3*C25,0)</f>
        <v>1</v>
      </c>
      <c r="E25" s="13">
        <f>ROUND(D25/2,0)</f>
        <v>1</v>
      </c>
      <c r="F25" s="12">
        <f>D25-E25</f>
        <v>0</v>
      </c>
    </row>
    <row r="26" spans="1:6">
      <c r="A26" s="8"/>
      <c r="B26" s="11" t="s">
        <v>11</v>
      </c>
      <c r="C26" s="10">
        <v>5.0000000000000004E-6</v>
      </c>
      <c r="D26" s="12">
        <f>ROUND(D$3*C26,0)</f>
        <v>1</v>
      </c>
      <c r="E26" s="13">
        <f>ROUND(D26/2,0)</f>
        <v>1</v>
      </c>
      <c r="F26" s="12">
        <f>D26-E26</f>
        <v>0</v>
      </c>
    </row>
    <row r="27" spans="1:6">
      <c r="A27" s="8">
        <v>2</v>
      </c>
      <c r="B27" s="11" t="s">
        <v>50</v>
      </c>
      <c r="C27" s="11"/>
      <c r="D27" s="9"/>
      <c r="E27" s="11"/>
      <c r="F27" s="11"/>
    </row>
    <row r="28" spans="1:6">
      <c r="A28" s="8"/>
      <c r="B28" s="11" t="s">
        <v>10</v>
      </c>
      <c r="C28" s="10">
        <v>2.6999999999999999E-5</v>
      </c>
      <c r="D28" s="12">
        <f>ROUND(D$3*C28,0)</f>
        <v>6</v>
      </c>
      <c r="E28" s="13">
        <f>ROUND(D28/2,0)</f>
        <v>3</v>
      </c>
      <c r="F28" s="12">
        <f>D28-E28</f>
        <v>3</v>
      </c>
    </row>
    <row r="29" spans="1:6">
      <c r="A29" s="8"/>
      <c r="B29" s="11" t="s">
        <v>11</v>
      </c>
      <c r="C29" s="10">
        <v>9.0000000000000002E-6</v>
      </c>
      <c r="D29" s="12">
        <f>ROUND(D$3*C29,0)</f>
        <v>2</v>
      </c>
      <c r="E29" s="13">
        <f>ROUND(D29/2,0)</f>
        <v>1</v>
      </c>
      <c r="F29" s="12">
        <f>D29-E29</f>
        <v>1</v>
      </c>
    </row>
    <row r="30" spans="1:6">
      <c r="A30" s="8">
        <v>2</v>
      </c>
      <c r="B30" s="11" t="s">
        <v>53</v>
      </c>
      <c r="C30" s="11"/>
      <c r="D30" s="9"/>
      <c r="E30" s="11"/>
      <c r="F30" s="11"/>
    </row>
    <row r="31" spans="1:6">
      <c r="A31" s="8"/>
      <c r="B31" s="11" t="s">
        <v>10</v>
      </c>
      <c r="C31" s="10">
        <v>1.41E-3</v>
      </c>
      <c r="D31" s="12">
        <f>ROUND(D$3*C31,0)</f>
        <v>294</v>
      </c>
      <c r="E31" s="13">
        <f>ROUND(D31/2,0)</f>
        <v>147</v>
      </c>
      <c r="F31" s="12">
        <f>D31-E31</f>
        <v>147</v>
      </c>
    </row>
    <row r="32" spans="1:6">
      <c r="A32" s="8"/>
      <c r="B32" s="11" t="s">
        <v>11</v>
      </c>
      <c r="C32" s="10">
        <v>5.5400000000000002E-4</v>
      </c>
      <c r="D32" s="12">
        <f>ROUND(D$3*C32,0)</f>
        <v>116</v>
      </c>
      <c r="E32" s="13">
        <f>ROUND(D32/2,0)</f>
        <v>58</v>
      </c>
      <c r="F32" s="12">
        <f>D32-E32</f>
        <v>58</v>
      </c>
    </row>
    <row r="33" spans="1:6">
      <c r="A33" s="8">
        <v>2</v>
      </c>
      <c r="B33" s="11" t="s">
        <v>568</v>
      </c>
      <c r="C33" s="11"/>
      <c r="D33" s="9"/>
      <c r="E33" s="11"/>
      <c r="F33" s="11"/>
    </row>
    <row r="34" spans="1:6">
      <c r="A34" s="8"/>
      <c r="B34" s="11" t="s">
        <v>10</v>
      </c>
      <c r="C34" s="10">
        <v>2.1599999999999999E-4</v>
      </c>
      <c r="D34" s="12">
        <f>ROUND(D$3*C34,0)</f>
        <v>45</v>
      </c>
      <c r="E34" s="13">
        <f>ROUND(D34/2,0)</f>
        <v>23</v>
      </c>
      <c r="F34" s="12">
        <f>D34-E34</f>
        <v>22</v>
      </c>
    </row>
    <row r="35" spans="1:6">
      <c r="A35" s="8"/>
      <c r="B35" s="11" t="s">
        <v>11</v>
      </c>
      <c r="C35" s="10">
        <v>4.1E-5</v>
      </c>
      <c r="D35" s="12">
        <f>ROUND(D$3*C35,0)</f>
        <v>9</v>
      </c>
      <c r="E35" s="13">
        <f>ROUND(D35/2,0)</f>
        <v>5</v>
      </c>
      <c r="F35" s="12">
        <f>D35-E35</f>
        <v>4</v>
      </c>
    </row>
    <row r="36" spans="1:6">
      <c r="A36" s="8">
        <v>2</v>
      </c>
      <c r="B36" s="11" t="s">
        <v>691</v>
      </c>
      <c r="C36" s="11"/>
      <c r="D36" s="9"/>
      <c r="E36" s="11"/>
      <c r="F36" s="11"/>
    </row>
    <row r="37" spans="1:6">
      <c r="A37" s="8"/>
      <c r="B37" s="11" t="s">
        <v>10</v>
      </c>
      <c r="C37" s="10">
        <v>1.8000000000000001E-4</v>
      </c>
      <c r="D37" s="12">
        <f>ROUND(D$3*C37,0)</f>
        <v>38</v>
      </c>
      <c r="E37" s="13">
        <f>ROUND(D37/2,0)</f>
        <v>19</v>
      </c>
      <c r="F37" s="12">
        <f>D37-E37</f>
        <v>19</v>
      </c>
    </row>
    <row r="38" spans="1:6">
      <c r="A38" s="8"/>
      <c r="B38" s="11" t="s">
        <v>11</v>
      </c>
      <c r="C38" s="10">
        <v>3.1999999999999999E-5</v>
      </c>
      <c r="D38" s="12">
        <f>ROUND(D$3*C38,0)</f>
        <v>7</v>
      </c>
      <c r="E38" s="13">
        <f>ROUND(D38/2,0)</f>
        <v>4</v>
      </c>
      <c r="F38" s="12">
        <f>D38-E38</f>
        <v>3</v>
      </c>
    </row>
    <row r="39" spans="1:6">
      <c r="A39" s="8">
        <v>2</v>
      </c>
      <c r="B39" s="11" t="s">
        <v>627</v>
      </c>
      <c r="C39" s="11"/>
      <c r="D39" s="9"/>
      <c r="E39" s="11"/>
      <c r="F39" s="11"/>
    </row>
    <row r="40" spans="1:6">
      <c r="A40" s="8"/>
      <c r="B40" s="11" t="s">
        <v>10</v>
      </c>
      <c r="C40" s="10">
        <v>4.3199999999999998E-4</v>
      </c>
      <c r="D40" s="12">
        <f>ROUND(D$3*C40,0)</f>
        <v>90</v>
      </c>
      <c r="E40" s="13">
        <f>ROUND(D40/2,0)</f>
        <v>45</v>
      </c>
      <c r="F40" s="12">
        <f>D40-E40</f>
        <v>45</v>
      </c>
    </row>
    <row r="41" spans="1:6">
      <c r="A41" s="8"/>
      <c r="B41" s="11" t="s">
        <v>11</v>
      </c>
      <c r="C41" s="10">
        <v>1.9799999999999999E-4</v>
      </c>
      <c r="D41" s="12">
        <f>ROUND(D$3*C41,0)</f>
        <v>41</v>
      </c>
      <c r="E41" s="13">
        <f>ROUND(D41/2,0)</f>
        <v>21</v>
      </c>
      <c r="F41" s="12">
        <f>D41-E41</f>
        <v>20</v>
      </c>
    </row>
    <row r="42" spans="1:6">
      <c r="A42" s="8">
        <v>2</v>
      </c>
      <c r="B42" s="11" t="s">
        <v>22</v>
      </c>
      <c r="C42" s="11"/>
      <c r="D42" s="9"/>
      <c r="E42" s="11"/>
      <c r="F42" s="11"/>
    </row>
    <row r="43" spans="1:6">
      <c r="A43" s="8"/>
      <c r="B43" s="11" t="s">
        <v>10</v>
      </c>
      <c r="C43" s="10">
        <v>1.9661999999999999E-2</v>
      </c>
      <c r="D43" s="12">
        <f>ROUND(D$3*C43,0)</f>
        <v>4103</v>
      </c>
      <c r="E43" s="13">
        <f>ROUND(D43/2,0)</f>
        <v>2052</v>
      </c>
      <c r="F43" s="12">
        <f>D43-E43</f>
        <v>2051</v>
      </c>
    </row>
    <row r="44" spans="1:6">
      <c r="A44" s="8"/>
      <c r="B44" s="11" t="s">
        <v>11</v>
      </c>
      <c r="C44" s="10">
        <v>1.0130999999999999E-2</v>
      </c>
      <c r="D44" s="12">
        <f>ROUND(D$3*C44,0)</f>
        <v>2114</v>
      </c>
      <c r="E44" s="13">
        <f>ROUND(D44/2,0)</f>
        <v>1057</v>
      </c>
      <c r="F44" s="12">
        <f>D44-E44</f>
        <v>1057</v>
      </c>
    </row>
    <row r="45" spans="1:6">
      <c r="A45" s="8">
        <v>2</v>
      </c>
      <c r="B45" s="11" t="s">
        <v>61</v>
      </c>
      <c r="C45" s="11"/>
      <c r="D45" s="9"/>
      <c r="E45" s="11"/>
      <c r="F45" s="11"/>
    </row>
    <row r="46" spans="1:6">
      <c r="A46" s="8"/>
      <c r="B46" s="11" t="s">
        <v>10</v>
      </c>
      <c r="C46" s="10">
        <v>1.26E-4</v>
      </c>
      <c r="D46" s="12">
        <f>ROUND(D$3*C46,0)</f>
        <v>26</v>
      </c>
      <c r="E46" s="13">
        <f>ROUND(D46/2,0)</f>
        <v>13</v>
      </c>
      <c r="F46" s="12">
        <f>D46-E46</f>
        <v>13</v>
      </c>
    </row>
    <row r="47" spans="1:6">
      <c r="A47" s="8"/>
      <c r="B47" s="11" t="s">
        <v>11</v>
      </c>
      <c r="C47" s="10">
        <v>8.1000000000000004E-5</v>
      </c>
      <c r="D47" s="12">
        <f>ROUND(D$3*C47,0)</f>
        <v>17</v>
      </c>
      <c r="E47" s="13">
        <f>ROUND(D47/2,0)</f>
        <v>9</v>
      </c>
      <c r="F47" s="12">
        <f>D47-E47</f>
        <v>8</v>
      </c>
    </row>
    <row r="48" spans="1:6">
      <c r="A48" s="8">
        <v>3</v>
      </c>
      <c r="B48" s="11" t="s">
        <v>1364</v>
      </c>
      <c r="C48" s="10">
        <v>0</v>
      </c>
      <c r="D48" s="12">
        <f>ROUND(D$3*C48,0)</f>
        <v>0</v>
      </c>
      <c r="E48" s="13">
        <f>ROUND(D48/2,0)</f>
        <v>0</v>
      </c>
      <c r="F48" s="12">
        <f>D48-E48</f>
        <v>0</v>
      </c>
    </row>
    <row r="49" spans="1:8">
      <c r="A49" s="8">
        <v>3</v>
      </c>
      <c r="B49" s="11" t="s">
        <v>1363</v>
      </c>
      <c r="C49" s="10">
        <v>6.2480000000000001E-3</v>
      </c>
      <c r="D49" s="12">
        <f>ROUND(D$3*C49,0)</f>
        <v>1304</v>
      </c>
      <c r="E49" s="13">
        <f>ROUND(D49/2,0)</f>
        <v>652</v>
      </c>
      <c r="F49" s="12">
        <f>D49-E49</f>
        <v>652</v>
      </c>
    </row>
    <row r="50" spans="1:8">
      <c r="A50" s="8">
        <v>4</v>
      </c>
      <c r="B50" s="11" t="s">
        <v>1362</v>
      </c>
      <c r="C50" s="10">
        <v>3.4800999999999999E-2</v>
      </c>
      <c r="D50" s="9">
        <f>ROUND(D$3*C50,0)</f>
        <v>7261</v>
      </c>
      <c r="E50" s="11">
        <f>ROUND(D50/2,0)</f>
        <v>3631</v>
      </c>
      <c r="F50" s="9">
        <f>D50-E50</f>
        <v>3630</v>
      </c>
    </row>
    <row r="51" spans="1:8">
      <c r="A51" s="8"/>
      <c r="B51" s="11" t="s">
        <v>28</v>
      </c>
      <c r="C51" s="11"/>
      <c r="D51" s="14">
        <v>0.333783</v>
      </c>
      <c r="E51" s="11"/>
      <c r="F51" s="11"/>
    </row>
    <row r="52" spans="1:8">
      <c r="A52" s="8"/>
      <c r="B52" s="11" t="s">
        <v>29</v>
      </c>
      <c r="C52" s="11"/>
      <c r="D52" s="15">
        <f>ROUND(D50*D51,0)</f>
        <v>2424</v>
      </c>
      <c r="E52" s="16">
        <f>ROUND(D52/2,0)</f>
        <v>1212</v>
      </c>
      <c r="F52" s="15">
        <f>D52-E52</f>
        <v>1212</v>
      </c>
    </row>
    <row r="53" spans="1:8">
      <c r="A53" s="8"/>
      <c r="B53" s="11" t="s">
        <v>30</v>
      </c>
      <c r="C53" s="11"/>
      <c r="D53" s="12">
        <f>+D50-D52</f>
        <v>4837</v>
      </c>
      <c r="E53" s="13">
        <f>ROUND(D53/2,0)</f>
        <v>2419</v>
      </c>
      <c r="F53" s="12">
        <f>D53-E53</f>
        <v>2418</v>
      </c>
    </row>
    <row r="54" spans="1:8">
      <c r="A54" s="8">
        <v>4</v>
      </c>
      <c r="B54" s="11" t="s">
        <v>1360</v>
      </c>
      <c r="C54" s="10">
        <v>0.67374599999999996</v>
      </c>
      <c r="D54" s="9">
        <f>ROUND(D$3*C54,0)</f>
        <v>140580</v>
      </c>
      <c r="E54" s="11">
        <f>ROUND(D54/2,0)</f>
        <v>70290</v>
      </c>
      <c r="F54" s="9">
        <f>D54-E54</f>
        <v>70290</v>
      </c>
    </row>
    <row r="55" spans="1:8">
      <c r="A55" s="8"/>
      <c r="B55" s="11" t="s">
        <v>28</v>
      </c>
      <c r="C55" s="11"/>
      <c r="D55" s="14">
        <v>0.38364799999999999</v>
      </c>
      <c r="E55" s="11"/>
      <c r="F55" s="11"/>
    </row>
    <row r="56" spans="1:8">
      <c r="A56" s="8"/>
      <c r="B56" s="11" t="s">
        <v>29</v>
      </c>
      <c r="C56" s="11"/>
      <c r="D56" s="15">
        <f>ROUND(D54*D55,0)</f>
        <v>53933</v>
      </c>
      <c r="E56" s="16">
        <f>ROUND(D56/2,0)</f>
        <v>26967</v>
      </c>
      <c r="F56" s="15">
        <f>D56-E56</f>
        <v>26966</v>
      </c>
    </row>
    <row r="57" spans="1:8">
      <c r="A57" s="8"/>
      <c r="B57" s="11" t="s">
        <v>30</v>
      </c>
      <c r="C57" s="11"/>
      <c r="D57" s="12">
        <f>+D54-D56</f>
        <v>86647</v>
      </c>
      <c r="E57" s="13">
        <f>ROUND(D57/2,0)</f>
        <v>43324</v>
      </c>
      <c r="F57" s="12">
        <f>D57-E57</f>
        <v>43323</v>
      </c>
    </row>
    <row r="58" spans="1:8">
      <c r="A58" s="8">
        <v>5</v>
      </c>
      <c r="B58" s="11" t="s">
        <v>1361</v>
      </c>
      <c r="C58" s="10">
        <v>3.6421000000000037E-2</v>
      </c>
      <c r="D58" s="12">
        <f>+D3-SUM(D4:D5)-SUM(D10:D50)-D54</f>
        <v>7598</v>
      </c>
      <c r="E58" s="13">
        <f>ROUND(D58/2,0)</f>
        <v>3799</v>
      </c>
      <c r="F58" s="12">
        <f>D58-E58</f>
        <v>3799</v>
      </c>
    </row>
    <row r="59" spans="1:8">
      <c r="A59" s="8">
        <v>6</v>
      </c>
      <c r="B59" s="11" t="s">
        <v>264</v>
      </c>
      <c r="C59" s="10">
        <v>0</v>
      </c>
      <c r="D59" s="12">
        <f>ROUND(D$3*C59,0)</f>
        <v>0</v>
      </c>
      <c r="E59" s="13">
        <f>ROUND(D59/2,0)</f>
        <v>0</v>
      </c>
      <c r="F59" s="12">
        <f>D59-E59</f>
        <v>0</v>
      </c>
    </row>
    <row r="60" spans="1:8">
      <c r="A60" s="8"/>
      <c r="B60" s="28" t="s">
        <v>288</v>
      </c>
      <c r="C60" s="10">
        <v>1</v>
      </c>
      <c r="D60" s="43">
        <f>+D4+SUM(D7:D49)+SUM(D52:D53)+SUM(D56:D59)</f>
        <v>208655</v>
      </c>
      <c r="E60" s="43">
        <f>+E4+SUM(E7:E49)+SUM(E52:E53)+SUM(E56:E59)</f>
        <v>104337</v>
      </c>
      <c r="F60" s="43">
        <f>+F4+SUM(F7:F49)+SUM(F52:F53)+SUM(F56:F59)</f>
        <v>104318</v>
      </c>
    </row>
    <row r="61" spans="1:8">
      <c r="B61" s="18" t="s">
        <v>38</v>
      </c>
      <c r="D61" s="19">
        <f>+D4</f>
        <v>205</v>
      </c>
      <c r="E61" s="19">
        <f>+E4</f>
        <v>103</v>
      </c>
      <c r="F61" s="19">
        <f>+F4</f>
        <v>102</v>
      </c>
    </row>
    <row r="62" spans="1:8">
      <c r="B62" s="2" t="s">
        <v>39</v>
      </c>
      <c r="D62" s="19">
        <f>+D7</f>
        <v>5829</v>
      </c>
      <c r="E62" s="19">
        <f>+E7</f>
        <v>2915</v>
      </c>
      <c r="F62" s="19">
        <f>+F7</f>
        <v>2914</v>
      </c>
    </row>
    <row r="63" spans="1:8">
      <c r="B63" s="2" t="s">
        <v>40</v>
      </c>
      <c r="D63" s="19">
        <f>+D52+D56</f>
        <v>56357</v>
      </c>
      <c r="E63" s="19">
        <f>+E52+E56</f>
        <v>28179</v>
      </c>
      <c r="F63" s="19">
        <f>+F52+F56</f>
        <v>28178</v>
      </c>
      <c r="H63" s="3">
        <v>1</v>
      </c>
    </row>
    <row r="64" spans="1:8">
      <c r="B64" s="18" t="s">
        <v>41</v>
      </c>
      <c r="D64" s="19">
        <f>+D60-D61-D62-D63</f>
        <v>146264</v>
      </c>
      <c r="E64" s="19">
        <f>+E60-E61-E62-E63</f>
        <v>73140</v>
      </c>
      <c r="F64" s="19">
        <f>+F60-F61-F62-F63</f>
        <v>73124</v>
      </c>
      <c r="H64" s="3">
        <v>2</v>
      </c>
    </row>
    <row r="66" spans="1:4" hidden="1">
      <c r="B66" s="3" t="s">
        <v>42</v>
      </c>
      <c r="C66" s="4">
        <v>-1.9999999999603668E-6</v>
      </c>
      <c r="D66" s="3">
        <f>+D58-ROUND(D3*C58,0)</f>
        <v>-1</v>
      </c>
    </row>
    <row r="71" spans="1:4">
      <c r="A71" s="1" t="s">
        <v>590</v>
      </c>
    </row>
  </sheetData>
  <pageMargins left="0.7" right="0.7" top="0.75" bottom="0.75" header="0.3" footer="0.3"/>
  <pageSetup scale="64"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2">
    <pageSetUpPr fitToPage="1"/>
  </sheetPr>
  <dimension ref="A1:WVB79"/>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1365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Worksheet'!$D$63</f>
        <v>90140</v>
      </c>
      <c r="E3" s="11"/>
      <c r="F3" s="11"/>
    </row>
    <row r="4" spans="1:6">
      <c r="A4" s="8">
        <v>0</v>
      </c>
      <c r="B4" s="11" t="s">
        <v>4</v>
      </c>
      <c r="C4" s="10">
        <v>1.178E-3</v>
      </c>
      <c r="D4" s="12">
        <f>ROUND(D$3*C4,0)</f>
        <v>106</v>
      </c>
      <c r="E4" s="13">
        <f>ROUND(D4/2,0)</f>
        <v>53</v>
      </c>
      <c r="F4" s="12">
        <f>D4-E4</f>
        <v>53</v>
      </c>
    </row>
    <row r="5" spans="1:6">
      <c r="A5" s="8">
        <v>1</v>
      </c>
      <c r="B5" s="11" t="s">
        <v>1366</v>
      </c>
      <c r="C5" s="10">
        <v>0.239431</v>
      </c>
      <c r="D5" s="9">
        <f>ROUND(D$3*C5,0)</f>
        <v>21582</v>
      </c>
      <c r="E5" s="11">
        <f>ROUND(D5/2,0)</f>
        <v>10791</v>
      </c>
      <c r="F5" s="9">
        <f>D5-E5</f>
        <v>10791</v>
      </c>
    </row>
    <row r="6" spans="1:6">
      <c r="A6" s="8"/>
      <c r="B6" s="11" t="s">
        <v>6</v>
      </c>
      <c r="C6" s="11"/>
      <c r="D6" s="14">
        <v>0.12388299999999999</v>
      </c>
      <c r="E6" s="11"/>
      <c r="F6" s="11"/>
    </row>
    <row r="7" spans="1:6">
      <c r="A7" s="8"/>
      <c r="B7" s="11" t="s">
        <v>7</v>
      </c>
      <c r="C7" s="11"/>
      <c r="D7" s="15">
        <f>ROUND(D5*D6,0)</f>
        <v>2674</v>
      </c>
      <c r="E7" s="16">
        <f>ROUND(D7/2,0)</f>
        <v>1337</v>
      </c>
      <c r="F7" s="15">
        <f>D7-E7</f>
        <v>1337</v>
      </c>
    </row>
    <row r="8" spans="1:6">
      <c r="A8" s="8"/>
      <c r="B8" s="11" t="s">
        <v>8</v>
      </c>
      <c r="C8" s="11"/>
      <c r="D8" s="12">
        <f>+D5-D7</f>
        <v>18908</v>
      </c>
      <c r="E8" s="13">
        <f>ROUND(D8/2,0)</f>
        <v>9454</v>
      </c>
      <c r="F8" s="12">
        <f>D8-E8</f>
        <v>9454</v>
      </c>
    </row>
    <row r="9" spans="1:6">
      <c r="A9" s="8">
        <v>2</v>
      </c>
      <c r="B9" s="11" t="s">
        <v>46</v>
      </c>
      <c r="C9" s="11"/>
      <c r="D9" s="9"/>
      <c r="E9" s="11"/>
      <c r="F9" s="11"/>
    </row>
    <row r="10" spans="1:6">
      <c r="A10" s="8"/>
      <c r="B10" s="11" t="s">
        <v>10</v>
      </c>
      <c r="C10" s="10">
        <v>1.1471E-2</v>
      </c>
      <c r="D10" s="12">
        <f>ROUND(D$3*C10,0)</f>
        <v>1034</v>
      </c>
      <c r="E10" s="13">
        <f>ROUND(D10/2,0)</f>
        <v>517</v>
      </c>
      <c r="F10" s="12">
        <f>D10-E10</f>
        <v>517</v>
      </c>
    </row>
    <row r="11" spans="1:6">
      <c r="A11" s="8"/>
      <c r="B11" s="11" t="s">
        <v>11</v>
      </c>
      <c r="C11" s="10">
        <v>5.3810000000000004E-3</v>
      </c>
      <c r="D11" s="12">
        <f>ROUND(D$3*C11,0)</f>
        <v>485</v>
      </c>
      <c r="E11" s="13">
        <f>ROUND(D11/2,0)</f>
        <v>243</v>
      </c>
      <c r="F11" s="12">
        <f>D11-E11</f>
        <v>242</v>
      </c>
    </row>
    <row r="12" spans="1:6">
      <c r="A12" s="8">
        <v>2</v>
      </c>
      <c r="B12" s="11" t="s">
        <v>1367</v>
      </c>
      <c r="C12" s="11"/>
      <c r="D12" s="9"/>
      <c r="E12" s="11"/>
      <c r="F12" s="11"/>
    </row>
    <row r="13" spans="1:6">
      <c r="A13" s="8"/>
      <c r="B13" s="11" t="s">
        <v>10</v>
      </c>
      <c r="C13" s="10">
        <v>1.0640000000000001E-3</v>
      </c>
      <c r="D13" s="12">
        <f>ROUND(D$3*C13,0)</f>
        <v>96</v>
      </c>
      <c r="E13" s="13">
        <f>ROUND(D13/2,0)</f>
        <v>48</v>
      </c>
      <c r="F13" s="12">
        <f>D13-E13</f>
        <v>48</v>
      </c>
    </row>
    <row r="14" spans="1:6">
      <c r="A14" s="8"/>
      <c r="B14" s="11" t="s">
        <v>11</v>
      </c>
      <c r="C14" s="10">
        <v>8.7600000000000004E-4</v>
      </c>
      <c r="D14" s="12">
        <f>ROUND(D$3*C14,0)</f>
        <v>79</v>
      </c>
      <c r="E14" s="13">
        <f>ROUND(D14/2,0)</f>
        <v>40</v>
      </c>
      <c r="F14" s="12">
        <f>D14-E14</f>
        <v>39</v>
      </c>
    </row>
    <row r="15" spans="1:6">
      <c r="A15" s="8">
        <v>2</v>
      </c>
      <c r="B15" s="11" t="s">
        <v>855</v>
      </c>
      <c r="C15" s="11"/>
      <c r="D15" s="9"/>
      <c r="E15" s="11"/>
      <c r="F15" s="11"/>
    </row>
    <row r="16" spans="1:6">
      <c r="A16" s="8"/>
      <c r="B16" s="11" t="s">
        <v>10</v>
      </c>
      <c r="C16" s="10">
        <v>1.0640000000000001E-3</v>
      </c>
      <c r="D16" s="12">
        <f>ROUND(D$3*C16,0)</f>
        <v>96</v>
      </c>
      <c r="E16" s="13">
        <f>ROUND(D16/2,0)</f>
        <v>48</v>
      </c>
      <c r="F16" s="12">
        <f>D16-E16</f>
        <v>48</v>
      </c>
    </row>
    <row r="17" spans="1:6">
      <c r="A17" s="8"/>
      <c r="B17" s="11" t="s">
        <v>11</v>
      </c>
      <c r="C17" s="10">
        <v>7.3999999999999999E-4</v>
      </c>
      <c r="D17" s="12">
        <f>ROUND(D$3*C17,0)</f>
        <v>67</v>
      </c>
      <c r="E17" s="13">
        <f>ROUND(D17/2,0)</f>
        <v>34</v>
      </c>
      <c r="F17" s="12">
        <f>D17-E17</f>
        <v>33</v>
      </c>
    </row>
    <row r="18" spans="1:6">
      <c r="A18" s="8">
        <v>2</v>
      </c>
      <c r="B18" s="11" t="s">
        <v>777</v>
      </c>
      <c r="C18" s="11"/>
      <c r="D18" s="9"/>
      <c r="E18" s="11"/>
      <c r="F18" s="11"/>
    </row>
    <row r="19" spans="1:6">
      <c r="A19" s="8"/>
      <c r="B19" s="11" t="s">
        <v>10</v>
      </c>
      <c r="C19" s="10">
        <v>3.1000000000000001E-5</v>
      </c>
      <c r="D19" s="12">
        <f>ROUND(D$3*C19,0)</f>
        <v>3</v>
      </c>
      <c r="E19" s="13">
        <f>ROUND(D19/2,0)</f>
        <v>2</v>
      </c>
      <c r="F19" s="12">
        <f>D19-E19</f>
        <v>1</v>
      </c>
    </row>
    <row r="20" spans="1:6">
      <c r="A20" s="8"/>
      <c r="B20" s="11" t="s">
        <v>11</v>
      </c>
      <c r="C20" s="10">
        <v>1.0000000000000001E-5</v>
      </c>
      <c r="D20" s="12">
        <f>ROUND(D$3*C20,0)</f>
        <v>1</v>
      </c>
      <c r="E20" s="13">
        <f>ROUND(D20/2,0)</f>
        <v>1</v>
      </c>
      <c r="F20" s="12">
        <f>D20-E20</f>
        <v>0</v>
      </c>
    </row>
    <row r="21" spans="1:6">
      <c r="A21" s="8">
        <v>2</v>
      </c>
      <c r="B21" s="11" t="s">
        <v>49</v>
      </c>
      <c r="C21" s="11"/>
      <c r="D21" s="9"/>
      <c r="E21" s="11"/>
      <c r="F21" s="11"/>
    </row>
    <row r="22" spans="1:6">
      <c r="A22" s="8"/>
      <c r="B22" s="11" t="s">
        <v>10</v>
      </c>
      <c r="C22" s="10">
        <v>0</v>
      </c>
      <c r="D22" s="12">
        <f>ROUND(D$3*C22,0)</f>
        <v>0</v>
      </c>
      <c r="E22" s="13">
        <f>ROUND(D22/2,0)</f>
        <v>0</v>
      </c>
      <c r="F22" s="12">
        <f>D22-E22</f>
        <v>0</v>
      </c>
    </row>
    <row r="23" spans="1:6">
      <c r="A23" s="8"/>
      <c r="B23" s="11" t="s">
        <v>11</v>
      </c>
      <c r="C23" s="10">
        <v>0</v>
      </c>
      <c r="D23" s="12">
        <f>ROUND(D$3*C23,0)</f>
        <v>0</v>
      </c>
      <c r="E23" s="13">
        <f>ROUND(D23/2,0)</f>
        <v>0</v>
      </c>
      <c r="F23" s="12">
        <f>D23-E23</f>
        <v>0</v>
      </c>
    </row>
    <row r="24" spans="1:6">
      <c r="A24" s="8">
        <v>2</v>
      </c>
      <c r="B24" s="11" t="s">
        <v>181</v>
      </c>
      <c r="C24" s="11"/>
      <c r="D24" s="9"/>
      <c r="E24" s="11"/>
      <c r="F24" s="11"/>
    </row>
    <row r="25" spans="1:6">
      <c r="A25" s="8"/>
      <c r="B25" s="11" t="s">
        <v>10</v>
      </c>
      <c r="C25" s="10">
        <v>3.5500000000000001E-4</v>
      </c>
      <c r="D25" s="12">
        <f>ROUND(D$3*C25,0)</f>
        <v>32</v>
      </c>
      <c r="E25" s="13">
        <f>ROUND(D25/2,0)</f>
        <v>16</v>
      </c>
      <c r="F25" s="12">
        <f>D25-E25</f>
        <v>16</v>
      </c>
    </row>
    <row r="26" spans="1:6">
      <c r="A26" s="8"/>
      <c r="B26" s="11" t="s">
        <v>11</v>
      </c>
      <c r="C26" s="10">
        <v>2.0900000000000001E-4</v>
      </c>
      <c r="D26" s="12">
        <f>ROUND(D$3*C26,0)</f>
        <v>19</v>
      </c>
      <c r="E26" s="13">
        <f>ROUND(D26/2,0)</f>
        <v>10</v>
      </c>
      <c r="F26" s="12">
        <f>D26-E26</f>
        <v>9</v>
      </c>
    </row>
    <row r="27" spans="1:6">
      <c r="A27" s="8">
        <v>2</v>
      </c>
      <c r="B27" s="11" t="s">
        <v>857</v>
      </c>
      <c r="C27" s="11"/>
      <c r="D27" s="9"/>
      <c r="E27" s="11"/>
      <c r="F27" s="11"/>
    </row>
    <row r="28" spans="1:6">
      <c r="A28" s="8"/>
      <c r="B28" s="11" t="s">
        <v>10</v>
      </c>
      <c r="C28" s="10">
        <v>5.8399999999999999E-4</v>
      </c>
      <c r="D28" s="12">
        <f>ROUND(D$3*C28,0)</f>
        <v>53</v>
      </c>
      <c r="E28" s="13">
        <f>ROUND(D28/2,0)</f>
        <v>27</v>
      </c>
      <c r="F28" s="12">
        <f>D28-E28</f>
        <v>26</v>
      </c>
    </row>
    <row r="29" spans="1:6">
      <c r="A29" s="8"/>
      <c r="B29" s="11" t="s">
        <v>11</v>
      </c>
      <c r="C29" s="10">
        <v>2.61E-4</v>
      </c>
      <c r="D29" s="12">
        <f>ROUND(D$3*C29,0)</f>
        <v>24</v>
      </c>
      <c r="E29" s="13">
        <f>ROUND(D29/2,0)</f>
        <v>12</v>
      </c>
      <c r="F29" s="12">
        <f>D29-E29</f>
        <v>12</v>
      </c>
    </row>
    <row r="30" spans="1:6">
      <c r="A30" s="8">
        <v>2</v>
      </c>
      <c r="B30" s="11" t="s">
        <v>1368</v>
      </c>
      <c r="C30" s="11"/>
      <c r="D30" s="9"/>
      <c r="E30" s="11"/>
      <c r="F30" s="11"/>
    </row>
    <row r="31" spans="1:6">
      <c r="A31" s="8"/>
      <c r="B31" s="11" t="s">
        <v>10</v>
      </c>
      <c r="C31" s="10">
        <v>5.2099999999999998E-4</v>
      </c>
      <c r="D31" s="12">
        <f>ROUND(D$3*C31,0)</f>
        <v>47</v>
      </c>
      <c r="E31" s="13">
        <f>ROUND(D31/2,0)</f>
        <v>24</v>
      </c>
      <c r="F31" s="12">
        <f>D31-E31</f>
        <v>23</v>
      </c>
    </row>
    <row r="32" spans="1:6">
      <c r="A32" s="8"/>
      <c r="B32" s="11" t="s">
        <v>11</v>
      </c>
      <c r="C32" s="10">
        <v>2.5000000000000001E-4</v>
      </c>
      <c r="D32" s="12">
        <f>ROUND(D$3*C32,0)</f>
        <v>23</v>
      </c>
      <c r="E32" s="13">
        <f>ROUND(D32/2,0)</f>
        <v>12</v>
      </c>
      <c r="F32" s="12">
        <f>D32-E32</f>
        <v>11</v>
      </c>
    </row>
    <row r="33" spans="1:6">
      <c r="A33" s="8">
        <v>2</v>
      </c>
      <c r="B33" s="11" t="s">
        <v>1369</v>
      </c>
      <c r="C33" s="11"/>
      <c r="D33" s="9"/>
      <c r="E33" s="11"/>
      <c r="F33" s="11"/>
    </row>
    <row r="34" spans="1:6">
      <c r="A34" s="8"/>
      <c r="B34" s="11" t="s">
        <v>10</v>
      </c>
      <c r="C34" s="10">
        <v>0</v>
      </c>
      <c r="D34" s="12">
        <f>ROUND(D$3*C34,0)</f>
        <v>0</v>
      </c>
      <c r="E34" s="13">
        <f>ROUND(D34/2,0)</f>
        <v>0</v>
      </c>
      <c r="F34" s="12">
        <f>D34-E34</f>
        <v>0</v>
      </c>
    </row>
    <row r="35" spans="1:6">
      <c r="A35" s="8"/>
      <c r="B35" s="11" t="s">
        <v>11</v>
      </c>
      <c r="C35" s="10">
        <v>0</v>
      </c>
      <c r="D35" s="12">
        <f>ROUND(D$3*C35,0)</f>
        <v>0</v>
      </c>
      <c r="E35" s="13">
        <f>ROUND(D35/2,0)</f>
        <v>0</v>
      </c>
      <c r="F35" s="12">
        <f>D35-E35</f>
        <v>0</v>
      </c>
    </row>
    <row r="36" spans="1:6">
      <c r="A36" s="8">
        <v>2</v>
      </c>
      <c r="B36" s="11" t="s">
        <v>149</v>
      </c>
      <c r="C36" s="11"/>
      <c r="D36" s="9"/>
      <c r="E36" s="11"/>
      <c r="F36" s="11"/>
    </row>
    <row r="37" spans="1:6">
      <c r="A37" s="8"/>
      <c r="B37" s="11" t="s">
        <v>10</v>
      </c>
      <c r="C37" s="10">
        <v>0</v>
      </c>
      <c r="D37" s="12">
        <f>ROUND(D$3*C37,0)</f>
        <v>0</v>
      </c>
      <c r="E37" s="13">
        <f>ROUND(D37/2,0)</f>
        <v>0</v>
      </c>
      <c r="F37" s="12">
        <f>D37-E37</f>
        <v>0</v>
      </c>
    </row>
    <row r="38" spans="1:6">
      <c r="A38" s="8"/>
      <c r="B38" s="11" t="s">
        <v>11</v>
      </c>
      <c r="C38" s="10">
        <v>0</v>
      </c>
      <c r="D38" s="12">
        <f>ROUND(D$3*C38,0)</f>
        <v>0</v>
      </c>
      <c r="E38" s="13">
        <f>ROUND(D38/2,0)</f>
        <v>0</v>
      </c>
      <c r="F38" s="12">
        <f>D38-E38</f>
        <v>0</v>
      </c>
    </row>
    <row r="39" spans="1:6">
      <c r="A39" s="8">
        <v>2</v>
      </c>
      <c r="B39" s="11" t="s">
        <v>20</v>
      </c>
      <c r="C39" s="11"/>
      <c r="D39" s="9"/>
      <c r="E39" s="11"/>
      <c r="F39" s="11"/>
    </row>
    <row r="40" spans="1:6">
      <c r="A40" s="8"/>
      <c r="B40" s="11" t="s">
        <v>10</v>
      </c>
      <c r="C40" s="10">
        <v>0</v>
      </c>
      <c r="D40" s="12">
        <f>ROUND(D$3*C40,0)</f>
        <v>0</v>
      </c>
      <c r="E40" s="13">
        <f>ROUND(D40/2,0)</f>
        <v>0</v>
      </c>
      <c r="F40" s="12">
        <f>D40-E40</f>
        <v>0</v>
      </c>
    </row>
    <row r="41" spans="1:6">
      <c r="A41" s="8"/>
      <c r="B41" s="11" t="s">
        <v>11</v>
      </c>
      <c r="C41" s="10">
        <v>0</v>
      </c>
      <c r="D41" s="12">
        <f>ROUND(D$3*C41,0)</f>
        <v>0</v>
      </c>
      <c r="E41" s="13">
        <f>ROUND(D41/2,0)</f>
        <v>0</v>
      </c>
      <c r="F41" s="12">
        <f>D41-E41</f>
        <v>0</v>
      </c>
    </row>
    <row r="42" spans="1:6">
      <c r="A42" s="8">
        <v>2</v>
      </c>
      <c r="B42" s="11" t="s">
        <v>21</v>
      </c>
      <c r="C42" s="11"/>
      <c r="D42" s="9"/>
      <c r="E42" s="11"/>
      <c r="F42" s="11"/>
    </row>
    <row r="43" spans="1:6">
      <c r="A43" s="8"/>
      <c r="B43" s="11" t="s">
        <v>10</v>
      </c>
      <c r="C43" s="10">
        <v>2.92E-4</v>
      </c>
      <c r="D43" s="12">
        <f>ROUND(D$3*C43,0)</f>
        <v>26</v>
      </c>
      <c r="E43" s="13">
        <f>ROUND(D43/2,0)</f>
        <v>13</v>
      </c>
      <c r="F43" s="12">
        <f>D43-E43</f>
        <v>13</v>
      </c>
    </row>
    <row r="44" spans="1:6">
      <c r="A44" s="8"/>
      <c r="B44" s="11" t="s">
        <v>11</v>
      </c>
      <c r="C44" s="10">
        <v>4.6900000000000002E-4</v>
      </c>
      <c r="D44" s="12">
        <f>ROUND(D$3*C44,0)</f>
        <v>42</v>
      </c>
      <c r="E44" s="13">
        <f>ROUND(D44/2,0)</f>
        <v>21</v>
      </c>
      <c r="F44" s="12">
        <f>D44-E44</f>
        <v>21</v>
      </c>
    </row>
    <row r="45" spans="1:6">
      <c r="A45" s="8">
        <v>2</v>
      </c>
      <c r="B45" s="11" t="s">
        <v>22</v>
      </c>
      <c r="C45" s="11"/>
      <c r="D45" s="9"/>
      <c r="E45" s="11"/>
      <c r="F45" s="11"/>
    </row>
    <row r="46" spans="1:6">
      <c r="A46" s="8"/>
      <c r="B46" s="11" t="s">
        <v>10</v>
      </c>
      <c r="C46" s="10">
        <v>1.5430000000000001E-3</v>
      </c>
      <c r="D46" s="12">
        <f t="shared" ref="D46:D54" si="0">ROUND(D$3*C46,0)</f>
        <v>139</v>
      </c>
      <c r="E46" s="13">
        <f t="shared" ref="E46:E54" si="1">ROUND(D46/2,0)</f>
        <v>70</v>
      </c>
      <c r="F46" s="12">
        <f t="shared" ref="F46:F54" si="2">D46-E46</f>
        <v>69</v>
      </c>
    </row>
    <row r="47" spans="1:6">
      <c r="A47" s="8"/>
      <c r="B47" s="11" t="s">
        <v>11</v>
      </c>
      <c r="C47" s="10">
        <v>9.3800000000000003E-4</v>
      </c>
      <c r="D47" s="12">
        <f t="shared" si="0"/>
        <v>85</v>
      </c>
      <c r="E47" s="13">
        <f t="shared" si="1"/>
        <v>43</v>
      </c>
      <c r="F47" s="12">
        <f t="shared" si="2"/>
        <v>42</v>
      </c>
    </row>
    <row r="48" spans="1:6">
      <c r="A48" s="8">
        <v>3</v>
      </c>
      <c r="B48" s="11" t="s">
        <v>1370</v>
      </c>
      <c r="C48" s="10">
        <v>7.5100000000000004E-4</v>
      </c>
      <c r="D48" s="12">
        <f t="shared" si="0"/>
        <v>68</v>
      </c>
      <c r="E48" s="13">
        <f t="shared" si="1"/>
        <v>34</v>
      </c>
      <c r="F48" s="12">
        <f t="shared" si="2"/>
        <v>34</v>
      </c>
    </row>
    <row r="49" spans="1:6">
      <c r="A49" s="8">
        <v>3</v>
      </c>
      <c r="B49" s="11" t="s">
        <v>1371</v>
      </c>
      <c r="C49" s="10">
        <v>0</v>
      </c>
      <c r="D49" s="12">
        <f t="shared" si="0"/>
        <v>0</v>
      </c>
      <c r="E49" s="13">
        <f t="shared" si="1"/>
        <v>0</v>
      </c>
      <c r="F49" s="12">
        <f t="shared" si="2"/>
        <v>0</v>
      </c>
    </row>
    <row r="50" spans="1:6">
      <c r="A50" s="8">
        <v>3</v>
      </c>
      <c r="B50" s="11" t="s">
        <v>1372</v>
      </c>
      <c r="C50" s="10">
        <v>3.1000000000000001E-5</v>
      </c>
      <c r="D50" s="12">
        <f t="shared" si="0"/>
        <v>3</v>
      </c>
      <c r="E50" s="13">
        <f t="shared" si="1"/>
        <v>2</v>
      </c>
      <c r="F50" s="12">
        <f t="shared" si="2"/>
        <v>1</v>
      </c>
    </row>
    <row r="51" spans="1:6">
      <c r="A51" s="8">
        <v>3</v>
      </c>
      <c r="B51" s="11" t="s">
        <v>1373</v>
      </c>
      <c r="C51" s="10">
        <v>0</v>
      </c>
      <c r="D51" s="12">
        <f t="shared" si="0"/>
        <v>0</v>
      </c>
      <c r="E51" s="13">
        <f t="shared" si="1"/>
        <v>0</v>
      </c>
      <c r="F51" s="12">
        <f t="shared" si="2"/>
        <v>0</v>
      </c>
    </row>
    <row r="52" spans="1:6">
      <c r="A52" s="8">
        <v>3</v>
      </c>
      <c r="B52" s="11" t="s">
        <v>1374</v>
      </c>
      <c r="C52" s="10">
        <v>4.5997000000000003E-2</v>
      </c>
      <c r="D52" s="12">
        <f t="shared" si="0"/>
        <v>4146</v>
      </c>
      <c r="E52" s="13">
        <f t="shared" si="1"/>
        <v>2073</v>
      </c>
      <c r="F52" s="12">
        <f t="shared" si="2"/>
        <v>2073</v>
      </c>
    </row>
    <row r="53" spans="1:6">
      <c r="A53" s="8">
        <v>3</v>
      </c>
      <c r="B53" s="11" t="s">
        <v>1375</v>
      </c>
      <c r="C53" s="10">
        <v>2.555E-3</v>
      </c>
      <c r="D53" s="12">
        <f t="shared" si="0"/>
        <v>230</v>
      </c>
      <c r="E53" s="13">
        <f t="shared" si="1"/>
        <v>115</v>
      </c>
      <c r="F53" s="12">
        <f t="shared" si="2"/>
        <v>115</v>
      </c>
    </row>
    <row r="54" spans="1:6">
      <c r="A54" s="8">
        <v>4</v>
      </c>
      <c r="B54" s="11" t="s">
        <v>261</v>
      </c>
      <c r="C54" s="10">
        <v>0</v>
      </c>
      <c r="D54" s="9">
        <f t="shared" si="0"/>
        <v>0</v>
      </c>
      <c r="E54" s="11">
        <f t="shared" si="1"/>
        <v>0</v>
      </c>
      <c r="F54" s="9">
        <f t="shared" si="2"/>
        <v>0</v>
      </c>
    </row>
    <row r="55" spans="1:6">
      <c r="A55" s="8"/>
      <c r="B55" s="11" t="s">
        <v>28</v>
      </c>
      <c r="C55" s="11"/>
      <c r="D55" s="14">
        <v>0.37726100000000001</v>
      </c>
      <c r="E55" s="11"/>
      <c r="F55" s="11"/>
    </row>
    <row r="56" spans="1:6">
      <c r="A56" s="8"/>
      <c r="B56" s="11" t="s">
        <v>29</v>
      </c>
      <c r="C56" s="11"/>
      <c r="D56" s="15">
        <f>ROUND(D54*D55,0)</f>
        <v>0</v>
      </c>
      <c r="E56" s="16">
        <f>ROUND(D56/2,0)</f>
        <v>0</v>
      </c>
      <c r="F56" s="15">
        <f>D56-E56</f>
        <v>0</v>
      </c>
    </row>
    <row r="57" spans="1:6">
      <c r="A57" s="8"/>
      <c r="B57" s="11" t="s">
        <v>30</v>
      </c>
      <c r="C57" s="11"/>
      <c r="D57" s="12">
        <f>+D54-D56</f>
        <v>0</v>
      </c>
      <c r="E57" s="13">
        <f>ROUND(D57/2,0)</f>
        <v>0</v>
      </c>
      <c r="F57" s="12">
        <f>D57-E57</f>
        <v>0</v>
      </c>
    </row>
    <row r="58" spans="1:6">
      <c r="A58" s="8">
        <v>4</v>
      </c>
      <c r="B58" s="11" t="s">
        <v>1376</v>
      </c>
      <c r="C58" s="10">
        <v>0.32885999999999999</v>
      </c>
      <c r="D58" s="9">
        <f>ROUND(D$3*C58,0)</f>
        <v>29643</v>
      </c>
      <c r="E58" s="11">
        <f>ROUND(D58/2,0)</f>
        <v>14822</v>
      </c>
      <c r="F58" s="9">
        <f>D58-E58</f>
        <v>14821</v>
      </c>
    </row>
    <row r="59" spans="1:6">
      <c r="A59" s="8"/>
      <c r="B59" s="11" t="s">
        <v>28</v>
      </c>
      <c r="C59" s="11"/>
      <c r="D59" s="14">
        <v>0.44236199999999998</v>
      </c>
      <c r="E59" s="11"/>
      <c r="F59" s="11"/>
    </row>
    <row r="60" spans="1:6">
      <c r="A60" s="8"/>
      <c r="B60" s="11" t="s">
        <v>29</v>
      </c>
      <c r="C60" s="11"/>
      <c r="D60" s="15">
        <f>ROUND(D58*D59,0)</f>
        <v>13113</v>
      </c>
      <c r="E60" s="16">
        <f>ROUND(D60/2,0)</f>
        <v>6557</v>
      </c>
      <c r="F60" s="15">
        <f>D60-E60</f>
        <v>6556</v>
      </c>
    </row>
    <row r="61" spans="1:6">
      <c r="A61" s="8"/>
      <c r="B61" s="11" t="s">
        <v>30</v>
      </c>
      <c r="C61" s="11"/>
      <c r="D61" s="12">
        <f>+D58-D60</f>
        <v>16530</v>
      </c>
      <c r="E61" s="13">
        <f>ROUND(D61/2,0)</f>
        <v>8265</v>
      </c>
      <c r="F61" s="12">
        <f>D61-E61</f>
        <v>8265</v>
      </c>
    </row>
    <row r="62" spans="1:6">
      <c r="A62" s="8">
        <v>4</v>
      </c>
      <c r="B62" s="11" t="s">
        <v>1377</v>
      </c>
      <c r="C62" s="10">
        <v>0.123683</v>
      </c>
      <c r="D62" s="9">
        <f>ROUND(D$3*C62,0)</f>
        <v>11149</v>
      </c>
      <c r="E62" s="11">
        <f>ROUND(D62/2,0)</f>
        <v>5575</v>
      </c>
      <c r="F62" s="9">
        <f>D62-E62</f>
        <v>5574</v>
      </c>
    </row>
    <row r="63" spans="1:6">
      <c r="A63" s="8"/>
      <c r="B63" s="11" t="s">
        <v>28</v>
      </c>
      <c r="C63" s="11"/>
      <c r="D63" s="14">
        <v>0.34189399999999998</v>
      </c>
      <c r="E63" s="11"/>
      <c r="F63" s="11"/>
    </row>
    <row r="64" spans="1:6">
      <c r="A64" s="8"/>
      <c r="B64" s="11" t="s">
        <v>29</v>
      </c>
      <c r="C64" s="11"/>
      <c r="D64" s="15">
        <f>ROUND(D62*D63,0)</f>
        <v>3812</v>
      </c>
      <c r="E64" s="16">
        <f>ROUND(D64/2,0)</f>
        <v>1906</v>
      </c>
      <c r="F64" s="15">
        <f>D64-E64</f>
        <v>1906</v>
      </c>
    </row>
    <row r="65" spans="1:8">
      <c r="A65" s="8"/>
      <c r="B65" s="11" t="s">
        <v>30</v>
      </c>
      <c r="C65" s="11"/>
      <c r="D65" s="12">
        <f>+D62-D64</f>
        <v>7337</v>
      </c>
      <c r="E65" s="13">
        <f>ROUND(D65/2,0)</f>
        <v>3669</v>
      </c>
      <c r="F65" s="12">
        <f>D65-E65</f>
        <v>3668</v>
      </c>
    </row>
    <row r="66" spans="1:8">
      <c r="A66" s="8">
        <v>4</v>
      </c>
      <c r="B66" s="11" t="s">
        <v>1378</v>
      </c>
      <c r="C66" s="10">
        <v>0.20768900000000001</v>
      </c>
      <c r="D66" s="9">
        <f>ROUND(D$3*C66,0)</f>
        <v>18721</v>
      </c>
      <c r="E66" s="11">
        <f>ROUND(D66/2,0)</f>
        <v>9361</v>
      </c>
      <c r="F66" s="9">
        <f>D66-E66</f>
        <v>9360</v>
      </c>
    </row>
    <row r="67" spans="1:8">
      <c r="A67" s="8"/>
      <c r="B67" s="11" t="s">
        <v>28</v>
      </c>
      <c r="C67" s="11"/>
      <c r="D67" s="14">
        <v>0.34189399999999998</v>
      </c>
      <c r="E67" s="11"/>
      <c r="F67" s="11"/>
    </row>
    <row r="68" spans="1:8">
      <c r="A68" s="8"/>
      <c r="B68" s="11" t="s">
        <v>29</v>
      </c>
      <c r="C68" s="11"/>
      <c r="D68" s="15">
        <f>ROUND(D66*D67,0)</f>
        <v>6401</v>
      </c>
      <c r="E68" s="16">
        <f>ROUND(D68/2,0)</f>
        <v>3201</v>
      </c>
      <c r="F68" s="15">
        <f>D68-E68</f>
        <v>3200</v>
      </c>
    </row>
    <row r="69" spans="1:8">
      <c r="A69" s="8"/>
      <c r="B69" s="11" t="s">
        <v>30</v>
      </c>
      <c r="C69" s="11"/>
      <c r="D69" s="12">
        <f>+D66-D68</f>
        <v>12320</v>
      </c>
      <c r="E69" s="13">
        <f>ROUND(D69/2,0)</f>
        <v>6160</v>
      </c>
      <c r="F69" s="12">
        <f>D69-E69</f>
        <v>6160</v>
      </c>
    </row>
    <row r="70" spans="1:8">
      <c r="A70" s="8">
        <v>5</v>
      </c>
      <c r="B70" s="11" t="s">
        <v>1379</v>
      </c>
      <c r="C70" s="10">
        <v>0</v>
      </c>
      <c r="D70" s="12">
        <f>ROUND(D$3*C70,0)</f>
        <v>0</v>
      </c>
      <c r="E70" s="13">
        <f>ROUND(D70/2,0)</f>
        <v>0</v>
      </c>
      <c r="F70" s="12">
        <f>D70-E70</f>
        <v>0</v>
      </c>
    </row>
    <row r="71" spans="1:8">
      <c r="A71" s="8" t="s">
        <v>590</v>
      </c>
      <c r="B71" s="11" t="s">
        <v>1380</v>
      </c>
      <c r="C71" s="10">
        <v>2.3765999999999954E-2</v>
      </c>
      <c r="D71" s="12">
        <f>+D3-SUM(D4:D5)-SUM(D10:D54)-D58-D62-D66</f>
        <v>2141</v>
      </c>
      <c r="E71" s="13">
        <f>ROUND(D71/2,0)</f>
        <v>1071</v>
      </c>
      <c r="F71" s="12">
        <f>D71-E71</f>
        <v>1070</v>
      </c>
    </row>
    <row r="72" spans="1:8">
      <c r="A72" s="8">
        <v>6</v>
      </c>
      <c r="B72" s="11" t="s">
        <v>1381</v>
      </c>
      <c r="C72" s="10">
        <v>0</v>
      </c>
      <c r="D72" s="12">
        <f>ROUND(D$3*C72,0)</f>
        <v>0</v>
      </c>
      <c r="E72" s="13">
        <f>ROUND(D72/2,0)</f>
        <v>0</v>
      </c>
      <c r="F72" s="12">
        <f>D72-E72</f>
        <v>0</v>
      </c>
    </row>
    <row r="73" spans="1:8">
      <c r="A73" s="8"/>
      <c r="B73" s="28" t="s">
        <v>288</v>
      </c>
      <c r="C73" s="10">
        <v>1</v>
      </c>
      <c r="D73" s="12">
        <f>+D4+SUM(D7:D53)+SUM(D56:D57)+SUM(D60:D61)+SUM(D64:D65)+SUM(D68:D72)</f>
        <v>90140</v>
      </c>
      <c r="E73" s="12">
        <f>+E4+SUM(E7:E53)+SUM(E56:E57)+SUM(E60:E61)+SUM(E64:E65)+SUM(E68:E72)</f>
        <v>45078</v>
      </c>
      <c r="F73" s="12">
        <f>+F4+SUM(F7:F53)+SUM(F56:F57)+SUM(F60:F61)+SUM(F64:F65)+SUM(F68:F72)</f>
        <v>45062</v>
      </c>
    </row>
    <row r="74" spans="1:8">
      <c r="B74" s="18" t="s">
        <v>38</v>
      </c>
      <c r="D74" s="19">
        <f>+D4</f>
        <v>106</v>
      </c>
      <c r="E74" s="19">
        <f>+E4</f>
        <v>53</v>
      </c>
      <c r="F74" s="19">
        <f>+F4</f>
        <v>53</v>
      </c>
    </row>
    <row r="75" spans="1:8">
      <c r="B75" s="2" t="s">
        <v>39</v>
      </c>
      <c r="D75" s="19">
        <f>+D7</f>
        <v>2674</v>
      </c>
      <c r="E75" s="19">
        <f>+E7</f>
        <v>1337</v>
      </c>
      <c r="F75" s="19">
        <f>+F7</f>
        <v>1337</v>
      </c>
    </row>
    <row r="76" spans="1:8">
      <c r="B76" s="2" t="s">
        <v>40</v>
      </c>
      <c r="D76" s="19">
        <f>+D56+D60+D64+D68</f>
        <v>23326</v>
      </c>
      <c r="E76" s="19">
        <f>+E56+E60+E64+E68</f>
        <v>11664</v>
      </c>
      <c r="F76" s="19">
        <f>+F56+F60+F64+F68</f>
        <v>11662</v>
      </c>
      <c r="H76" s="3">
        <v>1</v>
      </c>
    </row>
    <row r="77" spans="1:8">
      <c r="B77" s="18" t="s">
        <v>41</v>
      </c>
      <c r="D77" s="19">
        <f>+D73-D74-D75-D76</f>
        <v>64034</v>
      </c>
      <c r="E77" s="19">
        <f>+E73-E74-E75-E76</f>
        <v>32024</v>
      </c>
      <c r="F77" s="19">
        <f>+F73-F74-F75-F76</f>
        <v>32010</v>
      </c>
      <c r="H77" s="3">
        <v>2</v>
      </c>
    </row>
    <row r="79" spans="1:8" hidden="1">
      <c r="B79" s="3" t="s">
        <v>42</v>
      </c>
      <c r="C79" s="4">
        <v>9.9999999995242783E-7</v>
      </c>
      <c r="D79" s="3">
        <f>+D71-ROUND(D3*C71,0)</f>
        <v>-1</v>
      </c>
    </row>
  </sheetData>
  <pageMargins left="0.7" right="0.7" top="0.75" bottom="0.75" header="0.3" footer="0.3"/>
  <pageSetup scale="5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3">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1382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Worksheet'!$D$64</f>
        <v>160963</v>
      </c>
      <c r="E3" s="11"/>
      <c r="F3" s="11"/>
    </row>
    <row r="4" spans="1:6">
      <c r="A4" s="8">
        <v>0</v>
      </c>
      <c r="B4" s="11" t="s">
        <v>4</v>
      </c>
      <c r="C4" s="10">
        <v>1.034E-3</v>
      </c>
      <c r="D4" s="12">
        <f>ROUND(D$3*C4,0)</f>
        <v>166</v>
      </c>
      <c r="E4" s="13">
        <f>ROUND(D4/2,0)</f>
        <v>83</v>
      </c>
      <c r="F4" s="12">
        <f>D4-E4</f>
        <v>83</v>
      </c>
    </row>
    <row r="5" spans="1:6">
      <c r="A5" s="8">
        <v>1</v>
      </c>
      <c r="B5" s="11" t="s">
        <v>1383</v>
      </c>
      <c r="C5" s="10">
        <v>0.2021</v>
      </c>
      <c r="D5" s="9">
        <f>ROUND(D$3*C5,0)</f>
        <v>32531</v>
      </c>
      <c r="E5" s="11">
        <f>ROUND(D5/2,0)</f>
        <v>16266</v>
      </c>
      <c r="F5" s="9">
        <f>D5-E5</f>
        <v>16265</v>
      </c>
    </row>
    <row r="6" spans="1:6">
      <c r="A6" s="8"/>
      <c r="B6" s="11" t="s">
        <v>6</v>
      </c>
      <c r="C6" s="11"/>
      <c r="D6" s="14">
        <v>0.16716900000000001</v>
      </c>
      <c r="E6" s="11"/>
      <c r="F6" s="11"/>
    </row>
    <row r="7" spans="1:6">
      <c r="A7" s="8"/>
      <c r="B7" s="11" t="s">
        <v>7</v>
      </c>
      <c r="C7" s="11"/>
      <c r="D7" s="15">
        <f>ROUND(D5*D6,0)</f>
        <v>5438</v>
      </c>
      <c r="E7" s="16">
        <f>ROUND(D7/2,0)</f>
        <v>2719</v>
      </c>
      <c r="F7" s="15">
        <f>D7-E7</f>
        <v>2719</v>
      </c>
    </row>
    <row r="8" spans="1:6">
      <c r="A8" s="8"/>
      <c r="B8" s="11" t="s">
        <v>8</v>
      </c>
      <c r="C8" s="11"/>
      <c r="D8" s="12">
        <f>+D5-D7</f>
        <v>27093</v>
      </c>
      <c r="E8" s="13">
        <f>ROUND(D8/2,0)</f>
        <v>13547</v>
      </c>
      <c r="F8" s="12">
        <f>D8-E8</f>
        <v>13546</v>
      </c>
    </row>
    <row r="9" spans="1:6">
      <c r="A9" s="8">
        <v>2</v>
      </c>
      <c r="B9" s="11" t="s">
        <v>1122</v>
      </c>
      <c r="C9" s="11"/>
      <c r="D9" s="9"/>
      <c r="E9" s="11"/>
      <c r="F9" s="11"/>
    </row>
    <row r="10" spans="1:6">
      <c r="A10" s="8"/>
      <c r="B10" s="11" t="s">
        <v>10</v>
      </c>
      <c r="C10" s="10">
        <v>5.6099999999999998E-4</v>
      </c>
      <c r="D10" s="12">
        <f>ROUND(D$3*C10,0)</f>
        <v>90</v>
      </c>
      <c r="E10" s="13">
        <f>ROUND(D10/2,0)</f>
        <v>45</v>
      </c>
      <c r="F10" s="12">
        <f>D10-E10</f>
        <v>45</v>
      </c>
    </row>
    <row r="11" spans="1:6">
      <c r="A11" s="8"/>
      <c r="B11" s="11" t="s">
        <v>11</v>
      </c>
      <c r="C11" s="10">
        <v>0</v>
      </c>
      <c r="D11" s="12">
        <f>ROUND(D$3*C11,0)</f>
        <v>0</v>
      </c>
      <c r="E11" s="13">
        <f>ROUND(D11/2,0)</f>
        <v>0</v>
      </c>
      <c r="F11" s="12">
        <f>D11-E11</f>
        <v>0</v>
      </c>
    </row>
    <row r="12" spans="1:6">
      <c r="A12" s="8">
        <v>2</v>
      </c>
      <c r="B12" s="11" t="s">
        <v>895</v>
      </c>
      <c r="C12" s="11"/>
      <c r="D12" s="9"/>
      <c r="E12" s="11"/>
      <c r="F12" s="11"/>
    </row>
    <row r="13" spans="1:6">
      <c r="A13" s="8"/>
      <c r="B13" s="11" t="s">
        <v>10</v>
      </c>
      <c r="C13" s="10">
        <v>3.3300000000000002E-4</v>
      </c>
      <c r="D13" s="12">
        <f>ROUND(D$3*C13,0)</f>
        <v>54</v>
      </c>
      <c r="E13" s="13">
        <f>ROUND(D13/2,0)</f>
        <v>27</v>
      </c>
      <c r="F13" s="12">
        <f>D13-E13</f>
        <v>27</v>
      </c>
    </row>
    <row r="14" spans="1:6">
      <c r="A14" s="8"/>
      <c r="B14" s="11" t="s">
        <v>11</v>
      </c>
      <c r="C14" s="10">
        <v>0</v>
      </c>
      <c r="D14" s="12">
        <f>ROUND(D$3*C14,0)</f>
        <v>0</v>
      </c>
      <c r="E14" s="13">
        <f>ROUND(D14/2,0)</f>
        <v>0</v>
      </c>
      <c r="F14" s="12">
        <f>D14-E14</f>
        <v>0</v>
      </c>
    </row>
    <row r="15" spans="1:6">
      <c r="A15" s="8">
        <v>2</v>
      </c>
      <c r="B15" s="11" t="s">
        <v>1384</v>
      </c>
      <c r="C15" s="11"/>
      <c r="D15" s="9"/>
      <c r="E15" s="11"/>
      <c r="F15" s="11"/>
    </row>
    <row r="16" spans="1:6">
      <c r="A16" s="8"/>
      <c r="B16" s="11" t="s">
        <v>10</v>
      </c>
      <c r="C16" s="10">
        <v>6.7699999999999998E-4</v>
      </c>
      <c r="D16" s="12">
        <f>ROUND(D$3*C16,0)</f>
        <v>109</v>
      </c>
      <c r="E16" s="13">
        <f>ROUND(D16/2,0)</f>
        <v>55</v>
      </c>
      <c r="F16" s="12">
        <f>D16-E16</f>
        <v>54</v>
      </c>
    </row>
    <row r="17" spans="1:6">
      <c r="A17" s="8"/>
      <c r="B17" s="11" t="s">
        <v>11</v>
      </c>
      <c r="C17" s="10">
        <v>1.9900000000000001E-4</v>
      </c>
      <c r="D17" s="12">
        <f>ROUND(D$3*C17,0)</f>
        <v>32</v>
      </c>
      <c r="E17" s="13">
        <f>ROUND(D17/2,0)</f>
        <v>16</v>
      </c>
      <c r="F17" s="12">
        <f>D17-E17</f>
        <v>16</v>
      </c>
    </row>
    <row r="18" spans="1:6">
      <c r="A18" s="8">
        <v>2</v>
      </c>
      <c r="B18" s="11" t="s">
        <v>1385</v>
      </c>
      <c r="C18" s="11"/>
      <c r="D18" s="9"/>
      <c r="E18" s="11"/>
      <c r="F18" s="11"/>
    </row>
    <row r="19" spans="1:6">
      <c r="A19" s="8"/>
      <c r="B19" s="11" t="s">
        <v>10</v>
      </c>
      <c r="C19" s="10">
        <v>6.1899999999999998E-4</v>
      </c>
      <c r="D19" s="12">
        <f>ROUND(D$3*C19,0)</f>
        <v>100</v>
      </c>
      <c r="E19" s="13">
        <f>ROUND(D19/2,0)</f>
        <v>50</v>
      </c>
      <c r="F19" s="12">
        <f>D19-E19</f>
        <v>50</v>
      </c>
    </row>
    <row r="20" spans="1:6">
      <c r="A20" s="8"/>
      <c r="B20" s="11" t="s">
        <v>11</v>
      </c>
      <c r="C20" s="10">
        <v>0</v>
      </c>
      <c r="D20" s="12">
        <f>ROUND(D$3*C20,0)</f>
        <v>0</v>
      </c>
      <c r="E20" s="13">
        <f>ROUND(D20/2,0)</f>
        <v>0</v>
      </c>
      <c r="F20" s="12">
        <f>D20-E20</f>
        <v>0</v>
      </c>
    </row>
    <row r="21" spans="1:6">
      <c r="A21" s="8">
        <v>2</v>
      </c>
      <c r="B21" s="11" t="s">
        <v>1386</v>
      </c>
      <c r="C21" s="11"/>
      <c r="D21" s="9"/>
      <c r="E21" s="11"/>
      <c r="F21" s="11"/>
    </row>
    <row r="22" spans="1:6">
      <c r="A22" s="8"/>
      <c r="B22" s="11" t="s">
        <v>10</v>
      </c>
      <c r="C22" s="10">
        <v>2.92E-4</v>
      </c>
      <c r="D22" s="12">
        <f>ROUND(D$3*C22,0)</f>
        <v>47</v>
      </c>
      <c r="E22" s="13">
        <f>ROUND(D22/2,0)</f>
        <v>24</v>
      </c>
      <c r="F22" s="12">
        <f>D22-E22</f>
        <v>23</v>
      </c>
    </row>
    <row r="23" spans="1:6">
      <c r="A23" s="8"/>
      <c r="B23" s="11" t="s">
        <v>11</v>
      </c>
      <c r="C23" s="10">
        <v>0</v>
      </c>
      <c r="D23" s="12">
        <f>ROUND(D$3*C23,0)</f>
        <v>0</v>
      </c>
      <c r="E23" s="13">
        <f>ROUND(D23/2,0)</f>
        <v>0</v>
      </c>
      <c r="F23" s="12">
        <f>D23-E23</f>
        <v>0</v>
      </c>
    </row>
    <row r="24" spans="1:6">
      <c r="A24" s="8">
        <v>2</v>
      </c>
      <c r="B24" s="11" t="s">
        <v>378</v>
      </c>
      <c r="C24" s="11"/>
      <c r="D24" s="9"/>
      <c r="E24" s="11"/>
      <c r="F24" s="11"/>
    </row>
    <row r="25" spans="1:6">
      <c r="A25" s="8"/>
      <c r="B25" s="11" t="s">
        <v>10</v>
      </c>
      <c r="C25" s="10">
        <v>4.7239999999999999E-3</v>
      </c>
      <c r="D25" s="12">
        <f>ROUND(D$3*C25,0)</f>
        <v>760</v>
      </c>
      <c r="E25" s="13">
        <f>ROUND(D25/2,0)</f>
        <v>380</v>
      </c>
      <c r="F25" s="12">
        <f>D25-E25</f>
        <v>380</v>
      </c>
    </row>
    <row r="26" spans="1:6">
      <c r="A26" s="8"/>
      <c r="B26" s="11" t="s">
        <v>11</v>
      </c>
      <c r="C26" s="10">
        <v>2.9799999999999998E-4</v>
      </c>
      <c r="D26" s="12">
        <f>ROUND(D$3*C26,0)</f>
        <v>48</v>
      </c>
      <c r="E26" s="13">
        <f>ROUND(D26/2,0)</f>
        <v>24</v>
      </c>
      <c r="F26" s="12">
        <f>D26-E26</f>
        <v>24</v>
      </c>
    </row>
    <row r="27" spans="1:6">
      <c r="A27" s="8">
        <v>2</v>
      </c>
      <c r="B27" s="11" t="s">
        <v>20</v>
      </c>
      <c r="C27" s="11"/>
      <c r="D27" s="9"/>
      <c r="E27" s="11"/>
      <c r="F27" s="11"/>
    </row>
    <row r="28" spans="1:6">
      <c r="A28" s="8"/>
      <c r="B28" s="11" t="s">
        <v>10</v>
      </c>
      <c r="C28" s="10">
        <v>6.3100000000000005E-4</v>
      </c>
      <c r="D28" s="12">
        <f t="shared" ref="D28:D33" si="0">ROUND(D$3*C28,0)</f>
        <v>102</v>
      </c>
      <c r="E28" s="13">
        <f t="shared" ref="E28:E33" si="1">ROUND(D28/2,0)</f>
        <v>51</v>
      </c>
      <c r="F28" s="12">
        <f t="shared" ref="F28:F33" si="2">D28-E28</f>
        <v>51</v>
      </c>
    </row>
    <row r="29" spans="1:6">
      <c r="A29" s="8"/>
      <c r="B29" s="11" t="s">
        <v>11</v>
      </c>
      <c r="C29" s="10">
        <v>1.46E-4</v>
      </c>
      <c r="D29" s="12">
        <f t="shared" si="0"/>
        <v>24</v>
      </c>
      <c r="E29" s="13">
        <f t="shared" si="1"/>
        <v>12</v>
      </c>
      <c r="F29" s="12">
        <f t="shared" si="2"/>
        <v>12</v>
      </c>
    </row>
    <row r="30" spans="1:6">
      <c r="A30" s="8">
        <v>3</v>
      </c>
      <c r="B30" s="11" t="s">
        <v>1387</v>
      </c>
      <c r="C30" s="10">
        <v>2.6655999999999999E-2</v>
      </c>
      <c r="D30" s="12">
        <f t="shared" si="0"/>
        <v>4291</v>
      </c>
      <c r="E30" s="13">
        <f t="shared" si="1"/>
        <v>2146</v>
      </c>
      <c r="F30" s="12">
        <f t="shared" si="2"/>
        <v>2145</v>
      </c>
    </row>
    <row r="31" spans="1:6">
      <c r="A31" s="8">
        <v>3</v>
      </c>
      <c r="B31" s="11" t="s">
        <v>1388</v>
      </c>
      <c r="C31" s="10">
        <v>8.1789000000000001E-2</v>
      </c>
      <c r="D31" s="12">
        <f t="shared" si="0"/>
        <v>13165</v>
      </c>
      <c r="E31" s="13">
        <f t="shared" si="1"/>
        <v>6583</v>
      </c>
      <c r="F31" s="12">
        <f t="shared" si="2"/>
        <v>6582</v>
      </c>
    </row>
    <row r="32" spans="1:6">
      <c r="A32" s="8">
        <v>3</v>
      </c>
      <c r="B32" s="11" t="s">
        <v>1389</v>
      </c>
      <c r="C32" s="10">
        <v>6.1370000000000001E-3</v>
      </c>
      <c r="D32" s="12">
        <f t="shared" si="0"/>
        <v>988</v>
      </c>
      <c r="E32" s="13">
        <f t="shared" si="1"/>
        <v>494</v>
      </c>
      <c r="F32" s="12">
        <f t="shared" si="2"/>
        <v>494</v>
      </c>
    </row>
    <row r="33" spans="1:6">
      <c r="A33" s="8">
        <v>4</v>
      </c>
      <c r="B33" s="11" t="s">
        <v>1390</v>
      </c>
      <c r="C33" s="10">
        <v>4.3041000000000003E-2</v>
      </c>
      <c r="D33" s="9">
        <f t="shared" si="0"/>
        <v>6928</v>
      </c>
      <c r="E33" s="11">
        <f t="shared" si="1"/>
        <v>3464</v>
      </c>
      <c r="F33" s="9">
        <f t="shared" si="2"/>
        <v>3464</v>
      </c>
    </row>
    <row r="34" spans="1:6">
      <c r="A34" s="8"/>
      <c r="B34" s="11" t="s">
        <v>28</v>
      </c>
      <c r="C34" s="11"/>
      <c r="D34" s="14">
        <v>0.75700199999999995</v>
      </c>
      <c r="E34" s="11"/>
      <c r="F34" s="11"/>
    </row>
    <row r="35" spans="1:6">
      <c r="A35" s="8"/>
      <c r="B35" s="11" t="s">
        <v>29</v>
      </c>
      <c r="C35" s="11"/>
      <c r="D35" s="15">
        <f>ROUND(D33*D34,0)</f>
        <v>5245</v>
      </c>
      <c r="E35" s="16">
        <f>ROUND(D35/2,0)</f>
        <v>2623</v>
      </c>
      <c r="F35" s="15">
        <f>D35-E35</f>
        <v>2622</v>
      </c>
    </row>
    <row r="36" spans="1:6">
      <c r="A36" s="8"/>
      <c r="B36" s="11" t="s">
        <v>30</v>
      </c>
      <c r="C36" s="11"/>
      <c r="D36" s="12">
        <f>+D33-D35</f>
        <v>1683</v>
      </c>
      <c r="E36" s="13">
        <f>ROUND(D36/2,0)</f>
        <v>842</v>
      </c>
      <c r="F36" s="12">
        <f>D36-E36</f>
        <v>841</v>
      </c>
    </row>
    <row r="37" spans="1:6">
      <c r="A37" s="8">
        <v>4</v>
      </c>
      <c r="B37" s="11" t="s">
        <v>1391</v>
      </c>
      <c r="C37" s="10">
        <v>0.239482</v>
      </c>
      <c r="D37" s="9">
        <f>ROUND(D$3*C37,0)</f>
        <v>38548</v>
      </c>
      <c r="E37" s="11">
        <f>ROUND(D37/2,0)</f>
        <v>19274</v>
      </c>
      <c r="F37" s="9">
        <f>D37-E37</f>
        <v>19274</v>
      </c>
    </row>
    <row r="38" spans="1:6">
      <c r="A38" s="8"/>
      <c r="B38" s="11" t="s">
        <v>28</v>
      </c>
      <c r="C38" s="11"/>
      <c r="D38" s="14">
        <v>0.430176</v>
      </c>
      <c r="E38" s="11"/>
      <c r="F38" s="11"/>
    </row>
    <row r="39" spans="1:6">
      <c r="A39" s="8"/>
      <c r="B39" s="11" t="s">
        <v>29</v>
      </c>
      <c r="C39" s="11"/>
      <c r="D39" s="15">
        <f>ROUND(D37*D38,0)</f>
        <v>16582</v>
      </c>
      <c r="E39" s="16">
        <f>ROUND(D39/2,0)</f>
        <v>8291</v>
      </c>
      <c r="F39" s="15">
        <f>D39-E39</f>
        <v>8291</v>
      </c>
    </row>
    <row r="40" spans="1:6">
      <c r="A40" s="8"/>
      <c r="B40" s="11" t="s">
        <v>30</v>
      </c>
      <c r="C40" s="11"/>
      <c r="D40" s="12">
        <f>+D37-D39</f>
        <v>21966</v>
      </c>
      <c r="E40" s="13">
        <f>ROUND(D40/2,0)</f>
        <v>10983</v>
      </c>
      <c r="F40" s="12">
        <f>D40-E40</f>
        <v>10983</v>
      </c>
    </row>
    <row r="41" spans="1:6">
      <c r="A41" s="8">
        <v>4</v>
      </c>
      <c r="B41" s="11" t="s">
        <v>1392</v>
      </c>
      <c r="C41" s="10">
        <v>0.35776599999999997</v>
      </c>
      <c r="D41" s="9">
        <f>ROUND(D$3*C41,0)</f>
        <v>57587</v>
      </c>
      <c r="E41" s="11">
        <f>ROUND(D41/2,0)</f>
        <v>28794</v>
      </c>
      <c r="F41" s="9">
        <f>D41-E41</f>
        <v>28793</v>
      </c>
    </row>
    <row r="42" spans="1:6">
      <c r="A42" s="8"/>
      <c r="B42" s="11" t="s">
        <v>28</v>
      </c>
      <c r="C42" s="11"/>
      <c r="D42" s="14">
        <v>0.39270100000000002</v>
      </c>
      <c r="E42" s="11"/>
      <c r="F42" s="11"/>
    </row>
    <row r="43" spans="1:6">
      <c r="A43" s="8"/>
      <c r="B43" s="11" t="s">
        <v>29</v>
      </c>
      <c r="C43" s="11"/>
      <c r="D43" s="15">
        <f>ROUND(D41*D42,0)</f>
        <v>22614</v>
      </c>
      <c r="E43" s="16">
        <f t="shared" ref="E43:E48" si="3">ROUND(D43/2,0)</f>
        <v>11307</v>
      </c>
      <c r="F43" s="15">
        <f t="shared" ref="F43:F48" si="4">D43-E43</f>
        <v>11307</v>
      </c>
    </row>
    <row r="44" spans="1:6">
      <c r="A44" s="8"/>
      <c r="B44" s="11" t="s">
        <v>30</v>
      </c>
      <c r="C44" s="11"/>
      <c r="D44" s="12">
        <f>+D41-D43</f>
        <v>34973</v>
      </c>
      <c r="E44" s="13">
        <f t="shared" si="3"/>
        <v>17487</v>
      </c>
      <c r="F44" s="12">
        <f t="shared" si="4"/>
        <v>17486</v>
      </c>
    </row>
    <row r="45" spans="1:6">
      <c r="A45" s="8">
        <v>5</v>
      </c>
      <c r="B45" s="11" t="s">
        <v>1393</v>
      </c>
      <c r="C45" s="10">
        <v>1.3960000000000001E-3</v>
      </c>
      <c r="D45" s="12">
        <f>ROUND(D$3*C45,0)</f>
        <v>225</v>
      </c>
      <c r="E45" s="13">
        <f t="shared" si="3"/>
        <v>113</v>
      </c>
      <c r="F45" s="12">
        <f t="shared" si="4"/>
        <v>112</v>
      </c>
    </row>
    <row r="46" spans="1:6">
      <c r="A46" s="8">
        <v>5</v>
      </c>
      <c r="B46" s="11" t="s">
        <v>1394</v>
      </c>
      <c r="C46" s="10">
        <v>2.8232E-2</v>
      </c>
      <c r="D46" s="12">
        <f>ROUND(D$3*C46,0)</f>
        <v>4544</v>
      </c>
      <c r="E46" s="13">
        <f t="shared" si="3"/>
        <v>2272</v>
      </c>
      <c r="F46" s="12">
        <f t="shared" si="4"/>
        <v>2272</v>
      </c>
    </row>
    <row r="47" spans="1:6">
      <c r="A47" s="8">
        <v>6</v>
      </c>
      <c r="B47" s="11" t="s">
        <v>1395</v>
      </c>
      <c r="C47" s="10">
        <v>3.8869999999999738E-3</v>
      </c>
      <c r="D47" s="12">
        <f>+D3-SUM(D4:D5)-SUM(D10:D33)-D37-D41-SUM(D45:D46)</f>
        <v>624</v>
      </c>
      <c r="E47" s="13">
        <f t="shared" si="3"/>
        <v>312</v>
      </c>
      <c r="F47" s="12">
        <f t="shared" si="4"/>
        <v>312</v>
      </c>
    </row>
    <row r="48" spans="1:6">
      <c r="A48" s="8">
        <v>6</v>
      </c>
      <c r="B48" s="11" t="s">
        <v>1396</v>
      </c>
      <c r="C48" s="10">
        <v>0</v>
      </c>
      <c r="D48" s="12">
        <f>ROUND(D$3*C48,0)</f>
        <v>0</v>
      </c>
      <c r="E48" s="13">
        <f t="shared" si="3"/>
        <v>0</v>
      </c>
      <c r="F48" s="12">
        <f t="shared" si="4"/>
        <v>0</v>
      </c>
    </row>
    <row r="49" spans="1:8">
      <c r="A49" s="8"/>
      <c r="B49" s="28" t="s">
        <v>288</v>
      </c>
      <c r="C49" s="10">
        <v>1</v>
      </c>
      <c r="D49" s="12">
        <f>+D4+SUM(D7:D32)+SUM(D35:D36)+SUM(D39:D40)+SUM(D43:D48)</f>
        <v>160963</v>
      </c>
      <c r="E49" s="12">
        <f>+E4+SUM(E7:E32)+SUM(E35:E36)+SUM(E39:E40)+SUM(E43:E48)</f>
        <v>80486</v>
      </c>
      <c r="F49" s="12">
        <f>+F4+SUM(F7:F32)+SUM(F35:F36)+SUM(F39:F40)+SUM(F43:F48)</f>
        <v>80477</v>
      </c>
    </row>
    <row r="50" spans="1:8">
      <c r="B50" s="18" t="s">
        <v>38</v>
      </c>
      <c r="D50" s="19">
        <f>+D4</f>
        <v>166</v>
      </c>
      <c r="E50" s="19">
        <f>+E4</f>
        <v>83</v>
      </c>
      <c r="F50" s="19">
        <f>+F4</f>
        <v>83</v>
      </c>
    </row>
    <row r="51" spans="1:8">
      <c r="B51" s="2" t="s">
        <v>39</v>
      </c>
      <c r="D51" s="19">
        <f>+D7</f>
        <v>5438</v>
      </c>
      <c r="E51" s="19">
        <f>+E7</f>
        <v>2719</v>
      </c>
      <c r="F51" s="19">
        <f>+F7</f>
        <v>2719</v>
      </c>
    </row>
    <row r="52" spans="1:8">
      <c r="B52" s="2" t="s">
        <v>40</v>
      </c>
      <c r="D52" s="19">
        <f>+D35+D39+D43</f>
        <v>44441</v>
      </c>
      <c r="E52" s="19">
        <f>+E35+E39+E43</f>
        <v>22221</v>
      </c>
      <c r="F52" s="19">
        <f>+F35+F39+F43</f>
        <v>22220</v>
      </c>
      <c r="H52" s="3">
        <v>1</v>
      </c>
    </row>
    <row r="53" spans="1:8">
      <c r="B53" s="18" t="s">
        <v>41</v>
      </c>
      <c r="D53" s="19">
        <f>+D49-D50-D51-D52</f>
        <v>110918</v>
      </c>
      <c r="E53" s="19">
        <f>+E49-E50-E51-E52</f>
        <v>55463</v>
      </c>
      <c r="F53" s="19">
        <f>+F49-F50-F51-F52</f>
        <v>55455</v>
      </c>
      <c r="H53" s="3">
        <v>2</v>
      </c>
    </row>
    <row r="55" spans="1:8" hidden="1">
      <c r="B55" s="3" t="s">
        <v>42</v>
      </c>
      <c r="C55" s="4">
        <v>-2.0000000000262863E-6</v>
      </c>
      <c r="D55" s="3">
        <f>+D47-ROUND(D3*C47,0)</f>
        <v>-2</v>
      </c>
    </row>
    <row r="71" spans="1:1">
      <c r="A71" s="1" t="s">
        <v>590</v>
      </c>
    </row>
  </sheetData>
  <pageMargins left="0.7" right="0.7" top="0.75" bottom="0.75" header="0.3" footer="0.3"/>
  <pageSetup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2"/>
  <sheetViews>
    <sheetView workbookViewId="0">
      <selection activeCell="N3" sqref="N3"/>
    </sheetView>
  </sheetViews>
  <sheetFormatPr defaultRowHeight="15"/>
  <cols>
    <col min="1" max="1" width="30.42578125" customWidth="1"/>
    <col min="2" max="2" width="17.28515625" customWidth="1"/>
    <col min="3" max="3" width="16.42578125" customWidth="1"/>
    <col min="4" max="4" width="13.42578125" customWidth="1"/>
    <col min="5" max="5" width="16.42578125" customWidth="1"/>
    <col min="6" max="6" width="11.5703125" bestFit="1" customWidth="1"/>
    <col min="7" max="7" width="10.5703125" bestFit="1" customWidth="1"/>
    <col min="8" max="8" width="14.5703125" customWidth="1"/>
    <col min="9" max="9" width="13.85546875" customWidth="1"/>
    <col min="10" max="10" width="13.42578125" customWidth="1"/>
    <col min="11" max="11" width="13.85546875" customWidth="1"/>
    <col min="12" max="12" width="12.5703125" customWidth="1"/>
    <col min="14" max="14" width="11.5703125" bestFit="1" customWidth="1"/>
    <col min="15" max="15" width="21.42578125" customWidth="1"/>
    <col min="16" max="16" width="12.85546875" customWidth="1"/>
  </cols>
  <sheetData>
    <row r="1" spans="1:16" ht="15.75" thickBot="1">
      <c r="A1" s="159" t="s">
        <v>2097</v>
      </c>
      <c r="B1" s="159"/>
      <c r="C1" s="159"/>
      <c r="D1" s="159"/>
      <c r="E1" s="159"/>
      <c r="F1" s="159"/>
      <c r="G1" s="159"/>
      <c r="H1" s="159"/>
      <c r="I1" s="159"/>
      <c r="J1" s="159"/>
      <c r="K1" s="159"/>
      <c r="L1" s="159"/>
    </row>
    <row r="2" spans="1:16" ht="15.75" thickBot="1">
      <c r="B2" s="160" t="s">
        <v>2095</v>
      </c>
      <c r="C2" s="160"/>
      <c r="D2" s="160"/>
      <c r="E2" s="160"/>
      <c r="F2" s="160"/>
      <c r="G2" s="107"/>
      <c r="H2" s="160" t="s">
        <v>2096</v>
      </c>
      <c r="I2" s="160"/>
      <c r="J2" s="160"/>
      <c r="K2" s="160"/>
      <c r="L2" s="160"/>
      <c r="M2" s="107"/>
      <c r="N2" s="148" t="s">
        <v>2076</v>
      </c>
      <c r="O2" s="152"/>
      <c r="P2" s="149"/>
    </row>
    <row r="3" spans="1:16" ht="62.25" customHeight="1">
      <c r="A3" s="108" t="s">
        <v>2077</v>
      </c>
      <c r="B3" s="109" t="s">
        <v>2078</v>
      </c>
      <c r="C3" s="109" t="s">
        <v>7</v>
      </c>
      <c r="D3" s="109" t="s">
        <v>29</v>
      </c>
      <c r="E3" s="109" t="s">
        <v>2079</v>
      </c>
      <c r="F3" s="126" t="s">
        <v>2098</v>
      </c>
      <c r="G3" s="109"/>
      <c r="H3" s="109" t="s">
        <v>2078</v>
      </c>
      <c r="I3" s="109" t="s">
        <v>7</v>
      </c>
      <c r="J3" s="109" t="s">
        <v>29</v>
      </c>
      <c r="K3" s="109" t="s">
        <v>2079</v>
      </c>
      <c r="L3" s="126" t="s">
        <v>2099</v>
      </c>
      <c r="M3" s="109"/>
      <c r="N3" s="133" t="s">
        <v>2100</v>
      </c>
      <c r="O3" s="132" t="s">
        <v>2080</v>
      </c>
      <c r="P3" s="112" t="s">
        <v>2081</v>
      </c>
    </row>
    <row r="4" spans="1:16">
      <c r="A4" t="s">
        <v>5</v>
      </c>
      <c r="B4" s="111">
        <f>'1'!E$4</f>
        <v>186</v>
      </c>
      <c r="C4" s="111">
        <f>'1'!E7</f>
        <v>5510</v>
      </c>
      <c r="D4" s="111">
        <f>SUMIFS('1'!E$3:E$10000,'1'!$H$3:$H$10000,1)</f>
        <v>38908</v>
      </c>
      <c r="E4" s="111">
        <f>SUMIFS('1'!E$3:E$10000,'1'!$H$3:$H$10000,2)</f>
        <v>103773</v>
      </c>
      <c r="F4" s="111">
        <f t="shared" ref="F4:F67" si="0">SUM(B4:E4)</f>
        <v>148377</v>
      </c>
      <c r="G4" s="111"/>
      <c r="H4" s="111">
        <f>'1'!F$4</f>
        <v>186</v>
      </c>
      <c r="I4" s="111">
        <f>'1'!F7</f>
        <v>5510</v>
      </c>
      <c r="J4" s="111">
        <f>SUMIFS('1'!F$3:F$10000,'1'!$H$3:$H$10000,1)</f>
        <v>38906</v>
      </c>
      <c r="K4" s="111">
        <f>SUMIFS('1'!F$3:F$10000,'1'!$H$3:$H$10000,2)</f>
        <v>103750</v>
      </c>
      <c r="L4" s="111">
        <f t="shared" ref="L4:L67" si="1">SUM(H4:K4)</f>
        <v>148352</v>
      </c>
      <c r="M4" s="111"/>
      <c r="N4" s="113">
        <f t="shared" ref="N4:N67" si="2">F4+L4</f>
        <v>296729</v>
      </c>
      <c r="O4" s="111">
        <f>'Allocation Worksheet'!D3</f>
        <v>296729</v>
      </c>
      <c r="P4" s="114">
        <f t="shared" ref="P4:P67" si="3">N4-O4</f>
        <v>0</v>
      </c>
    </row>
    <row r="5" spans="1:16">
      <c r="A5" t="s">
        <v>44</v>
      </c>
      <c r="B5" s="111">
        <f>'2'!E$4</f>
        <v>1988</v>
      </c>
      <c r="C5" s="111">
        <f>'2'!E7</f>
        <v>100169</v>
      </c>
      <c r="D5" s="111">
        <f>SUMIFS('2'!E$3:E$10000,'2'!$H$3:$H$10000,1)</f>
        <v>455069</v>
      </c>
      <c r="E5" s="111">
        <f>SUMIFS('2'!E$3:E$10000,'2'!$H$3:$H$10000,2)</f>
        <v>1355703</v>
      </c>
      <c r="F5" s="111">
        <f t="shared" si="0"/>
        <v>1912929</v>
      </c>
      <c r="G5" s="111"/>
      <c r="H5" s="111">
        <f>'2'!F$4</f>
        <v>1987</v>
      </c>
      <c r="I5" s="111">
        <f>'2'!F7</f>
        <v>100169</v>
      </c>
      <c r="J5" s="111">
        <f>SUMIFS('2'!F$3:F$10000,'2'!$H$3:$H$10000,1)</f>
        <v>455067</v>
      </c>
      <c r="K5" s="111">
        <f>SUMIFS('2'!F$3:F$10000,'2'!$H$3:$H$10000,2)</f>
        <v>1355676</v>
      </c>
      <c r="L5" s="111">
        <f t="shared" si="1"/>
        <v>1912899</v>
      </c>
      <c r="M5" s="111"/>
      <c r="N5" s="113">
        <f t="shared" si="2"/>
        <v>3825828</v>
      </c>
      <c r="O5" s="111">
        <f>'Allocation Worksheet'!D4</f>
        <v>3825828</v>
      </c>
      <c r="P5" s="114">
        <f t="shared" si="3"/>
        <v>0</v>
      </c>
    </row>
    <row r="6" spans="1:16">
      <c r="A6" t="s">
        <v>80</v>
      </c>
      <c r="B6" s="111">
        <f>'3'!E$4</f>
        <v>452</v>
      </c>
      <c r="C6" s="111">
        <f>'3'!E7</f>
        <v>40795</v>
      </c>
      <c r="D6" s="111">
        <f>SUMIFS('3'!E$3:E$10000,'3'!$H$3:$H$10000,1)</f>
        <v>98480</v>
      </c>
      <c r="E6" s="111">
        <f>SUMIFS('3'!E$3:E$10000,'3'!$H$3:$H$10000,2)</f>
        <v>203409</v>
      </c>
      <c r="F6" s="111">
        <f t="shared" si="0"/>
        <v>343136</v>
      </c>
      <c r="G6" s="111"/>
      <c r="H6" s="111">
        <f>'3'!F$4</f>
        <v>452</v>
      </c>
      <c r="I6" s="111">
        <f>'3'!F7</f>
        <v>40794</v>
      </c>
      <c r="J6" s="111">
        <f>SUMIFS('3'!F$3:F$10000,'3'!$H$3:$H$10000,1)</f>
        <v>98478</v>
      </c>
      <c r="K6" s="111">
        <f>SUMIFS('3'!F$3:F$10000,'3'!$H$3:$H$10000,2)</f>
        <v>203394</v>
      </c>
      <c r="L6" s="111">
        <f t="shared" si="1"/>
        <v>343118</v>
      </c>
      <c r="M6" s="111"/>
      <c r="N6" s="113">
        <f t="shared" si="2"/>
        <v>686254</v>
      </c>
      <c r="O6" s="111">
        <f>'Allocation Worksheet'!D5</f>
        <v>686254</v>
      </c>
      <c r="P6" s="114">
        <f t="shared" si="3"/>
        <v>0</v>
      </c>
    </row>
    <row r="7" spans="1:16">
      <c r="A7" t="s">
        <v>105</v>
      </c>
      <c r="B7" s="111">
        <f>'4'!E$4</f>
        <v>118</v>
      </c>
      <c r="C7" s="111">
        <f>'4'!E7</f>
        <v>3227</v>
      </c>
      <c r="D7" s="111">
        <f>SUMIFS('4'!E$3:E$10000,'4'!$H$3:$H$10000,1)</f>
        <v>30155</v>
      </c>
      <c r="E7" s="111">
        <f>SUMIFS('4'!E$3:E$10000,'4'!$H$3:$H$10000,2)</f>
        <v>65275</v>
      </c>
      <c r="F7" s="111">
        <f t="shared" si="0"/>
        <v>98775</v>
      </c>
      <c r="G7" s="111"/>
      <c r="H7" s="111">
        <f>'4'!F$4</f>
        <v>117</v>
      </c>
      <c r="I7" s="111">
        <f>'4'!F7</f>
        <v>3227</v>
      </c>
      <c r="J7" s="111">
        <f>SUMIFS('4'!F$3:F$10000,'4'!$H$3:$H$10000,1)</f>
        <v>30155</v>
      </c>
      <c r="K7" s="111">
        <f>SUMIFS('4'!F$3:F$10000,'4'!$H$3:$H$10000,2)</f>
        <v>65253</v>
      </c>
      <c r="L7" s="111">
        <f t="shared" si="1"/>
        <v>98752</v>
      </c>
      <c r="M7" s="111"/>
      <c r="N7" s="113">
        <f t="shared" si="2"/>
        <v>197527</v>
      </c>
      <c r="O7" s="111">
        <f>'Allocation Worksheet'!D6</f>
        <v>197527</v>
      </c>
      <c r="P7" s="114">
        <f t="shared" si="3"/>
        <v>0</v>
      </c>
    </row>
    <row r="8" spans="1:16">
      <c r="A8" t="s">
        <v>133</v>
      </c>
      <c r="B8" s="111">
        <f>'5'!E$4</f>
        <v>53</v>
      </c>
      <c r="C8" s="111">
        <f>'5'!E7</f>
        <v>2014</v>
      </c>
      <c r="D8" s="111">
        <f>SUMIFS('5'!E$3:E$10000,'5'!$H$3:$H$10000,1)</f>
        <v>14091</v>
      </c>
      <c r="E8" s="111">
        <f>SUMIFS('5'!E$3:E$10000,'5'!$H$3:$H$10000,2)</f>
        <v>43308</v>
      </c>
      <c r="F8" s="111">
        <f t="shared" si="0"/>
        <v>59466</v>
      </c>
      <c r="G8" s="111"/>
      <c r="H8" s="111">
        <f>'5'!F$4</f>
        <v>52</v>
      </c>
      <c r="I8" s="111">
        <f>'5'!F7</f>
        <v>2013</v>
      </c>
      <c r="J8" s="111">
        <f>SUMIFS('5'!F$3:F$10000,'5'!$H$3:$H$10000,1)</f>
        <v>14090</v>
      </c>
      <c r="K8" s="111">
        <f>SUMIFS('5'!F$3:F$10000,'5'!$H$3:$H$10000,2)</f>
        <v>43302</v>
      </c>
      <c r="L8" s="111">
        <f t="shared" si="1"/>
        <v>59457</v>
      </c>
      <c r="M8" s="111"/>
      <c r="N8" s="113">
        <f t="shared" si="2"/>
        <v>118923</v>
      </c>
      <c r="O8" s="111">
        <f>'Allocation Worksheet'!D7</f>
        <v>118923</v>
      </c>
      <c r="P8" s="114">
        <f t="shared" si="3"/>
        <v>0</v>
      </c>
    </row>
    <row r="9" spans="1:16">
      <c r="A9" t="s">
        <v>146</v>
      </c>
      <c r="B9" s="111">
        <f>'6'!E$4</f>
        <v>318</v>
      </c>
      <c r="C9" s="111">
        <f>'6'!E7</f>
        <v>8931</v>
      </c>
      <c r="D9" s="111">
        <f>SUMIFS('6'!E$3:E$10000,'6'!$H$3:$H$10000,1)</f>
        <v>79405</v>
      </c>
      <c r="E9" s="111">
        <f>SUMIFS('6'!E$3:E$10000,'6'!$H$3:$H$10000,2)</f>
        <v>171867</v>
      </c>
      <c r="F9" s="111">
        <f t="shared" si="0"/>
        <v>260521</v>
      </c>
      <c r="G9" s="111"/>
      <c r="H9" s="111">
        <f>'6'!F$4</f>
        <v>317</v>
      </c>
      <c r="I9" s="111">
        <f>'6'!F7</f>
        <v>8931</v>
      </c>
      <c r="J9" s="111">
        <f>SUMIFS('6'!F$3:F$10000,'6'!$H$3:$H$10000,1)</f>
        <v>79404</v>
      </c>
      <c r="K9" s="111">
        <f>SUMIFS('6'!F$3:F$10000,'6'!$H$3:$H$10000,2)</f>
        <v>171849</v>
      </c>
      <c r="L9" s="111">
        <f t="shared" si="1"/>
        <v>260501</v>
      </c>
      <c r="M9" s="111"/>
      <c r="N9" s="113">
        <f t="shared" si="2"/>
        <v>521022</v>
      </c>
      <c r="O9" s="111">
        <f>'Allocation Worksheet'!D8</f>
        <v>521022</v>
      </c>
      <c r="P9" s="114">
        <f t="shared" si="3"/>
        <v>0</v>
      </c>
    </row>
    <row r="10" spans="1:16">
      <c r="A10" t="s">
        <v>167</v>
      </c>
      <c r="B10" s="111">
        <f>'7'!E$4</f>
        <v>109</v>
      </c>
      <c r="C10" s="111">
        <f>'7'!E7</f>
        <v>2679</v>
      </c>
      <c r="D10" s="111">
        <f>SUMIFS('7'!E$3:E$10000,'7'!$H$3:$H$10000,1)</f>
        <v>23398</v>
      </c>
      <c r="E10" s="111">
        <f>SUMIFS('7'!E$3:E$10000,'7'!$H$3:$H$10000,2)</f>
        <v>50210</v>
      </c>
      <c r="F10" s="111">
        <f t="shared" si="0"/>
        <v>76396</v>
      </c>
      <c r="G10" s="111"/>
      <c r="H10" s="111">
        <f>'7'!F$4</f>
        <v>109</v>
      </c>
      <c r="I10" s="111">
        <f>'7'!F7</f>
        <v>2678</v>
      </c>
      <c r="J10" s="111">
        <f>SUMIFS('7'!F$3:F$10000,'7'!$H$3:$H$10000,1)</f>
        <v>23397</v>
      </c>
      <c r="K10" s="111">
        <f>SUMIFS('7'!F$3:F$10000,'7'!$H$3:$H$10000,2)</f>
        <v>50203</v>
      </c>
      <c r="L10" s="111">
        <f t="shared" si="1"/>
        <v>76387</v>
      </c>
      <c r="M10" s="111"/>
      <c r="N10" s="113">
        <f t="shared" si="2"/>
        <v>152783</v>
      </c>
      <c r="O10" s="111">
        <f>'Allocation Worksheet'!D9</f>
        <v>152783</v>
      </c>
      <c r="P10" s="114">
        <f t="shared" si="3"/>
        <v>0</v>
      </c>
    </row>
    <row r="11" spans="1:16">
      <c r="A11" t="s">
        <v>176</v>
      </c>
      <c r="B11" s="111">
        <f>'8'!E$4</f>
        <v>155</v>
      </c>
      <c r="C11" s="111">
        <f>'8'!E7</f>
        <v>2319</v>
      </c>
      <c r="D11" s="111">
        <f>SUMIFS('8'!E$3:E$10000,'8'!$H$3:$H$10000,1)</f>
        <v>38178</v>
      </c>
      <c r="E11" s="111">
        <f>SUMIFS('8'!E$3:E$10000,'8'!$H$3:$H$10000,2)</f>
        <v>80043</v>
      </c>
      <c r="F11" s="111">
        <f t="shared" si="0"/>
        <v>120695</v>
      </c>
      <c r="G11" s="111"/>
      <c r="H11" s="111">
        <f>'8'!F$4</f>
        <v>154</v>
      </c>
      <c r="I11" s="111">
        <f>'8'!F7</f>
        <v>2319</v>
      </c>
      <c r="J11" s="111">
        <f>SUMIFS('8'!F$3:F$10000,'8'!$H$3:$H$10000,1)</f>
        <v>38178</v>
      </c>
      <c r="K11" s="111">
        <f>SUMIFS('8'!F$3:F$10000,'8'!$H$3:$H$10000,2)</f>
        <v>80022</v>
      </c>
      <c r="L11" s="111">
        <f t="shared" si="1"/>
        <v>120673</v>
      </c>
      <c r="M11" s="111"/>
      <c r="N11" s="113">
        <f t="shared" si="2"/>
        <v>241368</v>
      </c>
      <c r="O11" s="111">
        <f>'Allocation Worksheet'!D10</f>
        <v>241368</v>
      </c>
      <c r="P11" s="114">
        <f t="shared" si="3"/>
        <v>0</v>
      </c>
    </row>
    <row r="12" spans="1:16">
      <c r="A12" t="s">
        <v>198</v>
      </c>
      <c r="B12" s="111">
        <f>'9'!E$4</f>
        <v>196</v>
      </c>
      <c r="C12" s="111">
        <f>'9'!E7</f>
        <v>12374</v>
      </c>
      <c r="D12" s="111">
        <f>SUMIFS('9'!E$3:E$10000,'9'!$H$3:$H$10000,1)</f>
        <v>44521</v>
      </c>
      <c r="E12" s="111">
        <f>SUMIFS('9'!E$3:E$10000,'9'!$H$3:$H$10000,2)</f>
        <v>132004</v>
      </c>
      <c r="F12" s="111">
        <f t="shared" si="0"/>
        <v>189095</v>
      </c>
      <c r="G12" s="111"/>
      <c r="H12" s="111">
        <f>'9'!F$4</f>
        <v>196</v>
      </c>
      <c r="I12" s="111">
        <f>'9'!F7</f>
        <v>12374</v>
      </c>
      <c r="J12" s="111">
        <f>SUMIFS('9'!F$3:F$10000,'9'!$H$3:$H$10000,1)</f>
        <v>44521</v>
      </c>
      <c r="K12" s="111">
        <f>SUMIFS('9'!F$3:F$10000,'9'!$H$3:$H$10000,2)</f>
        <v>131988</v>
      </c>
      <c r="L12" s="111">
        <f t="shared" si="1"/>
        <v>189079</v>
      </c>
      <c r="M12" s="111"/>
      <c r="N12" s="113">
        <f t="shared" si="2"/>
        <v>378174</v>
      </c>
      <c r="O12" s="111">
        <f>'Allocation Worksheet'!D11</f>
        <v>378174</v>
      </c>
      <c r="P12" s="114">
        <f t="shared" si="3"/>
        <v>0</v>
      </c>
    </row>
    <row r="13" spans="1:16">
      <c r="A13" t="s">
        <v>219</v>
      </c>
      <c r="B13" s="111">
        <f>'10'!E$4</f>
        <v>694</v>
      </c>
      <c r="C13" s="111">
        <f>'10'!E7</f>
        <v>49628</v>
      </c>
      <c r="D13" s="111">
        <f>SUMIFS('10'!E$3:E$10000,'10'!$H$3:$H$10000,1)</f>
        <v>167063</v>
      </c>
      <c r="E13" s="111">
        <f>SUMIFS('10'!E$3:E$10000,'10'!$H$3:$H$10000,2)</f>
        <v>553108</v>
      </c>
      <c r="F13" s="111">
        <f t="shared" si="0"/>
        <v>770493</v>
      </c>
      <c r="G13" s="111"/>
      <c r="H13" s="111">
        <f>'10'!F$4</f>
        <v>693</v>
      </c>
      <c r="I13" s="111">
        <f>'10'!F7</f>
        <v>49627</v>
      </c>
      <c r="J13" s="111">
        <f>SUMIFS('10'!F$3:F$10000,'10'!$H$3:$H$10000,1)</f>
        <v>167061</v>
      </c>
      <c r="K13" s="111">
        <f>SUMIFS('10'!F$3:F$10000,'10'!$H$3:$H$10000,2)</f>
        <v>553095</v>
      </c>
      <c r="L13" s="111">
        <f t="shared" si="1"/>
        <v>770476</v>
      </c>
      <c r="M13" s="111"/>
      <c r="N13" s="113">
        <f t="shared" si="2"/>
        <v>1540969</v>
      </c>
      <c r="O13" s="111">
        <f>'Allocation Worksheet'!D12</f>
        <v>1540969</v>
      </c>
      <c r="P13" s="114">
        <f t="shared" si="3"/>
        <v>0</v>
      </c>
    </row>
    <row r="14" spans="1:16">
      <c r="A14" t="s">
        <v>247</v>
      </c>
      <c r="B14" s="111">
        <f>'11'!E$4</f>
        <v>171</v>
      </c>
      <c r="C14" s="111">
        <f>'11'!E7</f>
        <v>2307</v>
      </c>
      <c r="D14" s="111">
        <f>SUMIFS('11'!E$3:E$10000,'11'!$H$3:$H$10000,1)</f>
        <v>37519</v>
      </c>
      <c r="E14" s="111">
        <f>SUMIFS('11'!E$3:E$10000,'11'!$H$3:$H$10000,2)</f>
        <v>89150</v>
      </c>
      <c r="F14" s="111">
        <f t="shared" si="0"/>
        <v>129147</v>
      </c>
      <c r="G14" s="111"/>
      <c r="H14" s="111">
        <f>'11'!F$4</f>
        <v>171</v>
      </c>
      <c r="I14" s="111">
        <f>'11'!F7</f>
        <v>2307</v>
      </c>
      <c r="J14" s="111">
        <f>SUMIFS('11'!F$3:F$10000,'11'!$H$3:$H$10000,1)</f>
        <v>37518</v>
      </c>
      <c r="K14" s="111">
        <f>SUMIFS('11'!F$3:F$10000,'11'!$H$3:$H$10000,2)</f>
        <v>89136</v>
      </c>
      <c r="L14" s="111">
        <f t="shared" si="1"/>
        <v>129132</v>
      </c>
      <c r="M14" s="111"/>
      <c r="N14" s="113">
        <f t="shared" si="2"/>
        <v>258279</v>
      </c>
      <c r="O14" s="111">
        <f>'Allocation Worksheet'!D13</f>
        <v>258279</v>
      </c>
      <c r="P14" s="114">
        <f t="shared" si="3"/>
        <v>0</v>
      </c>
    </row>
    <row r="15" spans="1:16">
      <c r="A15" t="s">
        <v>266</v>
      </c>
      <c r="B15" s="111">
        <f>'12'!E$4</f>
        <v>263</v>
      </c>
      <c r="C15" s="111">
        <f>'12'!E7</f>
        <v>8168</v>
      </c>
      <c r="D15" s="111">
        <f>SUMIFS('12'!E$3:E$10000,'12'!$H$3:$H$10000,1)</f>
        <v>55767</v>
      </c>
      <c r="E15" s="111">
        <f>SUMIFS('12'!E$3:E$10000,'12'!$H$3:$H$10000,2)</f>
        <v>185938</v>
      </c>
      <c r="F15" s="111">
        <f t="shared" si="0"/>
        <v>250136</v>
      </c>
      <c r="G15" s="111"/>
      <c r="H15" s="111">
        <f>'12'!F$4</f>
        <v>262</v>
      </c>
      <c r="I15" s="111">
        <f>'12'!F7</f>
        <v>8168</v>
      </c>
      <c r="J15" s="111">
        <f>SUMIFS('12'!F$3:F$10000,'12'!$H$3:$H$10000,1)</f>
        <v>55766</v>
      </c>
      <c r="K15" s="111">
        <f>SUMIFS('12'!F$3:F$10000,'12'!$H$3:$H$10000,2)</f>
        <v>185915</v>
      </c>
      <c r="L15" s="111">
        <f t="shared" si="1"/>
        <v>250111</v>
      </c>
      <c r="M15" s="111"/>
      <c r="N15" s="113">
        <f t="shared" si="2"/>
        <v>500247</v>
      </c>
      <c r="O15" s="111">
        <f>'Allocation Worksheet'!D14</f>
        <v>500247</v>
      </c>
      <c r="P15" s="114">
        <f t="shared" si="3"/>
        <v>0</v>
      </c>
    </row>
    <row r="16" spans="1:16">
      <c r="A16" t="s">
        <v>290</v>
      </c>
      <c r="B16" s="111">
        <f>'13'!E$4</f>
        <v>12</v>
      </c>
      <c r="C16" s="111">
        <f>'13'!E7</f>
        <v>1224</v>
      </c>
      <c r="D16" s="111">
        <f>SUMIFS('13'!E$3:E$10000,'13'!$H$3:$H$10000,1)</f>
        <v>2167</v>
      </c>
      <c r="E16" s="111">
        <f>SUMIFS('13'!E$3:E$10000,'13'!$H$3:$H$10000,2)</f>
        <v>7787</v>
      </c>
      <c r="F16" s="111">
        <f t="shared" si="0"/>
        <v>11190</v>
      </c>
      <c r="G16" s="111"/>
      <c r="H16" s="111">
        <f>'13'!F$4</f>
        <v>11</v>
      </c>
      <c r="I16" s="111">
        <f>'13'!F7</f>
        <v>1224</v>
      </c>
      <c r="J16" s="111">
        <f>SUMIFS('13'!F$3:F$10000,'13'!$H$3:$H$10000,1)</f>
        <v>2166</v>
      </c>
      <c r="K16" s="111">
        <f>SUMIFS('13'!F$3:F$10000,'13'!$H$3:$H$10000,2)</f>
        <v>7775</v>
      </c>
      <c r="L16" s="111">
        <f t="shared" si="1"/>
        <v>11176</v>
      </c>
      <c r="M16" s="111"/>
      <c r="N16" s="113">
        <f t="shared" si="2"/>
        <v>22366</v>
      </c>
      <c r="O16" s="111">
        <f>'Allocation Worksheet'!D15</f>
        <v>22366</v>
      </c>
      <c r="P16" s="114">
        <f t="shared" si="3"/>
        <v>0</v>
      </c>
    </row>
    <row r="17" spans="1:16">
      <c r="A17" t="s">
        <v>307</v>
      </c>
      <c r="B17" s="111">
        <f>'14'!E$4</f>
        <v>304</v>
      </c>
      <c r="C17" s="111">
        <f>'14'!E7</f>
        <v>6723</v>
      </c>
      <c r="D17" s="111">
        <f>SUMIFS('14'!E$3:E$10000,'14'!$H$3:$H$10000,1)</f>
        <v>60970</v>
      </c>
      <c r="E17" s="111">
        <f>SUMIFS('14'!E$3:E$10000,'14'!$H$3:$H$10000,2)</f>
        <v>177551</v>
      </c>
      <c r="F17" s="111">
        <f t="shared" si="0"/>
        <v>245548</v>
      </c>
      <c r="G17" s="111"/>
      <c r="H17" s="111">
        <f>'14'!F$4</f>
        <v>303</v>
      </c>
      <c r="I17" s="111">
        <f>'14'!F7</f>
        <v>6723</v>
      </c>
      <c r="J17" s="111">
        <f>SUMIFS('14'!F$3:F$10000,'14'!$H$3:$H$10000,1)</f>
        <v>60969</v>
      </c>
      <c r="K17" s="111">
        <f>SUMIFS('14'!F$3:F$10000,'14'!$H$3:$H$10000,2)</f>
        <v>177535</v>
      </c>
      <c r="L17" s="111">
        <f t="shared" si="1"/>
        <v>245530</v>
      </c>
      <c r="M17" s="111"/>
      <c r="N17" s="113">
        <f t="shared" si="2"/>
        <v>491078</v>
      </c>
      <c r="O17" s="111">
        <f>'Allocation Worksheet'!D16</f>
        <v>491078</v>
      </c>
      <c r="P17" s="114">
        <f t="shared" si="3"/>
        <v>0</v>
      </c>
    </row>
    <row r="18" spans="1:16">
      <c r="A18" t="s">
        <v>330</v>
      </c>
      <c r="B18" s="111">
        <f>'15'!E$4</f>
        <v>119</v>
      </c>
      <c r="C18" s="111">
        <f>'15'!E7</f>
        <v>4808</v>
      </c>
      <c r="D18" s="111">
        <f>SUMIFS('15'!E$3:E$10000,'15'!$H$3:$H$10000,1)</f>
        <v>29921</v>
      </c>
      <c r="E18" s="111">
        <f>SUMIFS('15'!E$3:E$10000,'15'!$H$3:$H$10000,2)</f>
        <v>66226</v>
      </c>
      <c r="F18" s="111">
        <f t="shared" si="0"/>
        <v>101074</v>
      </c>
      <c r="G18" s="111"/>
      <c r="H18" s="111">
        <f>'15'!F$4</f>
        <v>118</v>
      </c>
      <c r="I18" s="111">
        <f>'15'!F7</f>
        <v>4808</v>
      </c>
      <c r="J18" s="111">
        <f>SUMIFS('15'!F$3:F$10000,'15'!$H$3:$H$10000,1)</f>
        <v>29920</v>
      </c>
      <c r="K18" s="111">
        <f>SUMIFS('15'!F$3:F$10000,'15'!$H$3:$H$10000,2)</f>
        <v>66205</v>
      </c>
      <c r="L18" s="111">
        <f t="shared" si="1"/>
        <v>101051</v>
      </c>
      <c r="M18" s="111"/>
      <c r="N18" s="113">
        <f t="shared" si="2"/>
        <v>202125</v>
      </c>
      <c r="O18" s="111">
        <f>'Allocation Worksheet'!D17</f>
        <v>202125</v>
      </c>
      <c r="P18" s="114">
        <f t="shared" si="3"/>
        <v>0</v>
      </c>
    </row>
    <row r="19" spans="1:16">
      <c r="A19" t="s">
        <v>353</v>
      </c>
      <c r="B19" s="111">
        <f>'16'!E$4</f>
        <v>257</v>
      </c>
      <c r="C19" s="111">
        <f>'16'!E7</f>
        <v>7135</v>
      </c>
      <c r="D19" s="111">
        <f>SUMIFS('16'!E$3:E$10000,'16'!$H$3:$H$10000,1)</f>
        <v>53571</v>
      </c>
      <c r="E19" s="111">
        <f>SUMIFS('16'!E$3:E$10000,'16'!$H$3:$H$10000,2)</f>
        <v>107065</v>
      </c>
      <c r="F19" s="111">
        <f t="shared" si="0"/>
        <v>168028</v>
      </c>
      <c r="G19" s="111"/>
      <c r="H19" s="111">
        <f>'16'!F$4</f>
        <v>256</v>
      </c>
      <c r="I19" s="111">
        <f>'16'!F7</f>
        <v>7135</v>
      </c>
      <c r="J19" s="111">
        <f>SUMIFS('16'!F$3:F$10000,'16'!$H$3:$H$10000,1)</f>
        <v>53571</v>
      </c>
      <c r="K19" s="111">
        <f>SUMIFS('16'!F$3:F$10000,'16'!$H$3:$H$10000,2)</f>
        <v>107051</v>
      </c>
      <c r="L19" s="111">
        <f t="shared" si="1"/>
        <v>168013</v>
      </c>
      <c r="M19" s="111"/>
      <c r="N19" s="113">
        <f t="shared" si="2"/>
        <v>336041</v>
      </c>
      <c r="O19" s="111">
        <f>'Allocation Worksheet'!D18</f>
        <v>336041</v>
      </c>
      <c r="P19" s="114">
        <f t="shared" si="3"/>
        <v>0</v>
      </c>
    </row>
    <row r="20" spans="1:16">
      <c r="A20" t="s">
        <v>368</v>
      </c>
      <c r="B20" s="111">
        <f>'17'!E$4</f>
        <v>190</v>
      </c>
      <c r="C20" s="111">
        <f>'17'!E7</f>
        <v>6477</v>
      </c>
      <c r="D20" s="111">
        <f>SUMIFS('17'!E$3:E$10000,'17'!$H$3:$H$10000,1)</f>
        <v>41468</v>
      </c>
      <c r="E20" s="111">
        <f>SUMIFS('17'!E$3:E$10000,'17'!$H$3:$H$10000,2)</f>
        <v>101235</v>
      </c>
      <c r="F20" s="111">
        <f t="shared" si="0"/>
        <v>149370</v>
      </c>
      <c r="G20" s="111"/>
      <c r="H20" s="111">
        <f>'17'!F$4</f>
        <v>189</v>
      </c>
      <c r="I20" s="111">
        <f>'17'!F7</f>
        <v>6476</v>
      </c>
      <c r="J20" s="111">
        <f>SUMIFS('17'!F$3:F$10000,'17'!$H$3:$H$10000,1)</f>
        <v>41466</v>
      </c>
      <c r="K20" s="111">
        <f>SUMIFS('17'!F$3:F$10000,'17'!$H$3:$H$10000,2)</f>
        <v>101209</v>
      </c>
      <c r="L20" s="111">
        <f t="shared" si="1"/>
        <v>149340</v>
      </c>
      <c r="M20" s="111"/>
      <c r="N20" s="113">
        <f t="shared" si="2"/>
        <v>298710</v>
      </c>
      <c r="O20" s="111">
        <f>'Allocation Worksheet'!D19</f>
        <v>298710</v>
      </c>
      <c r="P20" s="114">
        <f t="shared" si="3"/>
        <v>0</v>
      </c>
    </row>
    <row r="21" spans="1:16">
      <c r="A21" t="s">
        <v>399</v>
      </c>
      <c r="B21" s="111">
        <f>'18'!E$4</f>
        <v>461</v>
      </c>
      <c r="C21" s="111">
        <f>'18'!E7</f>
        <v>47878</v>
      </c>
      <c r="D21" s="111">
        <f>SUMIFS('18'!E$3:E$10000,'18'!$H$3:$H$10000,1)</f>
        <v>127521</v>
      </c>
      <c r="E21" s="111">
        <f>SUMIFS('18'!E$3:E$10000,'18'!$H$3:$H$10000,2)</f>
        <v>373394</v>
      </c>
      <c r="F21" s="111">
        <f t="shared" si="0"/>
        <v>549254</v>
      </c>
      <c r="G21" s="111"/>
      <c r="H21" s="111">
        <f>'18'!F$4</f>
        <v>460</v>
      </c>
      <c r="I21" s="111">
        <f>'18'!F7</f>
        <v>47877</v>
      </c>
      <c r="J21" s="111">
        <f>SUMIFS('18'!F$3:F$10000,'18'!$H$3:$H$10000,1)</f>
        <v>127517</v>
      </c>
      <c r="K21" s="111">
        <f>SUMIFS('18'!F$3:F$10000,'18'!$H$3:$H$10000,2)</f>
        <v>373378</v>
      </c>
      <c r="L21" s="111">
        <f t="shared" si="1"/>
        <v>549232</v>
      </c>
      <c r="M21" s="111"/>
      <c r="N21" s="113">
        <f t="shared" si="2"/>
        <v>1098486</v>
      </c>
      <c r="O21" s="111">
        <f>'Allocation Worksheet'!D20</f>
        <v>1098486</v>
      </c>
      <c r="P21" s="114">
        <f t="shared" si="3"/>
        <v>0</v>
      </c>
    </row>
    <row r="22" spans="1:16">
      <c r="A22" t="s">
        <v>427</v>
      </c>
      <c r="B22" s="111">
        <f>'19'!E$4</f>
        <v>438</v>
      </c>
      <c r="C22" s="111">
        <f>'19'!E7</f>
        <v>7520</v>
      </c>
      <c r="D22" s="111">
        <f>SUMIFS('19'!E$3:E$10000,'19'!$H$3:$H$10000,1)</f>
        <v>97162</v>
      </c>
      <c r="E22" s="111">
        <f>SUMIFS('19'!E$3:E$10000,'19'!$H$3:$H$10000,2)</f>
        <v>225402</v>
      </c>
      <c r="F22" s="111">
        <f t="shared" si="0"/>
        <v>330522</v>
      </c>
      <c r="G22" s="111"/>
      <c r="H22" s="111">
        <f>'19'!F$4</f>
        <v>437</v>
      </c>
      <c r="I22" s="111">
        <f>'19'!F7</f>
        <v>7519</v>
      </c>
      <c r="J22" s="111">
        <f>SUMIFS('19'!F$3:F$10000,'19'!$H$3:$H$10000,1)</f>
        <v>97161</v>
      </c>
      <c r="K22" s="111">
        <f>SUMIFS('19'!F$3:F$10000,'19'!$H$3:$H$10000,2)</f>
        <v>225379</v>
      </c>
      <c r="L22" s="111">
        <f t="shared" si="1"/>
        <v>330496</v>
      </c>
      <c r="M22" s="111"/>
      <c r="N22" s="113">
        <f t="shared" si="2"/>
        <v>661018</v>
      </c>
      <c r="O22" s="111">
        <f>'Allocation Worksheet'!D21</f>
        <v>661018</v>
      </c>
      <c r="P22" s="114">
        <f t="shared" si="3"/>
        <v>0</v>
      </c>
    </row>
    <row r="23" spans="1:16">
      <c r="A23" t="s">
        <v>448</v>
      </c>
      <c r="B23" s="111">
        <f>'20'!E$4</f>
        <v>1153</v>
      </c>
      <c r="C23" s="111">
        <f>'20'!E7</f>
        <v>50099</v>
      </c>
      <c r="D23" s="111">
        <f>SUMIFS('20'!E$3:E$10000,'20'!$H$3:$H$10000,1)</f>
        <v>227920</v>
      </c>
      <c r="E23" s="111">
        <f>SUMIFS('20'!E$3:E$10000,'20'!$H$3:$H$10000,2)</f>
        <v>735946</v>
      </c>
      <c r="F23" s="111">
        <f t="shared" si="0"/>
        <v>1015118</v>
      </c>
      <c r="G23" s="111"/>
      <c r="H23" s="111">
        <f>'20'!F$4</f>
        <v>1153</v>
      </c>
      <c r="I23" s="111">
        <f>'20'!F7</f>
        <v>50098</v>
      </c>
      <c r="J23" s="111">
        <f>SUMIFS('20'!F$3:F$10000,'20'!$H$3:$H$10000,1)</f>
        <v>227917</v>
      </c>
      <c r="K23" s="111">
        <f>SUMIFS('20'!F$3:F$10000,'20'!$H$3:$H$10000,2)</f>
        <v>735927</v>
      </c>
      <c r="L23" s="111">
        <f t="shared" si="1"/>
        <v>1015095</v>
      </c>
      <c r="M23" s="111"/>
      <c r="N23" s="113">
        <f t="shared" si="2"/>
        <v>2030213</v>
      </c>
      <c r="O23" s="111">
        <f>'Allocation Worksheet'!D22</f>
        <v>2030213</v>
      </c>
      <c r="P23" s="114">
        <f t="shared" si="3"/>
        <v>0</v>
      </c>
    </row>
    <row r="24" spans="1:16">
      <c r="A24" t="s">
        <v>479</v>
      </c>
      <c r="B24" s="111">
        <f>'21'!E$4</f>
        <v>67</v>
      </c>
      <c r="C24" s="111">
        <f>'21'!E7</f>
        <v>5057</v>
      </c>
      <c r="D24" s="111">
        <f>SUMIFS('21'!E$3:E$10000,'21'!$H$3:$H$10000,1)</f>
        <v>15577</v>
      </c>
      <c r="E24" s="111">
        <f>SUMIFS('21'!E$3:E$10000,'21'!$H$3:$H$10000,2)</f>
        <v>39397</v>
      </c>
      <c r="F24" s="111">
        <f t="shared" si="0"/>
        <v>60098</v>
      </c>
      <c r="G24" s="111"/>
      <c r="H24" s="111">
        <f>'21'!F$4</f>
        <v>66</v>
      </c>
      <c r="I24" s="111">
        <f>'21'!F7</f>
        <v>5056</v>
      </c>
      <c r="J24" s="111">
        <f>SUMIFS('21'!F$3:F$10000,'21'!$H$3:$H$10000,1)</f>
        <v>15576</v>
      </c>
      <c r="K24" s="111">
        <f>SUMIFS('21'!F$3:F$10000,'21'!$H$3:$H$10000,2)</f>
        <v>39386</v>
      </c>
      <c r="L24" s="111">
        <f t="shared" si="1"/>
        <v>60084</v>
      </c>
      <c r="M24" s="111"/>
      <c r="N24" s="113">
        <f t="shared" si="2"/>
        <v>120182</v>
      </c>
      <c r="O24" s="111">
        <f>'Allocation Worksheet'!D23</f>
        <v>120182</v>
      </c>
      <c r="P24" s="114">
        <f t="shared" si="3"/>
        <v>0</v>
      </c>
    </row>
    <row r="25" spans="1:16">
      <c r="A25" t="s">
        <v>490</v>
      </c>
      <c r="B25" s="111">
        <f>'22'!E$4</f>
        <v>200</v>
      </c>
      <c r="C25" s="111">
        <f>'22'!E7</f>
        <v>10556</v>
      </c>
      <c r="D25" s="111">
        <f>SUMIFS('22'!E$3:E$10000,'22'!$H$3:$H$10000,1)</f>
        <v>46997</v>
      </c>
      <c r="E25" s="111">
        <f>SUMIFS('22'!E$3:E$10000,'22'!$H$3:$H$10000,2)</f>
        <v>143557</v>
      </c>
      <c r="F25" s="111">
        <f t="shared" si="0"/>
        <v>201310</v>
      </c>
      <c r="G25" s="111"/>
      <c r="H25" s="111">
        <f>'22'!F$4</f>
        <v>199</v>
      </c>
      <c r="I25" s="111">
        <f>'22'!F7</f>
        <v>10555</v>
      </c>
      <c r="J25" s="111">
        <f>SUMIFS('22'!F$3:F$10000,'22'!$H$3:$H$10000,1)</f>
        <v>46996</v>
      </c>
      <c r="K25" s="111">
        <f>SUMIFS('22'!F$3:F$10000,'22'!$H$3:$H$10000,2)</f>
        <v>143553</v>
      </c>
      <c r="L25" s="111">
        <f t="shared" si="1"/>
        <v>201303</v>
      </c>
      <c r="M25" s="111"/>
      <c r="N25" s="113">
        <f t="shared" si="2"/>
        <v>402613</v>
      </c>
      <c r="O25" s="111">
        <f>'Allocation Worksheet'!D24</f>
        <v>402613</v>
      </c>
      <c r="P25" s="114">
        <f t="shared" si="3"/>
        <v>0</v>
      </c>
    </row>
    <row r="26" spans="1:16">
      <c r="A26" t="s">
        <v>502</v>
      </c>
      <c r="B26" s="111">
        <f>'23'!E$4</f>
        <v>83</v>
      </c>
      <c r="C26" s="111">
        <f>'23'!E7</f>
        <v>2653</v>
      </c>
      <c r="D26" s="111">
        <f>SUMIFS('23'!E$3:E$10000,'23'!$H$3:$H$10000,1)</f>
        <v>16361</v>
      </c>
      <c r="E26" s="111">
        <f>SUMIFS('23'!E$3:E$10000,'23'!$H$3:$H$10000,2)</f>
        <v>32383</v>
      </c>
      <c r="F26" s="111">
        <f t="shared" si="0"/>
        <v>51480</v>
      </c>
      <c r="G26" s="111"/>
      <c r="H26" s="111">
        <f>'23'!F$4</f>
        <v>82</v>
      </c>
      <c r="I26" s="111">
        <f>'23'!F7</f>
        <v>2653</v>
      </c>
      <c r="J26" s="111">
        <f>SUMIFS('23'!F$3:F$10000,'23'!$H$3:$H$10000,1)</f>
        <v>16360</v>
      </c>
      <c r="K26" s="111">
        <f>SUMIFS('23'!F$3:F$10000,'23'!$H$3:$H$10000,2)</f>
        <v>32365</v>
      </c>
      <c r="L26" s="111">
        <f t="shared" si="1"/>
        <v>51460</v>
      </c>
      <c r="M26" s="111"/>
      <c r="N26" s="113">
        <f t="shared" si="2"/>
        <v>102940</v>
      </c>
      <c r="O26" s="111">
        <f>'Allocation Worksheet'!D25</f>
        <v>102940</v>
      </c>
      <c r="P26" s="114">
        <f t="shared" si="3"/>
        <v>0</v>
      </c>
    </row>
    <row r="27" spans="1:16">
      <c r="A27" t="s">
        <v>524</v>
      </c>
      <c r="B27" s="111">
        <f>'24'!E$4</f>
        <v>117</v>
      </c>
      <c r="C27" s="111">
        <f>'24'!E7</f>
        <v>3052</v>
      </c>
      <c r="D27" s="111">
        <f>SUMIFS('24'!E$3:E$10000,'24'!$H$3:$H$10000,1)</f>
        <v>27498</v>
      </c>
      <c r="E27" s="111">
        <f>SUMIFS('24'!E$3:E$10000,'24'!$H$3:$H$10000,2)</f>
        <v>48231</v>
      </c>
      <c r="F27" s="111">
        <f t="shared" si="0"/>
        <v>78898</v>
      </c>
      <c r="G27" s="111"/>
      <c r="H27" s="111">
        <f>'24'!F$4</f>
        <v>117</v>
      </c>
      <c r="I27" s="111">
        <f>'24'!F7</f>
        <v>3051</v>
      </c>
      <c r="J27" s="111">
        <f>SUMIFS('24'!F$3:F$10000,'24'!$H$3:$H$10000,1)</f>
        <v>27497</v>
      </c>
      <c r="K27" s="111">
        <f>SUMIFS('24'!F$3:F$10000,'24'!$H$3:$H$10000,2)</f>
        <v>48208</v>
      </c>
      <c r="L27" s="111">
        <f t="shared" si="1"/>
        <v>78873</v>
      </c>
      <c r="M27" s="111"/>
      <c r="N27" s="113">
        <f t="shared" si="2"/>
        <v>157771</v>
      </c>
      <c r="O27" s="111">
        <f>'Allocation Worksheet'!D26</f>
        <v>157771</v>
      </c>
      <c r="P27" s="114">
        <f t="shared" si="3"/>
        <v>0</v>
      </c>
    </row>
    <row r="28" spans="1:16">
      <c r="A28" t="s">
        <v>548</v>
      </c>
      <c r="B28" s="111">
        <f>'25'!E$4</f>
        <v>156</v>
      </c>
      <c r="C28" s="111">
        <f>'25'!E7</f>
        <v>7958</v>
      </c>
      <c r="D28" s="111">
        <f>SUMIFS('25'!E$3:E$10000,'25'!$H$3:$H$10000,1)</f>
        <v>38305</v>
      </c>
      <c r="E28" s="111">
        <f>SUMIFS('25'!E$3:E$10000,'25'!$H$3:$H$10000,2)</f>
        <v>75128</v>
      </c>
      <c r="F28" s="111">
        <f t="shared" si="0"/>
        <v>121547</v>
      </c>
      <c r="G28" s="111"/>
      <c r="H28" s="111">
        <f>'25'!F$4</f>
        <v>156</v>
      </c>
      <c r="I28" s="111">
        <f>'25'!F7</f>
        <v>7957</v>
      </c>
      <c r="J28" s="111">
        <f>SUMIFS('25'!F$3:F$10000,'25'!$H$3:$H$10000,1)</f>
        <v>38303</v>
      </c>
      <c r="K28" s="111">
        <f>SUMIFS('25'!F$3:F$10000,'25'!$H$3:$H$10000,2)</f>
        <v>75112</v>
      </c>
      <c r="L28" s="111">
        <f t="shared" si="1"/>
        <v>121528</v>
      </c>
      <c r="M28" s="111"/>
      <c r="N28" s="113">
        <f t="shared" si="2"/>
        <v>243075</v>
      </c>
      <c r="O28" s="111">
        <f>'Allocation Worksheet'!D27</f>
        <v>243075</v>
      </c>
      <c r="P28" s="114">
        <f t="shared" si="3"/>
        <v>0</v>
      </c>
    </row>
    <row r="29" spans="1:16">
      <c r="A29" t="s">
        <v>566</v>
      </c>
      <c r="B29" s="111">
        <f>'26'!E$4</f>
        <v>336</v>
      </c>
      <c r="C29" s="111">
        <f>'26'!E7</f>
        <v>10738</v>
      </c>
      <c r="D29" s="111">
        <f>SUMIFS('26'!E$3:E$10000,'26'!$H$3:$H$10000,1)</f>
        <v>92782</v>
      </c>
      <c r="E29" s="111">
        <f>SUMIFS('26'!E$3:E$10000,'26'!$H$3:$H$10000,2)</f>
        <v>210696</v>
      </c>
      <c r="F29" s="111">
        <f t="shared" si="0"/>
        <v>314552</v>
      </c>
      <c r="G29" s="111"/>
      <c r="H29" s="111">
        <f>'26'!F$4</f>
        <v>336</v>
      </c>
      <c r="I29" s="111">
        <f>'26'!F7</f>
        <v>10737</v>
      </c>
      <c r="J29" s="111">
        <f>SUMIFS('26'!F$3:F$10000,'26'!$H$3:$H$10000,1)</f>
        <v>92780</v>
      </c>
      <c r="K29" s="111">
        <f>SUMIFS('26'!F$3:F$10000,'26'!$H$3:$H$10000,2)</f>
        <v>210677</v>
      </c>
      <c r="L29" s="111">
        <f t="shared" si="1"/>
        <v>314530</v>
      </c>
      <c r="M29" s="111"/>
      <c r="N29" s="113">
        <f t="shared" si="2"/>
        <v>629082</v>
      </c>
      <c r="O29" s="111">
        <f>'Allocation Worksheet'!D28</f>
        <v>629082</v>
      </c>
      <c r="P29" s="114">
        <f t="shared" si="3"/>
        <v>0</v>
      </c>
    </row>
    <row r="30" spans="1:16">
      <c r="A30" t="s">
        <v>591</v>
      </c>
      <c r="B30" s="111">
        <f>'27'!E$4</f>
        <v>248</v>
      </c>
      <c r="C30" s="111">
        <f>'27'!E7</f>
        <v>18776</v>
      </c>
      <c r="D30" s="111">
        <f>SUMIFS('27'!E$3:E$10000,'27'!$H$3:$H$10000,1)</f>
        <v>66060</v>
      </c>
      <c r="E30" s="111">
        <f>SUMIFS('27'!E$3:E$10000,'27'!$H$3:$H$10000,2)</f>
        <v>152905</v>
      </c>
      <c r="F30" s="111">
        <f t="shared" si="0"/>
        <v>237989</v>
      </c>
      <c r="G30" s="111"/>
      <c r="H30" s="111">
        <f>'27'!F$4</f>
        <v>247</v>
      </c>
      <c r="I30" s="111">
        <f>'27'!F7</f>
        <v>18776</v>
      </c>
      <c r="J30" s="111">
        <f>SUMIFS('27'!F$3:F$10000,'27'!$H$3:$H$10000,1)</f>
        <v>66056</v>
      </c>
      <c r="K30" s="111">
        <f>SUMIFS('27'!F$3:F$10000,'27'!$H$3:$H$10000,2)</f>
        <v>152882</v>
      </c>
      <c r="L30" s="111">
        <f t="shared" si="1"/>
        <v>237961</v>
      </c>
      <c r="M30" s="111"/>
      <c r="N30" s="113">
        <f t="shared" si="2"/>
        <v>475950</v>
      </c>
      <c r="O30" s="111">
        <f>'Allocation Worksheet'!D29</f>
        <v>475950</v>
      </c>
      <c r="P30" s="114">
        <f t="shared" si="3"/>
        <v>0</v>
      </c>
    </row>
    <row r="31" spans="1:16">
      <c r="A31" t="s">
        <v>622</v>
      </c>
      <c r="B31" s="111">
        <f>'28'!E$4</f>
        <v>144</v>
      </c>
      <c r="C31" s="111">
        <f>'28'!E7</f>
        <v>7968</v>
      </c>
      <c r="D31" s="111">
        <f>SUMIFS('28'!E$3:E$10000,'28'!$H$3:$H$10000,1)</f>
        <v>34489</v>
      </c>
      <c r="E31" s="111">
        <f>SUMIFS('28'!E$3:E$10000,'28'!$H$3:$H$10000,2)</f>
        <v>87126</v>
      </c>
      <c r="F31" s="111">
        <f t="shared" si="0"/>
        <v>129727</v>
      </c>
      <c r="G31" s="111"/>
      <c r="H31" s="111">
        <f>'28'!F$4</f>
        <v>144</v>
      </c>
      <c r="I31" s="111">
        <f>'28'!F7</f>
        <v>7967</v>
      </c>
      <c r="J31" s="111">
        <f>SUMIFS('28'!F$3:F$10000,'28'!$H$3:$H$10000,1)</f>
        <v>34488</v>
      </c>
      <c r="K31" s="111">
        <f>SUMIFS('28'!F$3:F$10000,'28'!$H$3:$H$10000,2)</f>
        <v>87103</v>
      </c>
      <c r="L31" s="111">
        <f t="shared" si="1"/>
        <v>129702</v>
      </c>
      <c r="M31" s="111"/>
      <c r="N31" s="113">
        <f t="shared" si="2"/>
        <v>259429</v>
      </c>
      <c r="O31" s="111">
        <f>'Allocation Worksheet'!D30</f>
        <v>259429</v>
      </c>
      <c r="P31" s="114">
        <f t="shared" si="3"/>
        <v>0</v>
      </c>
    </row>
    <row r="32" spans="1:16">
      <c r="A32" t="s">
        <v>646</v>
      </c>
      <c r="B32" s="111">
        <f>'29'!E$4</f>
        <v>784</v>
      </c>
      <c r="C32" s="111">
        <f>'29'!E7</f>
        <v>4704</v>
      </c>
      <c r="D32" s="111">
        <f>SUMIFS('29'!E$3:E$10000,'29'!$H$3:$H$10000,1)</f>
        <v>225408</v>
      </c>
      <c r="E32" s="111">
        <f>SUMIFS('29'!E$3:E$10000,'29'!$H$3:$H$10000,2)</f>
        <v>461846</v>
      </c>
      <c r="F32" s="111">
        <f t="shared" si="0"/>
        <v>692742</v>
      </c>
      <c r="G32" s="111"/>
      <c r="H32" s="111">
        <f>'29'!F$4</f>
        <v>783</v>
      </c>
      <c r="I32" s="111">
        <f>'29'!F7</f>
        <v>4704</v>
      </c>
      <c r="J32" s="111">
        <f>SUMIFS('29'!F$3:F$10000,'29'!$H$3:$H$10000,1)</f>
        <v>225407</v>
      </c>
      <c r="K32" s="111">
        <f>SUMIFS('29'!F$3:F$10000,'29'!$H$3:$H$10000,2)</f>
        <v>461824</v>
      </c>
      <c r="L32" s="111">
        <f t="shared" si="1"/>
        <v>692718</v>
      </c>
      <c r="M32" s="111"/>
      <c r="N32" s="113">
        <f t="shared" si="2"/>
        <v>1385460</v>
      </c>
      <c r="O32" s="111">
        <f>'Allocation Worksheet'!D31</f>
        <v>1385460</v>
      </c>
      <c r="P32" s="114">
        <f t="shared" si="3"/>
        <v>0</v>
      </c>
    </row>
    <row r="33" spans="1:16">
      <c r="A33" t="s">
        <v>668</v>
      </c>
      <c r="B33" s="111">
        <f>'30'!E$4</f>
        <v>456</v>
      </c>
      <c r="C33" s="111">
        <f>'30'!E7</f>
        <v>7494</v>
      </c>
      <c r="D33" s="111">
        <f>SUMIFS('30'!E$3:E$10000,'30'!$H$3:$H$10000,1)</f>
        <v>103734</v>
      </c>
      <c r="E33" s="111">
        <f>SUMIFS('30'!E$3:E$10000,'30'!$H$3:$H$10000,2)</f>
        <v>238876</v>
      </c>
      <c r="F33" s="111">
        <f t="shared" si="0"/>
        <v>350560</v>
      </c>
      <c r="G33" s="111"/>
      <c r="H33" s="111">
        <f>'30'!F$4</f>
        <v>455</v>
      </c>
      <c r="I33" s="111">
        <f>'30'!F7</f>
        <v>7493</v>
      </c>
      <c r="J33" s="111">
        <f>SUMIFS('30'!F$3:F$10000,'30'!$H$3:$H$10000,1)</f>
        <v>103731</v>
      </c>
      <c r="K33" s="111">
        <f>SUMIFS('30'!F$3:F$10000,'30'!$H$3:$H$10000,2)</f>
        <v>238866</v>
      </c>
      <c r="L33" s="111">
        <f t="shared" si="1"/>
        <v>350545</v>
      </c>
      <c r="M33" s="111"/>
      <c r="N33" s="113">
        <f t="shared" si="2"/>
        <v>701105</v>
      </c>
      <c r="O33" s="111">
        <f>'Allocation Worksheet'!D32</f>
        <v>701105</v>
      </c>
      <c r="P33" s="114">
        <f t="shared" si="3"/>
        <v>0</v>
      </c>
    </row>
    <row r="34" spans="1:16">
      <c r="A34" t="s">
        <v>689</v>
      </c>
      <c r="B34" s="111">
        <f>'31'!E$4</f>
        <v>175</v>
      </c>
      <c r="C34" s="111">
        <f>'31'!E7</f>
        <v>9122</v>
      </c>
      <c r="D34" s="111">
        <f>SUMIFS('31'!E$3:E$10000,'31'!$H$3:$H$10000,1)</f>
        <v>40709</v>
      </c>
      <c r="E34" s="111">
        <f>SUMIFS('31'!E$3:E$10000,'31'!$H$3:$H$10000,2)</f>
        <v>77886</v>
      </c>
      <c r="F34" s="111">
        <f t="shared" si="0"/>
        <v>127892</v>
      </c>
      <c r="G34" s="111"/>
      <c r="H34" s="111">
        <f>'31'!F$4</f>
        <v>174</v>
      </c>
      <c r="I34" s="111">
        <f>'31'!F7</f>
        <v>9122</v>
      </c>
      <c r="J34" s="111">
        <f>SUMIFS('31'!F$3:F$10000,'31'!$H$3:$H$10000,1)</f>
        <v>40708</v>
      </c>
      <c r="K34" s="111">
        <f>SUMIFS('31'!F$3:F$10000,'31'!$H$3:$H$10000,2)</f>
        <v>77872</v>
      </c>
      <c r="L34" s="111">
        <f t="shared" si="1"/>
        <v>127876</v>
      </c>
      <c r="M34" s="111"/>
      <c r="N34" s="113">
        <f t="shared" si="2"/>
        <v>255768</v>
      </c>
      <c r="O34" s="111">
        <f>'Allocation Worksheet'!D33</f>
        <v>255768</v>
      </c>
      <c r="P34" s="114">
        <f t="shared" si="3"/>
        <v>0</v>
      </c>
    </row>
    <row r="35" spans="1:16">
      <c r="A35" t="s">
        <v>712</v>
      </c>
      <c r="B35" s="111">
        <f>'32'!E$4</f>
        <v>708</v>
      </c>
      <c r="C35" s="111">
        <f>'32'!E7</f>
        <v>4964</v>
      </c>
      <c r="D35" s="111">
        <f>SUMIFS('32'!E$3:E$10000,'32'!$H$3:$H$10000,1)</f>
        <v>167825</v>
      </c>
      <c r="E35" s="111">
        <f>SUMIFS('32'!E$3:E$10000,'32'!$H$3:$H$10000,2)</f>
        <v>440209</v>
      </c>
      <c r="F35" s="111">
        <f t="shared" si="0"/>
        <v>613706</v>
      </c>
      <c r="G35" s="111"/>
      <c r="H35" s="111">
        <f>'32'!F$4</f>
        <v>707</v>
      </c>
      <c r="I35" s="111">
        <f>'32'!F7</f>
        <v>4963</v>
      </c>
      <c r="J35" s="111">
        <f>SUMIFS('32'!F$3:F$10000,'32'!$H$3:$H$10000,1)</f>
        <v>167823</v>
      </c>
      <c r="K35" s="111">
        <f>SUMIFS('32'!F$3:F$10000,'32'!$H$3:$H$10000,2)</f>
        <v>440185</v>
      </c>
      <c r="L35" s="111">
        <f t="shared" si="1"/>
        <v>613678</v>
      </c>
      <c r="M35" s="111"/>
      <c r="N35" s="113">
        <f t="shared" si="2"/>
        <v>1227384</v>
      </c>
      <c r="O35" s="111">
        <f>'Allocation Worksheet'!D34</f>
        <v>1227384</v>
      </c>
      <c r="P35" s="114">
        <f t="shared" si="3"/>
        <v>0</v>
      </c>
    </row>
    <row r="36" spans="1:16">
      <c r="A36" t="s">
        <v>741</v>
      </c>
      <c r="B36" s="111">
        <f>'33'!E$4</f>
        <v>166</v>
      </c>
      <c r="C36" s="111">
        <f>'33'!E7</f>
        <v>7653</v>
      </c>
      <c r="D36" s="111">
        <f>SUMIFS('33'!E$3:E$10000,'33'!$H$3:$H$10000,1)</f>
        <v>42574</v>
      </c>
      <c r="E36" s="111">
        <f>SUMIFS('33'!E$3:E$10000,'33'!$H$3:$H$10000,2)</f>
        <v>105220</v>
      </c>
      <c r="F36" s="111">
        <f t="shared" si="0"/>
        <v>155613</v>
      </c>
      <c r="G36" s="111"/>
      <c r="H36" s="111">
        <f>'33'!F$4</f>
        <v>166</v>
      </c>
      <c r="I36" s="111">
        <f>'33'!F7</f>
        <v>7652</v>
      </c>
      <c r="J36" s="111">
        <f>SUMIFS('33'!F$3:F$10000,'33'!$H$3:$H$10000,1)</f>
        <v>42571</v>
      </c>
      <c r="K36" s="111">
        <f>SUMIFS('33'!F$3:F$10000,'33'!$H$3:$H$10000,2)</f>
        <v>105194</v>
      </c>
      <c r="L36" s="111">
        <f t="shared" si="1"/>
        <v>155583</v>
      </c>
      <c r="M36" s="111"/>
      <c r="N36" s="113">
        <f t="shared" si="2"/>
        <v>311196</v>
      </c>
      <c r="O36" s="111">
        <f>'Allocation Worksheet'!D35</f>
        <v>311196</v>
      </c>
      <c r="P36" s="114">
        <f t="shared" si="3"/>
        <v>0</v>
      </c>
    </row>
    <row r="37" spans="1:16">
      <c r="A37" t="s">
        <v>774</v>
      </c>
      <c r="B37" s="111">
        <f>'34'!E$4</f>
        <v>314</v>
      </c>
      <c r="C37" s="111">
        <f>'34'!E7</f>
        <v>6333</v>
      </c>
      <c r="D37" s="111">
        <f>SUMIFS('34'!E$3:E$10000,'34'!$H$3:$H$10000,1)</f>
        <v>81080</v>
      </c>
      <c r="E37" s="111">
        <f>SUMIFS('34'!E$3:E$10000,'34'!$H$3:$H$10000,2)</f>
        <v>193738</v>
      </c>
      <c r="F37" s="111">
        <f t="shared" si="0"/>
        <v>281465</v>
      </c>
      <c r="G37" s="111"/>
      <c r="H37" s="111">
        <f>'34'!F$4</f>
        <v>313</v>
      </c>
      <c r="I37" s="111">
        <f>'34'!F7</f>
        <v>6333</v>
      </c>
      <c r="J37" s="111">
        <f>SUMIFS('34'!F$3:F$10000,'34'!$H$3:$H$10000,1)</f>
        <v>81078</v>
      </c>
      <c r="K37" s="111">
        <f>SUMIFS('34'!F$3:F$10000,'34'!$H$3:$H$10000,2)</f>
        <v>193725</v>
      </c>
      <c r="L37" s="111">
        <f t="shared" si="1"/>
        <v>281449</v>
      </c>
      <c r="M37" s="111"/>
      <c r="N37" s="113">
        <f t="shared" si="2"/>
        <v>562914</v>
      </c>
      <c r="O37" s="111">
        <f>'Allocation Worksheet'!D36</f>
        <v>562914</v>
      </c>
      <c r="P37" s="114">
        <f t="shared" si="3"/>
        <v>0</v>
      </c>
    </row>
    <row r="38" spans="1:16">
      <c r="A38" t="s">
        <v>790</v>
      </c>
      <c r="B38" s="111">
        <f>'35'!E$4</f>
        <v>238</v>
      </c>
      <c r="C38" s="111">
        <f>'35'!E7</f>
        <v>7298</v>
      </c>
      <c r="D38" s="111">
        <f>SUMIFS('35'!E$3:E$10000,'35'!$H$3:$H$10000,1)</f>
        <v>54001</v>
      </c>
      <c r="E38" s="111">
        <f>SUMIFS('35'!E$3:E$10000,'35'!$H$3:$H$10000,2)</f>
        <v>144329</v>
      </c>
      <c r="F38" s="111">
        <f t="shared" si="0"/>
        <v>205866</v>
      </c>
      <c r="G38" s="111"/>
      <c r="H38" s="111">
        <f>'35'!F$4</f>
        <v>238</v>
      </c>
      <c r="I38" s="111">
        <f>'35'!F7</f>
        <v>7298</v>
      </c>
      <c r="J38" s="111">
        <f>SUMIFS('35'!F$3:F$10000,'35'!$H$3:$H$10000,1)</f>
        <v>54000</v>
      </c>
      <c r="K38" s="111">
        <f>SUMIFS('35'!F$3:F$10000,'35'!$H$3:$H$10000,2)</f>
        <v>144308</v>
      </c>
      <c r="L38" s="111">
        <f t="shared" si="1"/>
        <v>205844</v>
      </c>
      <c r="M38" s="111"/>
      <c r="N38" s="113">
        <f t="shared" si="2"/>
        <v>411710</v>
      </c>
      <c r="O38" s="111">
        <f>'Allocation Worksheet'!D37</f>
        <v>411710</v>
      </c>
      <c r="P38" s="114">
        <f t="shared" si="3"/>
        <v>0</v>
      </c>
    </row>
    <row r="39" spans="1:16">
      <c r="A39" t="s">
        <v>811</v>
      </c>
      <c r="B39" s="111">
        <f>'36'!E$4</f>
        <v>393</v>
      </c>
      <c r="C39" s="111">
        <f>'36'!E7</f>
        <v>7875</v>
      </c>
      <c r="D39" s="111">
        <f>SUMIFS('36'!E$3:E$10000,'36'!$H$3:$H$10000,1)</f>
        <v>82904</v>
      </c>
      <c r="E39" s="111">
        <f>SUMIFS('36'!E$3:E$10000,'36'!$H$3:$H$10000,2)</f>
        <v>167756</v>
      </c>
      <c r="F39" s="111">
        <f t="shared" si="0"/>
        <v>258928</v>
      </c>
      <c r="G39" s="111"/>
      <c r="H39" s="111">
        <f>'36'!F$4</f>
        <v>393</v>
      </c>
      <c r="I39" s="111">
        <f>'36'!F7</f>
        <v>7874</v>
      </c>
      <c r="J39" s="111">
        <f>SUMIFS('36'!F$3:F$10000,'36'!$H$3:$H$10000,1)</f>
        <v>82902</v>
      </c>
      <c r="K39" s="111">
        <f>SUMIFS('36'!F$3:F$10000,'36'!$H$3:$H$10000,2)</f>
        <v>167737</v>
      </c>
      <c r="L39" s="111">
        <f t="shared" si="1"/>
        <v>258906</v>
      </c>
      <c r="M39" s="111"/>
      <c r="N39" s="113">
        <f t="shared" si="2"/>
        <v>517834</v>
      </c>
      <c r="O39" s="111">
        <f>'Allocation Worksheet'!D38</f>
        <v>517834</v>
      </c>
      <c r="P39" s="114">
        <f t="shared" si="3"/>
        <v>0</v>
      </c>
    </row>
    <row r="40" spans="1:16">
      <c r="A40" t="s">
        <v>830</v>
      </c>
      <c r="B40" s="111">
        <f>'37'!E$4</f>
        <v>504</v>
      </c>
      <c r="C40" s="111">
        <f>'37'!E7</f>
        <v>11682</v>
      </c>
      <c r="D40" s="111">
        <f>SUMIFS('37'!E$3:E$10000,'37'!$H$3:$H$10000,1)</f>
        <v>137088</v>
      </c>
      <c r="E40" s="111">
        <f>SUMIFS('37'!E$3:E$10000,'37'!$H$3:$H$10000,2)</f>
        <v>214638</v>
      </c>
      <c r="F40" s="111">
        <f t="shared" si="0"/>
        <v>363912</v>
      </c>
      <c r="G40" s="111"/>
      <c r="H40" s="111">
        <f>'37'!F$4</f>
        <v>503</v>
      </c>
      <c r="I40" s="111">
        <f>'37'!F7</f>
        <v>11682</v>
      </c>
      <c r="J40" s="111">
        <f>SUMIFS('37'!F$3:F$10000,'37'!$H$3:$H$10000,1)</f>
        <v>137085</v>
      </c>
      <c r="K40" s="111">
        <f>SUMIFS('37'!F$3:F$10000,'37'!$H$3:$H$10000,2)</f>
        <v>214617</v>
      </c>
      <c r="L40" s="111">
        <f t="shared" si="1"/>
        <v>363887</v>
      </c>
      <c r="M40" s="111"/>
      <c r="N40" s="113">
        <f t="shared" si="2"/>
        <v>727799</v>
      </c>
      <c r="O40" s="111">
        <f>'Allocation Worksheet'!D39</f>
        <v>727799</v>
      </c>
      <c r="P40" s="114">
        <f t="shared" si="3"/>
        <v>0</v>
      </c>
    </row>
    <row r="41" spans="1:16">
      <c r="A41" t="s">
        <v>853</v>
      </c>
      <c r="B41" s="111">
        <f>'38'!E$4</f>
        <v>85</v>
      </c>
      <c r="C41" s="111">
        <f>'38'!E7</f>
        <v>3060</v>
      </c>
      <c r="D41" s="111">
        <f>SUMIFS('38'!E$3:E$10000,'38'!$H$3:$H$10000,1)</f>
        <v>16687</v>
      </c>
      <c r="E41" s="111">
        <f>SUMIFS('38'!E$3:E$10000,'38'!$H$3:$H$10000,2)</f>
        <v>50173</v>
      </c>
      <c r="F41" s="111">
        <f t="shared" si="0"/>
        <v>70005</v>
      </c>
      <c r="G41" s="111"/>
      <c r="H41" s="111">
        <f>'38'!F$4</f>
        <v>85</v>
      </c>
      <c r="I41" s="111">
        <f>'38'!F7</f>
        <v>3060</v>
      </c>
      <c r="J41" s="111">
        <f>SUMIFS('38'!F$3:F$10000,'38'!$H$3:$H$10000,1)</f>
        <v>16687</v>
      </c>
      <c r="K41" s="111">
        <f>SUMIFS('38'!F$3:F$10000,'38'!$H$3:$H$10000,2)</f>
        <v>50151</v>
      </c>
      <c r="L41" s="111">
        <f t="shared" si="1"/>
        <v>69983</v>
      </c>
      <c r="M41" s="111"/>
      <c r="N41" s="113">
        <f t="shared" si="2"/>
        <v>139988</v>
      </c>
      <c r="O41" s="111">
        <f>'Allocation Worksheet'!D40</f>
        <v>139988</v>
      </c>
      <c r="P41" s="114">
        <f t="shared" si="3"/>
        <v>0</v>
      </c>
    </row>
    <row r="42" spans="1:16">
      <c r="A42" t="s">
        <v>867</v>
      </c>
      <c r="B42" s="111">
        <f>'39'!E$4</f>
        <v>52</v>
      </c>
      <c r="C42" s="111">
        <f>'39'!E7</f>
        <v>4170</v>
      </c>
      <c r="D42" s="111">
        <f>SUMIFS('39'!E$3:E$10000,'39'!$H$3:$H$10000,1)</f>
        <v>10969</v>
      </c>
      <c r="E42" s="111">
        <f>SUMIFS('39'!E$3:E$10000,'39'!$H$3:$H$10000,2)</f>
        <v>28343</v>
      </c>
      <c r="F42" s="111">
        <f t="shared" si="0"/>
        <v>43534</v>
      </c>
      <c r="G42" s="111"/>
      <c r="H42" s="111">
        <f>'39'!F$4</f>
        <v>51</v>
      </c>
      <c r="I42" s="111">
        <f>'39'!F7</f>
        <v>4170</v>
      </c>
      <c r="J42" s="111">
        <f>SUMIFS('39'!F$3:F$10000,'39'!$H$3:$H$10000,1)</f>
        <v>10968</v>
      </c>
      <c r="K42" s="111">
        <f>SUMIFS('39'!F$3:F$10000,'39'!$H$3:$H$10000,2)</f>
        <v>28329</v>
      </c>
      <c r="L42" s="111">
        <f t="shared" si="1"/>
        <v>43518</v>
      </c>
      <c r="M42" s="111"/>
      <c r="N42" s="113">
        <f t="shared" si="2"/>
        <v>87052</v>
      </c>
      <c r="O42" s="111">
        <f>'Allocation Worksheet'!D41</f>
        <v>87052</v>
      </c>
      <c r="P42" s="114">
        <f t="shared" si="3"/>
        <v>0</v>
      </c>
    </row>
    <row r="43" spans="1:16">
      <c r="A43" t="s">
        <v>883</v>
      </c>
      <c r="B43" s="111">
        <f>'40'!E$4</f>
        <v>186</v>
      </c>
      <c r="C43" s="111">
        <f>'40'!E7</f>
        <v>8390</v>
      </c>
      <c r="D43" s="111">
        <f>SUMIFS('40'!E$3:E$10000,'40'!$H$3:$H$10000,1)</f>
        <v>33076</v>
      </c>
      <c r="E43" s="111">
        <f>SUMIFS('40'!E$3:E$10000,'40'!$H$3:$H$10000,2)</f>
        <v>101429</v>
      </c>
      <c r="F43" s="111">
        <f t="shared" si="0"/>
        <v>143081</v>
      </c>
      <c r="G43" s="111"/>
      <c r="H43" s="111">
        <f>'40'!F$4</f>
        <v>186</v>
      </c>
      <c r="I43" s="111">
        <f>'40'!F7</f>
        <v>8390</v>
      </c>
      <c r="J43" s="111">
        <f>SUMIFS('40'!F$3:F$10000,'40'!$H$3:$H$10000,1)</f>
        <v>33075</v>
      </c>
      <c r="K43" s="111">
        <f>SUMIFS('40'!F$3:F$10000,'40'!$H$3:$H$10000,2)</f>
        <v>101418</v>
      </c>
      <c r="L43" s="111">
        <f t="shared" si="1"/>
        <v>143069</v>
      </c>
      <c r="M43" s="111"/>
      <c r="N43" s="113">
        <f t="shared" si="2"/>
        <v>286150</v>
      </c>
      <c r="O43" s="111">
        <f>'Allocation Worksheet'!D42</f>
        <v>286150</v>
      </c>
      <c r="P43" s="114">
        <f t="shared" si="3"/>
        <v>0</v>
      </c>
    </row>
    <row r="44" spans="1:16">
      <c r="A44" t="s">
        <v>894</v>
      </c>
      <c r="B44" s="111">
        <f>'41'!E$4</f>
        <v>372</v>
      </c>
      <c r="C44" s="111">
        <f>'41'!E7</f>
        <v>4164</v>
      </c>
      <c r="D44" s="111">
        <f>SUMIFS('41'!E$3:E$10000,'41'!$H$3:$H$10000,1)</f>
        <v>82427</v>
      </c>
      <c r="E44" s="111">
        <f>SUMIFS('41'!E$3:E$10000,'41'!$H$3:$H$10000,2)</f>
        <v>220379</v>
      </c>
      <c r="F44" s="111">
        <f t="shared" si="0"/>
        <v>307342</v>
      </c>
      <c r="G44" s="111"/>
      <c r="H44" s="111">
        <f>'41'!F$4</f>
        <v>372</v>
      </c>
      <c r="I44" s="111">
        <f>'41'!F7</f>
        <v>4163</v>
      </c>
      <c r="J44" s="111">
        <f>SUMIFS('41'!F$3:F$10000,'41'!$H$3:$H$10000,1)</f>
        <v>82424</v>
      </c>
      <c r="K44" s="111">
        <f>SUMIFS('41'!F$3:F$10000,'41'!$H$3:$H$10000,2)</f>
        <v>220363</v>
      </c>
      <c r="L44" s="111">
        <f t="shared" si="1"/>
        <v>307322</v>
      </c>
      <c r="M44" s="111"/>
      <c r="N44" s="113">
        <f t="shared" si="2"/>
        <v>614664</v>
      </c>
      <c r="O44" s="111">
        <f>'Allocation Worksheet'!D43</f>
        <v>614664</v>
      </c>
      <c r="P44" s="114">
        <f t="shared" si="3"/>
        <v>0</v>
      </c>
    </row>
    <row r="45" spans="1:16">
      <c r="A45" t="s">
        <v>923</v>
      </c>
      <c r="B45" s="111">
        <f>'42'!E$4</f>
        <v>308</v>
      </c>
      <c r="C45" s="111">
        <f>'42'!E7</f>
        <v>16756</v>
      </c>
      <c r="D45" s="111">
        <f>SUMIFS('42'!E$3:E$10000,'42'!$H$3:$H$10000,1)</f>
        <v>75662</v>
      </c>
      <c r="E45" s="111">
        <f>SUMIFS('42'!E$3:E$10000,'42'!$H$3:$H$10000,2)</f>
        <v>192724</v>
      </c>
      <c r="F45" s="111">
        <f t="shared" si="0"/>
        <v>285450</v>
      </c>
      <c r="G45" s="111"/>
      <c r="H45" s="111">
        <f>'42'!F$4</f>
        <v>307</v>
      </c>
      <c r="I45" s="111">
        <f>'42'!F7</f>
        <v>16756</v>
      </c>
      <c r="J45" s="111">
        <f>SUMIFS('42'!F$3:F$10000,'42'!$H$3:$H$10000,1)</f>
        <v>75660</v>
      </c>
      <c r="K45" s="111">
        <f>SUMIFS('42'!F$3:F$10000,'42'!$H$3:$H$10000,2)</f>
        <v>192705</v>
      </c>
      <c r="L45" s="111">
        <f t="shared" si="1"/>
        <v>285428</v>
      </c>
      <c r="M45" s="111"/>
      <c r="N45" s="113">
        <f t="shared" si="2"/>
        <v>570878</v>
      </c>
      <c r="O45" s="111">
        <f>'Allocation Worksheet'!D44</f>
        <v>570878</v>
      </c>
      <c r="P45" s="114">
        <f t="shared" si="3"/>
        <v>0</v>
      </c>
    </row>
    <row r="46" spans="1:16">
      <c r="A46" t="s">
        <v>951</v>
      </c>
      <c r="B46" s="111">
        <f>'43'!E$4</f>
        <v>453</v>
      </c>
      <c r="C46" s="111">
        <f>'43'!E7</f>
        <v>5206</v>
      </c>
      <c r="D46" s="111">
        <f>SUMIFS('43'!E$3:E$10000,'43'!$H$3:$H$10000,1)</f>
        <v>112273</v>
      </c>
      <c r="E46" s="111">
        <f>SUMIFS('43'!E$3:E$10000,'43'!$H$3:$H$10000,2)</f>
        <v>199263</v>
      </c>
      <c r="F46" s="111">
        <f t="shared" si="0"/>
        <v>317195</v>
      </c>
      <c r="G46" s="111"/>
      <c r="H46" s="111">
        <f>'43'!F$4</f>
        <v>452</v>
      </c>
      <c r="I46" s="111">
        <f>'43'!F7</f>
        <v>5205</v>
      </c>
      <c r="J46" s="111">
        <f>SUMIFS('43'!F$3:F$10000,'43'!$H$3:$H$10000,1)</f>
        <v>112269</v>
      </c>
      <c r="K46" s="111">
        <f>SUMIFS('43'!F$3:F$10000,'43'!$H$3:$H$10000,2)</f>
        <v>199234</v>
      </c>
      <c r="L46" s="111">
        <f t="shared" si="1"/>
        <v>317160</v>
      </c>
      <c r="M46" s="111"/>
      <c r="N46" s="113">
        <f t="shared" si="2"/>
        <v>634355</v>
      </c>
      <c r="O46" s="111">
        <f>'Allocation Worksheet'!D45</f>
        <v>634355</v>
      </c>
      <c r="P46" s="114">
        <f t="shared" si="3"/>
        <v>0</v>
      </c>
    </row>
    <row r="47" spans="1:16">
      <c r="A47" t="s">
        <v>980</v>
      </c>
      <c r="B47" s="111">
        <f>'44'!E$4</f>
        <v>166</v>
      </c>
      <c r="C47" s="111">
        <f>'44'!E7</f>
        <v>6227</v>
      </c>
      <c r="D47" s="111">
        <f>SUMIFS('44'!E$3:E$10000,'44'!$H$3:$H$10000,1)</f>
        <v>38364</v>
      </c>
      <c r="E47" s="111">
        <f>SUMIFS('44'!E$3:E$10000,'44'!$H$3:$H$10000,2)</f>
        <v>74514</v>
      </c>
      <c r="F47" s="111">
        <f t="shared" si="0"/>
        <v>119271</v>
      </c>
      <c r="G47" s="111"/>
      <c r="H47" s="111">
        <f>'44'!F$4</f>
        <v>166</v>
      </c>
      <c r="I47" s="111">
        <f>'44'!F7</f>
        <v>6226</v>
      </c>
      <c r="J47" s="111">
        <f>SUMIFS('44'!F$3:F$10000,'44'!$H$3:$H$10000,1)</f>
        <v>38361</v>
      </c>
      <c r="K47" s="111">
        <f>SUMIFS('44'!F$3:F$10000,'44'!$H$3:$H$10000,2)</f>
        <v>74498</v>
      </c>
      <c r="L47" s="111">
        <f t="shared" si="1"/>
        <v>119251</v>
      </c>
      <c r="M47" s="111"/>
      <c r="N47" s="113">
        <f t="shared" si="2"/>
        <v>238522</v>
      </c>
      <c r="O47" s="111">
        <f>'Allocation Worksheet'!D46</f>
        <v>238522</v>
      </c>
      <c r="P47" s="114">
        <f t="shared" si="3"/>
        <v>0</v>
      </c>
    </row>
    <row r="48" spans="1:16">
      <c r="A48" t="s">
        <v>997</v>
      </c>
      <c r="B48" s="111">
        <f>'45'!E$4</f>
        <v>1314</v>
      </c>
      <c r="C48" s="111">
        <f>'45'!E7</f>
        <v>281697</v>
      </c>
      <c r="D48" s="111">
        <f>SUMIFS('45'!E$3:E$10000,'45'!$H$3:$H$10000,1)</f>
        <v>419830</v>
      </c>
      <c r="E48" s="111">
        <f>SUMIFS('45'!E$3:E$10000,'45'!$H$3:$H$10000,2)</f>
        <v>2093443</v>
      </c>
      <c r="F48" s="111">
        <f t="shared" si="0"/>
        <v>2796284</v>
      </c>
      <c r="G48" s="111"/>
      <c r="H48" s="111">
        <f>'45'!F$4</f>
        <v>1314</v>
      </c>
      <c r="I48" s="111">
        <f>'45'!F7</f>
        <v>281696</v>
      </c>
      <c r="J48" s="111">
        <f>SUMIFS('45'!F$3:F$10000,'45'!$H$3:$H$10000,1)</f>
        <v>419822</v>
      </c>
      <c r="K48" s="111">
        <f>SUMIFS('45'!F$3:F$10000,'45'!$H$3:$H$10000,2)</f>
        <v>2093397</v>
      </c>
      <c r="L48" s="111">
        <f t="shared" si="1"/>
        <v>2796229</v>
      </c>
      <c r="M48" s="111"/>
      <c r="N48" s="113">
        <f t="shared" si="2"/>
        <v>5592513</v>
      </c>
      <c r="O48" s="111">
        <f>'Allocation Worksheet'!D47</f>
        <v>5592513</v>
      </c>
      <c r="P48" s="114">
        <f t="shared" si="3"/>
        <v>0</v>
      </c>
    </row>
    <row r="49" spans="1:16">
      <c r="A49" t="s">
        <v>1066</v>
      </c>
      <c r="B49" s="111">
        <f>'46'!E$4</f>
        <v>655</v>
      </c>
      <c r="C49" s="111">
        <f>'46'!E7</f>
        <v>40079</v>
      </c>
      <c r="D49" s="111">
        <f>SUMIFS('46'!E$3:E$10000,'46'!$H$3:$H$10000,1)</f>
        <v>176272</v>
      </c>
      <c r="E49" s="111">
        <f>SUMIFS('46'!E$3:E$10000,'46'!$H$3:$H$10000,2)</f>
        <v>478025</v>
      </c>
      <c r="F49" s="111">
        <f t="shared" si="0"/>
        <v>695031</v>
      </c>
      <c r="G49" s="111"/>
      <c r="H49" s="111">
        <f>'46'!F$4</f>
        <v>654</v>
      </c>
      <c r="I49" s="111">
        <f>'46'!F7</f>
        <v>40078</v>
      </c>
      <c r="J49" s="111">
        <f>SUMIFS('46'!F$3:F$10000,'46'!$H$3:$H$10000,1)</f>
        <v>176266</v>
      </c>
      <c r="K49" s="111">
        <f>SUMIFS('46'!F$3:F$10000,'46'!$H$3:$H$10000,2)</f>
        <v>477994</v>
      </c>
      <c r="L49" s="111">
        <f t="shared" si="1"/>
        <v>694992</v>
      </c>
      <c r="M49" s="111"/>
      <c r="N49" s="113">
        <f t="shared" si="2"/>
        <v>1390023</v>
      </c>
      <c r="O49" s="111">
        <f>'Allocation Worksheet'!D48</f>
        <v>1390023</v>
      </c>
      <c r="P49" s="114">
        <f t="shared" si="3"/>
        <v>0</v>
      </c>
    </row>
    <row r="50" spans="1:16">
      <c r="A50" t="s">
        <v>1104</v>
      </c>
      <c r="B50" s="111">
        <f>'47'!E$4</f>
        <v>204</v>
      </c>
      <c r="C50" s="111">
        <f>'47'!E7</f>
        <v>10372</v>
      </c>
      <c r="D50" s="111">
        <f>SUMIFS('47'!E$3:E$10000,'47'!$H$3:$H$10000,1)</f>
        <v>45816</v>
      </c>
      <c r="E50" s="111">
        <f>SUMIFS('47'!E$3:E$10000,'47'!$H$3:$H$10000,2)</f>
        <v>153063</v>
      </c>
      <c r="F50" s="111">
        <f t="shared" si="0"/>
        <v>209455</v>
      </c>
      <c r="G50" s="111"/>
      <c r="H50" s="111">
        <f>'47'!F$4</f>
        <v>204</v>
      </c>
      <c r="I50" s="111">
        <f>'47'!F7</f>
        <v>10371</v>
      </c>
      <c r="J50" s="111">
        <f>SUMIFS('47'!F$3:F$10000,'47'!$H$3:$H$10000,1)</f>
        <v>45814</v>
      </c>
      <c r="K50" s="111">
        <f>SUMIFS('47'!F$3:F$10000,'47'!$H$3:$H$10000,2)</f>
        <v>153048</v>
      </c>
      <c r="L50" s="111">
        <f t="shared" si="1"/>
        <v>209437</v>
      </c>
      <c r="M50" s="111"/>
      <c r="N50" s="113">
        <f t="shared" si="2"/>
        <v>418892</v>
      </c>
      <c r="O50" s="111">
        <f>'Allocation Worksheet'!D49</f>
        <v>418892</v>
      </c>
      <c r="P50" s="114">
        <f t="shared" si="3"/>
        <v>0</v>
      </c>
    </row>
    <row r="51" spans="1:16">
      <c r="A51" t="s">
        <v>1121</v>
      </c>
      <c r="B51" s="111">
        <f>'48'!E$4</f>
        <v>581</v>
      </c>
      <c r="C51" s="111">
        <f>'48'!E7</f>
        <v>40023</v>
      </c>
      <c r="D51" s="111">
        <f>SUMIFS('48'!E$3:E$10000,'48'!$H$3:$H$10000,1)</f>
        <v>124432</v>
      </c>
      <c r="E51" s="111">
        <f>SUMIFS('48'!E$3:E$10000,'48'!$H$3:$H$10000,2)</f>
        <v>465427</v>
      </c>
      <c r="F51" s="111">
        <f t="shared" si="0"/>
        <v>630463</v>
      </c>
      <c r="G51" s="111"/>
      <c r="H51" s="111">
        <f>'48'!F$4</f>
        <v>580</v>
      </c>
      <c r="I51" s="111">
        <f>'48'!F7</f>
        <v>40023</v>
      </c>
      <c r="J51" s="111">
        <f>SUMIFS('48'!F$3:F$10000,'48'!$H$3:$H$10000,1)</f>
        <v>124429</v>
      </c>
      <c r="K51" s="111">
        <f>SUMIFS('48'!F$3:F$10000,'48'!$H$3:$H$10000,2)</f>
        <v>465407</v>
      </c>
      <c r="L51" s="111">
        <f t="shared" si="1"/>
        <v>630439</v>
      </c>
      <c r="M51" s="111"/>
      <c r="N51" s="113">
        <f t="shared" si="2"/>
        <v>1260902</v>
      </c>
      <c r="O51" s="111">
        <f>'Allocation Worksheet'!D50</f>
        <v>1260902</v>
      </c>
      <c r="P51" s="114">
        <f t="shared" si="3"/>
        <v>0</v>
      </c>
    </row>
    <row r="52" spans="1:16">
      <c r="A52" t="s">
        <v>1152</v>
      </c>
      <c r="B52" s="111">
        <f>'49'!E$4</f>
        <v>5669</v>
      </c>
      <c r="C52" s="111">
        <f>'49'!E8</f>
        <v>208693</v>
      </c>
      <c r="D52" s="111">
        <f>SUMIFS('49'!E$3:E$10000,'49'!$H$3:$H$10000,1)</f>
        <v>1330056</v>
      </c>
      <c r="E52" s="111">
        <f>SUMIFS('49'!E$3:E$10000,'49'!$H$3:$H$10000,2)</f>
        <v>4570680</v>
      </c>
      <c r="F52" s="111">
        <f t="shared" si="0"/>
        <v>6115098</v>
      </c>
      <c r="G52" s="111"/>
      <c r="H52" s="111">
        <f>'49'!F$4</f>
        <v>5668</v>
      </c>
      <c r="I52" s="111">
        <f>'49'!F8</f>
        <v>208693</v>
      </c>
      <c r="J52" s="111">
        <f>SUMIFS('49'!F$3:F$10000,'49'!$H$3:$H$10000,1)</f>
        <v>1330051</v>
      </c>
      <c r="K52" s="111">
        <f>SUMIFS('49'!F$3:F$10000,'49'!$H$3:$H$10000,2)</f>
        <v>4570659</v>
      </c>
      <c r="L52" s="111">
        <f t="shared" si="1"/>
        <v>6115071</v>
      </c>
      <c r="M52" s="111"/>
      <c r="N52" s="113">
        <f t="shared" si="2"/>
        <v>12230169</v>
      </c>
      <c r="O52" s="111">
        <f>'Allocation Worksheet'!D51</f>
        <v>12230169</v>
      </c>
      <c r="P52" s="114">
        <f t="shared" si="3"/>
        <v>0</v>
      </c>
    </row>
    <row r="53" spans="1:16">
      <c r="A53" t="s">
        <v>1190</v>
      </c>
      <c r="B53" s="111">
        <f>'50'!E$4</f>
        <v>327</v>
      </c>
      <c r="C53" s="111">
        <f>'50'!E7</f>
        <v>15935</v>
      </c>
      <c r="D53" s="111">
        <f>SUMIFS('50'!E$3:E$10000,'50'!$H$3:$H$10000,1)</f>
        <v>77790</v>
      </c>
      <c r="E53" s="111">
        <f>SUMIFS('50'!E$3:E$10000,'50'!$H$3:$H$10000,2)</f>
        <v>177265</v>
      </c>
      <c r="F53" s="111">
        <f t="shared" si="0"/>
        <v>271317</v>
      </c>
      <c r="G53" s="111"/>
      <c r="H53" s="111">
        <f>'50'!F$4</f>
        <v>326</v>
      </c>
      <c r="I53" s="111">
        <f>'50'!F7</f>
        <v>15935</v>
      </c>
      <c r="J53" s="111">
        <f>SUMIFS('50'!F$3:F$10000,'50'!$H$3:$H$10000,1)</f>
        <v>77786</v>
      </c>
      <c r="K53" s="111">
        <f>SUMIFS('50'!F$3:F$10000,'50'!$H$3:$H$10000,2)</f>
        <v>177253</v>
      </c>
      <c r="L53" s="111">
        <f t="shared" si="1"/>
        <v>271300</v>
      </c>
      <c r="M53" s="111"/>
      <c r="N53" s="113">
        <f t="shared" si="2"/>
        <v>542617</v>
      </c>
      <c r="O53" s="111">
        <f>'Allocation Worksheet'!D52</f>
        <v>542617</v>
      </c>
      <c r="P53" s="114">
        <f t="shared" si="3"/>
        <v>0</v>
      </c>
    </row>
    <row r="54" spans="1:16">
      <c r="A54" t="s">
        <v>1211</v>
      </c>
      <c r="B54" s="111">
        <f>'51'!E$4</f>
        <v>76</v>
      </c>
      <c r="C54" s="111">
        <f>'51'!E7</f>
        <v>2993</v>
      </c>
      <c r="D54" s="111">
        <f>SUMIFS('51'!E$3:E$10000,'51'!$H$3:$H$10000,1)</f>
        <v>17076</v>
      </c>
      <c r="E54" s="111">
        <f>SUMIFS('51'!E$3:E$10000,'51'!$H$3:$H$10000,2)</f>
        <v>47264</v>
      </c>
      <c r="F54" s="111">
        <f t="shared" si="0"/>
        <v>67409</v>
      </c>
      <c r="G54" s="111"/>
      <c r="H54" s="111">
        <f>'51'!F$4</f>
        <v>76</v>
      </c>
      <c r="I54" s="111">
        <f>'51'!F7</f>
        <v>2992</v>
      </c>
      <c r="J54" s="111">
        <f>SUMIFS('51'!F$3:F$10000,'51'!$H$3:$H$10000,1)</f>
        <v>17075</v>
      </c>
      <c r="K54" s="111">
        <f>SUMIFS('51'!F$3:F$10000,'51'!$H$3:$H$10000,2)</f>
        <v>47256</v>
      </c>
      <c r="L54" s="111">
        <f t="shared" si="1"/>
        <v>67399</v>
      </c>
      <c r="M54" s="111"/>
      <c r="N54" s="113">
        <f t="shared" si="2"/>
        <v>134808</v>
      </c>
      <c r="O54" s="111">
        <f>'Allocation Worksheet'!D53</f>
        <v>134808</v>
      </c>
      <c r="P54" s="114">
        <f t="shared" si="3"/>
        <v>0</v>
      </c>
    </row>
    <row r="55" spans="1:16">
      <c r="A55" t="s">
        <v>1225</v>
      </c>
      <c r="B55" s="111">
        <f>'52'!E$4</f>
        <v>151</v>
      </c>
      <c r="C55" s="111">
        <f>'52'!E7</f>
        <v>8477</v>
      </c>
      <c r="D55" s="111">
        <f>SUMIFS('52'!E$3:E$10000,'52'!$H$3:$H$10000,1)</f>
        <v>37970</v>
      </c>
      <c r="E55" s="111">
        <f>SUMIFS('52'!E$3:E$10000,'52'!$H$3:$H$10000,2)</f>
        <v>79365</v>
      </c>
      <c r="F55" s="111">
        <f t="shared" si="0"/>
        <v>125963</v>
      </c>
      <c r="G55" s="111"/>
      <c r="H55" s="111">
        <f>'52'!F$4</f>
        <v>151</v>
      </c>
      <c r="I55" s="111">
        <f>'52'!F7</f>
        <v>8477</v>
      </c>
      <c r="J55" s="111">
        <f>SUMIFS('52'!F$3:F$10000,'52'!$H$3:$H$10000,1)</f>
        <v>37968</v>
      </c>
      <c r="K55" s="111">
        <f>SUMIFS('52'!F$3:F$10000,'52'!$H$3:$H$10000,2)</f>
        <v>79342</v>
      </c>
      <c r="L55" s="111">
        <f t="shared" si="1"/>
        <v>125938</v>
      </c>
      <c r="M55" s="111"/>
      <c r="N55" s="113">
        <f t="shared" si="2"/>
        <v>251901</v>
      </c>
      <c r="O55" s="111">
        <f>'Allocation Worksheet'!D54</f>
        <v>251901</v>
      </c>
      <c r="P55" s="114">
        <f t="shared" si="3"/>
        <v>0</v>
      </c>
    </row>
    <row r="56" spans="1:16">
      <c r="A56" t="s">
        <v>1242</v>
      </c>
      <c r="B56" s="111">
        <f>'53'!E$4</f>
        <v>534</v>
      </c>
      <c r="C56" s="111">
        <f>'53'!E7</f>
        <v>31473</v>
      </c>
      <c r="D56" s="111">
        <f>SUMIFS('53'!E$3:E$10000,'53'!$H$3:$H$10000,1)</f>
        <v>138048</v>
      </c>
      <c r="E56" s="111">
        <f>SUMIFS('53'!E$3:E$10000,'53'!$H$3:$H$10000,2)</f>
        <v>311617</v>
      </c>
      <c r="F56" s="111">
        <f t="shared" si="0"/>
        <v>481672</v>
      </c>
      <c r="G56" s="111"/>
      <c r="H56" s="111">
        <f>'53'!F$4</f>
        <v>534</v>
      </c>
      <c r="I56" s="111">
        <f>'53'!F7</f>
        <v>31473</v>
      </c>
      <c r="J56" s="111">
        <f>SUMIFS('53'!F$3:F$10000,'53'!$H$3:$H$10000,1)</f>
        <v>138048</v>
      </c>
      <c r="K56" s="111">
        <f>SUMIFS('53'!F$3:F$10000,'53'!$H$3:$H$10000,2)</f>
        <v>311598</v>
      </c>
      <c r="L56" s="111">
        <f t="shared" si="1"/>
        <v>481653</v>
      </c>
      <c r="M56" s="111"/>
      <c r="N56" s="113">
        <f t="shared" si="2"/>
        <v>963325</v>
      </c>
      <c r="O56" s="111">
        <f>'Allocation Worksheet'!D55</f>
        <v>963325</v>
      </c>
      <c r="P56" s="114">
        <f t="shared" si="3"/>
        <v>0</v>
      </c>
    </row>
    <row r="57" spans="1:16">
      <c r="A57" t="s">
        <v>1255</v>
      </c>
      <c r="B57" s="111">
        <f>'54'!E$4</f>
        <v>217</v>
      </c>
      <c r="C57" s="111">
        <f>'54'!E7</f>
        <v>6987</v>
      </c>
      <c r="D57" s="111">
        <f>SUMIFS('54'!E$3:E$10000,'54'!$H$3:$H$10000,1)</f>
        <v>49906</v>
      </c>
      <c r="E57" s="111">
        <f>SUMIFS('54'!E$3:E$10000,'54'!$H$3:$H$10000,2)</f>
        <v>113931</v>
      </c>
      <c r="F57" s="111">
        <f t="shared" si="0"/>
        <v>171041</v>
      </c>
      <c r="G57" s="111"/>
      <c r="H57" s="111">
        <f>'54'!F$4</f>
        <v>217</v>
      </c>
      <c r="I57" s="111">
        <f>'54'!F7</f>
        <v>6986</v>
      </c>
      <c r="J57" s="111">
        <f>SUMIFS('54'!F$3:F$10000,'54'!$H$3:$H$10000,1)</f>
        <v>49904</v>
      </c>
      <c r="K57" s="111">
        <f>SUMIFS('54'!F$3:F$10000,'54'!$H$3:$H$10000,2)</f>
        <v>113916</v>
      </c>
      <c r="L57" s="111">
        <f t="shared" si="1"/>
        <v>171023</v>
      </c>
      <c r="M57" s="111"/>
      <c r="N57" s="113">
        <f t="shared" si="2"/>
        <v>342064</v>
      </c>
      <c r="O57" s="111">
        <f>'Allocation Worksheet'!D56</f>
        <v>342064</v>
      </c>
      <c r="P57" s="114">
        <f t="shared" si="3"/>
        <v>0</v>
      </c>
    </row>
    <row r="58" spans="1:16">
      <c r="A58" t="s">
        <v>1278</v>
      </c>
      <c r="B58" s="111">
        <f>'55'!$E$4</f>
        <v>320</v>
      </c>
      <c r="C58" s="111">
        <f>'55'!E7</f>
        <v>8191</v>
      </c>
      <c r="D58" s="111">
        <f>SUMIFS('55'!E$3:E$10000,'55'!$H$3:$H$10000,1)</f>
        <v>75068</v>
      </c>
      <c r="E58" s="111">
        <f>SUMIFS('55'!E$3:E$10000,'55'!$H$3:$H$10000,2)</f>
        <v>150146</v>
      </c>
      <c r="F58" s="111">
        <f t="shared" si="0"/>
        <v>233725</v>
      </c>
      <c r="G58" s="111"/>
      <c r="H58" s="111">
        <f>'55'!$E$4</f>
        <v>320</v>
      </c>
      <c r="I58" s="111">
        <f>'55'!F7</f>
        <v>8190</v>
      </c>
      <c r="J58" s="111">
        <f>SUMIFS('55'!F$3:F$10000,'55'!$H$3:$H$10000,1)</f>
        <v>75066</v>
      </c>
      <c r="K58" s="111">
        <f>SUMIFS('55'!F$3:F$10000,'55'!$H$3:$H$10000,2)</f>
        <v>150123</v>
      </c>
      <c r="L58" s="111">
        <f t="shared" si="1"/>
        <v>233699</v>
      </c>
      <c r="M58" s="111"/>
      <c r="N58" s="113">
        <f t="shared" si="2"/>
        <v>467424</v>
      </c>
      <c r="O58" s="111">
        <f>'Allocation Worksheet'!D57</f>
        <v>467424</v>
      </c>
      <c r="P58" s="114">
        <f t="shared" si="3"/>
        <v>0</v>
      </c>
    </row>
    <row r="59" spans="1:16">
      <c r="A59" t="s">
        <v>1298</v>
      </c>
      <c r="B59" s="111">
        <f>'56'!E$4</f>
        <v>112</v>
      </c>
      <c r="C59" s="111">
        <f>'56'!E7</f>
        <v>5807</v>
      </c>
      <c r="D59" s="111">
        <f>SUMIFS('56'!E$3:E$10000,'56'!$H$3:$H$10000,1)</f>
        <v>30766</v>
      </c>
      <c r="E59" s="111">
        <f>SUMIFS('56'!E$3:E$10000,'56'!$H$3:$H$10000,2)</f>
        <v>75993</v>
      </c>
      <c r="F59" s="111">
        <f t="shared" si="0"/>
        <v>112678</v>
      </c>
      <c r="G59" s="111"/>
      <c r="H59" s="111">
        <f>'56'!F$4</f>
        <v>111</v>
      </c>
      <c r="I59" s="111">
        <f>'56'!F7</f>
        <v>5807</v>
      </c>
      <c r="J59" s="111">
        <f>SUMIFS('56'!F$3:F$10000,'56'!$H$3:$H$10000,1)</f>
        <v>30764</v>
      </c>
      <c r="K59" s="111">
        <f>SUMIFS('56'!F$3:F$10000,'56'!$H$3:$H$10000,2)</f>
        <v>75973</v>
      </c>
      <c r="L59" s="111">
        <f t="shared" si="1"/>
        <v>112655</v>
      </c>
      <c r="M59" s="111"/>
      <c r="N59" s="113">
        <f t="shared" si="2"/>
        <v>225333</v>
      </c>
      <c r="O59" s="111">
        <f>'Allocation Worksheet'!D58</f>
        <v>225333</v>
      </c>
      <c r="P59" s="114">
        <f t="shared" si="3"/>
        <v>0</v>
      </c>
    </row>
    <row r="60" spans="1:16">
      <c r="A60" t="s">
        <v>1314</v>
      </c>
      <c r="B60" s="111">
        <f>'57'!E$4</f>
        <v>198</v>
      </c>
      <c r="C60" s="111">
        <f>'57'!E7</f>
        <v>4154</v>
      </c>
      <c r="D60" s="111">
        <f>SUMIFS('57'!E$3:E$10000,'57'!$H$3:$H$10000,1)</f>
        <v>41057</v>
      </c>
      <c r="E60" s="111">
        <f>SUMIFS('57'!E$3:E$10000,'57'!$H$3:$H$10000,2)</f>
        <v>100732</v>
      </c>
      <c r="F60" s="111">
        <f t="shared" si="0"/>
        <v>146141</v>
      </c>
      <c r="G60" s="111"/>
      <c r="H60" s="111">
        <f>'57'!F$4</f>
        <v>198</v>
      </c>
      <c r="I60" s="111">
        <f>'57'!F7</f>
        <v>4153</v>
      </c>
      <c r="J60" s="111">
        <f>SUMIFS('57'!F$3:F$10000,'57'!$H$3:$H$10000,1)</f>
        <v>41056</v>
      </c>
      <c r="K60" s="111">
        <f>SUMIFS('57'!F$3:F$10000,'57'!$H$3:$H$10000,2)</f>
        <v>100702</v>
      </c>
      <c r="L60" s="111">
        <f t="shared" si="1"/>
        <v>146109</v>
      </c>
      <c r="M60" s="111"/>
      <c r="N60" s="113">
        <f t="shared" si="2"/>
        <v>292250</v>
      </c>
      <c r="O60" s="111">
        <f>'Allocation Worksheet'!D59</f>
        <v>292250</v>
      </c>
      <c r="P60" s="114">
        <f t="shared" si="3"/>
        <v>0</v>
      </c>
    </row>
    <row r="61" spans="1:16">
      <c r="A61" t="s">
        <v>1332</v>
      </c>
      <c r="B61" s="111">
        <f>'58'!E$4</f>
        <v>23</v>
      </c>
      <c r="C61" s="111">
        <f>'58'!E7</f>
        <v>1042</v>
      </c>
      <c r="D61" s="111">
        <f>SUMIFS('58'!E$3:E$10000,'58'!$H$3:$H$10000,1)</f>
        <v>6866</v>
      </c>
      <c r="E61" s="111">
        <f>SUMIFS('58'!E$3:E$10000,'58'!$H$3:$H$10000,2)</f>
        <v>7151</v>
      </c>
      <c r="F61" s="111">
        <f t="shared" si="0"/>
        <v>15082</v>
      </c>
      <c r="G61" s="111"/>
      <c r="H61" s="111">
        <f>'58'!F$4</f>
        <v>22</v>
      </c>
      <c r="I61" s="111">
        <f>'58'!F7</f>
        <v>1041</v>
      </c>
      <c r="J61" s="111">
        <f>SUMIFS('58'!F$3:F$10000,'58'!$H$3:$H$10000,1)</f>
        <v>6865</v>
      </c>
      <c r="K61" s="111">
        <f>SUMIFS('58'!F$3:F$10000,'58'!$H$3:$H$10000,2)</f>
        <v>7147</v>
      </c>
      <c r="L61" s="111">
        <f t="shared" si="1"/>
        <v>15075</v>
      </c>
      <c r="M61" s="111"/>
      <c r="N61" s="113">
        <f t="shared" si="2"/>
        <v>30157</v>
      </c>
      <c r="O61" s="111">
        <f>'Allocation Worksheet'!D60</f>
        <v>30157</v>
      </c>
      <c r="P61" s="114">
        <f t="shared" si="3"/>
        <v>0</v>
      </c>
    </row>
    <row r="62" spans="1:16">
      <c r="A62" t="s">
        <v>1338</v>
      </c>
      <c r="B62" s="111">
        <f>'59'!E$4</f>
        <v>274</v>
      </c>
      <c r="C62" s="111">
        <f>'59'!E7</f>
        <v>4803</v>
      </c>
      <c r="D62" s="111">
        <f>SUMIFS('59'!E$3:E$10000,'59'!$H$3:$H$10000,1)</f>
        <v>49519</v>
      </c>
      <c r="E62" s="111">
        <f>SUMIFS('59'!E$3:E$10000,'59'!$H$3:$H$10000,2)</f>
        <v>127123</v>
      </c>
      <c r="F62" s="111">
        <f t="shared" si="0"/>
        <v>181719</v>
      </c>
      <c r="G62" s="111"/>
      <c r="H62" s="111">
        <f>'59'!F$4</f>
        <v>274</v>
      </c>
      <c r="I62" s="111">
        <f>'59'!F7</f>
        <v>4802</v>
      </c>
      <c r="J62" s="111">
        <f>SUMIFS('59'!F$3:F$10000,'59'!$H$3:$H$10000,1)</f>
        <v>49516</v>
      </c>
      <c r="K62" s="111">
        <f>SUMIFS('59'!F$3:F$10000,'59'!$H$3:$H$10000,2)</f>
        <v>127113</v>
      </c>
      <c r="L62" s="111">
        <f t="shared" si="1"/>
        <v>181705</v>
      </c>
      <c r="M62" s="111"/>
      <c r="N62" s="113">
        <f t="shared" si="2"/>
        <v>363424</v>
      </c>
      <c r="O62" s="111">
        <f>'Allocation Worksheet'!D61</f>
        <v>363424</v>
      </c>
      <c r="P62" s="114">
        <f t="shared" si="3"/>
        <v>0</v>
      </c>
    </row>
    <row r="63" spans="1:16">
      <c r="A63" t="s">
        <v>1359</v>
      </c>
      <c r="B63" s="111">
        <f>'60'!E$4</f>
        <v>103</v>
      </c>
      <c r="C63" s="111">
        <f>'60'!E7</f>
        <v>2915</v>
      </c>
      <c r="D63" s="111">
        <f>SUMIFS('60'!E$3:E$10000,'60'!$H$3:$H$10000,1)</f>
        <v>28179</v>
      </c>
      <c r="E63" s="111">
        <f>SUMIFS('60'!E$3:E$10000,'60'!$H$3:$H$10000,2)</f>
        <v>73140</v>
      </c>
      <c r="F63" s="111">
        <f t="shared" si="0"/>
        <v>104337</v>
      </c>
      <c r="G63" s="111"/>
      <c r="H63" s="111">
        <f>'60'!F$4</f>
        <v>102</v>
      </c>
      <c r="I63" s="111">
        <f>'60'!F7</f>
        <v>2914</v>
      </c>
      <c r="J63" s="111">
        <f>SUMIFS('60'!F$3:F$10000,'60'!$H$3:$H$10000,1)</f>
        <v>28178</v>
      </c>
      <c r="K63" s="111">
        <f>SUMIFS('60'!F$3:F$10000,'60'!$H$3:$H$10000,2)</f>
        <v>73124</v>
      </c>
      <c r="L63" s="111">
        <f t="shared" si="1"/>
        <v>104318</v>
      </c>
      <c r="M63" s="111"/>
      <c r="N63" s="113">
        <f t="shared" si="2"/>
        <v>208655</v>
      </c>
      <c r="O63" s="111">
        <f>'Allocation Worksheet'!D62</f>
        <v>208655</v>
      </c>
      <c r="P63" s="114">
        <f t="shared" si="3"/>
        <v>0</v>
      </c>
    </row>
    <row r="64" spans="1:16">
      <c r="A64" t="s">
        <v>1366</v>
      </c>
      <c r="B64" s="111">
        <f>'61'!E$4</f>
        <v>53</v>
      </c>
      <c r="C64" s="111">
        <f>'61'!E7</f>
        <v>1337</v>
      </c>
      <c r="D64" s="111">
        <f>SUMIFS('61'!E$3:E$10000,'61'!$H$3:$H$10000,1)</f>
        <v>11664</v>
      </c>
      <c r="E64" s="111">
        <f>SUMIFS('61'!E$3:E$10000,'61'!$H$3:$H$10000,2)</f>
        <v>32024</v>
      </c>
      <c r="F64" s="111">
        <f t="shared" si="0"/>
        <v>45078</v>
      </c>
      <c r="G64" s="111"/>
      <c r="H64" s="111">
        <f>'61'!F$4</f>
        <v>53</v>
      </c>
      <c r="I64" s="111">
        <f>'61'!F7</f>
        <v>1337</v>
      </c>
      <c r="J64" s="111">
        <f>SUMIFS('61'!F$3:F$10000,'61'!$H$3:$H$10000,1)</f>
        <v>11662</v>
      </c>
      <c r="K64" s="111">
        <f>SUMIFS('61'!F$3:F$10000,'61'!$H$3:$H$10000,2)</f>
        <v>32010</v>
      </c>
      <c r="L64" s="111">
        <f t="shared" si="1"/>
        <v>45062</v>
      </c>
      <c r="M64" s="111"/>
      <c r="N64" s="113">
        <f t="shared" si="2"/>
        <v>90140</v>
      </c>
      <c r="O64" s="111">
        <f>'Allocation Worksheet'!D63</f>
        <v>90140</v>
      </c>
      <c r="P64" s="114">
        <f t="shared" si="3"/>
        <v>0</v>
      </c>
    </row>
    <row r="65" spans="1:16">
      <c r="A65" t="s">
        <v>1383</v>
      </c>
      <c r="B65" s="111">
        <f>'62'!E$4</f>
        <v>83</v>
      </c>
      <c r="C65" s="111">
        <f>'62'!E7</f>
        <v>2719</v>
      </c>
      <c r="D65" s="111">
        <f>SUMIFS('62'!E$3:E$10000,'62'!$H$3:$H$10000,1)</f>
        <v>22221</v>
      </c>
      <c r="E65" s="111">
        <f>SUMIFS('62'!E$3:E$10000,'62'!$H$3:$H$10000,2)</f>
        <v>55463</v>
      </c>
      <c r="F65" s="111">
        <f t="shared" si="0"/>
        <v>80486</v>
      </c>
      <c r="G65" s="111"/>
      <c r="H65" s="111">
        <f>'62'!F$4</f>
        <v>83</v>
      </c>
      <c r="I65" s="111">
        <f>'62'!F7</f>
        <v>2719</v>
      </c>
      <c r="J65" s="111">
        <f>SUMIFS('62'!F$3:F$10000,'62'!$H$3:$H$10000,1)</f>
        <v>22220</v>
      </c>
      <c r="K65" s="111">
        <f>SUMIFS('62'!F$3:F$10000,'62'!$H$3:$H$10000,2)</f>
        <v>55455</v>
      </c>
      <c r="L65" s="111">
        <f t="shared" si="1"/>
        <v>80477</v>
      </c>
      <c r="M65" s="111"/>
      <c r="N65" s="113">
        <f t="shared" si="2"/>
        <v>160963</v>
      </c>
      <c r="O65" s="111">
        <f>'Allocation Worksheet'!D64</f>
        <v>160963</v>
      </c>
      <c r="P65" s="114">
        <f t="shared" si="3"/>
        <v>0</v>
      </c>
    </row>
    <row r="66" spans="1:16">
      <c r="A66" t="s">
        <v>1398</v>
      </c>
      <c r="B66" s="111">
        <f>'63'!E$4</f>
        <v>117</v>
      </c>
      <c r="C66" s="111">
        <f>'63'!E7</f>
        <v>4858</v>
      </c>
      <c r="D66" s="111">
        <f>SUMIFS('63'!E$3:E$10000,'63'!$H$3:$H$10000,1)</f>
        <v>22130</v>
      </c>
      <c r="E66" s="111">
        <f>SUMIFS('63'!E$3:E$10000,'63'!$H$3:$H$10000,2)</f>
        <v>60739</v>
      </c>
      <c r="F66" s="111">
        <f t="shared" si="0"/>
        <v>87844</v>
      </c>
      <c r="G66" s="111"/>
      <c r="H66" s="111">
        <f>'63'!F$4</f>
        <v>117</v>
      </c>
      <c r="I66" s="111">
        <f>'63'!F7</f>
        <v>4858</v>
      </c>
      <c r="J66" s="111">
        <f>SUMIFS('63'!F$3:F$10000,'63'!$H$3:$H$10000,1)</f>
        <v>22129</v>
      </c>
      <c r="K66" s="111">
        <f>SUMIFS('63'!F$3:F$10000,'63'!$H$3:$H$10000,2)</f>
        <v>60730</v>
      </c>
      <c r="L66" s="111">
        <f t="shared" si="1"/>
        <v>87834</v>
      </c>
      <c r="M66" s="111"/>
      <c r="N66" s="113">
        <f t="shared" si="2"/>
        <v>175678</v>
      </c>
      <c r="O66" s="111">
        <f>'Allocation Worksheet'!D65</f>
        <v>175678</v>
      </c>
      <c r="P66" s="114">
        <f t="shared" si="3"/>
        <v>0</v>
      </c>
    </row>
    <row r="67" spans="1:16">
      <c r="A67" t="s">
        <v>1409</v>
      </c>
      <c r="B67" s="111">
        <f>'64'!E$4</f>
        <v>972</v>
      </c>
      <c r="C67" s="111">
        <f>'64'!E7</f>
        <v>28769</v>
      </c>
      <c r="D67" s="111">
        <f>SUMIFS('64'!E$3:E$10000,'64'!$H$3:$H$10000,1)</f>
        <v>250968</v>
      </c>
      <c r="E67" s="111">
        <f>SUMIFS('64'!E$3:E$10000,'64'!$H$3:$H$10000,2)</f>
        <v>686350</v>
      </c>
      <c r="F67" s="111">
        <f t="shared" si="0"/>
        <v>967059</v>
      </c>
      <c r="G67" s="111"/>
      <c r="H67" s="111">
        <f>'64'!F$4</f>
        <v>972</v>
      </c>
      <c r="I67" s="111">
        <f>'64'!F7</f>
        <v>28768</v>
      </c>
      <c r="J67" s="111">
        <f>SUMIFS('64'!F$3:F$10000,'64'!$H$3:$H$10000,1)</f>
        <v>250963</v>
      </c>
      <c r="K67" s="111">
        <f>SUMIFS('64'!F$3:F$10000,'64'!$H$3:$H$10000,2)</f>
        <v>686326</v>
      </c>
      <c r="L67" s="111">
        <f t="shared" si="1"/>
        <v>967029</v>
      </c>
      <c r="M67" s="111"/>
      <c r="N67" s="113">
        <f t="shared" si="2"/>
        <v>1934088</v>
      </c>
      <c r="O67" s="111">
        <f>'Allocation Worksheet'!D66</f>
        <v>1934088</v>
      </c>
      <c r="P67" s="114">
        <f t="shared" si="3"/>
        <v>0</v>
      </c>
    </row>
    <row r="68" spans="1:16">
      <c r="A68" t="s">
        <v>1437</v>
      </c>
      <c r="B68" s="111">
        <f>'65'!E$4</f>
        <v>206</v>
      </c>
      <c r="C68" s="111">
        <f>'65'!E7</f>
        <v>2205</v>
      </c>
      <c r="D68" s="111">
        <f>SUMIFS('65'!E$3:E$10000,'65'!$H$3:$H$10000,1)</f>
        <v>56996</v>
      </c>
      <c r="E68" s="111">
        <f>SUMIFS('65'!E$3:E$10000,'65'!$H$3:$H$10000,2)</f>
        <v>96012</v>
      </c>
      <c r="F68" s="111">
        <f t="shared" ref="F68:F94" si="4">SUM(B68:E68)</f>
        <v>155419</v>
      </c>
      <c r="G68" s="111"/>
      <c r="H68" s="111">
        <f>'65'!F$4</f>
        <v>206</v>
      </c>
      <c r="I68" s="111">
        <f>'65'!F7</f>
        <v>2204</v>
      </c>
      <c r="J68" s="111">
        <f>SUMIFS('65'!F$3:F$10000,'65'!$H$3:$H$10000,1)</f>
        <v>56996</v>
      </c>
      <c r="K68" s="111">
        <f>SUMIFS('65'!F$3:F$10000,'65'!$H$3:$H$10000,2)</f>
        <v>95994</v>
      </c>
      <c r="L68" s="111">
        <f t="shared" ref="L68:L94" si="5">SUM(H68:K68)</f>
        <v>155400</v>
      </c>
      <c r="M68" s="111"/>
      <c r="N68" s="113">
        <f t="shared" ref="N68:N94" si="6">F68+L68</f>
        <v>310819</v>
      </c>
      <c r="O68" s="111">
        <f>'Allocation Worksheet'!D67</f>
        <v>310819</v>
      </c>
      <c r="P68" s="114">
        <f t="shared" ref="P68:P94" si="7">N68-O68</f>
        <v>0</v>
      </c>
    </row>
    <row r="69" spans="1:16">
      <c r="A69" t="s">
        <v>1461</v>
      </c>
      <c r="B69" s="111">
        <f>'66'!E$4</f>
        <v>146</v>
      </c>
      <c r="C69" s="111">
        <f>'66'!E7</f>
        <v>9408</v>
      </c>
      <c r="D69" s="111">
        <f>SUMIFS('66'!E$3:E$10000,'66'!$H$3:$H$10000,1)</f>
        <v>35691</v>
      </c>
      <c r="E69" s="111">
        <f>SUMIFS('66'!E$3:E$10000,'66'!$H$3:$H$10000,2)</f>
        <v>76341</v>
      </c>
      <c r="F69" s="111">
        <f t="shared" si="4"/>
        <v>121586</v>
      </c>
      <c r="G69" s="111"/>
      <c r="H69" s="111">
        <f>'66'!F$4</f>
        <v>146</v>
      </c>
      <c r="I69" s="111">
        <f>'66'!F7</f>
        <v>9407</v>
      </c>
      <c r="J69" s="111">
        <f>SUMIFS('66'!F$3:F$10000,'66'!$H$3:$H$10000,1)</f>
        <v>35689</v>
      </c>
      <c r="K69" s="111">
        <f>SUMIFS('66'!F$3:F$10000,'66'!$H$3:$H$10000,2)</f>
        <v>76322</v>
      </c>
      <c r="L69" s="111">
        <f t="shared" si="5"/>
        <v>121564</v>
      </c>
      <c r="M69" s="111"/>
      <c r="N69" s="113">
        <f t="shared" si="6"/>
        <v>243150</v>
      </c>
      <c r="O69" s="111">
        <f>'Allocation Worksheet'!D68</f>
        <v>243150</v>
      </c>
      <c r="P69" s="114">
        <f t="shared" si="7"/>
        <v>0</v>
      </c>
    </row>
    <row r="70" spans="1:16">
      <c r="A70" t="s">
        <v>1474</v>
      </c>
      <c r="B70" s="111">
        <f>'67'!E$4</f>
        <v>167</v>
      </c>
      <c r="C70" s="111">
        <f>'67'!E7</f>
        <v>5425</v>
      </c>
      <c r="D70" s="111">
        <f>SUMIFS('67'!E$3:E$10000,'67'!$H$3:$H$10000,1)</f>
        <v>36998</v>
      </c>
      <c r="E70" s="111">
        <f>SUMIFS('67'!E$3:E$10000,'67'!$H$3:$H$10000,2)</f>
        <v>78186</v>
      </c>
      <c r="F70" s="111">
        <f t="shared" si="4"/>
        <v>120776</v>
      </c>
      <c r="G70" s="111"/>
      <c r="H70" s="111">
        <f>'67'!F$4</f>
        <v>167</v>
      </c>
      <c r="I70" s="111">
        <f>'67'!F7</f>
        <v>5424</v>
      </c>
      <c r="J70" s="111">
        <f>SUMIFS('67'!F$3:F$10000,'67'!$H$3:$H$10000,1)</f>
        <v>36995</v>
      </c>
      <c r="K70" s="111">
        <f>SUMIFS('67'!F$3:F$10000,'67'!$H$3:$H$10000,2)</f>
        <v>78168</v>
      </c>
      <c r="L70" s="111">
        <f t="shared" si="5"/>
        <v>120754</v>
      </c>
      <c r="M70" s="111"/>
      <c r="N70" s="113">
        <f t="shared" si="6"/>
        <v>241530</v>
      </c>
      <c r="O70" s="111">
        <f>'Allocation Worksheet'!D69</f>
        <v>241530</v>
      </c>
      <c r="P70" s="114">
        <f t="shared" si="7"/>
        <v>0</v>
      </c>
    </row>
    <row r="71" spans="1:16">
      <c r="A71" t="s">
        <v>1494</v>
      </c>
      <c r="B71" s="111">
        <f>'68'!E$4</f>
        <v>168</v>
      </c>
      <c r="C71" s="111">
        <f>'68'!E7</f>
        <v>13484</v>
      </c>
      <c r="D71" s="111">
        <f>SUMIFS('68'!E$3:E$10000,'68'!$H$3:$H$10000,1)</f>
        <v>36952</v>
      </c>
      <c r="E71" s="111">
        <f>SUMIFS('68'!E$3:E$10000,'68'!$H$3:$H$10000,2)</f>
        <v>87685</v>
      </c>
      <c r="F71" s="111">
        <f t="shared" si="4"/>
        <v>138289</v>
      </c>
      <c r="G71" s="111"/>
      <c r="H71" s="111">
        <f>'68'!F$4</f>
        <v>167</v>
      </c>
      <c r="I71" s="111">
        <f>'68'!F7</f>
        <v>13483</v>
      </c>
      <c r="J71" s="111">
        <f>SUMIFS('68'!F$3:F$10000,'68'!$H$3:$H$10000,1)</f>
        <v>36950</v>
      </c>
      <c r="K71" s="111">
        <f>SUMIFS('68'!F$3:F$10000,'68'!$H$3:$H$10000,2)</f>
        <v>87666</v>
      </c>
      <c r="L71" s="111">
        <f t="shared" si="5"/>
        <v>138266</v>
      </c>
      <c r="M71" s="111"/>
      <c r="N71" s="113">
        <f t="shared" si="6"/>
        <v>276555</v>
      </c>
      <c r="O71" s="111">
        <f>'Allocation Worksheet'!D70</f>
        <v>276555</v>
      </c>
      <c r="P71" s="114">
        <f t="shared" si="7"/>
        <v>0</v>
      </c>
    </row>
    <row r="72" spans="1:16">
      <c r="A72" t="s">
        <v>1515</v>
      </c>
      <c r="B72" s="111">
        <f>'69'!E$4</f>
        <v>113</v>
      </c>
      <c r="C72" s="111">
        <f>'69'!E7</f>
        <v>6374</v>
      </c>
      <c r="D72" s="111">
        <f>SUMIFS('69'!E$3:E$10000,'69'!$H$3:$H$10000,1)</f>
        <v>25766</v>
      </c>
      <c r="E72" s="111">
        <f>SUMIFS('69'!E$3:E$10000,'69'!$H$3:$H$10000,2)</f>
        <v>49013</v>
      </c>
      <c r="F72" s="111">
        <f t="shared" si="4"/>
        <v>81266</v>
      </c>
      <c r="G72" s="111"/>
      <c r="H72" s="111">
        <f>'69'!F$4</f>
        <v>112</v>
      </c>
      <c r="I72" s="111">
        <f>'69'!F7</f>
        <v>6373</v>
      </c>
      <c r="J72" s="111">
        <f>SUMIFS('69'!F$3:F$10000,'69'!$H$3:$H$10000,1)</f>
        <v>25762</v>
      </c>
      <c r="K72" s="111">
        <f>SUMIFS('69'!F$3:F$10000,'69'!$H$3:$H$10000,2)</f>
        <v>48997</v>
      </c>
      <c r="L72" s="111">
        <f t="shared" si="5"/>
        <v>81244</v>
      </c>
      <c r="M72" s="111"/>
      <c r="N72" s="113">
        <f t="shared" si="6"/>
        <v>162510</v>
      </c>
      <c r="O72" s="111">
        <f>'Allocation Worksheet'!D71</f>
        <v>162510</v>
      </c>
      <c r="P72" s="114">
        <f t="shared" si="7"/>
        <v>0</v>
      </c>
    </row>
    <row r="73" spans="1:16">
      <c r="A73" t="s">
        <v>1530</v>
      </c>
      <c r="B73" s="111">
        <f>'70'!E$4</f>
        <v>91</v>
      </c>
      <c r="C73" s="111">
        <f>'70'!E7</f>
        <v>2952</v>
      </c>
      <c r="D73" s="111">
        <f>SUMIFS('70'!E$3:E$10000,'70'!$H$3:$H$10000,1)</f>
        <v>23599</v>
      </c>
      <c r="E73" s="111">
        <f>SUMIFS('70'!E$3:E$10000,'70'!$H$3:$H$10000,2)</f>
        <v>40287</v>
      </c>
      <c r="F73" s="111">
        <f t="shared" si="4"/>
        <v>66929</v>
      </c>
      <c r="G73" s="111"/>
      <c r="H73" s="111">
        <f>'70'!F$4</f>
        <v>90</v>
      </c>
      <c r="I73" s="111">
        <f>'70'!F7</f>
        <v>2952</v>
      </c>
      <c r="J73" s="111">
        <f>SUMIFS('70'!F$3:F$10000,'70'!$H$3:$H$10000,1)</f>
        <v>23597</v>
      </c>
      <c r="K73" s="111">
        <f>SUMIFS('70'!F$3:F$10000,'70'!$H$3:$H$10000,2)</f>
        <v>40275</v>
      </c>
      <c r="L73" s="111">
        <f t="shared" si="5"/>
        <v>66914</v>
      </c>
      <c r="M73" s="111"/>
      <c r="N73" s="113">
        <f t="shared" si="6"/>
        <v>133843</v>
      </c>
      <c r="O73" s="111">
        <f>'Allocation Worksheet'!D72</f>
        <v>133843</v>
      </c>
      <c r="P73" s="114">
        <f t="shared" si="7"/>
        <v>0</v>
      </c>
    </row>
    <row r="74" spans="1:16">
      <c r="A74" t="s">
        <v>2082</v>
      </c>
      <c r="B74" s="111">
        <f>'71'!E$4</f>
        <v>1146</v>
      </c>
      <c r="C74" s="111">
        <f>'71'!E7</f>
        <v>158204</v>
      </c>
      <c r="D74" s="111">
        <f>SUMIFS('71'!E$3:E$10000,'71'!$H$3:$H$10000,1)</f>
        <v>277585</v>
      </c>
      <c r="E74" s="111">
        <f>SUMIFS('71'!E$3:E$10000,'71'!$H$3:$H$10000,2)</f>
        <v>1288091</v>
      </c>
      <c r="F74" s="111">
        <f t="shared" si="4"/>
        <v>1725026</v>
      </c>
      <c r="G74" s="111"/>
      <c r="H74" s="111">
        <f>'71'!F$4</f>
        <v>1145</v>
      </c>
      <c r="I74" s="111">
        <f>'71'!F7</f>
        <v>158203</v>
      </c>
      <c r="J74" s="111">
        <f>SUMIFS('71'!F$3:F$10000,'71'!$H$3:$H$10000,1)</f>
        <v>277584</v>
      </c>
      <c r="K74" s="111">
        <f>SUMIFS('71'!F$3:F$10000,'71'!$H$3:$H$10000,2)</f>
        <v>1288072</v>
      </c>
      <c r="L74" s="111">
        <f t="shared" si="5"/>
        <v>1725004</v>
      </c>
      <c r="M74" s="111"/>
      <c r="N74" s="113">
        <f t="shared" si="6"/>
        <v>3450030</v>
      </c>
      <c r="O74" s="111">
        <f>'Allocation Worksheet'!D73</f>
        <v>3450030</v>
      </c>
      <c r="P74" s="114">
        <f t="shared" si="7"/>
        <v>0</v>
      </c>
    </row>
    <row r="75" spans="1:16">
      <c r="A75" t="s">
        <v>1562</v>
      </c>
      <c r="B75" s="111">
        <f>'72'!E$4</f>
        <v>51</v>
      </c>
      <c r="C75" s="111">
        <f>'72'!E7</f>
        <v>1967</v>
      </c>
      <c r="D75" s="111">
        <f>SUMIFS('72'!E$3:E$10000,'72'!$H$3:$H$10000,1)</f>
        <v>11887</v>
      </c>
      <c r="E75" s="111">
        <f>SUMIFS('72'!E$3:E$10000,'72'!$H$3:$H$10000,2)</f>
        <v>29708</v>
      </c>
      <c r="F75" s="111">
        <f t="shared" si="4"/>
        <v>43613</v>
      </c>
      <c r="G75" s="111"/>
      <c r="H75" s="111">
        <f>'72'!F$4</f>
        <v>50</v>
      </c>
      <c r="I75" s="111">
        <f>'72'!F7</f>
        <v>1966</v>
      </c>
      <c r="J75" s="111">
        <f>SUMIFS('72'!F$3:F$10000,'72'!$H$3:$H$10000,1)</f>
        <v>11886</v>
      </c>
      <c r="K75" s="111">
        <f>SUMIFS('72'!F$3:F$10000,'72'!$H$3:$H$10000,2)</f>
        <v>29700</v>
      </c>
      <c r="L75" s="111">
        <f t="shared" si="5"/>
        <v>43602</v>
      </c>
      <c r="M75" s="111"/>
      <c r="N75" s="113">
        <f t="shared" si="6"/>
        <v>87215</v>
      </c>
      <c r="O75" s="111">
        <f>'Allocation Worksheet'!D74</f>
        <v>87215</v>
      </c>
      <c r="P75" s="114">
        <f t="shared" si="7"/>
        <v>0</v>
      </c>
    </row>
    <row r="76" spans="1:16">
      <c r="A76" t="s">
        <v>1572</v>
      </c>
      <c r="B76" s="111">
        <f>'73'!E$4</f>
        <v>304</v>
      </c>
      <c r="C76" s="111">
        <f>'73'!E7</f>
        <v>8128</v>
      </c>
      <c r="D76" s="111">
        <f>SUMIFS('73'!E$3:E$10000,'73'!$H$3:$H$10000,1)</f>
        <v>62287</v>
      </c>
      <c r="E76" s="111">
        <f>SUMIFS('73'!E$3:E$10000,'73'!$H$3:$H$10000,2)</f>
        <v>127766</v>
      </c>
      <c r="F76" s="111">
        <f t="shared" si="4"/>
        <v>198485</v>
      </c>
      <c r="G76" s="111"/>
      <c r="H76" s="111">
        <f>'73'!F$4</f>
        <v>303</v>
      </c>
      <c r="I76" s="111">
        <f>'73'!F7</f>
        <v>8128</v>
      </c>
      <c r="J76" s="111">
        <f>SUMIFS('73'!F$3:F$10000,'73'!$H$3:$H$10000,1)</f>
        <v>62286</v>
      </c>
      <c r="K76" s="111">
        <f>SUMIFS('73'!F$3:F$10000,'73'!$H$3:$H$10000,2)</f>
        <v>127747</v>
      </c>
      <c r="L76" s="111">
        <f t="shared" si="5"/>
        <v>198464</v>
      </c>
      <c r="M76" s="111"/>
      <c r="N76" s="113">
        <f t="shared" si="6"/>
        <v>396949</v>
      </c>
      <c r="O76" s="111">
        <f>'Allocation Worksheet'!D75</f>
        <v>396949</v>
      </c>
      <c r="P76" s="114">
        <f t="shared" si="7"/>
        <v>0</v>
      </c>
    </row>
    <row r="77" spans="1:16">
      <c r="A77" t="s">
        <v>1587</v>
      </c>
      <c r="B77" s="111">
        <f>'74'!E$4</f>
        <v>214</v>
      </c>
      <c r="C77" s="111">
        <f>'74'!E7</f>
        <v>2273</v>
      </c>
      <c r="D77" s="111">
        <f>SUMIFS('74'!E$3:E$10000,'74'!$H$3:$H$10000,1)</f>
        <v>48806</v>
      </c>
      <c r="E77" s="111">
        <f>SUMIFS('74'!E$3:E$10000,'74'!$H$3:$H$10000,2)</f>
        <v>92681</v>
      </c>
      <c r="F77" s="111">
        <f t="shared" si="4"/>
        <v>143974</v>
      </c>
      <c r="G77" s="111"/>
      <c r="H77" s="111">
        <f>'74'!F$4</f>
        <v>214</v>
      </c>
      <c r="I77" s="111">
        <f>'74'!F7</f>
        <v>2273</v>
      </c>
      <c r="J77" s="111">
        <f>SUMIFS('74'!F$3:F$10000,'74'!$H$3:$H$10000,1)</f>
        <v>48806</v>
      </c>
      <c r="K77" s="111">
        <f>SUMIFS('74'!F$3:F$10000,'74'!$H$3:$H$10000,2)</f>
        <v>92665</v>
      </c>
      <c r="L77" s="111">
        <f t="shared" si="5"/>
        <v>143958</v>
      </c>
      <c r="M77" s="111"/>
      <c r="N77" s="113">
        <f t="shared" si="6"/>
        <v>287932</v>
      </c>
      <c r="O77" s="111">
        <f>'Allocation Worksheet'!D76</f>
        <v>287932</v>
      </c>
      <c r="P77" s="114">
        <f t="shared" si="7"/>
        <v>0</v>
      </c>
    </row>
    <row r="78" spans="1:16">
      <c r="A78" t="s">
        <v>1606</v>
      </c>
      <c r="B78" s="111">
        <f>'75'!E$4</f>
        <v>74</v>
      </c>
      <c r="C78" s="111">
        <f>'75'!E7</f>
        <v>5323</v>
      </c>
      <c r="D78" s="111">
        <f>SUMIFS('75'!E$3:E$10000,'75'!$H$3:$H$10000,1)</f>
        <v>15399</v>
      </c>
      <c r="E78" s="111">
        <f>SUMIFS('75'!E$3:E$10000,'75'!$H$3:$H$10000,2)</f>
        <v>45813</v>
      </c>
      <c r="F78" s="111">
        <f t="shared" si="4"/>
        <v>66609</v>
      </c>
      <c r="G78" s="111"/>
      <c r="H78" s="111">
        <f>'75'!F$4</f>
        <v>73</v>
      </c>
      <c r="I78" s="111">
        <f>'75'!F7</f>
        <v>5323</v>
      </c>
      <c r="J78" s="111">
        <f>SUMIFS('75'!F$3:F$10000,'75'!$H$3:$H$10000,1)</f>
        <v>15397</v>
      </c>
      <c r="K78" s="111">
        <f>SUMIFS('75'!F$3:F$10000,'75'!$H$3:$H$10000,2)</f>
        <v>45800</v>
      </c>
      <c r="L78" s="111">
        <f t="shared" si="5"/>
        <v>66593</v>
      </c>
      <c r="M78" s="111"/>
      <c r="N78" s="113">
        <f t="shared" si="6"/>
        <v>133202</v>
      </c>
      <c r="O78" s="111">
        <f>'Allocation Worksheet'!D77</f>
        <v>133202</v>
      </c>
      <c r="P78" s="114">
        <f t="shared" si="7"/>
        <v>0</v>
      </c>
    </row>
    <row r="79" spans="1:16">
      <c r="A79" t="s">
        <v>1620</v>
      </c>
      <c r="B79" s="111">
        <f>'76'!E$4</f>
        <v>213</v>
      </c>
      <c r="C79" s="111">
        <f>'76'!E7</f>
        <v>8282</v>
      </c>
      <c r="D79" s="111">
        <f>SUMIFS('76'!E$3:E$10000,'76'!$H$3:$H$10000,1)</f>
        <v>49719</v>
      </c>
      <c r="E79" s="111">
        <f>SUMIFS('76'!E$3:E$10000,'76'!$H$3:$H$10000,2)</f>
        <v>88797</v>
      </c>
      <c r="F79" s="111">
        <f t="shared" si="4"/>
        <v>147011</v>
      </c>
      <c r="G79" s="111"/>
      <c r="H79" s="111">
        <f>'76'!F$4</f>
        <v>213</v>
      </c>
      <c r="I79" s="111">
        <f>'76'!F7</f>
        <v>8281</v>
      </c>
      <c r="J79" s="111">
        <f>SUMIFS('76'!F$3:F$10000,'76'!$H$3:$H$10000,1)</f>
        <v>49715</v>
      </c>
      <c r="K79" s="111">
        <f>SUMIFS('76'!F$3:F$10000,'76'!$H$3:$H$10000,2)</f>
        <v>88780</v>
      </c>
      <c r="L79" s="111">
        <f t="shared" si="5"/>
        <v>146989</v>
      </c>
      <c r="M79" s="111"/>
      <c r="N79" s="113">
        <f t="shared" si="6"/>
        <v>294000</v>
      </c>
      <c r="O79" s="111">
        <f>'Allocation Worksheet'!D78</f>
        <v>294000</v>
      </c>
      <c r="P79" s="114">
        <f t="shared" si="7"/>
        <v>0</v>
      </c>
    </row>
    <row r="80" spans="1:16">
      <c r="A80" t="s">
        <v>1637</v>
      </c>
      <c r="B80" s="111">
        <f>'77'!E$4</f>
        <v>100</v>
      </c>
      <c r="C80" s="111">
        <f>'77'!E7</f>
        <v>3032</v>
      </c>
      <c r="D80" s="111">
        <f>SUMIFS('77'!E$3:E$10000,'77'!$H$3:$H$10000,1)</f>
        <v>25006</v>
      </c>
      <c r="E80" s="111">
        <f>SUMIFS('77'!E$3:E$10000,'77'!$H$3:$H$10000,2)</f>
        <v>63971</v>
      </c>
      <c r="F80" s="111">
        <f t="shared" si="4"/>
        <v>92109</v>
      </c>
      <c r="G80" s="111"/>
      <c r="H80" s="111">
        <f>'77'!F$4</f>
        <v>99</v>
      </c>
      <c r="I80" s="111">
        <f>'77'!F7</f>
        <v>3031</v>
      </c>
      <c r="J80" s="111">
        <f>SUMIFS('77'!F$3:F$10000,'77'!$H$3:$H$10000,1)</f>
        <v>25005</v>
      </c>
      <c r="K80" s="111">
        <f>SUMIFS('77'!F$3:F$10000,'77'!$H$3:$H$10000,2)</f>
        <v>63953</v>
      </c>
      <c r="L80" s="111">
        <f t="shared" si="5"/>
        <v>92088</v>
      </c>
      <c r="M80" s="111"/>
      <c r="N80" s="113">
        <f t="shared" si="6"/>
        <v>184197</v>
      </c>
      <c r="O80" s="111">
        <f>'Allocation Worksheet'!D79</f>
        <v>184197</v>
      </c>
      <c r="P80" s="114">
        <f t="shared" si="7"/>
        <v>0</v>
      </c>
    </row>
    <row r="81" spans="1:16">
      <c r="A81" t="s">
        <v>1655</v>
      </c>
      <c r="B81" s="111">
        <f>'78'!E$4</f>
        <v>8</v>
      </c>
      <c r="C81" s="111">
        <f>'78'!E7</f>
        <v>237</v>
      </c>
      <c r="D81" s="111">
        <f>SUMIFS('78'!E$3:E$10000,'78'!$H$3:$H$10000,1)</f>
        <v>2011</v>
      </c>
      <c r="E81" s="111">
        <f>SUMIFS('78'!E$3:E$10000,'78'!$H$3:$H$10000,2)</f>
        <v>3787</v>
      </c>
      <c r="F81" s="111">
        <f t="shared" si="4"/>
        <v>6043</v>
      </c>
      <c r="G81" s="111"/>
      <c r="H81" s="111">
        <f>'78'!F$4</f>
        <v>8</v>
      </c>
      <c r="I81" s="111">
        <f>'78'!F7</f>
        <v>237</v>
      </c>
      <c r="J81" s="111">
        <f>SUMIFS('78'!F$3:F$10000,'78'!$H$3:$H$10000,1)</f>
        <v>2010</v>
      </c>
      <c r="K81" s="111">
        <f>SUMIFS('78'!F$3:F$10000,'78'!$H$3:$H$10000,2)</f>
        <v>3781</v>
      </c>
      <c r="L81" s="111">
        <f t="shared" si="5"/>
        <v>6036</v>
      </c>
      <c r="M81" s="111"/>
      <c r="N81" s="113">
        <f t="shared" si="6"/>
        <v>12079</v>
      </c>
      <c r="O81" s="111">
        <f>'Allocation Worksheet'!D80</f>
        <v>12079</v>
      </c>
      <c r="P81" s="114">
        <f t="shared" si="7"/>
        <v>0</v>
      </c>
    </row>
    <row r="82" spans="1:16">
      <c r="A82" t="s">
        <v>1663</v>
      </c>
      <c r="B82" s="111">
        <f>'79'!E$4</f>
        <v>820</v>
      </c>
      <c r="C82" s="111">
        <f>'79'!E7</f>
        <v>29193</v>
      </c>
      <c r="D82" s="111">
        <f>SUMIFS('79'!E$3:E$10000,'79'!$H$3:$H$10000,1)</f>
        <v>215167</v>
      </c>
      <c r="E82" s="111">
        <f>SUMIFS('79'!E$3:E$10000,'79'!$H$3:$H$10000,2)</f>
        <v>433041</v>
      </c>
      <c r="F82" s="111">
        <f t="shared" si="4"/>
        <v>678221</v>
      </c>
      <c r="G82" s="111"/>
      <c r="H82" s="111">
        <f>'79'!F$4</f>
        <v>819</v>
      </c>
      <c r="I82" s="111">
        <f>'79'!F7</f>
        <v>29193</v>
      </c>
      <c r="J82" s="111">
        <f>SUMIFS('79'!F$3:F$10000,'79'!$H$3:$H$10000,1)</f>
        <v>215165</v>
      </c>
      <c r="K82" s="111">
        <f>SUMIFS('79'!F$3:F$10000,'79'!$H$3:$H$10000,2)</f>
        <v>433019</v>
      </c>
      <c r="L82" s="111">
        <f t="shared" si="5"/>
        <v>678196</v>
      </c>
      <c r="M82" s="111"/>
      <c r="N82" s="113">
        <f t="shared" si="6"/>
        <v>1356417</v>
      </c>
      <c r="O82" s="111">
        <f>'Allocation Worksheet'!D81</f>
        <v>1356417</v>
      </c>
      <c r="P82" s="114">
        <f t="shared" si="7"/>
        <v>0</v>
      </c>
    </row>
    <row r="83" spans="1:16">
      <c r="A83" t="s">
        <v>1680</v>
      </c>
      <c r="B83" s="111">
        <f>'80'!E$4</f>
        <v>106</v>
      </c>
      <c r="C83" s="111">
        <f>'80'!E7</f>
        <v>1106</v>
      </c>
      <c r="D83" s="111">
        <f>SUMIFS('80'!E$3:E$10000,'80'!$H$3:$H$10000,1)</f>
        <v>25309</v>
      </c>
      <c r="E83" s="111">
        <f>SUMIFS('80'!E$3:E$10000,'80'!$H$3:$H$10000,2)</f>
        <v>58681</v>
      </c>
      <c r="F83" s="111">
        <f t="shared" si="4"/>
        <v>85202</v>
      </c>
      <c r="G83" s="111"/>
      <c r="H83" s="111">
        <f>'80'!F$4</f>
        <v>105</v>
      </c>
      <c r="I83" s="111">
        <f>'80'!F7</f>
        <v>1106</v>
      </c>
      <c r="J83" s="111">
        <f>SUMIFS('80'!F$3:F$10000,'80'!$H$3:$H$10000,1)</f>
        <v>25309</v>
      </c>
      <c r="K83" s="111">
        <f>SUMIFS('80'!F$3:F$10000,'80'!$H$3:$H$10000,2)</f>
        <v>58671</v>
      </c>
      <c r="L83" s="111">
        <f t="shared" si="5"/>
        <v>85191</v>
      </c>
      <c r="M83" s="111"/>
      <c r="N83" s="113">
        <f t="shared" si="6"/>
        <v>170393</v>
      </c>
      <c r="O83" s="111">
        <f>'Allocation Worksheet'!D82</f>
        <v>170393</v>
      </c>
      <c r="P83" s="114">
        <f t="shared" si="7"/>
        <v>0</v>
      </c>
    </row>
    <row r="84" spans="1:16">
      <c r="A84" t="s">
        <v>1692</v>
      </c>
      <c r="B84" s="111">
        <f>'81'!E$4</f>
        <v>27</v>
      </c>
      <c r="C84" s="111">
        <f>'81'!E7</f>
        <v>1556</v>
      </c>
      <c r="D84" s="111">
        <f>SUMIFS('81'!E$3:E$10000,'81'!$H$3:$H$10000,1)</f>
        <v>6221</v>
      </c>
      <c r="E84" s="111">
        <f>SUMIFS('81'!E$3:E$10000,'81'!$H$3:$H$10000,2)</f>
        <v>15555</v>
      </c>
      <c r="F84" s="111">
        <f t="shared" si="4"/>
        <v>23359</v>
      </c>
      <c r="G84" s="111"/>
      <c r="H84" s="111">
        <f>'81'!F$4</f>
        <v>26</v>
      </c>
      <c r="I84" s="111">
        <f>'81'!F7</f>
        <v>1556</v>
      </c>
      <c r="J84" s="111">
        <f>SUMIFS('81'!F$3:F$10000,'81'!$H$3:$H$10000,1)</f>
        <v>6220</v>
      </c>
      <c r="K84" s="111">
        <f>SUMIFS('81'!F$3:F$10000,'81'!$H$3:$H$10000,2)</f>
        <v>15546</v>
      </c>
      <c r="L84" s="111">
        <f t="shared" si="5"/>
        <v>23348</v>
      </c>
      <c r="M84" s="111"/>
      <c r="N84" s="113">
        <f t="shared" si="6"/>
        <v>46707</v>
      </c>
      <c r="O84" s="111">
        <f>'Allocation Worksheet'!D83</f>
        <v>46707</v>
      </c>
      <c r="P84" s="114">
        <f t="shared" si="7"/>
        <v>0</v>
      </c>
    </row>
    <row r="85" spans="1:16">
      <c r="A85" t="s">
        <v>1699</v>
      </c>
      <c r="B85" s="111">
        <f>'82'!E$4</f>
        <v>1208</v>
      </c>
      <c r="C85" s="111">
        <f>'82'!E7</f>
        <v>72531</v>
      </c>
      <c r="D85" s="111">
        <f>SUMIFS('82'!E$3:E$10000,'82'!$H$3:$H$10000,1)</f>
        <v>349963</v>
      </c>
      <c r="E85" s="111">
        <f>SUMIFS('82'!E$3:E$10000,'82'!$H$3:$H$10000,2)</f>
        <v>831379</v>
      </c>
      <c r="F85" s="111">
        <f t="shared" si="4"/>
        <v>1255081</v>
      </c>
      <c r="G85" s="111"/>
      <c r="H85" s="111">
        <f>'82'!F$4</f>
        <v>1207</v>
      </c>
      <c r="I85" s="111">
        <f>'82'!F7</f>
        <v>72530</v>
      </c>
      <c r="J85" s="111">
        <f>SUMIFS('82'!F$3:F$10000,'82'!$H$3:$H$10000,1)</f>
        <v>349963</v>
      </c>
      <c r="K85" s="111">
        <f>SUMIFS('82'!F$3:F$10000,'82'!$H$3:$H$10000,2)</f>
        <v>831367</v>
      </c>
      <c r="L85" s="111">
        <f t="shared" si="5"/>
        <v>1255067</v>
      </c>
      <c r="M85" s="111"/>
      <c r="N85" s="113">
        <f t="shared" si="6"/>
        <v>2510148</v>
      </c>
      <c r="O85" s="111">
        <f>'Allocation Worksheet'!D84</f>
        <v>2510148</v>
      </c>
      <c r="P85" s="114">
        <f t="shared" si="7"/>
        <v>0</v>
      </c>
    </row>
    <row r="86" spans="1:16">
      <c r="A86" t="s">
        <v>1709</v>
      </c>
      <c r="B86" s="111">
        <f>'83'!E$4</f>
        <v>108</v>
      </c>
      <c r="C86" s="111">
        <f>'83'!E7</f>
        <v>1864</v>
      </c>
      <c r="D86" s="111">
        <f>SUMIFS('83'!E$3:E$10000,'83'!$H$3:$H$10000,1)</f>
        <v>25650</v>
      </c>
      <c r="E86" s="111">
        <f>SUMIFS('83'!E$3:E$10000,'83'!$H$3:$H$10000,2)</f>
        <v>65382</v>
      </c>
      <c r="F86" s="111">
        <f t="shared" si="4"/>
        <v>93004</v>
      </c>
      <c r="G86" s="111"/>
      <c r="H86" s="111">
        <f>'83'!F$4</f>
        <v>107</v>
      </c>
      <c r="I86" s="111">
        <f>'83'!F7</f>
        <v>1863</v>
      </c>
      <c r="J86" s="111">
        <f>SUMIFS('83'!F$3:F$10000,'83'!$H$3:$H$10000,1)</f>
        <v>25649</v>
      </c>
      <c r="K86" s="111">
        <f>SUMIFS('83'!F$3:F$10000,'83'!$H$3:$H$10000,2)</f>
        <v>65369</v>
      </c>
      <c r="L86" s="111">
        <f t="shared" si="5"/>
        <v>92988</v>
      </c>
      <c r="M86" s="111"/>
      <c r="N86" s="113">
        <f t="shared" si="6"/>
        <v>185992</v>
      </c>
      <c r="O86" s="111">
        <f>'Allocation Worksheet'!D85</f>
        <v>185992</v>
      </c>
      <c r="P86" s="114">
        <f t="shared" si="7"/>
        <v>0</v>
      </c>
    </row>
    <row r="87" spans="1:16">
      <c r="A87" t="s">
        <v>1726</v>
      </c>
      <c r="B87" s="111">
        <f>'84'!E$4</f>
        <v>345</v>
      </c>
      <c r="C87" s="111">
        <f>'84'!E7</f>
        <v>15864</v>
      </c>
      <c r="D87" s="111">
        <f>SUMIFS('84'!E$3:E$10000,'84'!$H$3:$H$10000,1)</f>
        <v>92727</v>
      </c>
      <c r="E87" s="111">
        <f>SUMIFS('84'!E$3:E$10000,'84'!$H$3:$H$10000,2)</f>
        <v>300243</v>
      </c>
      <c r="F87" s="111">
        <f t="shared" si="4"/>
        <v>409179</v>
      </c>
      <c r="G87" s="111"/>
      <c r="H87" s="111">
        <f>'84'!F$4</f>
        <v>345</v>
      </c>
      <c r="I87" s="111">
        <f>'84'!F7</f>
        <v>15863</v>
      </c>
      <c r="J87" s="111">
        <f>SUMIFS('84'!F$3:F$10000,'84'!$H$3:$H$10000,1)</f>
        <v>92727</v>
      </c>
      <c r="K87" s="111">
        <f>SUMIFS('84'!F$3:F$10000,'84'!$H$3:$H$10000,2)</f>
        <v>300223</v>
      </c>
      <c r="L87" s="111">
        <f t="shared" si="5"/>
        <v>409158</v>
      </c>
      <c r="M87" s="111"/>
      <c r="N87" s="113">
        <f t="shared" si="6"/>
        <v>818337</v>
      </c>
      <c r="O87" s="111">
        <f>'Allocation Worksheet'!D86</f>
        <v>818337</v>
      </c>
      <c r="P87" s="114">
        <f t="shared" si="7"/>
        <v>0</v>
      </c>
    </row>
    <row r="88" spans="1:16">
      <c r="A88" t="s">
        <v>1749</v>
      </c>
      <c r="B88" s="111">
        <f>'85'!E$4</f>
        <v>226</v>
      </c>
      <c r="C88" s="111">
        <f>'85'!E7</f>
        <v>12980</v>
      </c>
      <c r="D88" s="111">
        <f>SUMIFS('85'!E$3:E$10000,'85'!$H$3:$H$10000,1)</f>
        <v>55037</v>
      </c>
      <c r="E88" s="111">
        <f>SUMIFS('85'!E$3:E$10000,'85'!$H$3:$H$10000,2)</f>
        <v>111816</v>
      </c>
      <c r="F88" s="111">
        <f t="shared" si="4"/>
        <v>180059</v>
      </c>
      <c r="G88" s="111"/>
      <c r="H88" s="111">
        <f>'85'!F$4</f>
        <v>225</v>
      </c>
      <c r="I88" s="111">
        <f>'85'!F7</f>
        <v>12980</v>
      </c>
      <c r="J88" s="111">
        <f>SUMIFS('85'!F$3:F$10000,'85'!$H$3:$H$10000,1)</f>
        <v>55035</v>
      </c>
      <c r="K88" s="111">
        <f>SUMIFS('85'!F$3:F$10000,'85'!$H$3:$H$10000,2)</f>
        <v>111800</v>
      </c>
      <c r="L88" s="111">
        <f t="shared" si="5"/>
        <v>180040</v>
      </c>
      <c r="M88" s="111"/>
      <c r="N88" s="113">
        <f t="shared" si="6"/>
        <v>360099</v>
      </c>
      <c r="O88" s="111">
        <f>'Allocation Worksheet'!D87</f>
        <v>360099</v>
      </c>
      <c r="P88" s="114">
        <f t="shared" si="7"/>
        <v>0</v>
      </c>
    </row>
    <row r="89" spans="1:16">
      <c r="A89" t="s">
        <v>1767</v>
      </c>
      <c r="B89" s="111">
        <f>'86'!E$4</f>
        <v>41</v>
      </c>
      <c r="C89" s="111">
        <f>'86'!E7</f>
        <v>857</v>
      </c>
      <c r="D89" s="111">
        <f>SUMIFS('86'!E$3:E$10000,'86'!$H$3:$H$10000,1)</f>
        <v>8858</v>
      </c>
      <c r="E89" s="111">
        <f>SUMIFS('86'!E$3:E$10000,'86'!$H$3:$H$10000,2)</f>
        <v>19760</v>
      </c>
      <c r="F89" s="111">
        <f t="shared" si="4"/>
        <v>29516</v>
      </c>
      <c r="G89" s="111"/>
      <c r="H89" s="111">
        <f>'86'!F$4</f>
        <v>40</v>
      </c>
      <c r="I89" s="111">
        <f>'86'!F7</f>
        <v>857</v>
      </c>
      <c r="J89" s="111">
        <f>SUMIFS('86'!F$3:F$10000,'86'!$H$3:$H$10000,1)</f>
        <v>8856</v>
      </c>
      <c r="K89" s="111">
        <f>SUMIFS('86'!F$3:F$10000,'86'!$H$3:$H$10000,2)</f>
        <v>19742</v>
      </c>
      <c r="L89" s="111">
        <f t="shared" si="5"/>
        <v>29495</v>
      </c>
      <c r="M89" s="111"/>
      <c r="N89" s="113">
        <f t="shared" si="6"/>
        <v>59011</v>
      </c>
      <c r="O89" s="111">
        <f>'Allocation Worksheet'!D88</f>
        <v>59011</v>
      </c>
      <c r="P89" s="114">
        <f t="shared" si="7"/>
        <v>0</v>
      </c>
    </row>
    <row r="90" spans="1:16">
      <c r="A90" t="s">
        <v>1780</v>
      </c>
      <c r="B90" s="111">
        <f>'87'!E$4</f>
        <v>191</v>
      </c>
      <c r="C90" s="111">
        <f>'87'!E7</f>
        <v>3577</v>
      </c>
      <c r="D90" s="111">
        <f>SUMIFS('87'!E$3:E$10000,'87'!$H$3:$H$10000,1)</f>
        <v>43865</v>
      </c>
      <c r="E90" s="111">
        <f>SUMIFS('87'!E$3:E$10000,'87'!$H$3:$H$10000,2)</f>
        <v>94538</v>
      </c>
      <c r="F90" s="111">
        <f t="shared" si="4"/>
        <v>142171</v>
      </c>
      <c r="G90" s="111"/>
      <c r="H90" s="111">
        <f>'87'!F$4</f>
        <v>190</v>
      </c>
      <c r="I90" s="111">
        <f>'87'!F7</f>
        <v>3577</v>
      </c>
      <c r="J90" s="111">
        <f>SUMIFS('87'!F$3:F$10000,'87'!$H$3:$H$10000,1)</f>
        <v>43865</v>
      </c>
      <c r="K90" s="111">
        <f>SUMIFS('87'!F$3:F$10000,'87'!$H$3:$H$10000,2)</f>
        <v>94524</v>
      </c>
      <c r="L90" s="111">
        <f t="shared" si="5"/>
        <v>142156</v>
      </c>
      <c r="M90" s="111"/>
      <c r="N90" s="113">
        <f t="shared" si="6"/>
        <v>284327</v>
      </c>
      <c r="O90" s="111">
        <f>'Allocation Worksheet'!D89</f>
        <v>284327</v>
      </c>
      <c r="P90" s="114">
        <f t="shared" si="7"/>
        <v>0</v>
      </c>
    </row>
    <row r="91" spans="1:16">
      <c r="A91" t="s">
        <v>1797</v>
      </c>
      <c r="B91" s="111">
        <f>'88'!E$4</f>
        <v>111</v>
      </c>
      <c r="C91" s="111">
        <f>'88'!E7</f>
        <v>5158</v>
      </c>
      <c r="D91" s="111">
        <f>SUMIFS('88'!E$3:E$10000,'88'!$H$3:$H$10000,1)</f>
        <v>20973</v>
      </c>
      <c r="E91" s="111">
        <f>SUMIFS('88'!E$3:E$10000,'88'!$H$3:$H$10000,2)</f>
        <v>64917</v>
      </c>
      <c r="F91" s="111">
        <f t="shared" si="4"/>
        <v>91159</v>
      </c>
      <c r="G91" s="111"/>
      <c r="H91" s="111">
        <f>'88'!F$4</f>
        <v>111</v>
      </c>
      <c r="I91" s="111">
        <f>'88'!F7</f>
        <v>5158</v>
      </c>
      <c r="J91" s="111">
        <f>SUMIFS('88'!F$3:F$10000,'88'!$H$3:$H$10000,1)</f>
        <v>20972</v>
      </c>
      <c r="K91" s="111">
        <f>SUMIFS('88'!F$3:F$10000,'88'!$H$3:$H$10000,2)</f>
        <v>64893</v>
      </c>
      <c r="L91" s="111">
        <f t="shared" si="5"/>
        <v>91134</v>
      </c>
      <c r="M91" s="111"/>
      <c r="N91" s="113">
        <f t="shared" si="6"/>
        <v>182293</v>
      </c>
      <c r="O91" s="111">
        <f>'Allocation Worksheet'!D90</f>
        <v>182293</v>
      </c>
      <c r="P91" s="114">
        <f t="shared" si="7"/>
        <v>0</v>
      </c>
    </row>
    <row r="92" spans="1:16">
      <c r="A92" t="s">
        <v>1816</v>
      </c>
      <c r="B92" s="111">
        <f>'89'!E$4</f>
        <v>472</v>
      </c>
      <c r="C92" s="111">
        <f>'89'!E7</f>
        <v>11046</v>
      </c>
      <c r="D92" s="111">
        <f>SUMIFS('89'!E$3:E$10000,'89'!$H$3:$H$10000,1)</f>
        <v>134316</v>
      </c>
      <c r="E92" s="111">
        <f>SUMIFS('89'!E$3:E$10000,'89'!$H$3:$H$10000,2)</f>
        <v>357078</v>
      </c>
      <c r="F92" s="111">
        <f t="shared" si="4"/>
        <v>502912</v>
      </c>
      <c r="G92" s="111"/>
      <c r="H92" s="111">
        <f>'89'!F$4</f>
        <v>472</v>
      </c>
      <c r="I92" s="111">
        <f>'89'!F7</f>
        <v>11045</v>
      </c>
      <c r="J92" s="111">
        <f>SUMIFS('89'!F$3:F$10000,'89'!$H$3:$H$10000,1)</f>
        <v>134313</v>
      </c>
      <c r="K92" s="111">
        <f>SUMIFS('89'!F$3:F$10000,'89'!$H$3:$H$10000,2)</f>
        <v>357059</v>
      </c>
      <c r="L92" s="111">
        <f t="shared" si="5"/>
        <v>502889</v>
      </c>
      <c r="M92" s="111"/>
      <c r="N92" s="113">
        <f t="shared" si="6"/>
        <v>1005801</v>
      </c>
      <c r="O92" s="111">
        <f>'Allocation Worksheet'!D91</f>
        <v>1005801</v>
      </c>
      <c r="P92" s="114">
        <f t="shared" si="7"/>
        <v>0</v>
      </c>
    </row>
    <row r="93" spans="1:16">
      <c r="A93" t="s">
        <v>1847</v>
      </c>
      <c r="B93" s="111">
        <f>'90'!E$4</f>
        <v>278</v>
      </c>
      <c r="C93" s="111">
        <f>'90'!E7</f>
        <v>8081</v>
      </c>
      <c r="D93" s="111">
        <f>SUMIFS('90'!E$3:E$10000,'90'!$H$3:$H$10000,1)</f>
        <v>66766</v>
      </c>
      <c r="E93" s="111">
        <f>SUMIFS('90'!E$3:E$10000,'90'!$H$3:$H$10000,2)</f>
        <v>172955</v>
      </c>
      <c r="F93" s="111">
        <f t="shared" si="4"/>
        <v>248080</v>
      </c>
      <c r="G93" s="111"/>
      <c r="H93" s="111">
        <f>'90'!F$4</f>
        <v>278</v>
      </c>
      <c r="I93" s="111">
        <f>'90'!F7</f>
        <v>8080</v>
      </c>
      <c r="J93" s="111">
        <f>SUMIFS('90'!F$3:F$10000,'90'!$H$3:$H$10000,1)</f>
        <v>66765</v>
      </c>
      <c r="K93" s="111">
        <f>SUMIFS('90'!F$3:F$10000,'90'!$H$3:$H$10000,2)</f>
        <v>172937</v>
      </c>
      <c r="L93" s="111">
        <f t="shared" si="5"/>
        <v>248060</v>
      </c>
      <c r="M93" s="111"/>
      <c r="N93" s="113">
        <f t="shared" si="6"/>
        <v>496140</v>
      </c>
      <c r="O93" s="111">
        <f>'Allocation Worksheet'!D92</f>
        <v>496140</v>
      </c>
      <c r="P93" s="114">
        <f t="shared" si="7"/>
        <v>0</v>
      </c>
    </row>
    <row r="94" spans="1:16">
      <c r="A94" t="s">
        <v>1859</v>
      </c>
      <c r="B94" s="111">
        <f>'91'!E$4</f>
        <v>288</v>
      </c>
      <c r="C94" s="111">
        <f>'91'!E7</f>
        <v>3080</v>
      </c>
      <c r="D94" s="111">
        <f>SUMIFS('91'!E$3:E$10003,'91'!$H$3:$H$10003,1)</f>
        <v>79840</v>
      </c>
      <c r="E94" s="111">
        <f>SUMIFS('91'!E$3:E$10003,'91'!$H$3:$H$10003,2)</f>
        <v>144795</v>
      </c>
      <c r="F94" s="111">
        <f t="shared" si="4"/>
        <v>228003</v>
      </c>
      <c r="G94" s="111"/>
      <c r="H94" s="111">
        <f>'91'!F$4</f>
        <v>287</v>
      </c>
      <c r="I94" s="111">
        <f>'91'!F7</f>
        <v>3080</v>
      </c>
      <c r="J94" s="111">
        <f>SUMIFS('91'!F$3:F$10003,'91'!$H$3:$H$10003,1)</f>
        <v>79837</v>
      </c>
      <c r="K94" s="111">
        <f>SUMIFS('91'!F$3:F$10003,'91'!$H$3:$H$10003,2)</f>
        <v>144776</v>
      </c>
      <c r="L94" s="111">
        <f t="shared" si="5"/>
        <v>227980</v>
      </c>
      <c r="M94" s="111"/>
      <c r="N94" s="113">
        <f t="shared" si="6"/>
        <v>455983</v>
      </c>
      <c r="O94" s="111">
        <f>'Allocation Worksheet'!D93</f>
        <v>455983</v>
      </c>
      <c r="P94" s="114">
        <f t="shared" si="7"/>
        <v>0</v>
      </c>
    </row>
    <row r="95" spans="1:16" ht="15.75" thickBot="1">
      <c r="A95" t="s">
        <v>1880</v>
      </c>
      <c r="B95" s="111">
        <f>'92'!E$4</f>
        <v>361</v>
      </c>
      <c r="C95" s="111">
        <f>'92'!E7</f>
        <v>5809</v>
      </c>
      <c r="D95" s="111">
        <f>SUMIFS('92'!E$3:E$10000,'92'!$H$3:$H$10000,1)</f>
        <v>95039</v>
      </c>
      <c r="E95" s="111">
        <f>SUMIFS('92'!E$3:E$10000,'92'!$H$3:$H$10000,2)</f>
        <v>176439</v>
      </c>
      <c r="F95" s="111">
        <f>SUM(B95:E95)</f>
        <v>277648</v>
      </c>
      <c r="G95" s="111"/>
      <c r="H95" s="111">
        <f>'92'!F$4</f>
        <v>361</v>
      </c>
      <c r="I95" s="111">
        <f>'92'!F7</f>
        <v>5808</v>
      </c>
      <c r="J95" s="111">
        <f>SUMIFS('92'!F$3:F$10000,'92'!$H$3:$H$10000,1)</f>
        <v>95037</v>
      </c>
      <c r="K95" s="111">
        <f>SUMIFS('92'!F$3:F$10000,'92'!$H$3:$H$10000,2)</f>
        <v>176426</v>
      </c>
      <c r="L95" s="111">
        <f>SUM(H95:K95)</f>
        <v>277632</v>
      </c>
      <c r="M95" s="111"/>
      <c r="N95" s="115">
        <f>F95+L95</f>
        <v>555280</v>
      </c>
      <c r="O95" s="116">
        <f>'Allocation Worksheet'!D94</f>
        <v>555280</v>
      </c>
      <c r="P95" s="117">
        <f>N95-O95</f>
        <v>0</v>
      </c>
    </row>
    <row r="97" spans="1:15">
      <c r="A97" t="s">
        <v>2084</v>
      </c>
      <c r="B97" s="111">
        <f>SUM(B4:B96)</f>
        <v>33914</v>
      </c>
      <c r="C97" s="111">
        <f t="shared" ref="C97:O97" si="8">SUM(C4:C96)</f>
        <v>1663161</v>
      </c>
      <c r="D97" s="111">
        <f t="shared" si="8"/>
        <v>8250171</v>
      </c>
      <c r="E97" s="111">
        <f t="shared" si="8"/>
        <v>23402798</v>
      </c>
      <c r="F97" s="111">
        <f t="shared" si="8"/>
        <v>33350044</v>
      </c>
      <c r="G97" s="111">
        <f t="shared" si="8"/>
        <v>0</v>
      </c>
      <c r="H97" s="111">
        <f t="shared" si="8"/>
        <v>33863</v>
      </c>
      <c r="I97" s="111">
        <f t="shared" si="8"/>
        <v>1663114</v>
      </c>
      <c r="J97" s="111">
        <f t="shared" si="8"/>
        <v>8250006</v>
      </c>
      <c r="K97" s="111">
        <f t="shared" si="8"/>
        <v>23401199</v>
      </c>
      <c r="L97" s="111">
        <f t="shared" si="8"/>
        <v>33348182</v>
      </c>
      <c r="M97" s="111">
        <f t="shared" si="8"/>
        <v>0</v>
      </c>
      <c r="N97" s="111">
        <f t="shared" si="8"/>
        <v>66698226</v>
      </c>
      <c r="O97" s="111">
        <f t="shared" si="8"/>
        <v>66698226</v>
      </c>
    </row>
    <row r="102" spans="1:15">
      <c r="G102" s="111"/>
      <c r="H102" s="120"/>
    </row>
  </sheetData>
  <mergeCells count="4">
    <mergeCell ref="N2:P2"/>
    <mergeCell ref="A1:L1"/>
    <mergeCell ref="B2:F2"/>
    <mergeCell ref="H2:L2"/>
  </mergeCells>
  <pageMargins left="0.7" right="0.7" top="0.75" bottom="0.75" header="0.3" footer="0.3"/>
  <pageSetup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64">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1397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Worksheet'!$D$65</f>
        <v>175678</v>
      </c>
      <c r="E3" s="11"/>
      <c r="F3" s="11"/>
    </row>
    <row r="4" spans="1:6">
      <c r="A4" s="8">
        <v>0</v>
      </c>
      <c r="B4" s="11" t="s">
        <v>4</v>
      </c>
      <c r="C4" s="10">
        <v>1.3320000000000001E-3</v>
      </c>
      <c r="D4" s="12">
        <f>ROUND(D$3*C4,0)</f>
        <v>234</v>
      </c>
      <c r="E4" s="13">
        <f>ROUND(D4/2,0)</f>
        <v>117</v>
      </c>
      <c r="F4" s="12">
        <f>D4-E4</f>
        <v>117</v>
      </c>
    </row>
    <row r="5" spans="1:6">
      <c r="A5" s="8">
        <v>1</v>
      </c>
      <c r="B5" s="11" t="s">
        <v>1398</v>
      </c>
      <c r="C5" s="10">
        <v>0.33315</v>
      </c>
      <c r="D5" s="9">
        <f>ROUND(D$3*C5,0)</f>
        <v>58527</v>
      </c>
      <c r="E5" s="11">
        <f>ROUND(D5/2,0)</f>
        <v>29264</v>
      </c>
      <c r="F5" s="9">
        <f>D5-E5</f>
        <v>29263</v>
      </c>
    </row>
    <row r="6" spans="1:6">
      <c r="A6" s="8"/>
      <c r="B6" s="11" t="s">
        <v>6</v>
      </c>
      <c r="C6" s="11"/>
      <c r="D6" s="14">
        <v>0.16600999999999999</v>
      </c>
      <c r="E6" s="11"/>
      <c r="F6" s="11"/>
    </row>
    <row r="7" spans="1:6">
      <c r="A7" s="8"/>
      <c r="B7" s="11" t="s">
        <v>7</v>
      </c>
      <c r="C7" s="11"/>
      <c r="D7" s="15">
        <f>ROUND(D5*D6,0)</f>
        <v>9716</v>
      </c>
      <c r="E7" s="16">
        <f>ROUND(D7/2,0)</f>
        <v>4858</v>
      </c>
      <c r="F7" s="15">
        <f>D7-E7</f>
        <v>4858</v>
      </c>
    </row>
    <row r="8" spans="1:6">
      <c r="A8" s="8"/>
      <c r="B8" s="11" t="s">
        <v>8</v>
      </c>
      <c r="C8" s="11"/>
      <c r="D8" s="12">
        <f>+D5-D7</f>
        <v>48811</v>
      </c>
      <c r="E8" s="13">
        <f>ROUND(D8/2,0)</f>
        <v>24406</v>
      </c>
      <c r="F8" s="12">
        <f>D8-E8</f>
        <v>24405</v>
      </c>
    </row>
    <row r="9" spans="1:6">
      <c r="A9" s="8">
        <v>2</v>
      </c>
      <c r="B9" s="11" t="s">
        <v>81</v>
      </c>
      <c r="C9" s="11"/>
      <c r="D9" s="9"/>
      <c r="E9" s="11"/>
      <c r="F9" s="11"/>
    </row>
    <row r="10" spans="1:6">
      <c r="A10" s="8"/>
      <c r="B10" s="11" t="s">
        <v>10</v>
      </c>
      <c r="C10" s="10">
        <v>7.9699999999999997E-4</v>
      </c>
      <c r="D10" s="12">
        <f>ROUND(D$3*C10,0)</f>
        <v>140</v>
      </c>
      <c r="E10" s="13">
        <f>ROUND(D10/2,0)</f>
        <v>70</v>
      </c>
      <c r="F10" s="12">
        <f>D10-E10</f>
        <v>70</v>
      </c>
    </row>
    <row r="11" spans="1:6">
      <c r="A11" s="8"/>
      <c r="B11" s="11" t="s">
        <v>11</v>
      </c>
      <c r="C11" s="10">
        <v>0</v>
      </c>
      <c r="D11" s="12">
        <f>ROUND(D$3*C11,0)</f>
        <v>0</v>
      </c>
      <c r="E11" s="13">
        <f>ROUND(D11/2,0)</f>
        <v>0</v>
      </c>
      <c r="F11" s="12">
        <f>D11-E11</f>
        <v>0</v>
      </c>
    </row>
    <row r="12" spans="1:6">
      <c r="A12" s="8">
        <v>2</v>
      </c>
      <c r="B12" s="11" t="s">
        <v>14</v>
      </c>
      <c r="C12" s="11"/>
      <c r="D12" s="9"/>
      <c r="E12" s="11"/>
      <c r="F12" s="11"/>
    </row>
    <row r="13" spans="1:6">
      <c r="A13" s="8"/>
      <c r="B13" s="11" t="s">
        <v>10</v>
      </c>
      <c r="C13" s="10">
        <v>5.5960000000000003E-3</v>
      </c>
      <c r="D13" s="12">
        <f>ROUND(D$3*C13,0)</f>
        <v>983</v>
      </c>
      <c r="E13" s="13">
        <f>ROUND(D13/2,0)</f>
        <v>492</v>
      </c>
      <c r="F13" s="12">
        <f>D13-E13</f>
        <v>491</v>
      </c>
    </row>
    <row r="14" spans="1:6">
      <c r="A14" s="8"/>
      <c r="B14" s="11" t="s">
        <v>11</v>
      </c>
      <c r="C14" s="10">
        <v>0</v>
      </c>
      <c r="D14" s="12">
        <f>ROUND(D$3*C14,0)</f>
        <v>0</v>
      </c>
      <c r="E14" s="13">
        <f>ROUND(D14/2,0)</f>
        <v>0</v>
      </c>
      <c r="F14" s="12">
        <f>D14-E14</f>
        <v>0</v>
      </c>
    </row>
    <row r="15" spans="1:6">
      <c r="A15" s="8">
        <v>2</v>
      </c>
      <c r="B15" s="11" t="s">
        <v>1399</v>
      </c>
      <c r="C15" s="11"/>
      <c r="D15" s="9"/>
      <c r="E15" s="11"/>
      <c r="F15" s="11"/>
    </row>
    <row r="16" spans="1:6">
      <c r="A16" s="8"/>
      <c r="B16" s="11" t="s">
        <v>10</v>
      </c>
      <c r="C16" s="10">
        <v>2.41E-4</v>
      </c>
      <c r="D16" s="12">
        <f>ROUND(D$3*C16,0)</f>
        <v>42</v>
      </c>
      <c r="E16" s="13">
        <f>ROUND(D16/2,0)</f>
        <v>21</v>
      </c>
      <c r="F16" s="12">
        <f>D16-E16</f>
        <v>21</v>
      </c>
    </row>
    <row r="17" spans="1:6">
      <c r="A17" s="8"/>
      <c r="B17" s="11" t="s">
        <v>11</v>
      </c>
      <c r="C17" s="10">
        <v>1.07E-4</v>
      </c>
      <c r="D17" s="12">
        <f>ROUND(D$3*C17,0)</f>
        <v>19</v>
      </c>
      <c r="E17" s="13">
        <f>ROUND(D17/2,0)</f>
        <v>10</v>
      </c>
      <c r="F17" s="12">
        <f>D17-E17</f>
        <v>9</v>
      </c>
    </row>
    <row r="18" spans="1:6">
      <c r="A18" s="8">
        <v>2</v>
      </c>
      <c r="B18" s="11" t="s">
        <v>335</v>
      </c>
      <c r="C18" s="11"/>
      <c r="D18" s="9"/>
      <c r="E18" s="11"/>
      <c r="F18" s="11"/>
    </row>
    <row r="19" spans="1:6">
      <c r="A19" s="8"/>
      <c r="B19" s="11" t="s">
        <v>10</v>
      </c>
      <c r="C19" s="10">
        <v>8.3500000000000002E-4</v>
      </c>
      <c r="D19" s="12">
        <f>ROUND(D$3*C19,0)</f>
        <v>147</v>
      </c>
      <c r="E19" s="13">
        <f>ROUND(D19/2,0)</f>
        <v>74</v>
      </c>
      <c r="F19" s="12">
        <f>D19-E19</f>
        <v>73</v>
      </c>
    </row>
    <row r="20" spans="1:6">
      <c r="A20" s="8"/>
      <c r="B20" s="11" t="s">
        <v>11</v>
      </c>
      <c r="C20" s="10">
        <v>0</v>
      </c>
      <c r="D20" s="12">
        <f>ROUND(D$3*C20,0)</f>
        <v>0</v>
      </c>
      <c r="E20" s="13">
        <f>ROUND(D20/2,0)</f>
        <v>0</v>
      </c>
      <c r="F20" s="12">
        <f>D20-E20</f>
        <v>0</v>
      </c>
    </row>
    <row r="21" spans="1:6">
      <c r="A21" s="8">
        <v>2</v>
      </c>
      <c r="B21" s="11" t="s">
        <v>52</v>
      </c>
      <c r="C21" s="11"/>
      <c r="D21" s="9"/>
      <c r="E21" s="11"/>
      <c r="F21" s="11"/>
    </row>
    <row r="22" spans="1:6">
      <c r="A22" s="8"/>
      <c r="B22" s="11" t="s">
        <v>10</v>
      </c>
      <c r="C22" s="10">
        <v>1.268E-3</v>
      </c>
      <c r="D22" s="12">
        <f>ROUND(D$3*C22,0)</f>
        <v>223</v>
      </c>
      <c r="E22" s="13">
        <f>ROUND(D22/2,0)</f>
        <v>112</v>
      </c>
      <c r="F22" s="12">
        <f>D22-E22</f>
        <v>111</v>
      </c>
    </row>
    <row r="23" spans="1:6">
      <c r="A23" s="8"/>
      <c r="B23" s="11" t="s">
        <v>11</v>
      </c>
      <c r="C23" s="10">
        <v>0</v>
      </c>
      <c r="D23" s="12">
        <f>ROUND(D$3*C23,0)</f>
        <v>0</v>
      </c>
      <c r="E23" s="13">
        <f>ROUND(D23/2,0)</f>
        <v>0</v>
      </c>
      <c r="F23" s="12">
        <f>D23-E23</f>
        <v>0</v>
      </c>
    </row>
    <row r="24" spans="1:6">
      <c r="A24" s="8">
        <v>2</v>
      </c>
      <c r="B24" s="11" t="s">
        <v>53</v>
      </c>
      <c r="C24" s="11"/>
      <c r="D24" s="9"/>
      <c r="E24" s="11"/>
      <c r="F24" s="11"/>
    </row>
    <row r="25" spans="1:6">
      <c r="A25" s="8"/>
      <c r="B25" s="11" t="s">
        <v>10</v>
      </c>
      <c r="C25" s="10">
        <v>1.145E-3</v>
      </c>
      <c r="D25" s="12">
        <f>ROUND(D$3*C25,0)</f>
        <v>201</v>
      </c>
      <c r="E25" s="13">
        <f>ROUND(D25/2,0)</f>
        <v>101</v>
      </c>
      <c r="F25" s="12">
        <f>D25-E25</f>
        <v>100</v>
      </c>
    </row>
    <row r="26" spans="1:6">
      <c r="A26" s="8"/>
      <c r="B26" s="11" t="s">
        <v>11</v>
      </c>
      <c r="C26" s="10">
        <v>0</v>
      </c>
      <c r="D26" s="12">
        <f>ROUND(D$3*C26,0)</f>
        <v>0</v>
      </c>
      <c r="E26" s="13">
        <f>ROUND(D26/2,0)</f>
        <v>0</v>
      </c>
      <c r="F26" s="12">
        <f>D26-E26</f>
        <v>0</v>
      </c>
    </row>
    <row r="27" spans="1:6">
      <c r="A27" s="8">
        <v>2</v>
      </c>
      <c r="B27" s="11" t="s">
        <v>16</v>
      </c>
      <c r="C27" s="11"/>
      <c r="D27" s="9"/>
      <c r="E27" s="11"/>
      <c r="F27" s="11"/>
    </row>
    <row r="28" spans="1:6">
      <c r="A28" s="8"/>
      <c r="B28" s="11" t="s">
        <v>10</v>
      </c>
      <c r="C28" s="10">
        <v>1.6850000000000001E-3</v>
      </c>
      <c r="D28" s="12">
        <f>ROUND(D$3*C28,0)</f>
        <v>296</v>
      </c>
      <c r="E28" s="13">
        <f>ROUND(D28/2,0)</f>
        <v>148</v>
      </c>
      <c r="F28" s="12">
        <f>D28-E28</f>
        <v>148</v>
      </c>
    </row>
    <row r="29" spans="1:6">
      <c r="A29" s="8"/>
      <c r="B29" s="11" t="s">
        <v>11</v>
      </c>
      <c r="C29" s="10">
        <v>1.1659999999999999E-3</v>
      </c>
      <c r="D29" s="12">
        <f>ROUND(D$3*C29,0)</f>
        <v>205</v>
      </c>
      <c r="E29" s="13">
        <f>ROUND(D29/2,0)</f>
        <v>103</v>
      </c>
      <c r="F29" s="12">
        <f>D29-E29</f>
        <v>102</v>
      </c>
    </row>
    <row r="30" spans="1:6">
      <c r="A30" s="8">
        <v>2</v>
      </c>
      <c r="B30" s="11" t="s">
        <v>292</v>
      </c>
      <c r="C30" s="11"/>
      <c r="D30" s="9"/>
      <c r="E30" s="11"/>
      <c r="F30" s="11"/>
    </row>
    <row r="31" spans="1:6">
      <c r="A31" s="8"/>
      <c r="B31" s="11" t="s">
        <v>10</v>
      </c>
      <c r="C31" s="10">
        <v>7.1699999999999997E-4</v>
      </c>
      <c r="D31" s="12">
        <f>ROUND(D$3*C31,0)</f>
        <v>126</v>
      </c>
      <c r="E31" s="13">
        <f>ROUND(D31/2,0)</f>
        <v>63</v>
      </c>
      <c r="F31" s="12">
        <f>D31-E31</f>
        <v>63</v>
      </c>
    </row>
    <row r="32" spans="1:6">
      <c r="A32" s="8"/>
      <c r="B32" s="11" t="s">
        <v>11</v>
      </c>
      <c r="C32" s="10">
        <v>0</v>
      </c>
      <c r="D32" s="12">
        <f>ROUND(D$3*C32,0)</f>
        <v>0</v>
      </c>
      <c r="E32" s="13">
        <f>ROUND(D32/2,0)</f>
        <v>0</v>
      </c>
      <c r="F32" s="12">
        <f>D32-E32</f>
        <v>0</v>
      </c>
    </row>
    <row r="33" spans="1:6">
      <c r="A33" s="8">
        <v>2</v>
      </c>
      <c r="B33" s="11" t="s">
        <v>22</v>
      </c>
      <c r="C33" s="11"/>
      <c r="D33" s="9"/>
      <c r="E33" s="11"/>
      <c r="F33" s="11"/>
    </row>
    <row r="34" spans="1:6">
      <c r="A34" s="8"/>
      <c r="B34" s="11" t="s">
        <v>10</v>
      </c>
      <c r="C34" s="10">
        <v>2.3700000000000001E-3</v>
      </c>
      <c r="D34" s="12">
        <f t="shared" ref="D34:D39" si="0">ROUND(D$3*C34,0)</f>
        <v>416</v>
      </c>
      <c r="E34" s="13">
        <f t="shared" ref="E34:E39" si="1">ROUND(D34/2,0)</f>
        <v>208</v>
      </c>
      <c r="F34" s="12">
        <f t="shared" ref="F34:F39" si="2">D34-E34</f>
        <v>208</v>
      </c>
    </row>
    <row r="35" spans="1:6">
      <c r="A35" s="8"/>
      <c r="B35" s="11" t="s">
        <v>11</v>
      </c>
      <c r="C35" s="10">
        <v>1.5299999999999999E-3</v>
      </c>
      <c r="D35" s="12">
        <f t="shared" si="0"/>
        <v>269</v>
      </c>
      <c r="E35" s="13">
        <f t="shared" si="1"/>
        <v>135</v>
      </c>
      <c r="F35" s="12">
        <f t="shared" si="2"/>
        <v>134</v>
      </c>
    </row>
    <row r="36" spans="1:6">
      <c r="A36" s="8">
        <v>3</v>
      </c>
      <c r="B36" s="11" t="s">
        <v>1400</v>
      </c>
      <c r="C36" s="10">
        <v>1.7259E-2</v>
      </c>
      <c r="D36" s="12">
        <f t="shared" si="0"/>
        <v>3032</v>
      </c>
      <c r="E36" s="13">
        <f t="shared" si="1"/>
        <v>1516</v>
      </c>
      <c r="F36" s="12">
        <f t="shared" si="2"/>
        <v>1516</v>
      </c>
    </row>
    <row r="37" spans="1:6">
      <c r="A37" s="8">
        <v>3</v>
      </c>
      <c r="B37" s="11" t="s">
        <v>1401</v>
      </c>
      <c r="C37" s="10">
        <v>0</v>
      </c>
      <c r="D37" s="12">
        <f t="shared" si="0"/>
        <v>0</v>
      </c>
      <c r="E37" s="13">
        <f t="shared" si="1"/>
        <v>0</v>
      </c>
      <c r="F37" s="12">
        <f t="shared" si="2"/>
        <v>0</v>
      </c>
    </row>
    <row r="38" spans="1:6">
      <c r="A38" s="8">
        <v>3</v>
      </c>
      <c r="B38" s="11" t="s">
        <v>1402</v>
      </c>
      <c r="C38" s="10">
        <v>0</v>
      </c>
      <c r="D38" s="12">
        <f t="shared" si="0"/>
        <v>0</v>
      </c>
      <c r="E38" s="13">
        <f t="shared" si="1"/>
        <v>0</v>
      </c>
      <c r="F38" s="12">
        <f t="shared" si="2"/>
        <v>0</v>
      </c>
    </row>
    <row r="39" spans="1:6">
      <c r="A39" s="8">
        <v>4</v>
      </c>
      <c r="B39" s="11" t="s">
        <v>1403</v>
      </c>
      <c r="C39" s="10">
        <v>0.58847400000000005</v>
      </c>
      <c r="D39" s="9">
        <f t="shared" si="0"/>
        <v>103382</v>
      </c>
      <c r="E39" s="11">
        <f t="shared" si="1"/>
        <v>51691</v>
      </c>
      <c r="F39" s="9">
        <f t="shared" si="2"/>
        <v>51691</v>
      </c>
    </row>
    <row r="40" spans="1:6">
      <c r="A40" s="8"/>
      <c r="B40" s="11" t="s">
        <v>28</v>
      </c>
      <c r="C40" s="11"/>
      <c r="D40" s="14">
        <v>0.42811399999999999</v>
      </c>
      <c r="E40" s="11"/>
      <c r="F40" s="11"/>
    </row>
    <row r="41" spans="1:6">
      <c r="A41" s="8"/>
      <c r="B41" s="11" t="s">
        <v>29</v>
      </c>
      <c r="C41" s="11"/>
      <c r="D41" s="15">
        <f>ROUND(D39*D40,0)</f>
        <v>44259</v>
      </c>
      <c r="E41" s="16">
        <f t="shared" ref="E41:E46" si="3">ROUND(D41/2,0)</f>
        <v>22130</v>
      </c>
      <c r="F41" s="15">
        <f t="shared" ref="F41:F46" si="4">D41-E41</f>
        <v>22129</v>
      </c>
    </row>
    <row r="42" spans="1:6">
      <c r="A42" s="8"/>
      <c r="B42" s="11" t="s">
        <v>30</v>
      </c>
      <c r="C42" s="11"/>
      <c r="D42" s="12">
        <f>+D39-D41</f>
        <v>59123</v>
      </c>
      <c r="E42" s="13">
        <f t="shared" si="3"/>
        <v>29562</v>
      </c>
      <c r="F42" s="12">
        <f t="shared" si="4"/>
        <v>29561</v>
      </c>
    </row>
    <row r="43" spans="1:6">
      <c r="A43" s="8">
        <v>5</v>
      </c>
      <c r="B43" s="11" t="s">
        <v>1404</v>
      </c>
      <c r="C43" s="10">
        <v>2.5353000000000001E-2</v>
      </c>
      <c r="D43" s="12">
        <f>ROUND(D$3*C43,0)</f>
        <v>4454</v>
      </c>
      <c r="E43" s="13">
        <f t="shared" si="3"/>
        <v>2227</v>
      </c>
      <c r="F43" s="12">
        <f t="shared" si="4"/>
        <v>2227</v>
      </c>
    </row>
    <row r="44" spans="1:6">
      <c r="A44" s="8">
        <v>6</v>
      </c>
      <c r="B44" s="11" t="s">
        <v>1405</v>
      </c>
      <c r="C44" s="10">
        <v>1.3161000000000001E-2</v>
      </c>
      <c r="D44" s="12">
        <f>ROUND(D$3*C44,0)</f>
        <v>2312</v>
      </c>
      <c r="E44" s="13">
        <f t="shared" si="3"/>
        <v>1156</v>
      </c>
      <c r="F44" s="12">
        <f t="shared" si="4"/>
        <v>1156</v>
      </c>
    </row>
    <row r="45" spans="1:6">
      <c r="A45" s="8">
        <v>6</v>
      </c>
      <c r="B45" s="11" t="s">
        <v>1406</v>
      </c>
      <c r="C45" s="10">
        <v>3.8140000000000001E-3</v>
      </c>
      <c r="D45" s="12">
        <f>+D3-SUM(D4:D5)-SUM(D10:D39)-SUM(D43:D44)</f>
        <v>670</v>
      </c>
      <c r="E45" s="13">
        <f t="shared" si="3"/>
        <v>335</v>
      </c>
      <c r="F45" s="12">
        <f t="shared" si="4"/>
        <v>335</v>
      </c>
    </row>
    <row r="46" spans="1:6">
      <c r="A46" s="8">
        <v>6</v>
      </c>
      <c r="B46" s="11" t="s">
        <v>1407</v>
      </c>
      <c r="C46" s="10">
        <v>0</v>
      </c>
      <c r="D46" s="12">
        <f>ROUND(D$3*C46,0)</f>
        <v>0</v>
      </c>
      <c r="E46" s="13">
        <f t="shared" si="3"/>
        <v>0</v>
      </c>
      <c r="F46" s="12">
        <f t="shared" si="4"/>
        <v>0</v>
      </c>
    </row>
    <row r="47" spans="1:6">
      <c r="A47" s="8"/>
      <c r="B47" s="28" t="s">
        <v>288</v>
      </c>
      <c r="C47" s="10">
        <v>1</v>
      </c>
      <c r="D47" s="12">
        <f>+D4+SUM(D7:D38)+SUM(D41:D46)</f>
        <v>175678</v>
      </c>
      <c r="E47" s="12">
        <f>+E4+SUM(E7:E38)+SUM(E41:E46)</f>
        <v>87844</v>
      </c>
      <c r="F47" s="12">
        <f>+F4+SUM(F7:F38)+SUM(F41:F46)</f>
        <v>87834</v>
      </c>
    </row>
    <row r="48" spans="1:6">
      <c r="B48" s="18" t="s">
        <v>38</v>
      </c>
      <c r="D48" s="19">
        <f>+D4</f>
        <v>234</v>
      </c>
      <c r="E48" s="19">
        <f>+E4</f>
        <v>117</v>
      </c>
      <c r="F48" s="19">
        <f>+F4</f>
        <v>117</v>
      </c>
    </row>
    <row r="49" spans="2:8">
      <c r="B49" s="2" t="s">
        <v>39</v>
      </c>
      <c r="D49" s="19">
        <f>+D7</f>
        <v>9716</v>
      </c>
      <c r="E49" s="19">
        <f>+E7</f>
        <v>4858</v>
      </c>
      <c r="F49" s="19">
        <f>+F7</f>
        <v>4858</v>
      </c>
    </row>
    <row r="50" spans="2:8">
      <c r="B50" s="2" t="s">
        <v>40</v>
      </c>
      <c r="D50" s="19">
        <f>+D41</f>
        <v>44259</v>
      </c>
      <c r="E50" s="19">
        <f>+E41</f>
        <v>22130</v>
      </c>
      <c r="F50" s="19">
        <f>+F41</f>
        <v>22129</v>
      </c>
      <c r="H50" s="3">
        <v>1</v>
      </c>
    </row>
    <row r="51" spans="2:8">
      <c r="B51" s="18" t="s">
        <v>41</v>
      </c>
      <c r="D51" s="19">
        <f>+D47-D48-D49-D50</f>
        <v>121469</v>
      </c>
      <c r="E51" s="19">
        <f>+E47-E48-E49-E50</f>
        <v>60739</v>
      </c>
      <c r="F51" s="19">
        <f>+F47-F48-F49-F50</f>
        <v>60730</v>
      </c>
      <c r="H51" s="3">
        <v>2</v>
      </c>
    </row>
    <row r="53" spans="2:8" hidden="1">
      <c r="B53" s="3" t="s">
        <v>42</v>
      </c>
      <c r="C53" s="4">
        <v>0</v>
      </c>
      <c r="D53" s="3">
        <f>+D45-ROUND(D3*C45,0)</f>
        <v>0</v>
      </c>
    </row>
    <row r="71" spans="1:1">
      <c r="A71" s="1" t="s">
        <v>590</v>
      </c>
    </row>
  </sheetData>
  <pageMargins left="0.7" right="0.7" top="0.75" bottom="0.75" header="0.3" footer="0.3"/>
  <pageSetup scale="64"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65">
    <pageSetUpPr fitToPage="1"/>
  </sheetPr>
  <dimension ref="A1:WVB99"/>
  <sheetViews>
    <sheetView zoomScaleNormal="100" zoomScaleSheetLayoutView="7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1408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Worksheet'!$D$66</f>
        <v>1934088</v>
      </c>
      <c r="E3" s="11"/>
      <c r="F3" s="11"/>
    </row>
    <row r="4" spans="1:6">
      <c r="A4" s="8">
        <v>0</v>
      </c>
      <c r="B4" s="11" t="s">
        <v>4</v>
      </c>
      <c r="C4" s="10">
        <v>1.005E-3</v>
      </c>
      <c r="D4" s="12">
        <f>ROUND(D$3*C4,0)</f>
        <v>1944</v>
      </c>
      <c r="E4" s="13">
        <f>ROUND(D4/2,0)</f>
        <v>972</v>
      </c>
      <c r="F4" s="12">
        <f>D4-E4</f>
        <v>972</v>
      </c>
    </row>
    <row r="5" spans="1:6">
      <c r="A5" s="8">
        <v>1</v>
      </c>
      <c r="B5" s="11" t="s">
        <v>1409</v>
      </c>
      <c r="C5" s="10">
        <v>0.14858399999999999</v>
      </c>
      <c r="D5" s="9">
        <f>ROUND(D$3*C5,0)</f>
        <v>287375</v>
      </c>
      <c r="E5" s="11">
        <f>ROUND(D5/2,0)</f>
        <v>143688</v>
      </c>
      <c r="F5" s="9">
        <f>D5-E5</f>
        <v>143687</v>
      </c>
    </row>
    <row r="6" spans="1:6">
      <c r="A6" s="8"/>
      <c r="B6" s="11" t="s">
        <v>6</v>
      </c>
      <c r="C6" s="11"/>
      <c r="D6" s="14">
        <v>0.20021600000000001</v>
      </c>
      <c r="E6" s="11"/>
      <c r="F6" s="11"/>
    </row>
    <row r="7" spans="1:6">
      <c r="A7" s="8"/>
      <c r="B7" s="11" t="s">
        <v>7</v>
      </c>
      <c r="C7" s="11"/>
      <c r="D7" s="15">
        <f>ROUND(D5*D6,0)</f>
        <v>57537</v>
      </c>
      <c r="E7" s="16">
        <f>ROUND(D7/2,0)</f>
        <v>28769</v>
      </c>
      <c r="F7" s="15">
        <f>D7-E7</f>
        <v>28768</v>
      </c>
    </row>
    <row r="8" spans="1:6">
      <c r="A8" s="8"/>
      <c r="B8" s="11" t="s">
        <v>8</v>
      </c>
      <c r="C8" s="11"/>
      <c r="D8" s="12">
        <f>+D5-D7</f>
        <v>229838</v>
      </c>
      <c r="E8" s="13">
        <f>ROUND(D8/2,0)</f>
        <v>114919</v>
      </c>
      <c r="F8" s="12">
        <f>D8-E8</f>
        <v>114919</v>
      </c>
    </row>
    <row r="9" spans="1:6">
      <c r="A9" s="8">
        <v>2</v>
      </c>
      <c r="B9" s="11" t="s">
        <v>200</v>
      </c>
      <c r="C9" s="11"/>
      <c r="D9" s="9"/>
      <c r="E9" s="11"/>
      <c r="F9" s="11"/>
    </row>
    <row r="10" spans="1:6">
      <c r="A10" s="8"/>
      <c r="B10" s="11" t="s">
        <v>10</v>
      </c>
      <c r="C10" s="10">
        <v>5.7399999999999997E-4</v>
      </c>
      <c r="D10" s="12">
        <f>ROUND(D$3*C10,0)</f>
        <v>1110</v>
      </c>
      <c r="E10" s="13">
        <f>ROUND(D10/2,0)</f>
        <v>555</v>
      </c>
      <c r="F10" s="12">
        <f>D10-E10</f>
        <v>555</v>
      </c>
    </row>
    <row r="11" spans="1:6">
      <c r="A11" s="8"/>
      <c r="B11" s="11" t="s">
        <v>11</v>
      </c>
      <c r="C11" s="10">
        <v>9.5000000000000005E-5</v>
      </c>
      <c r="D11" s="12">
        <f>ROUND(D$3*C11,0)</f>
        <v>184</v>
      </c>
      <c r="E11" s="13">
        <f>ROUND(D11/2,0)</f>
        <v>92</v>
      </c>
      <c r="F11" s="12">
        <f>D11-E11</f>
        <v>92</v>
      </c>
    </row>
    <row r="12" spans="1:6">
      <c r="A12" s="8">
        <v>2</v>
      </c>
      <c r="B12" s="11" t="s">
        <v>107</v>
      </c>
      <c r="C12" s="11"/>
      <c r="D12" s="9"/>
      <c r="E12" s="11"/>
      <c r="F12" s="11"/>
    </row>
    <row r="13" spans="1:6">
      <c r="A13" s="8"/>
      <c r="B13" s="11" t="s">
        <v>10</v>
      </c>
      <c r="C13" s="10">
        <v>1.9959999999999999E-3</v>
      </c>
      <c r="D13" s="12">
        <f>ROUND(D$3*C13,0)</f>
        <v>3860</v>
      </c>
      <c r="E13" s="13">
        <f>ROUND(D13/2,0)</f>
        <v>1930</v>
      </c>
      <c r="F13" s="12">
        <f>D13-E13</f>
        <v>1930</v>
      </c>
    </row>
    <row r="14" spans="1:6">
      <c r="A14" s="8"/>
      <c r="B14" s="11" t="s">
        <v>11</v>
      </c>
      <c r="C14" s="10">
        <v>8.0599999999999997E-4</v>
      </c>
      <c r="D14" s="12">
        <f>ROUND(D$3*C14,0)</f>
        <v>1559</v>
      </c>
      <c r="E14" s="13">
        <f>ROUND(D14/2,0)</f>
        <v>780</v>
      </c>
      <c r="F14" s="12">
        <f>D14-E14</f>
        <v>779</v>
      </c>
    </row>
    <row r="15" spans="1:6">
      <c r="A15" s="8">
        <v>2</v>
      </c>
      <c r="B15" s="11" t="s">
        <v>49</v>
      </c>
      <c r="C15" s="11"/>
      <c r="D15" s="9"/>
      <c r="E15" s="11"/>
      <c r="F15" s="11"/>
    </row>
    <row r="16" spans="1:6">
      <c r="A16" s="8"/>
      <c r="B16" s="11" t="s">
        <v>10</v>
      </c>
      <c r="C16" s="10">
        <v>1.4300000000000001E-4</v>
      </c>
      <c r="D16" s="12">
        <f>ROUND(D$3*C16,0)</f>
        <v>277</v>
      </c>
      <c r="E16" s="13">
        <f>ROUND(D16/2,0)</f>
        <v>139</v>
      </c>
      <c r="F16" s="12">
        <f>D16-E16</f>
        <v>138</v>
      </c>
    </row>
    <row r="17" spans="1:6">
      <c r="A17" s="8"/>
      <c r="B17" s="11" t="s">
        <v>11</v>
      </c>
      <c r="C17" s="10">
        <v>2.13E-4</v>
      </c>
      <c r="D17" s="12">
        <f>ROUND(D$3*C17,0)</f>
        <v>412</v>
      </c>
      <c r="E17" s="13">
        <f>ROUND(D17/2,0)</f>
        <v>206</v>
      </c>
      <c r="F17" s="12">
        <f>D17-E17</f>
        <v>206</v>
      </c>
    </row>
    <row r="18" spans="1:6">
      <c r="A18" s="8">
        <v>2</v>
      </c>
      <c r="B18" s="11" t="s">
        <v>181</v>
      </c>
      <c r="C18" s="11"/>
      <c r="D18" s="9"/>
      <c r="E18" s="11"/>
      <c r="F18" s="11"/>
    </row>
    <row r="19" spans="1:6">
      <c r="A19" s="8"/>
      <c r="B19" s="11" t="s">
        <v>10</v>
      </c>
      <c r="C19" s="10">
        <v>6.5499999999999998E-4</v>
      </c>
      <c r="D19" s="12">
        <f>ROUND(D$3*C19,0)</f>
        <v>1267</v>
      </c>
      <c r="E19" s="13">
        <f>ROUND(D19/2,0)</f>
        <v>634</v>
      </c>
      <c r="F19" s="12">
        <f>D19-E19</f>
        <v>633</v>
      </c>
    </row>
    <row r="20" spans="1:6">
      <c r="A20" s="8"/>
      <c r="B20" s="11" t="s">
        <v>11</v>
      </c>
      <c r="C20" s="10">
        <v>1.4710000000000001E-3</v>
      </c>
      <c r="D20" s="12">
        <f>ROUND(D$3*C20,0)</f>
        <v>2845</v>
      </c>
      <c r="E20" s="13">
        <f>ROUND(D20/2,0)</f>
        <v>1423</v>
      </c>
      <c r="F20" s="12">
        <f>D20-E20</f>
        <v>1422</v>
      </c>
    </row>
    <row r="21" spans="1:6">
      <c r="A21" s="8">
        <v>2</v>
      </c>
      <c r="B21" s="11" t="s">
        <v>691</v>
      </c>
      <c r="C21" s="11"/>
      <c r="D21" s="9"/>
      <c r="E21" s="11"/>
      <c r="F21" s="11"/>
    </row>
    <row r="22" spans="1:6">
      <c r="A22" s="8"/>
      <c r="B22" s="11" t="s">
        <v>10</v>
      </c>
      <c r="C22" s="10">
        <v>2.1499999999999999E-4</v>
      </c>
      <c r="D22" s="12">
        <f>ROUND(D$3*C22,0)</f>
        <v>416</v>
      </c>
      <c r="E22" s="13">
        <f>ROUND(D22/2,0)</f>
        <v>208</v>
      </c>
      <c r="F22" s="12">
        <f>D22-E22</f>
        <v>208</v>
      </c>
    </row>
    <row r="23" spans="1:6">
      <c r="A23" s="8"/>
      <c r="B23" s="11" t="s">
        <v>11</v>
      </c>
      <c r="C23" s="10">
        <v>9.7999999999999997E-5</v>
      </c>
      <c r="D23" s="12">
        <f>ROUND(D$3*C23,0)</f>
        <v>190</v>
      </c>
      <c r="E23" s="13">
        <f>ROUND(D23/2,0)</f>
        <v>95</v>
      </c>
      <c r="F23" s="12">
        <f>D23-E23</f>
        <v>95</v>
      </c>
    </row>
    <row r="24" spans="1:6">
      <c r="A24" s="8">
        <v>2</v>
      </c>
      <c r="B24" s="11" t="s">
        <v>113</v>
      </c>
      <c r="C24" s="11"/>
      <c r="D24" s="9"/>
      <c r="E24" s="11"/>
      <c r="F24" s="11"/>
    </row>
    <row r="25" spans="1:6">
      <c r="A25" s="8"/>
      <c r="B25" s="11" t="s">
        <v>10</v>
      </c>
      <c r="C25" s="10">
        <v>2.4699999999999999E-4</v>
      </c>
      <c r="D25" s="12">
        <f>ROUND(D$3*C25,0)</f>
        <v>478</v>
      </c>
      <c r="E25" s="13">
        <f>ROUND(D25/2,0)</f>
        <v>239</v>
      </c>
      <c r="F25" s="12">
        <f>D25-E25</f>
        <v>239</v>
      </c>
    </row>
    <row r="26" spans="1:6">
      <c r="A26" s="8"/>
      <c r="B26" s="11" t="s">
        <v>11</v>
      </c>
      <c r="C26" s="10">
        <v>7.8999999999999996E-5</v>
      </c>
      <c r="D26" s="12">
        <f>ROUND(D$3*C26,0)</f>
        <v>153</v>
      </c>
      <c r="E26" s="13">
        <f>ROUND(D26/2,0)</f>
        <v>77</v>
      </c>
      <c r="F26" s="12">
        <f>D26-E26</f>
        <v>76</v>
      </c>
    </row>
    <row r="27" spans="1:6">
      <c r="A27" s="8">
        <v>2</v>
      </c>
      <c r="B27" s="11" t="s">
        <v>57</v>
      </c>
      <c r="C27" s="11"/>
      <c r="D27" s="9"/>
      <c r="E27" s="11"/>
      <c r="F27" s="11"/>
    </row>
    <row r="28" spans="1:6">
      <c r="A28" s="8"/>
      <c r="B28" s="11" t="s">
        <v>10</v>
      </c>
      <c r="C28" s="10">
        <v>1.304E-3</v>
      </c>
      <c r="D28" s="12">
        <f>ROUND(D$3*C28,0)</f>
        <v>2522</v>
      </c>
      <c r="E28" s="13">
        <f>ROUND(D28/2,0)</f>
        <v>1261</v>
      </c>
      <c r="F28" s="12">
        <f>D28-E28</f>
        <v>1261</v>
      </c>
    </row>
    <row r="29" spans="1:6">
      <c r="A29" s="8"/>
      <c r="B29" s="11" t="s">
        <v>11</v>
      </c>
      <c r="C29" s="10">
        <v>3.2400000000000001E-4</v>
      </c>
      <c r="D29" s="12">
        <f>ROUND(D$3*C29,0)</f>
        <v>627</v>
      </c>
      <c r="E29" s="13">
        <f>ROUND(D29/2,0)</f>
        <v>314</v>
      </c>
      <c r="F29" s="12">
        <f>D29-E29</f>
        <v>313</v>
      </c>
    </row>
    <row r="30" spans="1:6">
      <c r="A30" s="8">
        <v>2</v>
      </c>
      <c r="B30" s="11" t="s">
        <v>1410</v>
      </c>
      <c r="C30" s="11"/>
      <c r="D30" s="9"/>
      <c r="E30" s="11"/>
      <c r="F30" s="11"/>
    </row>
    <row r="31" spans="1:6">
      <c r="A31" s="8"/>
      <c r="B31" s="11" t="s">
        <v>10</v>
      </c>
      <c r="C31" s="10">
        <v>1.0451E-2</v>
      </c>
      <c r="D31" s="12">
        <f>ROUND(D$3*C31,0)</f>
        <v>20213</v>
      </c>
      <c r="E31" s="13">
        <f>ROUND(D31/2,0)</f>
        <v>10107</v>
      </c>
      <c r="F31" s="12">
        <f>D31-E31</f>
        <v>10106</v>
      </c>
    </row>
    <row r="32" spans="1:6">
      <c r="A32" s="8"/>
      <c r="B32" s="11" t="s">
        <v>11</v>
      </c>
      <c r="C32" s="10">
        <v>4.37E-4</v>
      </c>
      <c r="D32" s="12">
        <f>ROUND(D$3*C32,0)</f>
        <v>845</v>
      </c>
      <c r="E32" s="13">
        <f>ROUND(D32/2,0)</f>
        <v>423</v>
      </c>
      <c r="F32" s="12">
        <f>D32-E32</f>
        <v>422</v>
      </c>
    </row>
    <row r="33" spans="1:6">
      <c r="A33" s="8">
        <v>2</v>
      </c>
      <c r="B33" s="11" t="s">
        <v>1411</v>
      </c>
      <c r="C33" s="11"/>
      <c r="D33" s="9"/>
      <c r="E33" s="11"/>
      <c r="F33" s="11"/>
    </row>
    <row r="34" spans="1:6">
      <c r="A34" s="8"/>
      <c r="B34" s="11" t="s">
        <v>10</v>
      </c>
      <c r="C34" s="10">
        <v>5.6300000000000002E-4</v>
      </c>
      <c r="D34" s="12">
        <f>ROUND(D$3*C34,0)</f>
        <v>1089</v>
      </c>
      <c r="E34" s="13">
        <f>ROUND(D34/2,0)</f>
        <v>545</v>
      </c>
      <c r="F34" s="12">
        <f>D34-E34</f>
        <v>544</v>
      </c>
    </row>
    <row r="35" spans="1:6">
      <c r="A35" s="8"/>
      <c r="B35" s="11" t="s">
        <v>11</v>
      </c>
      <c r="C35" s="10">
        <v>4.0200000000000001E-4</v>
      </c>
      <c r="D35" s="12">
        <f>ROUND(D$3*C35,0)</f>
        <v>778</v>
      </c>
      <c r="E35" s="13">
        <f>ROUND(D35/2,0)</f>
        <v>389</v>
      </c>
      <c r="F35" s="12">
        <f>D35-E35</f>
        <v>389</v>
      </c>
    </row>
    <row r="36" spans="1:6">
      <c r="A36" s="8">
        <v>2</v>
      </c>
      <c r="B36" s="11" t="s">
        <v>20</v>
      </c>
      <c r="C36" s="11"/>
      <c r="D36" s="9"/>
      <c r="E36" s="11"/>
      <c r="F36" s="11"/>
    </row>
    <row r="37" spans="1:6">
      <c r="A37" s="8"/>
      <c r="B37" s="11" t="s">
        <v>10</v>
      </c>
      <c r="C37" s="10">
        <v>5.3300000000000005E-4</v>
      </c>
      <c r="D37" s="12">
        <f>ROUND(D$3*C37,0)</f>
        <v>1031</v>
      </c>
      <c r="E37" s="13">
        <f>ROUND(D37/2,0)</f>
        <v>516</v>
      </c>
      <c r="F37" s="12">
        <f>D37-E37</f>
        <v>515</v>
      </c>
    </row>
    <row r="38" spans="1:6">
      <c r="A38" s="8"/>
      <c r="B38" s="11" t="s">
        <v>11</v>
      </c>
      <c r="C38" s="10">
        <v>4.1800000000000002E-4</v>
      </c>
      <c r="D38" s="12">
        <f>ROUND(D$3*C38,0)</f>
        <v>808</v>
      </c>
      <c r="E38" s="13">
        <f>ROUND(D38/2,0)</f>
        <v>404</v>
      </c>
      <c r="F38" s="12">
        <f>D38-E38</f>
        <v>404</v>
      </c>
    </row>
    <row r="39" spans="1:6">
      <c r="A39" s="8">
        <v>2</v>
      </c>
      <c r="B39" s="11" t="s">
        <v>22</v>
      </c>
      <c r="C39" s="11"/>
      <c r="D39" s="9"/>
      <c r="E39" s="11"/>
      <c r="F39" s="11"/>
    </row>
    <row r="40" spans="1:6">
      <c r="A40" s="8"/>
      <c r="B40" s="11" t="s">
        <v>10</v>
      </c>
      <c r="C40" s="10">
        <v>9.2599999999999996E-4</v>
      </c>
      <c r="D40" s="12">
        <f>ROUND(D$3*C40,0)</f>
        <v>1791</v>
      </c>
      <c r="E40" s="13">
        <f>ROUND(D40/2,0)</f>
        <v>896</v>
      </c>
      <c r="F40" s="12">
        <f>D40-E40</f>
        <v>895</v>
      </c>
    </row>
    <row r="41" spans="1:6">
      <c r="A41" s="8"/>
      <c r="B41" s="11" t="s">
        <v>11</v>
      </c>
      <c r="C41" s="10">
        <v>6.1600000000000001E-4</v>
      </c>
      <c r="D41" s="12">
        <f>ROUND(D$3*C41,0)</f>
        <v>1191</v>
      </c>
      <c r="E41" s="13">
        <f>ROUND(D41/2,0)</f>
        <v>596</v>
      </c>
      <c r="F41" s="12">
        <f>D41-E41</f>
        <v>595</v>
      </c>
    </row>
    <row r="42" spans="1:6">
      <c r="A42" s="8">
        <v>2</v>
      </c>
      <c r="B42" s="11" t="s">
        <v>1412</v>
      </c>
      <c r="C42" s="11"/>
      <c r="D42" s="9"/>
      <c r="E42" s="11"/>
      <c r="F42" s="11"/>
    </row>
    <row r="43" spans="1:6">
      <c r="A43" s="8"/>
      <c r="B43" s="11" t="s">
        <v>10</v>
      </c>
      <c r="C43" s="10">
        <v>3.0699999999999998E-4</v>
      </c>
      <c r="D43" s="12">
        <f t="shared" ref="D43:D56" si="0">ROUND(D$3*C43,0)</f>
        <v>594</v>
      </c>
      <c r="E43" s="13">
        <f t="shared" ref="E43:E56" si="1">ROUND(D43/2,0)</f>
        <v>297</v>
      </c>
      <c r="F43" s="12">
        <f t="shared" ref="F43:F56" si="2">D43-E43</f>
        <v>297</v>
      </c>
    </row>
    <row r="44" spans="1:6">
      <c r="A44" s="8"/>
      <c r="B44" s="11" t="s">
        <v>11</v>
      </c>
      <c r="C44" s="10">
        <v>2.1999999999999999E-5</v>
      </c>
      <c r="D44" s="12">
        <f t="shared" si="0"/>
        <v>43</v>
      </c>
      <c r="E44" s="13">
        <f t="shared" si="1"/>
        <v>22</v>
      </c>
      <c r="F44" s="12">
        <f t="shared" si="2"/>
        <v>21</v>
      </c>
    </row>
    <row r="45" spans="1:6">
      <c r="A45" s="8">
        <v>3</v>
      </c>
      <c r="B45" s="11" t="s">
        <v>1413</v>
      </c>
      <c r="C45" s="10">
        <v>7.2000000000000002E-5</v>
      </c>
      <c r="D45" s="12">
        <f t="shared" si="0"/>
        <v>139</v>
      </c>
      <c r="E45" s="13">
        <f t="shared" si="1"/>
        <v>70</v>
      </c>
      <c r="F45" s="12">
        <f t="shared" si="2"/>
        <v>69</v>
      </c>
    </row>
    <row r="46" spans="1:6">
      <c r="A46" s="8">
        <v>3</v>
      </c>
      <c r="B46" s="11" t="s">
        <v>1414</v>
      </c>
      <c r="C46" s="10">
        <v>4.5199999999999998E-4</v>
      </c>
      <c r="D46" s="12">
        <f t="shared" si="0"/>
        <v>874</v>
      </c>
      <c r="E46" s="13">
        <f t="shared" si="1"/>
        <v>437</v>
      </c>
      <c r="F46" s="12">
        <f t="shared" si="2"/>
        <v>437</v>
      </c>
    </row>
    <row r="47" spans="1:6">
      <c r="A47" s="8">
        <v>3</v>
      </c>
      <c r="B47" s="11" t="s">
        <v>1415</v>
      </c>
      <c r="C47" s="10">
        <v>3.1342000000000002E-2</v>
      </c>
      <c r="D47" s="12">
        <f t="shared" si="0"/>
        <v>60618</v>
      </c>
      <c r="E47" s="13">
        <f t="shared" si="1"/>
        <v>30309</v>
      </c>
      <c r="F47" s="12">
        <f t="shared" si="2"/>
        <v>30309</v>
      </c>
    </row>
    <row r="48" spans="1:6">
      <c r="A48" s="8">
        <v>3</v>
      </c>
      <c r="B48" s="11" t="s">
        <v>1416</v>
      </c>
      <c r="C48" s="10">
        <v>0</v>
      </c>
      <c r="D48" s="12">
        <f t="shared" si="0"/>
        <v>0</v>
      </c>
      <c r="E48" s="13">
        <f t="shared" si="1"/>
        <v>0</v>
      </c>
      <c r="F48" s="12">
        <f t="shared" si="2"/>
        <v>0</v>
      </c>
    </row>
    <row r="49" spans="1:6">
      <c r="A49" s="8">
        <v>3</v>
      </c>
      <c r="B49" s="11" t="s">
        <v>1417</v>
      </c>
      <c r="C49" s="10">
        <v>3.5929999999999998E-3</v>
      </c>
      <c r="D49" s="12">
        <f t="shared" si="0"/>
        <v>6949</v>
      </c>
      <c r="E49" s="13">
        <f t="shared" si="1"/>
        <v>3475</v>
      </c>
      <c r="F49" s="12">
        <f t="shared" si="2"/>
        <v>3474</v>
      </c>
    </row>
    <row r="50" spans="1:6">
      <c r="A50" s="8">
        <v>3</v>
      </c>
      <c r="B50" s="11" t="s">
        <v>1418</v>
      </c>
      <c r="C50" s="10">
        <v>4.3509999999999998E-3</v>
      </c>
      <c r="D50" s="12">
        <f t="shared" si="0"/>
        <v>8415</v>
      </c>
      <c r="E50" s="13">
        <f t="shared" si="1"/>
        <v>4208</v>
      </c>
      <c r="F50" s="12">
        <f t="shared" si="2"/>
        <v>4207</v>
      </c>
    </row>
    <row r="51" spans="1:6">
      <c r="A51" s="8">
        <v>3</v>
      </c>
      <c r="B51" s="11" t="s">
        <v>1419</v>
      </c>
      <c r="C51" s="10">
        <v>5.0000000000000002E-5</v>
      </c>
      <c r="D51" s="12">
        <f t="shared" si="0"/>
        <v>97</v>
      </c>
      <c r="E51" s="13">
        <f t="shared" si="1"/>
        <v>49</v>
      </c>
      <c r="F51" s="12">
        <f t="shared" si="2"/>
        <v>48</v>
      </c>
    </row>
    <row r="52" spans="1:6">
      <c r="A52" s="8">
        <v>3</v>
      </c>
      <c r="B52" s="11" t="s">
        <v>1420</v>
      </c>
      <c r="C52" s="10">
        <v>8.2200000000000003E-4</v>
      </c>
      <c r="D52" s="12">
        <f t="shared" si="0"/>
        <v>1590</v>
      </c>
      <c r="E52" s="13">
        <f t="shared" si="1"/>
        <v>795</v>
      </c>
      <c r="F52" s="12">
        <f t="shared" si="2"/>
        <v>795</v>
      </c>
    </row>
    <row r="53" spans="1:6">
      <c r="A53" s="8">
        <v>3</v>
      </c>
      <c r="B53" s="11" t="s">
        <v>1421</v>
      </c>
      <c r="C53" s="10">
        <v>0.102383</v>
      </c>
      <c r="D53" s="12">
        <f t="shared" si="0"/>
        <v>198018</v>
      </c>
      <c r="E53" s="13">
        <f t="shared" si="1"/>
        <v>99009</v>
      </c>
      <c r="F53" s="12">
        <f t="shared" si="2"/>
        <v>99009</v>
      </c>
    </row>
    <row r="54" spans="1:6">
      <c r="A54" s="8">
        <v>3</v>
      </c>
      <c r="B54" s="11" t="s">
        <v>1422</v>
      </c>
      <c r="C54" s="10">
        <v>7.3049999999999999E-3</v>
      </c>
      <c r="D54" s="12">
        <f t="shared" si="0"/>
        <v>14129</v>
      </c>
      <c r="E54" s="13">
        <f t="shared" si="1"/>
        <v>7065</v>
      </c>
      <c r="F54" s="12">
        <f t="shared" si="2"/>
        <v>7064</v>
      </c>
    </row>
    <row r="55" spans="1:6">
      <c r="A55" s="8">
        <v>3</v>
      </c>
      <c r="B55" s="11" t="s">
        <v>1423</v>
      </c>
      <c r="C55" s="10">
        <v>6.8657999999999997E-2</v>
      </c>
      <c r="D55" s="12">
        <f t="shared" si="0"/>
        <v>132791</v>
      </c>
      <c r="E55" s="13">
        <f t="shared" si="1"/>
        <v>66396</v>
      </c>
      <c r="F55" s="12">
        <f t="shared" si="2"/>
        <v>66395</v>
      </c>
    </row>
    <row r="56" spans="1:6">
      <c r="A56" s="8">
        <v>4</v>
      </c>
      <c r="B56" s="11" t="s">
        <v>1424</v>
      </c>
      <c r="C56" s="10">
        <v>1.9955000000000001E-2</v>
      </c>
      <c r="D56" s="9">
        <f t="shared" si="0"/>
        <v>38595</v>
      </c>
      <c r="E56" s="11">
        <f t="shared" si="1"/>
        <v>19298</v>
      </c>
      <c r="F56" s="9">
        <f t="shared" si="2"/>
        <v>19297</v>
      </c>
    </row>
    <row r="57" spans="1:6">
      <c r="A57" s="8"/>
      <c r="B57" s="11" t="s">
        <v>28</v>
      </c>
      <c r="C57" s="11"/>
      <c r="D57" s="14">
        <v>0.35018500000000002</v>
      </c>
      <c r="E57" s="11"/>
      <c r="F57" s="11"/>
    </row>
    <row r="58" spans="1:6">
      <c r="A58" s="8"/>
      <c r="B58" s="11" t="s">
        <v>29</v>
      </c>
      <c r="C58" s="11"/>
      <c r="D58" s="15">
        <f>ROUND(D56*D57,0)</f>
        <v>13515</v>
      </c>
      <c r="E58" s="16">
        <f>ROUND(D58/2,0)</f>
        <v>6758</v>
      </c>
      <c r="F58" s="15">
        <f>D58-E58</f>
        <v>6757</v>
      </c>
    </row>
    <row r="59" spans="1:6">
      <c r="A59" s="8"/>
      <c r="B59" s="11" t="s">
        <v>30</v>
      </c>
      <c r="C59" s="11"/>
      <c r="D59" s="12">
        <f>+D56-D58</f>
        <v>25080</v>
      </c>
      <c r="E59" s="13">
        <f>ROUND(D59/2,0)</f>
        <v>12540</v>
      </c>
      <c r="F59" s="12">
        <f>D59-E59</f>
        <v>12540</v>
      </c>
    </row>
    <row r="60" spans="1:6">
      <c r="A60" s="8">
        <v>4</v>
      </c>
      <c r="B60" s="11" t="s">
        <v>1425</v>
      </c>
      <c r="C60" s="10">
        <v>0.113042</v>
      </c>
      <c r="D60" s="9">
        <f>ROUND(D$3*C60,0)</f>
        <v>218633</v>
      </c>
      <c r="E60" s="11">
        <f>ROUND(D60/2,0)</f>
        <v>109317</v>
      </c>
      <c r="F60" s="9">
        <f>D60-E60</f>
        <v>109316</v>
      </c>
    </row>
    <row r="61" spans="1:6">
      <c r="A61" s="8"/>
      <c r="B61" s="11" t="s">
        <v>28</v>
      </c>
      <c r="C61" s="11"/>
      <c r="D61" s="14">
        <v>0.49673299999999998</v>
      </c>
      <c r="E61" s="11"/>
      <c r="F61" s="11"/>
    </row>
    <row r="62" spans="1:6">
      <c r="A62" s="8"/>
      <c r="B62" s="11" t="s">
        <v>29</v>
      </c>
      <c r="C62" s="11"/>
      <c r="D62" s="15">
        <f>ROUND(D60*D61,0)</f>
        <v>108602</v>
      </c>
      <c r="E62" s="16">
        <f>ROUND(D62/2,0)</f>
        <v>54301</v>
      </c>
      <c r="F62" s="15">
        <f>D62-E62</f>
        <v>54301</v>
      </c>
    </row>
    <row r="63" spans="1:6">
      <c r="A63" s="8"/>
      <c r="B63" s="11" t="s">
        <v>30</v>
      </c>
      <c r="C63" s="11"/>
      <c r="D63" s="12">
        <f>+D60-D62</f>
        <v>110031</v>
      </c>
      <c r="E63" s="13">
        <f>ROUND(D63/2,0)</f>
        <v>55016</v>
      </c>
      <c r="F63" s="12">
        <f>D63-E63</f>
        <v>55015</v>
      </c>
    </row>
    <row r="64" spans="1:6">
      <c r="A64" s="8">
        <v>4</v>
      </c>
      <c r="B64" s="11" t="s">
        <v>1426</v>
      </c>
      <c r="C64" s="10">
        <v>9.3906000000000003E-2</v>
      </c>
      <c r="D64" s="9">
        <f>ROUND(D$3*C64,0)</f>
        <v>181622</v>
      </c>
      <c r="E64" s="11">
        <f>ROUND(D64/2,0)</f>
        <v>90811</v>
      </c>
      <c r="F64" s="9">
        <f>D64-E64</f>
        <v>90811</v>
      </c>
    </row>
    <row r="65" spans="1:6">
      <c r="A65" s="8"/>
      <c r="B65" s="11" t="s">
        <v>28</v>
      </c>
      <c r="C65" s="11"/>
      <c r="D65" s="14">
        <v>0.46632099999999999</v>
      </c>
      <c r="E65" s="11"/>
      <c r="F65" s="11"/>
    </row>
    <row r="66" spans="1:6">
      <c r="A66" s="8"/>
      <c r="B66" s="11" t="s">
        <v>29</v>
      </c>
      <c r="C66" s="11"/>
      <c r="D66" s="15">
        <f>ROUND(D64*D65,0)</f>
        <v>84694</v>
      </c>
      <c r="E66" s="16">
        <f>ROUND(D66/2,0)</f>
        <v>42347</v>
      </c>
      <c r="F66" s="15">
        <f>D66-E66</f>
        <v>42347</v>
      </c>
    </row>
    <row r="67" spans="1:6">
      <c r="A67" s="8"/>
      <c r="B67" s="11" t="s">
        <v>30</v>
      </c>
      <c r="C67" s="11"/>
      <c r="D67" s="12">
        <f>+D64-D66</f>
        <v>96928</v>
      </c>
      <c r="E67" s="13">
        <f>ROUND(D67/2,0)</f>
        <v>48464</v>
      </c>
      <c r="F67" s="12">
        <f>D67-E67</f>
        <v>48464</v>
      </c>
    </row>
    <row r="68" spans="1:6">
      <c r="A68" s="8">
        <v>4</v>
      </c>
      <c r="B68" s="11" t="s">
        <v>1089</v>
      </c>
      <c r="C68" s="10">
        <v>5.7470000000000004E-3</v>
      </c>
      <c r="D68" s="9">
        <f>ROUND(D$3*C68,0)</f>
        <v>11115</v>
      </c>
      <c r="E68" s="11">
        <f>ROUND(D68/2,0)</f>
        <v>5558</v>
      </c>
      <c r="F68" s="9">
        <f>D68-E68</f>
        <v>5557</v>
      </c>
    </row>
    <row r="69" spans="1:6">
      <c r="A69" s="8"/>
      <c r="B69" s="11" t="s">
        <v>28</v>
      </c>
      <c r="C69" s="11"/>
      <c r="D69" s="14">
        <v>0.524814</v>
      </c>
      <c r="E69" s="11"/>
      <c r="F69" s="11"/>
    </row>
    <row r="70" spans="1:6">
      <c r="A70" s="8"/>
      <c r="B70" s="11" t="s">
        <v>29</v>
      </c>
      <c r="C70" s="11"/>
      <c r="D70" s="15">
        <f>ROUND(D68*D69,0)</f>
        <v>5833</v>
      </c>
      <c r="E70" s="16">
        <f>ROUND(D70/2,0)</f>
        <v>2917</v>
      </c>
      <c r="F70" s="15">
        <f>D70-E70</f>
        <v>2916</v>
      </c>
    </row>
    <row r="71" spans="1:6">
      <c r="A71" s="8" t="s">
        <v>590</v>
      </c>
      <c r="B71" s="11" t="s">
        <v>30</v>
      </c>
      <c r="C71" s="11"/>
      <c r="D71" s="12">
        <f>+D68-D70</f>
        <v>5282</v>
      </c>
      <c r="E71" s="13">
        <f>ROUND(D71/2,0)</f>
        <v>2641</v>
      </c>
      <c r="F71" s="12">
        <f>D71-E71</f>
        <v>2641</v>
      </c>
    </row>
    <row r="72" spans="1:6">
      <c r="A72" s="8">
        <v>4</v>
      </c>
      <c r="B72" s="11" t="s">
        <v>1427</v>
      </c>
      <c r="C72" s="10">
        <v>0.18590100000000001</v>
      </c>
      <c r="D72" s="9">
        <f>ROUND(D$3*C72,0)</f>
        <v>359549</v>
      </c>
      <c r="E72" s="11">
        <f>ROUND(D72/2,0)</f>
        <v>179775</v>
      </c>
      <c r="F72" s="9">
        <f>D72-E72</f>
        <v>179774</v>
      </c>
    </row>
    <row r="73" spans="1:6">
      <c r="A73" s="8"/>
      <c r="B73" s="11" t="s">
        <v>28</v>
      </c>
      <c r="C73" s="11"/>
      <c r="D73" s="14">
        <v>0.43910700000000003</v>
      </c>
      <c r="E73" s="11"/>
      <c r="F73" s="11"/>
    </row>
    <row r="74" spans="1:6">
      <c r="A74" s="8"/>
      <c r="B74" s="11" t="s">
        <v>29</v>
      </c>
      <c r="C74" s="11"/>
      <c r="D74" s="15">
        <f>ROUND(D72*D73,0)</f>
        <v>157880</v>
      </c>
      <c r="E74" s="16">
        <f>ROUND(D74/2,0)</f>
        <v>78940</v>
      </c>
      <c r="F74" s="15">
        <f>D74-E74</f>
        <v>78940</v>
      </c>
    </row>
    <row r="75" spans="1:6">
      <c r="A75" s="8"/>
      <c r="B75" s="11" t="s">
        <v>30</v>
      </c>
      <c r="C75" s="11"/>
      <c r="D75" s="12">
        <f>+D72-D74</f>
        <v>201669</v>
      </c>
      <c r="E75" s="13">
        <f>ROUND(D75/2,0)</f>
        <v>100835</v>
      </c>
      <c r="F75" s="12">
        <f>D75-E75</f>
        <v>100834</v>
      </c>
    </row>
    <row r="76" spans="1:6">
      <c r="A76" s="8">
        <v>4</v>
      </c>
      <c r="B76" s="11" t="s">
        <v>1428</v>
      </c>
      <c r="C76" s="10">
        <v>1.5051E-2</v>
      </c>
      <c r="D76" s="9">
        <f>ROUND(D$3*C76,0)</f>
        <v>29110</v>
      </c>
      <c r="E76" s="11">
        <f>ROUND(D76/2,0)</f>
        <v>14555</v>
      </c>
      <c r="F76" s="9">
        <f>D76-E76</f>
        <v>14555</v>
      </c>
    </row>
    <row r="77" spans="1:6">
      <c r="A77" s="8"/>
      <c r="B77" s="11" t="s">
        <v>28</v>
      </c>
      <c r="C77" s="11"/>
      <c r="D77" s="14">
        <v>0.42299100000000001</v>
      </c>
      <c r="E77" s="11"/>
      <c r="F77" s="11"/>
    </row>
    <row r="78" spans="1:6">
      <c r="A78" s="8"/>
      <c r="B78" s="11" t="s">
        <v>29</v>
      </c>
      <c r="C78" s="11"/>
      <c r="D78" s="15">
        <f>ROUND(D76*D77,0)</f>
        <v>12313</v>
      </c>
      <c r="E78" s="16">
        <f>ROUND(D78/2,0)</f>
        <v>6157</v>
      </c>
      <c r="F78" s="15">
        <f>D78-E78</f>
        <v>6156</v>
      </c>
    </row>
    <row r="79" spans="1:6">
      <c r="A79" s="8"/>
      <c r="B79" s="11" t="s">
        <v>30</v>
      </c>
      <c r="C79" s="11"/>
      <c r="D79" s="12">
        <f>+D76-D78</f>
        <v>16797</v>
      </c>
      <c r="E79" s="13">
        <f>ROUND(D79/2,0)</f>
        <v>8399</v>
      </c>
      <c r="F79" s="12">
        <f>D79-E79</f>
        <v>8398</v>
      </c>
    </row>
    <row r="80" spans="1:6">
      <c r="A80" s="8">
        <v>4</v>
      </c>
      <c r="B80" s="11" t="s">
        <v>560</v>
      </c>
      <c r="C80" s="10">
        <v>2.4167999999999999E-2</v>
      </c>
      <c r="D80" s="9">
        <f>ROUND(D$3*C80,0)</f>
        <v>46743</v>
      </c>
      <c r="E80" s="11">
        <f>ROUND(D80/2,0)</f>
        <v>23372</v>
      </c>
      <c r="F80" s="9">
        <f>D80-E80</f>
        <v>23371</v>
      </c>
    </row>
    <row r="81" spans="1:8">
      <c r="A81" s="8"/>
      <c r="B81" s="11" t="s">
        <v>28</v>
      </c>
      <c r="C81" s="11"/>
      <c r="D81" s="14">
        <v>0.46884199999999998</v>
      </c>
      <c r="E81" s="11"/>
      <c r="F81" s="11"/>
    </row>
    <row r="82" spans="1:8">
      <c r="A82" s="8"/>
      <c r="B82" s="11" t="s">
        <v>29</v>
      </c>
      <c r="C82" s="11"/>
      <c r="D82" s="15">
        <f>ROUND(D80*D81,0)</f>
        <v>21915</v>
      </c>
      <c r="E82" s="16">
        <f>ROUND(D82/2,0)</f>
        <v>10958</v>
      </c>
      <c r="F82" s="15">
        <f>D82-E82</f>
        <v>10957</v>
      </c>
    </row>
    <row r="83" spans="1:8">
      <c r="A83" s="8"/>
      <c r="B83" s="11" t="s">
        <v>30</v>
      </c>
      <c r="C83" s="11"/>
      <c r="D83" s="12">
        <f>+D80-D82</f>
        <v>24828</v>
      </c>
      <c r="E83" s="13">
        <f>ROUND(D83/2,0)</f>
        <v>12414</v>
      </c>
      <c r="F83" s="12">
        <f>D83-E83</f>
        <v>12414</v>
      </c>
    </row>
    <row r="84" spans="1:8">
      <c r="A84" s="8">
        <v>4</v>
      </c>
      <c r="B84" s="11" t="s">
        <v>1429</v>
      </c>
      <c r="C84" s="10">
        <v>0.113556</v>
      </c>
      <c r="D84" s="9">
        <f>ROUND(D$3*C84,0)</f>
        <v>219627</v>
      </c>
      <c r="E84" s="11">
        <f>ROUND(D84/2,0)</f>
        <v>109814</v>
      </c>
      <c r="F84" s="9">
        <f>D84-E84</f>
        <v>109813</v>
      </c>
    </row>
    <row r="85" spans="1:8">
      <c r="A85" s="8"/>
      <c r="B85" s="11" t="s">
        <v>28</v>
      </c>
      <c r="C85" s="11"/>
      <c r="D85" s="14">
        <v>0.44247300000000001</v>
      </c>
      <c r="E85" s="11"/>
      <c r="F85" s="11"/>
    </row>
    <row r="86" spans="1:8">
      <c r="A86" s="8"/>
      <c r="B86" s="11" t="s">
        <v>29</v>
      </c>
      <c r="C86" s="11"/>
      <c r="D86" s="15">
        <f>ROUND(D84*D85,0)</f>
        <v>97179</v>
      </c>
      <c r="E86" s="16">
        <f t="shared" ref="E86:E92" si="3">ROUND(D86/2,0)</f>
        <v>48590</v>
      </c>
      <c r="F86" s="15">
        <f t="shared" ref="F86:F92" si="4">D86-E86</f>
        <v>48589</v>
      </c>
    </row>
    <row r="87" spans="1:8">
      <c r="A87" s="8"/>
      <c r="B87" s="11" t="s">
        <v>30</v>
      </c>
      <c r="C87" s="11"/>
      <c r="D87" s="12">
        <f>+D84-D86</f>
        <v>122448</v>
      </c>
      <c r="E87" s="13">
        <f t="shared" si="3"/>
        <v>61224</v>
      </c>
      <c r="F87" s="12">
        <f t="shared" si="4"/>
        <v>61224</v>
      </c>
    </row>
    <row r="88" spans="1:8">
      <c r="A88" s="8">
        <v>5</v>
      </c>
      <c r="B88" s="11" t="s">
        <v>1430</v>
      </c>
      <c r="C88" s="10">
        <v>2.9888999999999999E-2</v>
      </c>
      <c r="D88" s="12">
        <f>ROUND(D$3*C88,0)</f>
        <v>57808</v>
      </c>
      <c r="E88" s="13">
        <f t="shared" si="3"/>
        <v>28904</v>
      </c>
      <c r="F88" s="12">
        <f t="shared" si="4"/>
        <v>28904</v>
      </c>
    </row>
    <row r="89" spans="1:8">
      <c r="A89" s="8">
        <v>5</v>
      </c>
      <c r="B89" s="11" t="s">
        <v>1431</v>
      </c>
      <c r="C89" s="10">
        <v>4.084E-3</v>
      </c>
      <c r="D89" s="12">
        <f>ROUND(D$3*C89,0)</f>
        <v>7899</v>
      </c>
      <c r="E89" s="13">
        <f t="shared" si="3"/>
        <v>3950</v>
      </c>
      <c r="F89" s="12">
        <f t="shared" si="4"/>
        <v>3949</v>
      </c>
    </row>
    <row r="90" spans="1:8">
      <c r="A90" s="8">
        <v>6</v>
      </c>
      <c r="B90" s="11" t="s">
        <v>1432</v>
      </c>
      <c r="C90" s="10">
        <v>3.0950000000000001E-3</v>
      </c>
      <c r="D90" s="12">
        <f>ROUND(D$3*C90,0)</f>
        <v>5986</v>
      </c>
      <c r="E90" s="13">
        <f t="shared" si="3"/>
        <v>2993</v>
      </c>
      <c r="F90" s="12">
        <f t="shared" si="4"/>
        <v>2993</v>
      </c>
    </row>
    <row r="91" spans="1:8">
      <c r="A91" s="8">
        <v>6</v>
      </c>
      <c r="B91" s="11" t="s">
        <v>1433</v>
      </c>
      <c r="C91" s="10">
        <v>0</v>
      </c>
      <c r="D91" s="12">
        <f>ROUND(D$3*C91,0)</f>
        <v>0</v>
      </c>
      <c r="E91" s="13">
        <f t="shared" si="3"/>
        <v>0</v>
      </c>
      <c r="F91" s="12">
        <f t="shared" si="4"/>
        <v>0</v>
      </c>
    </row>
    <row r="92" spans="1:8">
      <c r="A92" s="8">
        <v>6</v>
      </c>
      <c r="B92" s="11" t="s">
        <v>1434</v>
      </c>
      <c r="C92" s="10">
        <v>9.3999999999999994E-5</v>
      </c>
      <c r="D92" s="12">
        <f>+D3-SUM(D4:D5)-SUM(D10:D56)-D60-D64-D68-D72-D76-D80-D84-SUM(D88:D91)</f>
        <v>179</v>
      </c>
      <c r="E92" s="13">
        <f t="shared" si="3"/>
        <v>90</v>
      </c>
      <c r="F92" s="12">
        <f t="shared" si="4"/>
        <v>89</v>
      </c>
    </row>
    <row r="93" spans="1:8">
      <c r="A93" s="8"/>
      <c r="B93" s="28" t="s">
        <v>288</v>
      </c>
      <c r="C93" s="10">
        <v>0.99999999999999989</v>
      </c>
      <c r="D93" s="12">
        <f>+D4+SUM(D7:D55)+SUM(D58:D59)+SUM(D62:D63)+SUM(D66:D67)+SUM(D70:D71)+SUM(D74:D75)+SUM(D78:D79)+SUM(D82:D83)+SUM(D86:D92)</f>
        <v>1934088</v>
      </c>
      <c r="E93" s="12">
        <f>+E4+SUM(E7:E55)+SUM(E58:E59)+SUM(E62:E63)+SUM(E66:E67)+SUM(E70:E71)+SUM(E74:E75)+SUM(E78:E79)+SUM(E82:E83)+SUM(E86:E92)</f>
        <v>967059</v>
      </c>
      <c r="F93" s="12">
        <f>+F4+SUM(F7:F55)+SUM(F58:F59)+SUM(F62:F63)+SUM(F66:F67)+SUM(F70:F71)+SUM(F74:F75)+SUM(F78:F79)+SUM(F82:F83)+SUM(F86:F92)</f>
        <v>967029</v>
      </c>
    </row>
    <row r="94" spans="1:8">
      <c r="B94" s="18" t="s">
        <v>1435</v>
      </c>
      <c r="D94" s="19">
        <f>+D4</f>
        <v>1944</v>
      </c>
      <c r="E94" s="19">
        <f>+E4</f>
        <v>972</v>
      </c>
      <c r="F94" s="19">
        <f>+F4</f>
        <v>972</v>
      </c>
    </row>
    <row r="95" spans="1:8">
      <c r="B95" s="2" t="s">
        <v>39</v>
      </c>
      <c r="D95" s="19">
        <f>+D7</f>
        <v>57537</v>
      </c>
      <c r="E95" s="19">
        <f>+E7</f>
        <v>28769</v>
      </c>
      <c r="F95" s="19">
        <f>+F7</f>
        <v>28768</v>
      </c>
    </row>
    <row r="96" spans="1:8">
      <c r="B96" s="2" t="s">
        <v>40</v>
      </c>
      <c r="D96" s="19">
        <f>+D58+D62+D66+D70+D74+D78+D82+D86</f>
        <v>501931</v>
      </c>
      <c r="E96" s="19">
        <f>+E58+E62+E66+E70+E74+E78+E82+E86</f>
        <v>250968</v>
      </c>
      <c r="F96" s="19">
        <f>+F58+F62+F66+F70+F74+F78+F82+F86</f>
        <v>250963</v>
      </c>
      <c r="H96" s="3">
        <v>1</v>
      </c>
    </row>
    <row r="97" spans="2:8">
      <c r="B97" s="18" t="s">
        <v>41</v>
      </c>
      <c r="D97" s="19">
        <f>+D93-D94-D95-D96</f>
        <v>1372676</v>
      </c>
      <c r="E97" s="19">
        <f>+E93-E94-E95-E96</f>
        <v>686350</v>
      </c>
      <c r="F97" s="19">
        <f>+F93-F94-F95-F96</f>
        <v>686326</v>
      </c>
      <c r="H97" s="3">
        <v>2</v>
      </c>
    </row>
    <row r="99" spans="2:8" hidden="1">
      <c r="B99" s="3" t="s">
        <v>42</v>
      </c>
      <c r="C99" s="4">
        <v>0</v>
      </c>
      <c r="D99" s="3">
        <f>+D92-ROUND(D3*C92,0)</f>
        <v>-3</v>
      </c>
    </row>
  </sheetData>
  <pageMargins left="0.7" right="0.7" top="0.75" bottom="0.75" header="0.3" footer="0.3"/>
  <pageSetup scale="46"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66">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1436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Worksheet'!$D$67</f>
        <v>310819</v>
      </c>
      <c r="E3" s="11"/>
      <c r="F3" s="11"/>
    </row>
    <row r="4" spans="1:6">
      <c r="A4" s="8">
        <v>0</v>
      </c>
      <c r="B4" s="11" t="s">
        <v>4</v>
      </c>
      <c r="C4" s="10">
        <v>1.3270000000000001E-3</v>
      </c>
      <c r="D4" s="12">
        <f>ROUND(D$3*C4,0)</f>
        <v>412</v>
      </c>
      <c r="E4" s="13">
        <f>ROUND(D4/2,0)</f>
        <v>206</v>
      </c>
      <c r="F4" s="12">
        <f>D4-E4</f>
        <v>206</v>
      </c>
    </row>
    <row r="5" spans="1:6">
      <c r="A5" s="8">
        <v>1</v>
      </c>
      <c r="B5" s="11" t="s">
        <v>1437</v>
      </c>
      <c r="C5" s="10">
        <v>0.19985700000000001</v>
      </c>
      <c r="D5" s="9">
        <f>ROUND(D$3*C5,0)</f>
        <v>62119</v>
      </c>
      <c r="E5" s="11">
        <f>ROUND(D5/2,0)</f>
        <v>31060</v>
      </c>
      <c r="F5" s="9">
        <f>D5-E5</f>
        <v>31059</v>
      </c>
    </row>
    <row r="6" spans="1:6">
      <c r="A6" s="8"/>
      <c r="B6" s="11" t="s">
        <v>6</v>
      </c>
      <c r="C6" s="11"/>
      <c r="D6" s="14">
        <v>7.0982000000000003E-2</v>
      </c>
      <c r="E6" s="11"/>
      <c r="F6" s="11"/>
    </row>
    <row r="7" spans="1:6">
      <c r="A7" s="8"/>
      <c r="B7" s="11" t="s">
        <v>7</v>
      </c>
      <c r="C7" s="11"/>
      <c r="D7" s="15">
        <f>ROUND(D5*D6,0)</f>
        <v>4409</v>
      </c>
      <c r="E7" s="16">
        <f>ROUND(D7/2,0)</f>
        <v>2205</v>
      </c>
      <c r="F7" s="15">
        <f>D7-E7</f>
        <v>2204</v>
      </c>
    </row>
    <row r="8" spans="1:6">
      <c r="A8" s="8"/>
      <c r="B8" s="11" t="s">
        <v>8</v>
      </c>
      <c r="C8" s="11"/>
      <c r="D8" s="12">
        <f>+D5-D7</f>
        <v>57710</v>
      </c>
      <c r="E8" s="13">
        <f>ROUND(D8/2,0)</f>
        <v>28855</v>
      </c>
      <c r="F8" s="12">
        <f>D8-E8</f>
        <v>28855</v>
      </c>
    </row>
    <row r="9" spans="1:6">
      <c r="A9" s="8">
        <v>2</v>
      </c>
      <c r="B9" s="11" t="s">
        <v>1438</v>
      </c>
      <c r="C9" s="11"/>
      <c r="D9" s="9"/>
      <c r="E9" s="11"/>
      <c r="F9" s="11"/>
    </row>
    <row r="10" spans="1:6">
      <c r="A10" s="8"/>
      <c r="B10" s="11" t="s">
        <v>10</v>
      </c>
      <c r="C10" s="10">
        <v>5.9900000000000003E-4</v>
      </c>
      <c r="D10" s="12">
        <f>ROUND(D$3*C10,0)</f>
        <v>186</v>
      </c>
      <c r="E10" s="13">
        <f>ROUND(D10/2,0)</f>
        <v>93</v>
      </c>
      <c r="F10" s="12">
        <f>D10-E10</f>
        <v>93</v>
      </c>
    </row>
    <row r="11" spans="1:6">
      <c r="A11" s="8"/>
      <c r="B11" s="11" t="s">
        <v>11</v>
      </c>
      <c r="C11" s="10">
        <v>0</v>
      </c>
      <c r="D11" s="12">
        <f>ROUND(D$3*C11,0)</f>
        <v>0</v>
      </c>
      <c r="E11" s="13">
        <f>ROUND(D11/2,0)</f>
        <v>0</v>
      </c>
      <c r="F11" s="12">
        <f>D11-E11</f>
        <v>0</v>
      </c>
    </row>
    <row r="12" spans="1:6">
      <c r="A12" s="8">
        <v>2</v>
      </c>
      <c r="B12" s="11" t="s">
        <v>1439</v>
      </c>
      <c r="C12" s="11"/>
      <c r="D12" s="9"/>
      <c r="E12" s="11"/>
      <c r="F12" s="11"/>
    </row>
    <row r="13" spans="1:6">
      <c r="A13" s="8"/>
      <c r="B13" s="11" t="s">
        <v>10</v>
      </c>
      <c r="C13" s="10">
        <v>2.8700000000000002E-3</v>
      </c>
      <c r="D13" s="12">
        <f>ROUND(D$3*C13,0)</f>
        <v>892</v>
      </c>
      <c r="E13" s="13">
        <f>ROUND(D13/2,0)</f>
        <v>446</v>
      </c>
      <c r="F13" s="12">
        <f>D13-E13</f>
        <v>446</v>
      </c>
    </row>
    <row r="14" spans="1:6">
      <c r="A14" s="8"/>
      <c r="B14" s="11" t="s">
        <v>11</v>
      </c>
      <c r="C14" s="10">
        <v>3.2929999999999999E-3</v>
      </c>
      <c r="D14" s="12">
        <f>ROUND(D$3*C14,0)</f>
        <v>1024</v>
      </c>
      <c r="E14" s="13">
        <f>ROUND(D14/2,0)</f>
        <v>512</v>
      </c>
      <c r="F14" s="12">
        <f>D14-E14</f>
        <v>512</v>
      </c>
    </row>
    <row r="15" spans="1:6">
      <c r="A15" s="8">
        <v>2</v>
      </c>
      <c r="B15" s="11" t="s">
        <v>107</v>
      </c>
      <c r="C15" s="11"/>
      <c r="D15" s="9"/>
      <c r="E15" s="11"/>
      <c r="F15" s="11"/>
    </row>
    <row r="16" spans="1:6">
      <c r="A16" s="8"/>
      <c r="B16" s="11" t="s">
        <v>10</v>
      </c>
      <c r="C16" s="10">
        <v>8.8000000000000003E-4</v>
      </c>
      <c r="D16" s="12">
        <f>ROUND(D$3*C16,0)</f>
        <v>274</v>
      </c>
      <c r="E16" s="13">
        <f>ROUND(D16/2,0)</f>
        <v>137</v>
      </c>
      <c r="F16" s="12">
        <f>D16-E16</f>
        <v>137</v>
      </c>
    </row>
    <row r="17" spans="1:6">
      <c r="A17" s="8"/>
      <c r="B17" s="11" t="s">
        <v>11</v>
      </c>
      <c r="C17" s="10">
        <v>0</v>
      </c>
      <c r="D17" s="12">
        <f>ROUND(D$3*C17,0)</f>
        <v>0</v>
      </c>
      <c r="E17" s="13">
        <f>ROUND(D17/2,0)</f>
        <v>0</v>
      </c>
      <c r="F17" s="12">
        <f>D17-E17</f>
        <v>0</v>
      </c>
    </row>
    <row r="18" spans="1:6">
      <c r="A18" s="8">
        <v>2</v>
      </c>
      <c r="B18" s="11" t="s">
        <v>1440</v>
      </c>
      <c r="C18" s="11"/>
      <c r="D18" s="9"/>
      <c r="E18" s="11"/>
      <c r="F18" s="11"/>
    </row>
    <row r="19" spans="1:6">
      <c r="A19" s="8"/>
      <c r="B19" s="11" t="s">
        <v>10</v>
      </c>
      <c r="C19" s="10">
        <v>7.1100000000000004E-4</v>
      </c>
      <c r="D19" s="12">
        <f>ROUND(D$3*C19,0)</f>
        <v>221</v>
      </c>
      <c r="E19" s="13">
        <f>ROUND(D19/2,0)</f>
        <v>111</v>
      </c>
      <c r="F19" s="12">
        <f>D19-E19</f>
        <v>110</v>
      </c>
    </row>
    <row r="20" spans="1:6">
      <c r="A20" s="8"/>
      <c r="B20" s="11" t="s">
        <v>11</v>
      </c>
      <c r="C20" s="10">
        <v>7.6000000000000004E-5</v>
      </c>
      <c r="D20" s="12">
        <f>ROUND(D$3*C20,0)</f>
        <v>24</v>
      </c>
      <c r="E20" s="13">
        <f>ROUND(D20/2,0)</f>
        <v>12</v>
      </c>
      <c r="F20" s="12">
        <f>D20-E20</f>
        <v>12</v>
      </c>
    </row>
    <row r="21" spans="1:6">
      <c r="A21" s="8">
        <v>2</v>
      </c>
      <c r="B21" s="11" t="s">
        <v>1441</v>
      </c>
      <c r="C21" s="11"/>
      <c r="D21" s="9"/>
      <c r="E21" s="11"/>
      <c r="F21" s="11"/>
    </row>
    <row r="22" spans="1:6">
      <c r="A22" s="8"/>
      <c r="B22" s="11" t="s">
        <v>10</v>
      </c>
      <c r="C22" s="10">
        <v>6.2E-4</v>
      </c>
      <c r="D22" s="12">
        <f>ROUND(D$3*C22,0)</f>
        <v>193</v>
      </c>
      <c r="E22" s="13">
        <f>ROUND(D22/2,0)</f>
        <v>97</v>
      </c>
      <c r="F22" s="12">
        <f>D22-E22</f>
        <v>96</v>
      </c>
    </row>
    <row r="23" spans="1:6">
      <c r="A23" s="8"/>
      <c r="B23" s="11" t="s">
        <v>11</v>
      </c>
      <c r="C23" s="10">
        <v>2.63E-4</v>
      </c>
      <c r="D23" s="12">
        <f>ROUND(D$3*C23,0)</f>
        <v>82</v>
      </c>
      <c r="E23" s="13">
        <f>ROUND(D23/2,0)</f>
        <v>41</v>
      </c>
      <c r="F23" s="12">
        <f>D23-E23</f>
        <v>41</v>
      </c>
    </row>
    <row r="24" spans="1:6">
      <c r="A24" s="8">
        <v>2</v>
      </c>
      <c r="B24" s="11" t="s">
        <v>1442</v>
      </c>
      <c r="C24" s="11"/>
      <c r="D24" s="9"/>
      <c r="E24" s="11"/>
      <c r="F24" s="11"/>
    </row>
    <row r="25" spans="1:6">
      <c r="A25" s="8"/>
      <c r="B25" s="11" t="s">
        <v>10</v>
      </c>
      <c r="C25" s="10">
        <v>2.0379999999999999E-3</v>
      </c>
      <c r="D25" s="12">
        <f>ROUND(D$3*C25,0)</f>
        <v>633</v>
      </c>
      <c r="E25" s="13">
        <f>ROUND(D25/2,0)</f>
        <v>317</v>
      </c>
      <c r="F25" s="12">
        <f>D25-E25</f>
        <v>316</v>
      </c>
    </row>
    <row r="26" spans="1:6">
      <c r="A26" s="8"/>
      <c r="B26" s="11" t="s">
        <v>11</v>
      </c>
      <c r="C26" s="10">
        <v>1.6479999999999999E-3</v>
      </c>
      <c r="D26" s="12">
        <f>ROUND(D$3*C26,0)</f>
        <v>512</v>
      </c>
      <c r="E26" s="13">
        <f>ROUND(D26/2,0)</f>
        <v>256</v>
      </c>
      <c r="F26" s="12">
        <f>D26-E26</f>
        <v>256</v>
      </c>
    </row>
    <row r="27" spans="1:6">
      <c r="A27" s="8">
        <v>2</v>
      </c>
      <c r="B27" s="11" t="s">
        <v>1443</v>
      </c>
      <c r="C27" s="11"/>
      <c r="D27" s="9"/>
      <c r="E27" s="11"/>
      <c r="F27" s="11"/>
    </row>
    <row r="28" spans="1:6">
      <c r="A28" s="8"/>
      <c r="B28" s="11" t="s">
        <v>10</v>
      </c>
      <c r="C28" s="10">
        <v>4.35E-4</v>
      </c>
      <c r="D28" s="12">
        <f>ROUND(D$3*C28,0)</f>
        <v>135</v>
      </c>
      <c r="E28" s="13">
        <f>ROUND(D28/2,0)</f>
        <v>68</v>
      </c>
      <c r="F28" s="12">
        <f>D28-E28</f>
        <v>67</v>
      </c>
    </row>
    <row r="29" spans="1:6">
      <c r="A29" s="8"/>
      <c r="B29" s="11" t="s">
        <v>11</v>
      </c>
      <c r="C29" s="10">
        <v>2.2699999999999999E-4</v>
      </c>
      <c r="D29" s="12">
        <f>ROUND(D$3*C29,0)</f>
        <v>71</v>
      </c>
      <c r="E29" s="13">
        <f>ROUND(D29/2,0)</f>
        <v>36</v>
      </c>
      <c r="F29" s="12">
        <f>D29-E29</f>
        <v>35</v>
      </c>
    </row>
    <row r="30" spans="1:6">
      <c r="A30" s="8">
        <v>2</v>
      </c>
      <c r="B30" s="11" t="s">
        <v>1444</v>
      </c>
      <c r="C30" s="11"/>
      <c r="D30" s="9"/>
      <c r="E30" s="11"/>
      <c r="F30" s="11"/>
    </row>
    <row r="31" spans="1:6">
      <c r="A31" s="8"/>
      <c r="B31" s="11" t="s">
        <v>10</v>
      </c>
      <c r="C31" s="10">
        <v>1.2849999999999999E-3</v>
      </c>
      <c r="D31" s="12">
        <f>ROUND(D$3*C31,0)</f>
        <v>399</v>
      </c>
      <c r="E31" s="13">
        <f>ROUND(D31/2,0)</f>
        <v>200</v>
      </c>
      <c r="F31" s="12">
        <f>D31-E31</f>
        <v>199</v>
      </c>
    </row>
    <row r="32" spans="1:6">
      <c r="A32" s="8"/>
      <c r="B32" s="11" t="s">
        <v>11</v>
      </c>
      <c r="C32" s="10">
        <v>6.4700000000000001E-4</v>
      </c>
      <c r="D32" s="12">
        <f>ROUND(D$3*C32,0)</f>
        <v>201</v>
      </c>
      <c r="E32" s="13">
        <f>ROUND(D32/2,0)</f>
        <v>101</v>
      </c>
      <c r="F32" s="12">
        <f>D32-E32</f>
        <v>100</v>
      </c>
    </row>
    <row r="33" spans="1:6">
      <c r="A33" s="8">
        <v>2</v>
      </c>
      <c r="B33" s="11" t="s">
        <v>1445</v>
      </c>
      <c r="C33" s="11"/>
      <c r="D33" s="9"/>
      <c r="E33" s="11"/>
      <c r="F33" s="11"/>
    </row>
    <row r="34" spans="1:6">
      <c r="A34" s="8"/>
      <c r="B34" s="11" t="s">
        <v>10</v>
      </c>
      <c r="C34" s="10">
        <v>3.5049999999999999E-3</v>
      </c>
      <c r="D34" s="12">
        <f>ROUND(D$3*C34,0)</f>
        <v>1089</v>
      </c>
      <c r="E34" s="13">
        <f>ROUND(D34/2,0)</f>
        <v>545</v>
      </c>
      <c r="F34" s="12">
        <f>D34-E34</f>
        <v>544</v>
      </c>
    </row>
    <row r="35" spans="1:6">
      <c r="A35" s="8"/>
      <c r="B35" s="11" t="s">
        <v>11</v>
      </c>
      <c r="C35" s="10">
        <v>2.3310000000000002E-3</v>
      </c>
      <c r="D35" s="12">
        <f>ROUND(D$3*C35,0)</f>
        <v>725</v>
      </c>
      <c r="E35" s="13">
        <f>ROUND(D35/2,0)</f>
        <v>363</v>
      </c>
      <c r="F35" s="12">
        <f>D35-E35</f>
        <v>362</v>
      </c>
    </row>
    <row r="36" spans="1:6">
      <c r="A36" s="8">
        <v>2</v>
      </c>
      <c r="B36" s="11" t="s">
        <v>625</v>
      </c>
      <c r="C36" s="11"/>
      <c r="D36" s="9"/>
      <c r="E36" s="11"/>
      <c r="F36" s="11"/>
    </row>
    <row r="37" spans="1:6">
      <c r="A37" s="8"/>
      <c r="B37" s="11" t="s">
        <v>10</v>
      </c>
      <c r="C37" s="10">
        <v>9.0700000000000004E-4</v>
      </c>
      <c r="D37" s="12">
        <f t="shared" ref="D37:D44" si="0">ROUND(D$3*C37,0)</f>
        <v>282</v>
      </c>
      <c r="E37" s="13">
        <f t="shared" ref="E37:E44" si="1">ROUND(D37/2,0)</f>
        <v>141</v>
      </c>
      <c r="F37" s="12">
        <f t="shared" ref="F37:F44" si="2">D37-E37</f>
        <v>141</v>
      </c>
    </row>
    <row r="38" spans="1:6">
      <c r="A38" s="8"/>
      <c r="B38" s="11" t="s">
        <v>11</v>
      </c>
      <c r="C38" s="10">
        <v>7.1699999999999997E-4</v>
      </c>
      <c r="D38" s="12">
        <f t="shared" si="0"/>
        <v>223</v>
      </c>
      <c r="E38" s="13">
        <f t="shared" si="1"/>
        <v>112</v>
      </c>
      <c r="F38" s="12">
        <f t="shared" si="2"/>
        <v>111</v>
      </c>
    </row>
    <row r="39" spans="1:6">
      <c r="A39" s="8">
        <v>3</v>
      </c>
      <c r="B39" s="11" t="s">
        <v>1446</v>
      </c>
      <c r="C39" s="10">
        <v>5.3200000000000003E-4</v>
      </c>
      <c r="D39" s="12">
        <f t="shared" si="0"/>
        <v>165</v>
      </c>
      <c r="E39" s="13">
        <f t="shared" si="1"/>
        <v>83</v>
      </c>
      <c r="F39" s="12">
        <f t="shared" si="2"/>
        <v>82</v>
      </c>
    </row>
    <row r="40" spans="1:6">
      <c r="A40" s="8">
        <v>3</v>
      </c>
      <c r="B40" s="11" t="s">
        <v>1447</v>
      </c>
      <c r="C40" s="10">
        <v>0</v>
      </c>
      <c r="D40" s="12">
        <f t="shared" si="0"/>
        <v>0</v>
      </c>
      <c r="E40" s="13">
        <f t="shared" si="1"/>
        <v>0</v>
      </c>
      <c r="F40" s="12">
        <f t="shared" si="2"/>
        <v>0</v>
      </c>
    </row>
    <row r="41" spans="1:6">
      <c r="A41" s="8">
        <v>3</v>
      </c>
      <c r="B41" s="11" t="s">
        <v>1448</v>
      </c>
      <c r="C41" s="10">
        <v>4.4551E-2</v>
      </c>
      <c r="D41" s="12">
        <f t="shared" si="0"/>
        <v>13847</v>
      </c>
      <c r="E41" s="13">
        <f t="shared" si="1"/>
        <v>6924</v>
      </c>
      <c r="F41" s="12">
        <f t="shared" si="2"/>
        <v>6923</v>
      </c>
    </row>
    <row r="42" spans="1:6">
      <c r="A42" s="8">
        <v>3</v>
      </c>
      <c r="B42" s="11" t="s">
        <v>1449</v>
      </c>
      <c r="C42" s="10">
        <v>1.73E-3</v>
      </c>
      <c r="D42" s="12">
        <f t="shared" si="0"/>
        <v>538</v>
      </c>
      <c r="E42" s="13">
        <f t="shared" si="1"/>
        <v>269</v>
      </c>
      <c r="F42" s="12">
        <f t="shared" si="2"/>
        <v>269</v>
      </c>
    </row>
    <row r="43" spans="1:6">
      <c r="A43" s="8">
        <v>3</v>
      </c>
      <c r="B43" s="11" t="s">
        <v>1450</v>
      </c>
      <c r="C43" s="10">
        <v>1.8669000000000002E-2</v>
      </c>
      <c r="D43" s="12">
        <f t="shared" si="0"/>
        <v>5803</v>
      </c>
      <c r="E43" s="13">
        <f t="shared" si="1"/>
        <v>2902</v>
      </c>
      <c r="F43" s="12">
        <f t="shared" si="2"/>
        <v>2901</v>
      </c>
    </row>
    <row r="44" spans="1:6">
      <c r="A44" s="8">
        <v>4</v>
      </c>
      <c r="B44" s="11" t="s">
        <v>1451</v>
      </c>
      <c r="C44" s="10">
        <v>0.44004100000000002</v>
      </c>
      <c r="D44" s="9">
        <f t="shared" si="0"/>
        <v>136773</v>
      </c>
      <c r="E44" s="11">
        <f t="shared" si="1"/>
        <v>68387</v>
      </c>
      <c r="F44" s="9">
        <f t="shared" si="2"/>
        <v>68386</v>
      </c>
    </row>
    <row r="45" spans="1:6">
      <c r="A45" s="8"/>
      <c r="B45" s="11" t="s">
        <v>28</v>
      </c>
      <c r="C45" s="11"/>
      <c r="D45" s="14">
        <v>0.57789000000000001</v>
      </c>
      <c r="E45" s="11"/>
      <c r="F45" s="11"/>
    </row>
    <row r="46" spans="1:6">
      <c r="A46" s="8"/>
      <c r="B46" s="11" t="s">
        <v>29</v>
      </c>
      <c r="C46" s="11"/>
      <c r="D46" s="15">
        <f>ROUND(D44*D45,0)</f>
        <v>79040</v>
      </c>
      <c r="E46" s="16">
        <f>ROUND(D46/2,0)</f>
        <v>39520</v>
      </c>
      <c r="F46" s="15">
        <f>D46-E46</f>
        <v>39520</v>
      </c>
    </row>
    <row r="47" spans="1:6">
      <c r="A47" s="8"/>
      <c r="B47" s="11" t="s">
        <v>30</v>
      </c>
      <c r="C47" s="11"/>
      <c r="D47" s="12">
        <f>+D44-D46</f>
        <v>57733</v>
      </c>
      <c r="E47" s="13">
        <f>ROUND(D47/2,0)</f>
        <v>28867</v>
      </c>
      <c r="F47" s="12">
        <f>D47-E47</f>
        <v>28866</v>
      </c>
    </row>
    <row r="48" spans="1:6">
      <c r="A48" s="8">
        <v>4</v>
      </c>
      <c r="B48" s="11" t="s">
        <v>1452</v>
      </c>
      <c r="C48" s="10">
        <v>0.20847199999999999</v>
      </c>
      <c r="D48" s="9">
        <f>ROUND(D$3*C48,0)</f>
        <v>64797</v>
      </c>
      <c r="E48" s="11">
        <f>ROUND(D48/2,0)</f>
        <v>32399</v>
      </c>
      <c r="F48" s="9">
        <f>D48-E48</f>
        <v>32398</v>
      </c>
    </row>
    <row r="49" spans="1:6">
      <c r="A49" s="8"/>
      <c r="B49" s="11" t="s">
        <v>28</v>
      </c>
      <c r="C49" s="11"/>
      <c r="D49" s="14">
        <v>0.471221</v>
      </c>
      <c r="E49" s="11"/>
      <c r="F49" s="11"/>
    </row>
    <row r="50" spans="1:6">
      <c r="A50" s="8"/>
      <c r="B50" s="11" t="s">
        <v>29</v>
      </c>
      <c r="C50" s="11"/>
      <c r="D50" s="15">
        <f>ROUND(D48*D49,0)</f>
        <v>30534</v>
      </c>
      <c r="E50" s="16">
        <f>ROUND(D50/2,0)</f>
        <v>15267</v>
      </c>
      <c r="F50" s="15">
        <f>D50-E50</f>
        <v>15267</v>
      </c>
    </row>
    <row r="51" spans="1:6">
      <c r="A51" s="8"/>
      <c r="B51" s="11" t="s">
        <v>30</v>
      </c>
      <c r="C51" s="11"/>
      <c r="D51" s="12">
        <f>+D48-D50</f>
        <v>34263</v>
      </c>
      <c r="E51" s="13">
        <f>ROUND(D51/2,0)</f>
        <v>17132</v>
      </c>
      <c r="F51" s="12">
        <f>D51-E51</f>
        <v>17131</v>
      </c>
    </row>
    <row r="52" spans="1:6">
      <c r="A52" s="8">
        <v>4</v>
      </c>
      <c r="B52" s="11" t="s">
        <v>1453</v>
      </c>
      <c r="C52" s="10">
        <v>2.3511000000000001E-2</v>
      </c>
      <c r="D52" s="9">
        <f>ROUND(D$3*C52,0)</f>
        <v>7308</v>
      </c>
      <c r="E52" s="11">
        <f>ROUND(D52/2,0)</f>
        <v>3654</v>
      </c>
      <c r="F52" s="9">
        <f>D52-E52</f>
        <v>3654</v>
      </c>
    </row>
    <row r="53" spans="1:6">
      <c r="A53" s="8"/>
      <c r="B53" s="11" t="s">
        <v>28</v>
      </c>
      <c r="C53" s="11"/>
      <c r="D53" s="14">
        <v>0.60457099999999997</v>
      </c>
      <c r="E53" s="11"/>
      <c r="F53" s="11"/>
    </row>
    <row r="54" spans="1:6">
      <c r="A54" s="8"/>
      <c r="B54" s="11" t="s">
        <v>29</v>
      </c>
      <c r="C54" s="11"/>
      <c r="D54" s="15">
        <f>ROUND(D52*D53,0)</f>
        <v>4418</v>
      </c>
      <c r="E54" s="16">
        <f t="shared" ref="E54:E61" si="3">ROUND(D54/2,0)</f>
        <v>2209</v>
      </c>
      <c r="F54" s="15">
        <f t="shared" ref="F54:F61" si="4">D54-E54</f>
        <v>2209</v>
      </c>
    </row>
    <row r="55" spans="1:6">
      <c r="A55" s="8"/>
      <c r="B55" s="11" t="s">
        <v>30</v>
      </c>
      <c r="C55" s="11"/>
      <c r="D55" s="12">
        <f>+D52-D54</f>
        <v>2890</v>
      </c>
      <c r="E55" s="13">
        <f t="shared" si="3"/>
        <v>1445</v>
      </c>
      <c r="F55" s="12">
        <f t="shared" si="4"/>
        <v>1445</v>
      </c>
    </row>
    <row r="56" spans="1:6">
      <c r="A56" s="8">
        <v>5</v>
      </c>
      <c r="B56" s="11" t="s">
        <v>1454</v>
      </c>
      <c r="C56" s="10">
        <v>1.7475000000000001E-2</v>
      </c>
      <c r="D56" s="12">
        <f>ROUND(D$3*C56,0)</f>
        <v>5432</v>
      </c>
      <c r="E56" s="13">
        <f t="shared" si="3"/>
        <v>2716</v>
      </c>
      <c r="F56" s="12">
        <f t="shared" si="4"/>
        <v>2716</v>
      </c>
    </row>
    <row r="57" spans="1:6">
      <c r="A57" s="8">
        <v>5</v>
      </c>
      <c r="B57" s="11" t="s">
        <v>1455</v>
      </c>
      <c r="C57" s="10">
        <v>7.4100000000000001E-4</v>
      </c>
      <c r="D57" s="12">
        <f>ROUND(D$3*C57,0)</f>
        <v>230</v>
      </c>
      <c r="E57" s="13">
        <f t="shared" si="3"/>
        <v>115</v>
      </c>
      <c r="F57" s="12">
        <f t="shared" si="4"/>
        <v>115</v>
      </c>
    </row>
    <row r="58" spans="1:6">
      <c r="A58" s="8">
        <v>5</v>
      </c>
      <c r="B58" s="11" t="s">
        <v>1456</v>
      </c>
      <c r="C58" s="10">
        <v>3.0959999999999998E-3</v>
      </c>
      <c r="D58" s="12">
        <f>ROUND(D$3*C58,0)</f>
        <v>962</v>
      </c>
      <c r="E58" s="13">
        <f t="shared" si="3"/>
        <v>481</v>
      </c>
      <c r="F58" s="12">
        <f t="shared" si="4"/>
        <v>481</v>
      </c>
    </row>
    <row r="59" spans="1:6">
      <c r="A59" s="8">
        <v>6</v>
      </c>
      <c r="B59" s="11" t="s">
        <v>1457</v>
      </c>
      <c r="C59" s="10">
        <v>2.6879999999999999E-3</v>
      </c>
      <c r="D59" s="12">
        <f>ROUND(D$3*C59,0)</f>
        <v>835</v>
      </c>
      <c r="E59" s="13">
        <f t="shared" si="3"/>
        <v>418</v>
      </c>
      <c r="F59" s="12">
        <f t="shared" si="4"/>
        <v>417</v>
      </c>
    </row>
    <row r="60" spans="1:6">
      <c r="A60" s="8">
        <v>6</v>
      </c>
      <c r="B60" s="11" t="s">
        <v>1458</v>
      </c>
      <c r="C60" s="10">
        <v>1.1932E-2</v>
      </c>
      <c r="D60" s="12">
        <f>ROUND(D$3*C60,0)</f>
        <v>3709</v>
      </c>
      <c r="E60" s="13">
        <f t="shared" si="3"/>
        <v>1855</v>
      </c>
      <c r="F60" s="12">
        <f t="shared" si="4"/>
        <v>1854</v>
      </c>
    </row>
    <row r="61" spans="1:6">
      <c r="A61" s="8">
        <v>6</v>
      </c>
      <c r="B61" s="11" t="s">
        <v>1459</v>
      </c>
      <c r="C61" s="10">
        <v>2.3259999999999392E-3</v>
      </c>
      <c r="D61" s="12">
        <f>+D3-SUM(D4:D5)-SUM(D10:D44)-D48-D52-SUM(D56:D60)</f>
        <v>723</v>
      </c>
      <c r="E61" s="13">
        <f t="shared" si="3"/>
        <v>362</v>
      </c>
      <c r="F61" s="12">
        <f t="shared" si="4"/>
        <v>361</v>
      </c>
    </row>
    <row r="62" spans="1:6">
      <c r="A62" s="8"/>
      <c r="B62" s="28" t="s">
        <v>288</v>
      </c>
      <c r="C62" s="10">
        <v>1</v>
      </c>
      <c r="D62" s="12">
        <f>+D4+SUM(D7:D43)+SUM(D46:D47)+SUM(D50:D51)+SUM(D54:D61)</f>
        <v>310819</v>
      </c>
      <c r="E62" s="12">
        <f>+E4+SUM(E7:E43)+SUM(E46:E47)+SUM(E50:E51)+SUM(E54:E61)</f>
        <v>155419</v>
      </c>
      <c r="F62" s="12">
        <f>+F4+SUM(F7:F43)+SUM(F46:F47)+SUM(F50:F51)+SUM(F54:F61)</f>
        <v>155400</v>
      </c>
    </row>
    <row r="63" spans="1:6">
      <c r="B63" s="18" t="s">
        <v>38</v>
      </c>
      <c r="D63" s="19">
        <f>+D4</f>
        <v>412</v>
      </c>
      <c r="E63" s="19">
        <f>+E4</f>
        <v>206</v>
      </c>
      <c r="F63" s="19">
        <f>+F4</f>
        <v>206</v>
      </c>
    </row>
    <row r="64" spans="1:6">
      <c r="B64" s="2" t="s">
        <v>39</v>
      </c>
      <c r="D64" s="19">
        <f>+D7</f>
        <v>4409</v>
      </c>
      <c r="E64" s="19">
        <f>+E7</f>
        <v>2205</v>
      </c>
      <c r="F64" s="19">
        <f>+F7</f>
        <v>2204</v>
      </c>
    </row>
    <row r="65" spans="1:8">
      <c r="B65" s="2" t="s">
        <v>40</v>
      </c>
      <c r="D65" s="19">
        <f>+D46+D50+D54</f>
        <v>113992</v>
      </c>
      <c r="E65" s="19">
        <f>+E46+E50+E54</f>
        <v>56996</v>
      </c>
      <c r="F65" s="19">
        <f>+F46+F50+F54</f>
        <v>56996</v>
      </c>
      <c r="H65" s="3">
        <v>1</v>
      </c>
    </row>
    <row r="66" spans="1:8">
      <c r="B66" s="18" t="s">
        <v>41</v>
      </c>
      <c r="D66" s="19">
        <f>+D62-D63-D64-D65</f>
        <v>192006</v>
      </c>
      <c r="E66" s="19">
        <f>+E62-E63-E64-E65</f>
        <v>96012</v>
      </c>
      <c r="F66" s="19">
        <f>+F62-F63-F64-F65</f>
        <v>95994</v>
      </c>
      <c r="H66" s="3">
        <v>2</v>
      </c>
    </row>
    <row r="68" spans="1:8" hidden="1">
      <c r="B68" s="3" t="s">
        <v>42</v>
      </c>
      <c r="C68" s="4">
        <v>9.9999999993941741E-7</v>
      </c>
      <c r="D68" s="3">
        <f>+D61-ROUND(D3*C61,0)</f>
        <v>0</v>
      </c>
    </row>
    <row r="71" spans="1:8">
      <c r="A71" s="1" t="s">
        <v>590</v>
      </c>
    </row>
  </sheetData>
  <pageMargins left="0.7" right="0.7" top="0.75" bottom="0.75" header="0.3" footer="0.3"/>
  <pageSetup scale="64"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67">
    <pageSetUpPr fitToPage="1"/>
  </sheetPr>
  <dimension ref="A1:WVB75"/>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1460</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Worksheet'!$D$68</f>
        <v>243150</v>
      </c>
      <c r="E3" s="11"/>
      <c r="F3" s="11"/>
    </row>
    <row r="4" spans="1:6">
      <c r="A4" s="8">
        <v>0</v>
      </c>
      <c r="B4" s="11" t="s">
        <v>4</v>
      </c>
      <c r="C4" s="10">
        <v>1.2019999999999999E-3</v>
      </c>
      <c r="D4" s="12">
        <f>ROUND(D$3*C4,0)</f>
        <v>292</v>
      </c>
      <c r="E4" s="13">
        <f>ROUND(D4/2,0)</f>
        <v>146</v>
      </c>
      <c r="F4" s="12">
        <f>D4-E4</f>
        <v>146</v>
      </c>
    </row>
    <row r="5" spans="1:6">
      <c r="A5" s="8">
        <v>1</v>
      </c>
      <c r="B5" s="11" t="s">
        <v>1461</v>
      </c>
      <c r="C5" s="10">
        <v>0.30420799999999998</v>
      </c>
      <c r="D5" s="9">
        <f>ROUND(D$3*C5,0)</f>
        <v>73968</v>
      </c>
      <c r="E5" s="11">
        <f>ROUND(D5/2,0)</f>
        <v>36984</v>
      </c>
      <c r="F5" s="9">
        <f>D5-E5</f>
        <v>36984</v>
      </c>
    </row>
    <row r="6" spans="1:6">
      <c r="A6" s="8"/>
      <c r="B6" s="11" t="s">
        <v>6</v>
      </c>
      <c r="C6" s="11"/>
      <c r="D6" s="14">
        <v>0.25436599999999998</v>
      </c>
      <c r="E6" s="11"/>
      <c r="F6" s="11"/>
    </row>
    <row r="7" spans="1:6">
      <c r="A7" s="8"/>
      <c r="B7" s="11" t="s">
        <v>7</v>
      </c>
      <c r="C7" s="11"/>
      <c r="D7" s="15">
        <f>ROUND(D5*D6,0)</f>
        <v>18815</v>
      </c>
      <c r="E7" s="16">
        <f>ROUND(D7/2,0)</f>
        <v>9408</v>
      </c>
      <c r="F7" s="15">
        <f>D7-E7</f>
        <v>9407</v>
      </c>
    </row>
    <row r="8" spans="1:6">
      <c r="A8" s="8"/>
      <c r="B8" s="11" t="s">
        <v>8</v>
      </c>
      <c r="C8" s="11"/>
      <c r="D8" s="12">
        <f>+D5-D7</f>
        <v>55153</v>
      </c>
      <c r="E8" s="13">
        <f>ROUND(D8/2,0)</f>
        <v>27577</v>
      </c>
      <c r="F8" s="12">
        <f>D8-E8</f>
        <v>27576</v>
      </c>
    </row>
    <row r="9" spans="1:6">
      <c r="A9" s="8">
        <v>2</v>
      </c>
      <c r="B9" s="11" t="s">
        <v>1299</v>
      </c>
      <c r="C9" s="11"/>
      <c r="D9" s="9"/>
      <c r="E9" s="11"/>
      <c r="F9" s="11"/>
    </row>
    <row r="10" spans="1:6">
      <c r="A10" s="8"/>
      <c r="B10" s="11" t="s">
        <v>10</v>
      </c>
      <c r="C10" s="10">
        <v>4.95E-4</v>
      </c>
      <c r="D10" s="12">
        <f>ROUND(D$3*C10,0)</f>
        <v>120</v>
      </c>
      <c r="E10" s="13">
        <f>ROUND(D10/2,0)</f>
        <v>60</v>
      </c>
      <c r="F10" s="12">
        <f>D10-E10</f>
        <v>60</v>
      </c>
    </row>
    <row r="11" spans="1:6">
      <c r="A11" s="8"/>
      <c r="B11" s="11" t="s">
        <v>11</v>
      </c>
      <c r="C11" s="10">
        <v>2.2000000000000001E-4</v>
      </c>
      <c r="D11" s="12">
        <f>ROUND(D$3*C11,0)</f>
        <v>53</v>
      </c>
      <c r="E11" s="13">
        <f>ROUND(D11/2,0)</f>
        <v>27</v>
      </c>
      <c r="F11" s="12">
        <f>D11-E11</f>
        <v>26</v>
      </c>
    </row>
    <row r="12" spans="1:6">
      <c r="A12" s="8">
        <v>2</v>
      </c>
      <c r="B12" s="11" t="s">
        <v>249</v>
      </c>
      <c r="C12" s="11"/>
      <c r="D12" s="9"/>
      <c r="E12" s="11"/>
      <c r="F12" s="11"/>
    </row>
    <row r="13" spans="1:6">
      <c r="A13" s="8"/>
      <c r="B13" s="11" t="s">
        <v>10</v>
      </c>
      <c r="C13" s="10">
        <v>8.1899999999999996E-4</v>
      </c>
      <c r="D13" s="12">
        <f>ROUND(D$3*C13,0)</f>
        <v>199</v>
      </c>
      <c r="E13" s="13">
        <f>ROUND(D13/2,0)</f>
        <v>100</v>
      </c>
      <c r="F13" s="12">
        <f>D13-E13</f>
        <v>99</v>
      </c>
    </row>
    <row r="14" spans="1:6">
      <c r="A14" s="8"/>
      <c r="B14" s="11" t="s">
        <v>11</v>
      </c>
      <c r="C14" s="10">
        <v>5.6400000000000005E-4</v>
      </c>
      <c r="D14" s="12">
        <f>ROUND(D$3*C14,0)</f>
        <v>137</v>
      </c>
      <c r="E14" s="13">
        <f>ROUND(D14/2,0)</f>
        <v>69</v>
      </c>
      <c r="F14" s="12">
        <f>D14-E14</f>
        <v>68</v>
      </c>
    </row>
    <row r="15" spans="1:6">
      <c r="A15" s="8">
        <v>2</v>
      </c>
      <c r="B15" s="11" t="s">
        <v>372</v>
      </c>
      <c r="C15" s="11"/>
      <c r="D15" s="9"/>
      <c r="E15" s="11"/>
      <c r="F15" s="11"/>
    </row>
    <row r="16" spans="1:6">
      <c r="A16" s="8"/>
      <c r="B16" s="11" t="s">
        <v>10</v>
      </c>
      <c r="C16" s="10">
        <v>5.7600000000000001E-4</v>
      </c>
      <c r="D16" s="12">
        <f>ROUND(D$3*C16,0)</f>
        <v>140</v>
      </c>
      <c r="E16" s="13">
        <f>ROUND(D16/2,0)</f>
        <v>70</v>
      </c>
      <c r="F16" s="12">
        <f>D16-E16</f>
        <v>70</v>
      </c>
    </row>
    <row r="17" spans="1:6">
      <c r="A17" s="8"/>
      <c r="B17" s="11" t="s">
        <v>11</v>
      </c>
      <c r="C17" s="10">
        <v>4.2900000000000002E-4</v>
      </c>
      <c r="D17" s="12">
        <f>ROUND(D$3*C17,0)</f>
        <v>104</v>
      </c>
      <c r="E17" s="13">
        <f>ROUND(D17/2,0)</f>
        <v>52</v>
      </c>
      <c r="F17" s="12">
        <f>D17-E17</f>
        <v>52</v>
      </c>
    </row>
    <row r="18" spans="1:6">
      <c r="A18" s="8">
        <v>2</v>
      </c>
      <c r="B18" s="11" t="s">
        <v>86</v>
      </c>
      <c r="C18" s="11"/>
      <c r="D18" s="9"/>
      <c r="E18" s="11"/>
      <c r="F18" s="11"/>
    </row>
    <row r="19" spans="1:6">
      <c r="A19" s="8"/>
      <c r="B19" s="11" t="s">
        <v>10</v>
      </c>
      <c r="C19" s="10">
        <v>3.3599999999999998E-4</v>
      </c>
      <c r="D19" s="12">
        <f>ROUND(D$3*C19,0)</f>
        <v>82</v>
      </c>
      <c r="E19" s="13">
        <f>ROUND(D19/2,0)</f>
        <v>41</v>
      </c>
      <c r="F19" s="12">
        <f>D19-E19</f>
        <v>41</v>
      </c>
    </row>
    <row r="20" spans="1:6">
      <c r="A20" s="8"/>
      <c r="B20" s="11" t="s">
        <v>11</v>
      </c>
      <c r="C20" s="10">
        <v>2.0900000000000001E-4</v>
      </c>
      <c r="D20" s="12">
        <f>ROUND(D$3*C20,0)</f>
        <v>51</v>
      </c>
      <c r="E20" s="13">
        <f>ROUND(D20/2,0)</f>
        <v>26</v>
      </c>
      <c r="F20" s="12">
        <f>D20-E20</f>
        <v>25</v>
      </c>
    </row>
    <row r="21" spans="1:6">
      <c r="A21" s="8">
        <v>2</v>
      </c>
      <c r="B21" s="11" t="s">
        <v>1107</v>
      </c>
      <c r="C21" s="11"/>
      <c r="D21" s="9"/>
      <c r="E21" s="11"/>
      <c r="F21" s="11"/>
    </row>
    <row r="22" spans="1:6">
      <c r="A22" s="8"/>
      <c r="B22" s="11" t="s">
        <v>10</v>
      </c>
      <c r="C22" s="10">
        <v>2.5099999999999998E-4</v>
      </c>
      <c r="D22" s="12">
        <f>ROUND(D$3*C22,0)</f>
        <v>61</v>
      </c>
      <c r="E22" s="13">
        <f>ROUND(D22/2,0)</f>
        <v>31</v>
      </c>
      <c r="F22" s="12">
        <f>D22-E22</f>
        <v>30</v>
      </c>
    </row>
    <row r="23" spans="1:6">
      <c r="A23" s="8"/>
      <c r="B23" s="11" t="s">
        <v>11</v>
      </c>
      <c r="C23" s="10">
        <v>1.7799999999999999E-4</v>
      </c>
      <c r="D23" s="12">
        <f>ROUND(D$3*C23,0)</f>
        <v>43</v>
      </c>
      <c r="E23" s="13">
        <f>ROUND(D23/2,0)</f>
        <v>22</v>
      </c>
      <c r="F23" s="12">
        <f>D23-E23</f>
        <v>21</v>
      </c>
    </row>
    <row r="24" spans="1:6">
      <c r="A24" s="8">
        <v>2</v>
      </c>
      <c r="B24" s="11" t="s">
        <v>14</v>
      </c>
      <c r="C24" s="11"/>
      <c r="D24" s="9"/>
      <c r="E24" s="11"/>
      <c r="F24" s="11"/>
    </row>
    <row r="25" spans="1:6">
      <c r="A25" s="8"/>
      <c r="B25" s="11" t="s">
        <v>10</v>
      </c>
      <c r="C25" s="10">
        <v>6.9999999999999999E-4</v>
      </c>
      <c r="D25" s="12">
        <f>ROUND(D$3*C25,0)</f>
        <v>170</v>
      </c>
      <c r="E25" s="13">
        <f>ROUND(D25/2,0)</f>
        <v>85</v>
      </c>
      <c r="F25" s="12">
        <f>D25-E25</f>
        <v>85</v>
      </c>
    </row>
    <row r="26" spans="1:6">
      <c r="A26" s="8"/>
      <c r="B26" s="11" t="s">
        <v>11</v>
      </c>
      <c r="C26" s="10">
        <v>4.0999999999999999E-4</v>
      </c>
      <c r="D26" s="12">
        <f>ROUND(D$3*C26,0)</f>
        <v>100</v>
      </c>
      <c r="E26" s="13">
        <f>ROUND(D26/2,0)</f>
        <v>50</v>
      </c>
      <c r="F26" s="12">
        <f>D26-E26</f>
        <v>50</v>
      </c>
    </row>
    <row r="27" spans="1:6">
      <c r="A27" s="8">
        <v>2</v>
      </c>
      <c r="B27" s="11" t="s">
        <v>16</v>
      </c>
      <c r="C27" s="11"/>
      <c r="D27" s="9"/>
      <c r="E27" s="11"/>
      <c r="F27" s="11"/>
    </row>
    <row r="28" spans="1:6">
      <c r="A28" s="8"/>
      <c r="B28" s="11" t="s">
        <v>10</v>
      </c>
      <c r="C28" s="10">
        <v>1.523E-3</v>
      </c>
      <c r="D28" s="12">
        <f>ROUND(D$3*C28,0)</f>
        <v>370</v>
      </c>
      <c r="E28" s="13">
        <f>ROUND(D28/2,0)</f>
        <v>185</v>
      </c>
      <c r="F28" s="12">
        <f>D28-E28</f>
        <v>185</v>
      </c>
    </row>
    <row r="29" spans="1:6">
      <c r="A29" s="8"/>
      <c r="B29" s="11" t="s">
        <v>11</v>
      </c>
      <c r="C29" s="10">
        <v>1.627E-3</v>
      </c>
      <c r="D29" s="12">
        <f>ROUND(D$3*C29,0)</f>
        <v>396</v>
      </c>
      <c r="E29" s="13">
        <f>ROUND(D29/2,0)</f>
        <v>198</v>
      </c>
      <c r="F29" s="12">
        <f>D29-E29</f>
        <v>198</v>
      </c>
    </row>
    <row r="30" spans="1:6">
      <c r="A30" s="8">
        <v>2</v>
      </c>
      <c r="B30" s="11" t="s">
        <v>1462</v>
      </c>
      <c r="C30" s="11"/>
      <c r="D30" s="9"/>
      <c r="E30" s="11"/>
      <c r="F30" s="11"/>
    </row>
    <row r="31" spans="1:6">
      <c r="A31" s="8"/>
      <c r="B31" s="11" t="s">
        <v>10</v>
      </c>
      <c r="C31" s="10">
        <v>2.1599999999999999E-4</v>
      </c>
      <c r="D31" s="12">
        <f>ROUND(D$3*C31,0)</f>
        <v>53</v>
      </c>
      <c r="E31" s="13">
        <f>ROUND(D31/2,0)</f>
        <v>27</v>
      </c>
      <c r="F31" s="12">
        <f>D31-E31</f>
        <v>26</v>
      </c>
    </row>
    <row r="32" spans="1:6">
      <c r="A32" s="8"/>
      <c r="B32" s="11" t="s">
        <v>11</v>
      </c>
      <c r="C32" s="10">
        <v>1.0399999999999999E-4</v>
      </c>
      <c r="D32" s="12">
        <f>ROUND(D$3*C32,0)</f>
        <v>25</v>
      </c>
      <c r="E32" s="13">
        <f>ROUND(D32/2,0)</f>
        <v>13</v>
      </c>
      <c r="F32" s="12">
        <f>D32-E32</f>
        <v>12</v>
      </c>
    </row>
    <row r="33" spans="1:6">
      <c r="A33" s="8">
        <v>2</v>
      </c>
      <c r="B33" s="11" t="s">
        <v>404</v>
      </c>
      <c r="C33" s="11"/>
      <c r="D33" s="9"/>
      <c r="E33" s="11"/>
      <c r="F33" s="11"/>
    </row>
    <row r="34" spans="1:6">
      <c r="A34" s="8"/>
      <c r="B34" s="11" t="s">
        <v>10</v>
      </c>
      <c r="C34" s="10">
        <v>5.2379999999999996E-3</v>
      </c>
      <c r="D34" s="12">
        <f>ROUND(D$3*C34,0)</f>
        <v>1274</v>
      </c>
      <c r="E34" s="13">
        <f>ROUND(D34/2,0)</f>
        <v>637</v>
      </c>
      <c r="F34" s="12">
        <f>D34-E34</f>
        <v>637</v>
      </c>
    </row>
    <row r="35" spans="1:6">
      <c r="A35" s="8"/>
      <c r="B35" s="11" t="s">
        <v>11</v>
      </c>
      <c r="C35" s="10">
        <v>2.1570000000000001E-3</v>
      </c>
      <c r="D35" s="12">
        <f>ROUND(D$3*C35,0)</f>
        <v>524</v>
      </c>
      <c r="E35" s="13">
        <f>ROUND(D35/2,0)</f>
        <v>262</v>
      </c>
      <c r="F35" s="12">
        <f>D35-E35</f>
        <v>262</v>
      </c>
    </row>
    <row r="36" spans="1:6">
      <c r="A36" s="8">
        <v>2</v>
      </c>
      <c r="B36" s="11" t="s">
        <v>183</v>
      </c>
      <c r="C36" s="11"/>
      <c r="D36" s="12"/>
      <c r="E36" s="11"/>
      <c r="F36" s="11"/>
    </row>
    <row r="37" spans="1:6">
      <c r="A37" s="8"/>
      <c r="B37" s="11" t="s">
        <v>10</v>
      </c>
      <c r="C37" s="10">
        <v>1.225E-3</v>
      </c>
      <c r="D37" s="12">
        <f>ROUND(D$3*C37,0)</f>
        <v>298</v>
      </c>
      <c r="E37" s="13">
        <f>ROUND(D37/2,0)</f>
        <v>149</v>
      </c>
      <c r="F37" s="12">
        <f>D37-E37</f>
        <v>149</v>
      </c>
    </row>
    <row r="38" spans="1:6">
      <c r="A38" s="8"/>
      <c r="B38" s="11" t="s">
        <v>11</v>
      </c>
      <c r="C38" s="10">
        <v>1.0820000000000001E-3</v>
      </c>
      <c r="D38" s="12">
        <f>ROUND(D$3*C38,0)</f>
        <v>263</v>
      </c>
      <c r="E38" s="13">
        <f>ROUND(D38/2,0)</f>
        <v>132</v>
      </c>
      <c r="F38" s="12">
        <f>D38-E38</f>
        <v>131</v>
      </c>
    </row>
    <row r="39" spans="1:6">
      <c r="A39" s="8">
        <v>2</v>
      </c>
      <c r="B39" s="11" t="s">
        <v>169</v>
      </c>
      <c r="C39" s="11"/>
      <c r="D39" s="9"/>
      <c r="E39" s="11"/>
      <c r="F39" s="11"/>
    </row>
    <row r="40" spans="1:6">
      <c r="A40" s="8"/>
      <c r="B40" s="11" t="s">
        <v>10</v>
      </c>
      <c r="C40" s="10">
        <v>2.4970000000000001E-3</v>
      </c>
      <c r="D40" s="12">
        <f>ROUND(D$3*C40,0)</f>
        <v>607</v>
      </c>
      <c r="E40" s="13">
        <f>ROUND(D40/2,0)</f>
        <v>304</v>
      </c>
      <c r="F40" s="12">
        <f>D40-E40</f>
        <v>303</v>
      </c>
    </row>
    <row r="41" spans="1:6">
      <c r="A41" s="8"/>
      <c r="B41" s="11" t="s">
        <v>11</v>
      </c>
      <c r="C41" s="10">
        <v>1.8400000000000001E-3</v>
      </c>
      <c r="D41" s="12">
        <f>ROUND(D$3*C41,0)</f>
        <v>447</v>
      </c>
      <c r="E41" s="13">
        <f>ROUND(D41/2,0)</f>
        <v>224</v>
      </c>
      <c r="F41" s="12">
        <f>D41-E41</f>
        <v>223</v>
      </c>
    </row>
    <row r="42" spans="1:6">
      <c r="A42" s="8">
        <v>2</v>
      </c>
      <c r="B42" s="11" t="s">
        <v>1463</v>
      </c>
      <c r="C42" s="11"/>
      <c r="D42" s="9"/>
      <c r="E42" s="11"/>
      <c r="F42" s="11"/>
    </row>
    <row r="43" spans="1:6">
      <c r="A43" s="8"/>
      <c r="B43" s="11" t="s">
        <v>10</v>
      </c>
      <c r="C43" s="10">
        <v>2.6940000000000002E-3</v>
      </c>
      <c r="D43" s="12">
        <f t="shared" ref="D43:D49" si="0">ROUND(D$3*C43,0)</f>
        <v>655</v>
      </c>
      <c r="E43" s="13">
        <f t="shared" ref="E43:E49" si="1">ROUND(D43/2,0)</f>
        <v>328</v>
      </c>
      <c r="F43" s="12">
        <f t="shared" ref="F43:F49" si="2">D43-E43</f>
        <v>327</v>
      </c>
    </row>
    <row r="44" spans="1:6">
      <c r="A44" s="8"/>
      <c r="B44" s="11" t="s">
        <v>11</v>
      </c>
      <c r="C44" s="10">
        <v>1.701E-3</v>
      </c>
      <c r="D44" s="12">
        <f t="shared" si="0"/>
        <v>414</v>
      </c>
      <c r="E44" s="13">
        <f t="shared" si="1"/>
        <v>207</v>
      </c>
      <c r="F44" s="12">
        <f t="shared" si="2"/>
        <v>207</v>
      </c>
    </row>
    <row r="45" spans="1:6">
      <c r="A45" s="8">
        <v>3</v>
      </c>
      <c r="B45" s="11" t="s">
        <v>1464</v>
      </c>
      <c r="C45" s="10">
        <v>1.3664000000000001E-2</v>
      </c>
      <c r="D45" s="12">
        <f t="shared" si="0"/>
        <v>3322</v>
      </c>
      <c r="E45" s="13">
        <f t="shared" si="1"/>
        <v>1661</v>
      </c>
      <c r="F45" s="12">
        <f t="shared" si="2"/>
        <v>1661</v>
      </c>
    </row>
    <row r="46" spans="1:6">
      <c r="A46" s="8">
        <v>3</v>
      </c>
      <c r="B46" s="11" t="s">
        <v>1465</v>
      </c>
      <c r="C46" s="10">
        <v>7.0619999999999997E-3</v>
      </c>
      <c r="D46" s="12">
        <f t="shared" si="0"/>
        <v>1717</v>
      </c>
      <c r="E46" s="13">
        <f t="shared" si="1"/>
        <v>859</v>
      </c>
      <c r="F46" s="12">
        <f t="shared" si="2"/>
        <v>858</v>
      </c>
    </row>
    <row r="47" spans="1:6">
      <c r="A47" s="8">
        <v>3</v>
      </c>
      <c r="B47" s="11" t="s">
        <v>1466</v>
      </c>
      <c r="C47" s="10">
        <v>1.307E-3</v>
      </c>
      <c r="D47" s="12">
        <f t="shared" si="0"/>
        <v>318</v>
      </c>
      <c r="E47" s="13">
        <f t="shared" si="1"/>
        <v>159</v>
      </c>
      <c r="F47" s="12">
        <f t="shared" si="2"/>
        <v>159</v>
      </c>
    </row>
    <row r="48" spans="1:6">
      <c r="A48" s="8">
        <v>3</v>
      </c>
      <c r="B48" s="11" t="s">
        <v>1467</v>
      </c>
      <c r="C48" s="10">
        <v>3.4708000000000003E-2</v>
      </c>
      <c r="D48" s="12">
        <f t="shared" si="0"/>
        <v>8439</v>
      </c>
      <c r="E48" s="13">
        <f t="shared" si="1"/>
        <v>4220</v>
      </c>
      <c r="F48" s="12">
        <f t="shared" si="2"/>
        <v>4219</v>
      </c>
    </row>
    <row r="49" spans="1:6">
      <c r="A49" s="8">
        <v>4</v>
      </c>
      <c r="B49" s="11" t="s">
        <v>557</v>
      </c>
      <c r="C49" s="10">
        <v>3.3286000000000003E-2</v>
      </c>
      <c r="D49" s="9">
        <f t="shared" si="0"/>
        <v>8093</v>
      </c>
      <c r="E49" s="11">
        <f t="shared" si="1"/>
        <v>4047</v>
      </c>
      <c r="F49" s="9">
        <f t="shared" si="2"/>
        <v>4046</v>
      </c>
    </row>
    <row r="50" spans="1:6">
      <c r="A50" s="8"/>
      <c r="B50" s="11" t="s">
        <v>28</v>
      </c>
      <c r="C50" s="11"/>
      <c r="D50" s="14">
        <v>0.485238</v>
      </c>
      <c r="E50" s="11"/>
      <c r="F50" s="11"/>
    </row>
    <row r="51" spans="1:6">
      <c r="A51" s="8"/>
      <c r="B51" s="11" t="s">
        <v>29</v>
      </c>
      <c r="C51" s="11"/>
      <c r="D51" s="15">
        <f>ROUND(D49*D50,0)</f>
        <v>3927</v>
      </c>
      <c r="E51" s="16">
        <f>ROUND(D51/2,0)</f>
        <v>1964</v>
      </c>
      <c r="F51" s="15">
        <f>D51-E51</f>
        <v>1963</v>
      </c>
    </row>
    <row r="52" spans="1:6">
      <c r="A52" s="8"/>
      <c r="B52" s="11" t="s">
        <v>30</v>
      </c>
      <c r="C52" s="11"/>
      <c r="D52" s="12">
        <f>+D49-D51</f>
        <v>4166</v>
      </c>
      <c r="E52" s="13">
        <f>ROUND(D52/2,0)</f>
        <v>2083</v>
      </c>
      <c r="F52" s="12">
        <f>D52-E52</f>
        <v>2083</v>
      </c>
    </row>
    <row r="53" spans="1:6">
      <c r="A53" s="8">
        <v>4</v>
      </c>
      <c r="B53" s="11" t="s">
        <v>1468</v>
      </c>
      <c r="C53" s="10">
        <v>0.30989100000000003</v>
      </c>
      <c r="D53" s="9">
        <f>ROUND(D$3*C53,0)</f>
        <v>75350</v>
      </c>
      <c r="E53" s="11">
        <f>ROUND(D53/2,0)</f>
        <v>37675</v>
      </c>
      <c r="F53" s="9">
        <f>D53-E53</f>
        <v>37675</v>
      </c>
    </row>
    <row r="54" spans="1:6">
      <c r="A54" s="8"/>
      <c r="B54" s="11" t="s">
        <v>28</v>
      </c>
      <c r="C54" s="11"/>
      <c r="D54" s="14">
        <v>0.50509400000000004</v>
      </c>
      <c r="E54" s="11"/>
      <c r="F54" s="11"/>
    </row>
    <row r="55" spans="1:6">
      <c r="A55" s="8"/>
      <c r="B55" s="11" t="s">
        <v>29</v>
      </c>
      <c r="C55" s="11"/>
      <c r="D55" s="15">
        <f>ROUND(D53*D54,0)</f>
        <v>38059</v>
      </c>
      <c r="E55" s="16">
        <f>ROUND(D55/2,0)</f>
        <v>19030</v>
      </c>
      <c r="F55" s="15">
        <f>D55-E55</f>
        <v>19029</v>
      </c>
    </row>
    <row r="56" spans="1:6">
      <c r="A56" s="8"/>
      <c r="B56" s="11" t="s">
        <v>30</v>
      </c>
      <c r="C56" s="11"/>
      <c r="D56" s="12">
        <f>+D53-D55</f>
        <v>37291</v>
      </c>
      <c r="E56" s="13">
        <f>ROUND(D56/2,0)</f>
        <v>18646</v>
      </c>
      <c r="F56" s="12">
        <f>D56-E56</f>
        <v>18645</v>
      </c>
    </row>
    <row r="57" spans="1:6">
      <c r="A57" s="8">
        <v>4</v>
      </c>
      <c r="B57" s="11" t="s">
        <v>1469</v>
      </c>
      <c r="C57" s="10">
        <v>3.6088000000000002E-2</v>
      </c>
      <c r="D57" s="9">
        <f>ROUND(D$3*C57,0)</f>
        <v>8775</v>
      </c>
      <c r="E57" s="11">
        <f>ROUND(D57/2,0)</f>
        <v>4388</v>
      </c>
      <c r="F57" s="9">
        <f>D57-E57</f>
        <v>4387</v>
      </c>
    </row>
    <row r="58" spans="1:6">
      <c r="A58" s="8"/>
      <c r="B58" s="11" t="s">
        <v>28</v>
      </c>
      <c r="C58" s="11"/>
      <c r="D58" s="14">
        <v>0.35514899999999999</v>
      </c>
      <c r="E58" s="11"/>
      <c r="F58" s="11"/>
    </row>
    <row r="59" spans="1:6">
      <c r="A59" s="8"/>
      <c r="B59" s="11" t="s">
        <v>29</v>
      </c>
      <c r="C59" s="11"/>
      <c r="D59" s="15">
        <f>ROUND(D57*D58,0)</f>
        <v>3116</v>
      </c>
      <c r="E59" s="16">
        <f>ROUND(D59/2,0)</f>
        <v>1558</v>
      </c>
      <c r="F59" s="15">
        <f>D59-E59</f>
        <v>1558</v>
      </c>
    </row>
    <row r="60" spans="1:6">
      <c r="A60" s="8"/>
      <c r="B60" s="11" t="s">
        <v>30</v>
      </c>
      <c r="C60" s="11"/>
      <c r="D60" s="12">
        <f>+D57-D59</f>
        <v>5659</v>
      </c>
      <c r="E60" s="13">
        <f>ROUND(D60/2,0)</f>
        <v>2830</v>
      </c>
      <c r="F60" s="12">
        <f>D60-E60</f>
        <v>2829</v>
      </c>
    </row>
    <row r="61" spans="1:6">
      <c r="A61" s="8">
        <v>4</v>
      </c>
      <c r="B61" s="11" t="s">
        <v>849</v>
      </c>
      <c r="C61" s="10">
        <v>0.18894</v>
      </c>
      <c r="D61" s="9">
        <f>ROUND(D$3*C61,0)</f>
        <v>45941</v>
      </c>
      <c r="E61" s="11">
        <f>ROUND(D61/2,0)</f>
        <v>22971</v>
      </c>
      <c r="F61" s="9">
        <f>D61-E61</f>
        <v>22970</v>
      </c>
    </row>
    <row r="62" spans="1:6">
      <c r="A62" s="8"/>
      <c r="B62" s="11" t="s">
        <v>28</v>
      </c>
      <c r="C62" s="11"/>
      <c r="D62" s="14">
        <v>0.57200099999999998</v>
      </c>
      <c r="E62" s="11"/>
      <c r="F62" s="11"/>
    </row>
    <row r="63" spans="1:6">
      <c r="A63" s="8"/>
      <c r="B63" s="11" t="s">
        <v>29</v>
      </c>
      <c r="C63" s="11"/>
      <c r="D63" s="15">
        <f>ROUND(D61*D62,0)</f>
        <v>26278</v>
      </c>
      <c r="E63" s="16">
        <f t="shared" ref="E63:E68" si="3">ROUND(D63/2,0)</f>
        <v>13139</v>
      </c>
      <c r="F63" s="15">
        <f t="shared" ref="F63:F68" si="4">D63-E63</f>
        <v>13139</v>
      </c>
    </row>
    <row r="64" spans="1:6">
      <c r="A64" s="8"/>
      <c r="B64" s="11" t="s">
        <v>30</v>
      </c>
      <c r="C64" s="11"/>
      <c r="D64" s="12">
        <f>+D61-D63</f>
        <v>19663</v>
      </c>
      <c r="E64" s="13">
        <f t="shared" si="3"/>
        <v>9832</v>
      </c>
      <c r="F64" s="12">
        <f t="shared" si="4"/>
        <v>9831</v>
      </c>
    </row>
    <row r="65" spans="1:8">
      <c r="A65" s="8">
        <v>5</v>
      </c>
      <c r="B65" s="11" t="s">
        <v>1470</v>
      </c>
      <c r="C65" s="10">
        <v>1.5886999999999998E-2</v>
      </c>
      <c r="D65" s="12">
        <f>ROUND(D$3*C65,0)</f>
        <v>3863</v>
      </c>
      <c r="E65" s="13">
        <f t="shared" si="3"/>
        <v>1932</v>
      </c>
      <c r="F65" s="12">
        <f t="shared" si="4"/>
        <v>1931</v>
      </c>
    </row>
    <row r="66" spans="1:8">
      <c r="A66" s="8">
        <v>5</v>
      </c>
      <c r="B66" s="11" t="s">
        <v>1471</v>
      </c>
      <c r="C66" s="10">
        <v>5.0410000000000003E-3</v>
      </c>
      <c r="D66" s="12">
        <f>ROUND(D$3*C66,0)</f>
        <v>1226</v>
      </c>
      <c r="E66" s="13">
        <f t="shared" si="3"/>
        <v>613</v>
      </c>
      <c r="F66" s="12">
        <f t="shared" si="4"/>
        <v>613</v>
      </c>
    </row>
    <row r="67" spans="1:8">
      <c r="A67" s="8">
        <v>5</v>
      </c>
      <c r="B67" s="11" t="s">
        <v>1472</v>
      </c>
      <c r="C67" s="10">
        <v>2.1624999999999894E-2</v>
      </c>
      <c r="D67" s="12">
        <f>+D3-SUM(D4:D5)-SUM(D10:D49)-D53-D57-D61-SUM(D65:D66)</f>
        <v>5260</v>
      </c>
      <c r="E67" s="13">
        <f t="shared" si="3"/>
        <v>2630</v>
      </c>
      <c r="F67" s="12">
        <f t="shared" si="4"/>
        <v>2630</v>
      </c>
    </row>
    <row r="68" spans="1:8">
      <c r="A68" s="8">
        <v>6</v>
      </c>
      <c r="B68" s="11" t="s">
        <v>131</v>
      </c>
      <c r="C68" s="10">
        <v>0</v>
      </c>
      <c r="D68" s="12">
        <f>ROUND(D$3*C68,0)</f>
        <v>0</v>
      </c>
      <c r="E68" s="13">
        <f t="shared" si="3"/>
        <v>0</v>
      </c>
      <c r="F68" s="12">
        <f t="shared" si="4"/>
        <v>0</v>
      </c>
    </row>
    <row r="69" spans="1:8">
      <c r="A69" s="8"/>
      <c r="B69" s="28" t="s">
        <v>288</v>
      </c>
      <c r="C69" s="10">
        <v>1</v>
      </c>
      <c r="D69" s="12">
        <f>+D4+SUM(D7:D48)+SUM(D51:D52)+SUM(D55:D56)+SUM(D59:D60)+SUM(D63:D68)</f>
        <v>243150</v>
      </c>
      <c r="E69" s="12">
        <f>+E4+SUM(E7:E48)+SUM(E51:E52)+SUM(E55:E56)+SUM(E59:E60)+SUM(E63:E68)</f>
        <v>121586</v>
      </c>
      <c r="F69" s="12">
        <f>+F4+SUM(F7:F48)+SUM(F51:F52)+SUM(F55:F56)+SUM(F59:F60)+SUM(F63:F68)</f>
        <v>121564</v>
      </c>
    </row>
    <row r="70" spans="1:8">
      <c r="B70" s="18" t="s">
        <v>38</v>
      </c>
      <c r="D70" s="19">
        <f>+D4</f>
        <v>292</v>
      </c>
      <c r="E70" s="19">
        <f>+E4</f>
        <v>146</v>
      </c>
      <c r="F70" s="19">
        <f>+F4</f>
        <v>146</v>
      </c>
    </row>
    <row r="71" spans="1:8">
      <c r="A71" s="1" t="s">
        <v>590</v>
      </c>
      <c r="B71" s="2" t="s">
        <v>39</v>
      </c>
      <c r="D71" s="19">
        <f>+D7</f>
        <v>18815</v>
      </c>
      <c r="E71" s="19">
        <f>+E7</f>
        <v>9408</v>
      </c>
      <c r="F71" s="19">
        <f>+F7</f>
        <v>9407</v>
      </c>
    </row>
    <row r="72" spans="1:8">
      <c r="B72" s="2" t="s">
        <v>40</v>
      </c>
      <c r="D72" s="19">
        <f>+D51+D55+D59+D63</f>
        <v>71380</v>
      </c>
      <c r="E72" s="19">
        <f>+E51+E55+E59+E63</f>
        <v>35691</v>
      </c>
      <c r="F72" s="19">
        <f>+F51+F55+F59+F63</f>
        <v>35689</v>
      </c>
      <c r="H72" s="3">
        <v>1</v>
      </c>
    </row>
    <row r="73" spans="1:8">
      <c r="B73" s="18" t="s">
        <v>41</v>
      </c>
      <c r="D73" s="19">
        <f>+D69-D70-D71-D72</f>
        <v>152663</v>
      </c>
      <c r="E73" s="19">
        <f>+E69-E70-E71-E72</f>
        <v>76341</v>
      </c>
      <c r="F73" s="19">
        <f>+F69-F70-F71-F72</f>
        <v>76322</v>
      </c>
      <c r="H73" s="3">
        <v>2</v>
      </c>
    </row>
    <row r="75" spans="1:8" hidden="1">
      <c r="B75" s="3" t="s">
        <v>42</v>
      </c>
      <c r="C75" s="4">
        <v>1.9999999998944473E-6</v>
      </c>
      <c r="D75" s="3">
        <f>+D67-ROUND(D3*C67,0)</f>
        <v>2</v>
      </c>
    </row>
  </sheetData>
  <pageMargins left="0.7" right="0.7" top="0.75" bottom="0.75" header="0.3" footer="0.3"/>
  <pageSetup scale="61"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8">
    <pageSetUpPr fitToPage="1"/>
  </sheetPr>
  <dimension ref="A1:WVB81"/>
  <sheetViews>
    <sheetView topLeftCell="A46" zoomScaleNormal="100" zoomScaleSheetLayoutView="80" workbookViewId="0">
      <selection activeCell="B5" sqref="B5"/>
    </sheetView>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1473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Worksheet'!$D$69</f>
        <v>241530</v>
      </c>
      <c r="E3" s="11"/>
      <c r="F3" s="11"/>
    </row>
    <row r="4" spans="1:6">
      <c r="A4" s="8">
        <v>0</v>
      </c>
      <c r="B4" s="11" t="s">
        <v>4</v>
      </c>
      <c r="C4" s="10">
        <v>1.3810000000000001E-3</v>
      </c>
      <c r="D4" s="12">
        <f>ROUND(D$3*C4,0)</f>
        <v>334</v>
      </c>
      <c r="E4" s="13">
        <f>ROUND(D4/2,0)</f>
        <v>167</v>
      </c>
      <c r="F4" s="12">
        <f>D4-E4</f>
        <v>167</v>
      </c>
    </row>
    <row r="5" spans="1:6">
      <c r="A5" s="8">
        <v>1</v>
      </c>
      <c r="B5" s="11" t="s">
        <v>1474</v>
      </c>
      <c r="C5" s="10">
        <v>0.17558399999999999</v>
      </c>
      <c r="D5" s="9">
        <f>ROUND(D$3*C5,0)</f>
        <v>42409</v>
      </c>
      <c r="E5" s="11">
        <f>ROUND(D5/2,0)</f>
        <v>21205</v>
      </c>
      <c r="F5" s="9">
        <f>D5-E5</f>
        <v>21204</v>
      </c>
    </row>
    <row r="6" spans="1:6">
      <c r="A6" s="8"/>
      <c r="B6" s="11" t="s">
        <v>6</v>
      </c>
      <c r="C6" s="11"/>
      <c r="D6" s="14">
        <v>0.25581399999999999</v>
      </c>
      <c r="E6" s="11"/>
      <c r="F6" s="11"/>
    </row>
    <row r="7" spans="1:6">
      <c r="A7" s="8"/>
      <c r="B7" s="11" t="s">
        <v>7</v>
      </c>
      <c r="C7" s="11"/>
      <c r="D7" s="15">
        <f>ROUND(D5*D6,0)</f>
        <v>10849</v>
      </c>
      <c r="E7" s="16">
        <f>ROUND(D7/2,0)</f>
        <v>5425</v>
      </c>
      <c r="F7" s="15">
        <f>D7-E7</f>
        <v>5424</v>
      </c>
    </row>
    <row r="8" spans="1:6">
      <c r="A8" s="8"/>
      <c r="B8" s="11" t="s">
        <v>8</v>
      </c>
      <c r="C8" s="11"/>
      <c r="D8" s="12">
        <f>+D5-D7</f>
        <v>31560</v>
      </c>
      <c r="E8" s="13">
        <f>ROUND(D8/2,0)</f>
        <v>15780</v>
      </c>
      <c r="F8" s="12">
        <f>D8-E8</f>
        <v>15780</v>
      </c>
    </row>
    <row r="9" spans="1:6">
      <c r="A9" s="8">
        <v>2</v>
      </c>
      <c r="B9" s="11" t="s">
        <v>147</v>
      </c>
      <c r="C9" s="11"/>
      <c r="D9" s="9"/>
      <c r="E9" s="11"/>
      <c r="F9" s="11"/>
    </row>
    <row r="10" spans="1:6">
      <c r="A10" s="8"/>
      <c r="B10" s="11" t="s">
        <v>10</v>
      </c>
      <c r="C10" s="10">
        <v>1.17E-4</v>
      </c>
      <c r="D10" s="12">
        <f>ROUND(D$3*C10,0)</f>
        <v>28</v>
      </c>
      <c r="E10" s="13">
        <f>ROUND(D10/2,0)</f>
        <v>14</v>
      </c>
      <c r="F10" s="12">
        <f>D10-E10</f>
        <v>14</v>
      </c>
    </row>
    <row r="11" spans="1:6">
      <c r="A11" s="8"/>
      <c r="B11" s="11" t="s">
        <v>11</v>
      </c>
      <c r="C11" s="10">
        <v>0</v>
      </c>
      <c r="D11" s="12">
        <f>ROUND(D$3*C11,0)</f>
        <v>0</v>
      </c>
      <c r="E11" s="13">
        <f>ROUND(D11/2,0)</f>
        <v>0</v>
      </c>
      <c r="F11" s="12">
        <f>D11-E11</f>
        <v>0</v>
      </c>
    </row>
    <row r="12" spans="1:6">
      <c r="A12" s="8">
        <v>2</v>
      </c>
      <c r="B12" s="11" t="s">
        <v>1475</v>
      </c>
      <c r="C12" s="11"/>
      <c r="D12" s="9"/>
      <c r="E12" s="11"/>
      <c r="F12" s="11"/>
    </row>
    <row r="13" spans="1:6">
      <c r="A13" s="8"/>
      <c r="B13" s="11" t="s">
        <v>10</v>
      </c>
      <c r="C13" s="10">
        <v>2.2100000000000002E-3</v>
      </c>
      <c r="D13" s="12">
        <f>ROUND(D$3*C13,0)</f>
        <v>534</v>
      </c>
      <c r="E13" s="13">
        <f>ROUND(D13/2,0)</f>
        <v>267</v>
      </c>
      <c r="F13" s="12">
        <f>D13-E13</f>
        <v>267</v>
      </c>
    </row>
    <row r="14" spans="1:6">
      <c r="A14" s="8"/>
      <c r="B14" s="11" t="s">
        <v>11</v>
      </c>
      <c r="C14" s="10">
        <v>4.75E-4</v>
      </c>
      <c r="D14" s="12">
        <f>ROUND(D$3*C14,0)</f>
        <v>115</v>
      </c>
      <c r="E14" s="13">
        <f>ROUND(D14/2,0)</f>
        <v>58</v>
      </c>
      <c r="F14" s="12">
        <f>D14-E14</f>
        <v>57</v>
      </c>
    </row>
    <row r="15" spans="1:6">
      <c r="A15" s="8">
        <v>2</v>
      </c>
      <c r="B15" s="11" t="s">
        <v>1476</v>
      </c>
      <c r="C15" s="11"/>
      <c r="D15" s="9"/>
      <c r="E15" s="11"/>
      <c r="F15" s="11"/>
    </row>
    <row r="16" spans="1:6">
      <c r="A16" s="8"/>
      <c r="B16" s="11" t="s">
        <v>10</v>
      </c>
      <c r="C16" s="10">
        <v>6.8499999999999995E-4</v>
      </c>
      <c r="D16" s="12">
        <f>ROUND(D$3*C16,0)</f>
        <v>165</v>
      </c>
      <c r="E16" s="13">
        <f>ROUND(D16/2,0)</f>
        <v>83</v>
      </c>
      <c r="F16" s="12">
        <f>D16-E16</f>
        <v>82</v>
      </c>
    </row>
    <row r="17" spans="1:6">
      <c r="A17" s="8"/>
      <c r="B17" s="11" t="s">
        <v>11</v>
      </c>
      <c r="C17" s="10">
        <v>0</v>
      </c>
      <c r="D17" s="12">
        <f>ROUND(D$3*C17,0)</f>
        <v>0</v>
      </c>
      <c r="E17" s="13">
        <f>ROUND(D17/2,0)</f>
        <v>0</v>
      </c>
      <c r="F17" s="12">
        <f>D17-E17</f>
        <v>0</v>
      </c>
    </row>
    <row r="18" spans="1:6">
      <c r="A18" s="8">
        <v>2</v>
      </c>
      <c r="B18" s="11" t="s">
        <v>372</v>
      </c>
      <c r="C18" s="11"/>
      <c r="D18" s="9"/>
      <c r="E18" s="11"/>
      <c r="F18" s="11"/>
    </row>
    <row r="19" spans="1:6">
      <c r="A19" s="8"/>
      <c r="B19" s="11" t="s">
        <v>10</v>
      </c>
      <c r="C19" s="10">
        <v>6.6200000000000005E-4</v>
      </c>
      <c r="D19" s="12">
        <f>ROUND(D$3*C19,0)</f>
        <v>160</v>
      </c>
      <c r="E19" s="13">
        <f>ROUND(D19/2,0)</f>
        <v>80</v>
      </c>
      <c r="F19" s="12">
        <f>D19-E19</f>
        <v>80</v>
      </c>
    </row>
    <row r="20" spans="1:6">
      <c r="A20" s="8"/>
      <c r="B20" s="11" t="s">
        <v>11</v>
      </c>
      <c r="C20" s="10">
        <v>0</v>
      </c>
      <c r="D20" s="12">
        <f>ROUND(D$3*C20,0)</f>
        <v>0</v>
      </c>
      <c r="E20" s="13">
        <f>ROUND(D20/2,0)</f>
        <v>0</v>
      </c>
      <c r="F20" s="12">
        <f>D20-E20</f>
        <v>0</v>
      </c>
    </row>
    <row r="21" spans="1:6">
      <c r="A21" s="8">
        <v>2</v>
      </c>
      <c r="B21" s="11" t="s">
        <v>1477</v>
      </c>
      <c r="C21" s="11"/>
      <c r="D21" s="9"/>
      <c r="E21" s="11"/>
      <c r="F21" s="11"/>
    </row>
    <row r="22" spans="1:6">
      <c r="A22" s="8"/>
      <c r="B22" s="11" t="s">
        <v>10</v>
      </c>
      <c r="C22" s="10">
        <v>3.156E-3</v>
      </c>
      <c r="D22" s="12">
        <f>ROUND(D$3*C22,0)</f>
        <v>762</v>
      </c>
      <c r="E22" s="13">
        <f>ROUND(D22/2,0)</f>
        <v>381</v>
      </c>
      <c r="F22" s="12">
        <f>D22-E22</f>
        <v>381</v>
      </c>
    </row>
    <row r="23" spans="1:6">
      <c r="A23" s="8"/>
      <c r="B23" s="11" t="s">
        <v>11</v>
      </c>
      <c r="C23" s="10">
        <v>8.5999999999999998E-4</v>
      </c>
      <c r="D23" s="12">
        <f>ROUND(D$3*C23,0)</f>
        <v>208</v>
      </c>
      <c r="E23" s="13">
        <f>ROUND(D23/2,0)</f>
        <v>104</v>
      </c>
      <c r="F23" s="12">
        <f>D23-E23</f>
        <v>104</v>
      </c>
    </row>
    <row r="24" spans="1:6">
      <c r="A24" s="8">
        <v>2</v>
      </c>
      <c r="B24" s="11" t="s">
        <v>49</v>
      </c>
      <c r="C24" s="11"/>
      <c r="D24" s="9"/>
      <c r="E24" s="11"/>
      <c r="F24" s="11"/>
    </row>
    <row r="25" spans="1:6">
      <c r="A25" s="8"/>
      <c r="B25" s="11" t="s">
        <v>10</v>
      </c>
      <c r="C25" s="10">
        <v>1.63E-4</v>
      </c>
      <c r="D25" s="12">
        <f>ROUND(D$3*C25,0)</f>
        <v>39</v>
      </c>
      <c r="E25" s="13">
        <f>ROUND(D25/2,0)</f>
        <v>20</v>
      </c>
      <c r="F25" s="12">
        <f>D25-E25</f>
        <v>19</v>
      </c>
    </row>
    <row r="26" spans="1:6">
      <c r="A26" s="8"/>
      <c r="B26" s="11" t="s">
        <v>11</v>
      </c>
      <c r="C26" s="10">
        <v>0</v>
      </c>
      <c r="D26" s="12">
        <f>ROUND(D$3*C26,0)</f>
        <v>0</v>
      </c>
      <c r="E26" s="13">
        <f>ROUND(D26/2,0)</f>
        <v>0</v>
      </c>
      <c r="F26" s="12">
        <f>D26-E26</f>
        <v>0</v>
      </c>
    </row>
    <row r="27" spans="1:6">
      <c r="A27" s="8">
        <v>2</v>
      </c>
      <c r="B27" s="11" t="s">
        <v>14</v>
      </c>
      <c r="C27" s="11"/>
      <c r="D27" s="9"/>
      <c r="E27" s="11"/>
      <c r="F27" s="11"/>
    </row>
    <row r="28" spans="1:6">
      <c r="A28" s="8"/>
      <c r="B28" s="11" t="s">
        <v>10</v>
      </c>
      <c r="C28" s="10">
        <v>3.3500000000000001E-4</v>
      </c>
      <c r="D28" s="12">
        <f>ROUND(D$3*C28,0)</f>
        <v>81</v>
      </c>
      <c r="E28" s="13">
        <f>ROUND(D28/2,0)</f>
        <v>41</v>
      </c>
      <c r="F28" s="12">
        <f>D28-E28</f>
        <v>40</v>
      </c>
    </row>
    <row r="29" spans="1:6">
      <c r="A29" s="8"/>
      <c r="B29" s="11" t="s">
        <v>11</v>
      </c>
      <c r="C29" s="10">
        <v>1.7899999999999999E-4</v>
      </c>
      <c r="D29" s="12">
        <f>ROUND(D$3*C29,0)</f>
        <v>43</v>
      </c>
      <c r="E29" s="13">
        <f>ROUND(D29/2,0)</f>
        <v>22</v>
      </c>
      <c r="F29" s="12">
        <f>D29-E29</f>
        <v>21</v>
      </c>
    </row>
    <row r="30" spans="1:6">
      <c r="A30" s="8">
        <v>2</v>
      </c>
      <c r="B30" s="11" t="s">
        <v>52</v>
      </c>
      <c r="C30" s="11"/>
      <c r="D30" s="9"/>
      <c r="E30" s="11"/>
      <c r="F30" s="11"/>
    </row>
    <row r="31" spans="1:6">
      <c r="A31" s="8"/>
      <c r="B31" s="11" t="s">
        <v>10</v>
      </c>
      <c r="C31" s="10">
        <v>2.078E-3</v>
      </c>
      <c r="D31" s="12">
        <f>ROUND(D$3*C31,0)</f>
        <v>502</v>
      </c>
      <c r="E31" s="13">
        <f>ROUND(D31/2,0)</f>
        <v>251</v>
      </c>
      <c r="F31" s="12">
        <f>D31-E31</f>
        <v>251</v>
      </c>
    </row>
    <row r="32" spans="1:6">
      <c r="A32" s="8"/>
      <c r="B32" s="11" t="s">
        <v>11</v>
      </c>
      <c r="C32" s="10">
        <v>4.5100000000000001E-4</v>
      </c>
      <c r="D32" s="12">
        <f>ROUND(D$3*C32,0)</f>
        <v>109</v>
      </c>
      <c r="E32" s="13">
        <f>ROUND(D32/2,0)</f>
        <v>55</v>
      </c>
      <c r="F32" s="12">
        <f>D32-E32</f>
        <v>54</v>
      </c>
    </row>
    <row r="33" spans="1:6">
      <c r="A33" s="8">
        <v>2</v>
      </c>
      <c r="B33" s="11" t="s">
        <v>53</v>
      </c>
      <c r="C33" s="11"/>
      <c r="D33" s="9"/>
      <c r="E33" s="11"/>
      <c r="F33" s="11"/>
    </row>
    <row r="34" spans="1:6">
      <c r="A34" s="8"/>
      <c r="B34" s="11" t="s">
        <v>10</v>
      </c>
      <c r="C34" s="10">
        <v>4.1199999999999999E-4</v>
      </c>
      <c r="D34" s="12">
        <f>ROUND(D$3*C34,0)</f>
        <v>100</v>
      </c>
      <c r="E34" s="13">
        <f>ROUND(D34/2,0)</f>
        <v>50</v>
      </c>
      <c r="F34" s="12">
        <f>D34-E34</f>
        <v>50</v>
      </c>
    </row>
    <row r="35" spans="1:6">
      <c r="A35" s="8"/>
      <c r="B35" s="11" t="s">
        <v>11</v>
      </c>
      <c r="C35" s="10">
        <v>5.9500000000000004E-4</v>
      </c>
      <c r="D35" s="12">
        <f>ROUND(D$3*C35,0)</f>
        <v>144</v>
      </c>
      <c r="E35" s="13">
        <f>ROUND(D35/2,0)</f>
        <v>72</v>
      </c>
      <c r="F35" s="12">
        <f>D35-E35</f>
        <v>72</v>
      </c>
    </row>
    <row r="36" spans="1:6">
      <c r="A36" s="8">
        <v>2</v>
      </c>
      <c r="B36" s="11" t="s">
        <v>16</v>
      </c>
      <c r="C36" s="11"/>
      <c r="D36" s="9"/>
      <c r="E36" s="11"/>
      <c r="F36" s="11"/>
    </row>
    <row r="37" spans="1:6">
      <c r="A37" s="8"/>
      <c r="B37" s="11" t="s">
        <v>10</v>
      </c>
      <c r="C37" s="10">
        <v>3.77E-4</v>
      </c>
      <c r="D37" s="12">
        <f>ROUND(D$3*C37,0)</f>
        <v>91</v>
      </c>
      <c r="E37" s="13">
        <f>ROUND(D37/2,0)</f>
        <v>46</v>
      </c>
      <c r="F37" s="12">
        <f>D37-E37</f>
        <v>45</v>
      </c>
    </row>
    <row r="38" spans="1:6">
      <c r="A38" s="8"/>
      <c r="B38" s="11" t="s">
        <v>11</v>
      </c>
      <c r="C38" s="10">
        <v>0</v>
      </c>
      <c r="D38" s="12">
        <f>ROUND(D$3*C38,0)</f>
        <v>0</v>
      </c>
      <c r="E38" s="13">
        <f>ROUND(D38/2,0)</f>
        <v>0</v>
      </c>
      <c r="F38" s="12">
        <f>D38-E38</f>
        <v>0</v>
      </c>
    </row>
    <row r="39" spans="1:6">
      <c r="A39" s="8">
        <v>2</v>
      </c>
      <c r="B39" s="11" t="s">
        <v>1478</v>
      </c>
      <c r="C39" s="11"/>
      <c r="D39" s="9"/>
      <c r="E39" s="11"/>
      <c r="F39" s="11"/>
    </row>
    <row r="40" spans="1:6">
      <c r="A40" s="8"/>
      <c r="B40" s="11" t="s">
        <v>10</v>
      </c>
      <c r="C40" s="10">
        <v>4.0099999999999999E-4</v>
      </c>
      <c r="D40" s="12">
        <f>ROUND(D$3*C40,0)</f>
        <v>97</v>
      </c>
      <c r="E40" s="13">
        <f>ROUND(D40/2,0)</f>
        <v>49</v>
      </c>
      <c r="F40" s="12">
        <f>D40-E40</f>
        <v>48</v>
      </c>
    </row>
    <row r="41" spans="1:6">
      <c r="A41" s="8"/>
      <c r="B41" s="11" t="s">
        <v>11</v>
      </c>
      <c r="C41" s="10">
        <v>5.4100000000000003E-4</v>
      </c>
      <c r="D41" s="12">
        <f>ROUND(D$3*C41,0)</f>
        <v>131</v>
      </c>
      <c r="E41" s="13">
        <f>ROUND(D41/2,0)</f>
        <v>66</v>
      </c>
      <c r="F41" s="12">
        <f>D41-E41</f>
        <v>65</v>
      </c>
    </row>
    <row r="42" spans="1:6">
      <c r="A42" s="8">
        <v>2</v>
      </c>
      <c r="B42" s="11" t="s">
        <v>272</v>
      </c>
      <c r="C42" s="11"/>
      <c r="D42" s="9"/>
      <c r="E42" s="11"/>
      <c r="F42" s="11"/>
    </row>
    <row r="43" spans="1:6">
      <c r="A43" s="8"/>
      <c r="B43" s="11" t="s">
        <v>10</v>
      </c>
      <c r="C43" s="10">
        <v>2.5700000000000001E-4</v>
      </c>
      <c r="D43" s="12">
        <f>ROUND(D$3*C43,0)</f>
        <v>62</v>
      </c>
      <c r="E43" s="13">
        <f>ROUND(D43/2,0)</f>
        <v>31</v>
      </c>
      <c r="F43" s="12">
        <f>D43-E43</f>
        <v>31</v>
      </c>
    </row>
    <row r="44" spans="1:6">
      <c r="A44" s="8"/>
      <c r="B44" s="11" t="s">
        <v>11</v>
      </c>
      <c r="C44" s="10">
        <v>2.33E-4</v>
      </c>
      <c r="D44" s="12">
        <f>ROUND(D$3*C44,0)</f>
        <v>56</v>
      </c>
      <c r="E44" s="13">
        <f>ROUND(D44/2,0)</f>
        <v>28</v>
      </c>
      <c r="F44" s="12">
        <f>D44-E44</f>
        <v>28</v>
      </c>
    </row>
    <row r="45" spans="1:6">
      <c r="A45" s="8">
        <v>2</v>
      </c>
      <c r="B45" s="11" t="s">
        <v>22</v>
      </c>
      <c r="C45" s="11"/>
      <c r="D45" s="9"/>
      <c r="E45" s="11"/>
      <c r="F45" s="11"/>
    </row>
    <row r="46" spans="1:6">
      <c r="A46" s="8"/>
      <c r="B46" s="11" t="s">
        <v>10</v>
      </c>
      <c r="C46" s="10">
        <v>1.2340000000000001E-3</v>
      </c>
      <c r="D46" s="12">
        <f t="shared" ref="D46:D54" si="0">ROUND(D$3*C46,0)</f>
        <v>298</v>
      </c>
      <c r="E46" s="13">
        <f t="shared" ref="E46:E54" si="1">ROUND(D46/2,0)</f>
        <v>149</v>
      </c>
      <c r="F46" s="12">
        <f t="shared" ref="F46:F54" si="2">D46-E46</f>
        <v>149</v>
      </c>
    </row>
    <row r="47" spans="1:6">
      <c r="A47" s="8"/>
      <c r="B47" s="11" t="s">
        <v>11</v>
      </c>
      <c r="C47" s="10">
        <v>5.1000000000000004E-4</v>
      </c>
      <c r="D47" s="12">
        <f t="shared" si="0"/>
        <v>123</v>
      </c>
      <c r="E47" s="13">
        <f t="shared" si="1"/>
        <v>62</v>
      </c>
      <c r="F47" s="12">
        <f t="shared" si="2"/>
        <v>61</v>
      </c>
    </row>
    <row r="48" spans="1:6">
      <c r="A48" s="8">
        <v>3</v>
      </c>
      <c r="B48" s="11" t="s">
        <v>1479</v>
      </c>
      <c r="C48" s="10">
        <v>1.681E-3</v>
      </c>
      <c r="D48" s="12">
        <f t="shared" si="0"/>
        <v>406</v>
      </c>
      <c r="E48" s="13">
        <f t="shared" si="1"/>
        <v>203</v>
      </c>
      <c r="F48" s="12">
        <f t="shared" si="2"/>
        <v>203</v>
      </c>
    </row>
    <row r="49" spans="1:6">
      <c r="A49" s="8">
        <v>3</v>
      </c>
      <c r="B49" s="11" t="s">
        <v>1480</v>
      </c>
      <c r="C49" s="10">
        <v>3.1519999999999999E-3</v>
      </c>
      <c r="D49" s="12">
        <f t="shared" si="0"/>
        <v>761</v>
      </c>
      <c r="E49" s="13">
        <f t="shared" si="1"/>
        <v>381</v>
      </c>
      <c r="F49" s="12">
        <f t="shared" si="2"/>
        <v>380</v>
      </c>
    </row>
    <row r="50" spans="1:6">
      <c r="A50" s="8">
        <v>3</v>
      </c>
      <c r="B50" s="11" t="s">
        <v>1481</v>
      </c>
      <c r="C50" s="10">
        <v>0</v>
      </c>
      <c r="D50" s="12">
        <f t="shared" si="0"/>
        <v>0</v>
      </c>
      <c r="E50" s="13">
        <f t="shared" si="1"/>
        <v>0</v>
      </c>
      <c r="F50" s="12">
        <f t="shared" si="2"/>
        <v>0</v>
      </c>
    </row>
    <row r="51" spans="1:6">
      <c r="A51" s="8">
        <v>3</v>
      </c>
      <c r="B51" s="11" t="s">
        <v>1482</v>
      </c>
      <c r="C51" s="10">
        <v>3.5372000000000001E-2</v>
      </c>
      <c r="D51" s="12">
        <f t="shared" si="0"/>
        <v>8543</v>
      </c>
      <c r="E51" s="13">
        <f t="shared" si="1"/>
        <v>4272</v>
      </c>
      <c r="F51" s="12">
        <f t="shared" si="2"/>
        <v>4271</v>
      </c>
    </row>
    <row r="52" spans="1:6">
      <c r="A52" s="8">
        <v>3</v>
      </c>
      <c r="B52" s="11" t="s">
        <v>1483</v>
      </c>
      <c r="C52" s="10">
        <v>2.3310000000000002E-3</v>
      </c>
      <c r="D52" s="12">
        <f t="shared" si="0"/>
        <v>563</v>
      </c>
      <c r="E52" s="13">
        <f t="shared" si="1"/>
        <v>282</v>
      </c>
      <c r="F52" s="12">
        <f t="shared" si="2"/>
        <v>281</v>
      </c>
    </row>
    <row r="53" spans="1:6">
      <c r="A53" s="8">
        <v>3</v>
      </c>
      <c r="B53" s="11" t="s">
        <v>1484</v>
      </c>
      <c r="C53" s="10">
        <v>1.7669999999999999E-3</v>
      </c>
      <c r="D53" s="12">
        <f t="shared" si="0"/>
        <v>427</v>
      </c>
      <c r="E53" s="13">
        <f t="shared" si="1"/>
        <v>214</v>
      </c>
      <c r="F53" s="12">
        <f t="shared" si="2"/>
        <v>213</v>
      </c>
    </row>
    <row r="54" spans="1:6">
      <c r="A54" s="8">
        <v>4</v>
      </c>
      <c r="B54" s="11" t="s">
        <v>1362</v>
      </c>
      <c r="C54" s="10">
        <v>6.2392999999999997E-2</v>
      </c>
      <c r="D54" s="9">
        <f t="shared" si="0"/>
        <v>15070</v>
      </c>
      <c r="E54" s="11">
        <f t="shared" si="1"/>
        <v>7535</v>
      </c>
      <c r="F54" s="9">
        <f t="shared" si="2"/>
        <v>7535</v>
      </c>
    </row>
    <row r="55" spans="1:6">
      <c r="A55" s="8"/>
      <c r="B55" s="11" t="s">
        <v>28</v>
      </c>
      <c r="C55" s="11"/>
      <c r="D55" s="14">
        <v>0.33385799999999999</v>
      </c>
      <c r="E55" s="11"/>
      <c r="F55" s="11"/>
    </row>
    <row r="56" spans="1:6">
      <c r="A56" s="8"/>
      <c r="B56" s="11" t="s">
        <v>29</v>
      </c>
      <c r="C56" s="11"/>
      <c r="D56" s="15">
        <f>ROUND(D54*D55,0)</f>
        <v>5031</v>
      </c>
      <c r="E56" s="16">
        <f>ROUND(D56/2,0)</f>
        <v>2516</v>
      </c>
      <c r="F56" s="15">
        <f>D56-E56</f>
        <v>2515</v>
      </c>
    </row>
    <row r="57" spans="1:6">
      <c r="A57" s="8"/>
      <c r="B57" s="11" t="s">
        <v>30</v>
      </c>
      <c r="C57" s="11"/>
      <c r="D57" s="12">
        <f>+D54-D56</f>
        <v>10039</v>
      </c>
      <c r="E57" s="13">
        <f>ROUND(D57/2,0)</f>
        <v>5020</v>
      </c>
      <c r="F57" s="12">
        <f>D57-E57</f>
        <v>5019</v>
      </c>
    </row>
    <row r="58" spans="1:6">
      <c r="A58" s="8">
        <v>4</v>
      </c>
      <c r="B58" s="11" t="s">
        <v>1485</v>
      </c>
      <c r="C58" s="10">
        <v>0.284611</v>
      </c>
      <c r="D58" s="9">
        <f>ROUND(D$3*C58,0)</f>
        <v>68742</v>
      </c>
      <c r="E58" s="11">
        <f>ROUND(D58/2,0)</f>
        <v>34371</v>
      </c>
      <c r="F58" s="9">
        <f>D58-E58</f>
        <v>34371</v>
      </c>
    </row>
    <row r="59" spans="1:6">
      <c r="A59" s="8"/>
      <c r="B59" s="11" t="s">
        <v>28</v>
      </c>
      <c r="C59" s="11"/>
      <c r="D59" s="14">
        <v>0.430477</v>
      </c>
      <c r="E59" s="11"/>
      <c r="F59" s="11"/>
    </row>
    <row r="60" spans="1:6">
      <c r="A60" s="8"/>
      <c r="B60" s="11" t="s">
        <v>29</v>
      </c>
      <c r="C60" s="11"/>
      <c r="D60" s="15">
        <f>ROUND(D58*D59,0)</f>
        <v>29592</v>
      </c>
      <c r="E60" s="16">
        <f>ROUND(D60/2,0)</f>
        <v>14796</v>
      </c>
      <c r="F60" s="15">
        <f>D60-E60</f>
        <v>14796</v>
      </c>
    </row>
    <row r="61" spans="1:6">
      <c r="A61" s="8"/>
      <c r="B61" s="11" t="s">
        <v>30</v>
      </c>
      <c r="C61" s="11"/>
      <c r="D61" s="12">
        <f>+D58-D60</f>
        <v>39150</v>
      </c>
      <c r="E61" s="13">
        <f>ROUND(D61/2,0)</f>
        <v>19575</v>
      </c>
      <c r="F61" s="12">
        <f>D61-E61</f>
        <v>19575</v>
      </c>
    </row>
    <row r="62" spans="1:6">
      <c r="A62" s="8">
        <v>4</v>
      </c>
      <c r="B62" s="11" t="s">
        <v>1486</v>
      </c>
      <c r="C62" s="10">
        <v>0.26794499999999999</v>
      </c>
      <c r="D62" s="9">
        <f>ROUND(D$3*C62,0)</f>
        <v>64717</v>
      </c>
      <c r="E62" s="11">
        <f>ROUND(D62/2,0)</f>
        <v>32359</v>
      </c>
      <c r="F62" s="9">
        <f>D62-E62</f>
        <v>32358</v>
      </c>
    </row>
    <row r="63" spans="1:6">
      <c r="A63" s="8"/>
      <c r="B63" s="11" t="s">
        <v>28</v>
      </c>
      <c r="C63" s="11"/>
      <c r="D63" s="14">
        <v>0.47979300000000003</v>
      </c>
      <c r="E63" s="11"/>
      <c r="F63" s="11"/>
    </row>
    <row r="64" spans="1:6">
      <c r="A64" s="8"/>
      <c r="B64" s="11" t="s">
        <v>29</v>
      </c>
      <c r="C64" s="11"/>
      <c r="D64" s="15">
        <f>ROUND(D62*D63,0)</f>
        <v>31051</v>
      </c>
      <c r="E64" s="16">
        <f>ROUND(D64/2,0)</f>
        <v>15526</v>
      </c>
      <c r="F64" s="15">
        <f>D64-E64</f>
        <v>15525</v>
      </c>
    </row>
    <row r="65" spans="1:8">
      <c r="A65" s="8"/>
      <c r="B65" s="11" t="s">
        <v>30</v>
      </c>
      <c r="C65" s="11"/>
      <c r="D65" s="12">
        <f>+D62-D64</f>
        <v>33666</v>
      </c>
      <c r="E65" s="13">
        <f>ROUND(D65/2,0)</f>
        <v>16833</v>
      </c>
      <c r="F65" s="12">
        <f>D65-E65</f>
        <v>16833</v>
      </c>
    </row>
    <row r="66" spans="1:8">
      <c r="A66" s="8">
        <v>4</v>
      </c>
      <c r="B66" s="11" t="s">
        <v>1487</v>
      </c>
      <c r="C66" s="10">
        <v>0.112354</v>
      </c>
      <c r="D66" s="9">
        <f>ROUND(D$3*C66,0)</f>
        <v>27137</v>
      </c>
      <c r="E66" s="11">
        <f>ROUND(D66/2,0)</f>
        <v>13569</v>
      </c>
      <c r="F66" s="9">
        <f>D66-E66</f>
        <v>13568</v>
      </c>
    </row>
    <row r="67" spans="1:8">
      <c r="A67" s="8"/>
      <c r="B67" s="11" t="s">
        <v>28</v>
      </c>
      <c r="C67" s="11"/>
      <c r="D67" s="14">
        <v>0.306564</v>
      </c>
      <c r="E67" s="11"/>
      <c r="F67" s="11"/>
    </row>
    <row r="68" spans="1:8">
      <c r="A68" s="8"/>
      <c r="B68" s="11" t="s">
        <v>29</v>
      </c>
      <c r="C68" s="11"/>
      <c r="D68" s="15">
        <f>ROUND(D66*D67,0)</f>
        <v>8319</v>
      </c>
      <c r="E68" s="16">
        <f t="shared" ref="E68:E74" si="3">ROUND(D68/2,0)</f>
        <v>4160</v>
      </c>
      <c r="F68" s="15">
        <f t="shared" ref="F68:F74" si="4">D68-E68</f>
        <v>4159</v>
      </c>
    </row>
    <row r="69" spans="1:8">
      <c r="A69" s="8"/>
      <c r="B69" s="11" t="s">
        <v>30</v>
      </c>
      <c r="C69" s="11"/>
      <c r="D69" s="12">
        <f>+D66-D68</f>
        <v>18818</v>
      </c>
      <c r="E69" s="13">
        <f t="shared" si="3"/>
        <v>9409</v>
      </c>
      <c r="F69" s="12">
        <f t="shared" si="4"/>
        <v>9409</v>
      </c>
    </row>
    <row r="70" spans="1:8">
      <c r="A70" s="8">
        <v>5</v>
      </c>
      <c r="B70" s="11" t="s">
        <v>1488</v>
      </c>
      <c r="C70" s="10">
        <v>2.2932000000000001E-2</v>
      </c>
      <c r="D70" s="12">
        <f>ROUND(D$3*C70,0)</f>
        <v>5539</v>
      </c>
      <c r="E70" s="13">
        <f t="shared" si="3"/>
        <v>2770</v>
      </c>
      <c r="F70" s="12">
        <f t="shared" si="4"/>
        <v>2769</v>
      </c>
    </row>
    <row r="71" spans="1:8">
      <c r="A71" s="8" t="s">
        <v>590</v>
      </c>
      <c r="B71" s="11" t="s">
        <v>1489</v>
      </c>
      <c r="C71" s="10">
        <v>1.5020000000000001E-3</v>
      </c>
      <c r="D71" s="12">
        <f>ROUND(D$3*C71,0)</f>
        <v>363</v>
      </c>
      <c r="E71" s="13">
        <f t="shared" si="3"/>
        <v>182</v>
      </c>
      <c r="F71" s="12">
        <f t="shared" si="4"/>
        <v>181</v>
      </c>
    </row>
    <row r="72" spans="1:8">
      <c r="A72" s="8">
        <v>6</v>
      </c>
      <c r="B72" s="11" t="s">
        <v>1490</v>
      </c>
      <c r="C72" s="10">
        <v>6.9969999999999997E-3</v>
      </c>
      <c r="D72" s="12">
        <f>ROUND(D$3*C72,0)</f>
        <v>1690</v>
      </c>
      <c r="E72" s="13">
        <f t="shared" si="3"/>
        <v>845</v>
      </c>
      <c r="F72" s="12">
        <f t="shared" si="4"/>
        <v>845</v>
      </c>
    </row>
    <row r="73" spans="1:8">
      <c r="A73" s="8">
        <v>6</v>
      </c>
      <c r="B73" s="11" t="s">
        <v>1491</v>
      </c>
      <c r="C73" s="10">
        <v>2.183E-3</v>
      </c>
      <c r="D73" s="12">
        <f>ROUND(D$3*C73,0)</f>
        <v>527</v>
      </c>
      <c r="E73" s="13">
        <f t="shared" si="3"/>
        <v>264</v>
      </c>
      <c r="F73" s="12">
        <f t="shared" si="4"/>
        <v>263</v>
      </c>
    </row>
    <row r="74" spans="1:8">
      <c r="A74" s="8">
        <v>6</v>
      </c>
      <c r="B74" s="11" t="s">
        <v>1492</v>
      </c>
      <c r="C74" s="10">
        <v>1.8839999999999968E-3</v>
      </c>
      <c r="D74" s="12">
        <f>+D3-SUM(D4:D5)-SUM(D10:D54)-D58-D62-D66-SUM(D70:D73)</f>
        <v>454</v>
      </c>
      <c r="E74" s="13">
        <f t="shared" si="3"/>
        <v>227</v>
      </c>
      <c r="F74" s="12">
        <f t="shared" si="4"/>
        <v>227</v>
      </c>
    </row>
    <row r="75" spans="1:8">
      <c r="A75" s="8"/>
      <c r="B75" s="28" t="s">
        <v>288</v>
      </c>
      <c r="C75" s="10">
        <v>1</v>
      </c>
      <c r="D75" s="12">
        <f>+D4+SUM(D7:D53)+SUM(D56:D57)+SUM(D60:D61)+SUM(D64:D65)+SUM(D68:D74)</f>
        <v>241530</v>
      </c>
      <c r="E75" s="12">
        <f>+E4+SUM(E7:E53)+SUM(E56:E57)+SUM(E60:E61)+SUM(E64:E65)+SUM(E68:E74)</f>
        <v>120776</v>
      </c>
      <c r="F75" s="12">
        <f>+F4+SUM(F7:F53)+SUM(F56:F57)+SUM(F60:F61)+SUM(F64:F65)+SUM(F68:F74)</f>
        <v>120754</v>
      </c>
    </row>
    <row r="76" spans="1:8">
      <c r="B76" s="2" t="s">
        <v>38</v>
      </c>
      <c r="D76" s="19">
        <f>+D4</f>
        <v>334</v>
      </c>
      <c r="E76" s="19">
        <f>+E4</f>
        <v>167</v>
      </c>
      <c r="F76" s="19">
        <f>+F4</f>
        <v>167</v>
      </c>
    </row>
    <row r="77" spans="1:8">
      <c r="B77" s="2" t="s">
        <v>39</v>
      </c>
      <c r="D77" s="19">
        <f>+D7</f>
        <v>10849</v>
      </c>
      <c r="E77" s="19">
        <f>+E7</f>
        <v>5425</v>
      </c>
      <c r="F77" s="19">
        <f>+F7</f>
        <v>5424</v>
      </c>
    </row>
    <row r="78" spans="1:8">
      <c r="B78" s="2" t="s">
        <v>40</v>
      </c>
      <c r="D78" s="19">
        <f>+D56+D60+D64+D68</f>
        <v>73993</v>
      </c>
      <c r="E78" s="19">
        <f>+E56+E60+E64+E68</f>
        <v>36998</v>
      </c>
      <c r="F78" s="19">
        <f>+F56+F60+F64+F68</f>
        <v>36995</v>
      </c>
      <c r="H78" s="3">
        <v>1</v>
      </c>
    </row>
    <row r="79" spans="1:8">
      <c r="B79" s="18" t="s">
        <v>41</v>
      </c>
      <c r="D79" s="19">
        <f>+D75-D76-D77-D78</f>
        <v>156354</v>
      </c>
      <c r="E79" s="19">
        <f>+E75-E76-E77-E78</f>
        <v>78186</v>
      </c>
      <c r="F79" s="19">
        <f>+F75-F76-F77-F78</f>
        <v>78168</v>
      </c>
      <c r="H79" s="3">
        <v>2</v>
      </c>
    </row>
    <row r="81" spans="2:4" hidden="1">
      <c r="B81" s="3" t="s">
        <v>42</v>
      </c>
      <c r="C81" s="4">
        <v>9.9999999999688012E-7</v>
      </c>
      <c r="D81" s="3">
        <f>+D74-ROUND(D3*C74,0)</f>
        <v>-1</v>
      </c>
    </row>
  </sheetData>
  <pageMargins left="0.7" right="0.7" top="0.75" bottom="0.75" header="0.3" footer="0.3"/>
  <pageSetup scale="5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9">
    <pageSetUpPr fitToPage="1"/>
  </sheetPr>
  <dimension ref="A1:WVB84"/>
  <sheetViews>
    <sheetView zoomScaleNormal="100" zoomScaleSheetLayoutView="80" workbookViewId="0">
      <selection activeCell="B8" sqref="B8"/>
    </sheetView>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1493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Worksheet'!$D$70</f>
        <v>276555</v>
      </c>
      <c r="E3" s="11"/>
      <c r="F3" s="11"/>
    </row>
    <row r="4" spans="1:6">
      <c r="A4" s="8">
        <v>0</v>
      </c>
      <c r="B4" s="11" t="s">
        <v>4</v>
      </c>
      <c r="C4" s="10">
        <v>1.2130000000000001E-3</v>
      </c>
      <c r="D4" s="12">
        <f>ROUND(D$3*C4,0)</f>
        <v>335</v>
      </c>
      <c r="E4" s="13">
        <f>ROUND(D4/2,0)</f>
        <v>168</v>
      </c>
      <c r="F4" s="12">
        <f>D4-E4</f>
        <v>167</v>
      </c>
    </row>
    <row r="5" spans="1:6">
      <c r="A5" s="8">
        <v>1</v>
      </c>
      <c r="B5" s="11" t="s">
        <v>1494</v>
      </c>
      <c r="C5" s="10">
        <v>0.28320000000000001</v>
      </c>
      <c r="D5" s="9">
        <f>ROUND(D$3*C5,0)</f>
        <v>78320</v>
      </c>
      <c r="E5" s="11">
        <f>ROUND(D5/2,0)</f>
        <v>39160</v>
      </c>
      <c r="F5" s="9">
        <f>D5-E5</f>
        <v>39160</v>
      </c>
    </row>
    <row r="6" spans="1:6">
      <c r="A6" s="8"/>
      <c r="B6" s="11" t="s">
        <v>6</v>
      </c>
      <c r="C6" s="11"/>
      <c r="D6" s="14">
        <v>0.34431499999999998</v>
      </c>
      <c r="E6" s="11"/>
      <c r="F6" s="11"/>
    </row>
    <row r="7" spans="1:6">
      <c r="A7" s="8"/>
      <c r="B7" s="11" t="s">
        <v>7</v>
      </c>
      <c r="C7" s="11"/>
      <c r="D7" s="15">
        <f>ROUND(D5*D6,0)</f>
        <v>26967</v>
      </c>
      <c r="E7" s="16">
        <f>ROUND(D7/2,0)</f>
        <v>13484</v>
      </c>
      <c r="F7" s="15">
        <f>D7-E7</f>
        <v>13483</v>
      </c>
    </row>
    <row r="8" spans="1:6">
      <c r="A8" s="8"/>
      <c r="B8" s="11" t="s">
        <v>8</v>
      </c>
      <c r="C8" s="11"/>
      <c r="D8" s="12">
        <f>+D5-D7</f>
        <v>51353</v>
      </c>
      <c r="E8" s="13">
        <f>ROUND(D8/2,0)</f>
        <v>25677</v>
      </c>
      <c r="F8" s="12">
        <f>D8-E8</f>
        <v>25676</v>
      </c>
    </row>
    <row r="9" spans="1:6">
      <c r="A9" s="8">
        <v>2</v>
      </c>
      <c r="B9" s="11" t="s">
        <v>372</v>
      </c>
      <c r="C9" s="11"/>
      <c r="D9" s="9"/>
      <c r="E9" s="11"/>
      <c r="F9" s="11"/>
    </row>
    <row r="10" spans="1:6">
      <c r="A10" s="8"/>
      <c r="B10" s="11" t="s">
        <v>10</v>
      </c>
      <c r="C10" s="10">
        <v>1.2199999999999999E-3</v>
      </c>
      <c r="D10" s="12">
        <f>ROUND(D$3*C10,0)</f>
        <v>337</v>
      </c>
      <c r="E10" s="13">
        <f>ROUND(D10/2,0)</f>
        <v>169</v>
      </c>
      <c r="F10" s="12">
        <f>D10-E10</f>
        <v>168</v>
      </c>
    </row>
    <row r="11" spans="1:6">
      <c r="A11" s="8"/>
      <c r="B11" s="11" t="s">
        <v>11</v>
      </c>
      <c r="C11" s="10">
        <v>9.5000000000000005E-5</v>
      </c>
      <c r="D11" s="12">
        <f>ROUND(D$3*C11,0)</f>
        <v>26</v>
      </c>
      <c r="E11" s="13">
        <f>ROUND(D11/2,0)</f>
        <v>13</v>
      </c>
      <c r="F11" s="12">
        <f>D11-E11</f>
        <v>13</v>
      </c>
    </row>
    <row r="12" spans="1:6">
      <c r="A12" s="8">
        <v>2</v>
      </c>
      <c r="B12" s="11" t="s">
        <v>593</v>
      </c>
      <c r="C12" s="11"/>
      <c r="D12" s="9"/>
      <c r="E12" s="11"/>
      <c r="F12" s="11"/>
    </row>
    <row r="13" spans="1:6">
      <c r="A13" s="8"/>
      <c r="B13" s="11" t="s">
        <v>10</v>
      </c>
      <c r="C13" s="10">
        <v>3.0600000000000001E-4</v>
      </c>
      <c r="D13" s="12">
        <f>ROUND(D$3*C13,0)</f>
        <v>85</v>
      </c>
      <c r="E13" s="13">
        <f>ROUND(D13/2,0)</f>
        <v>43</v>
      </c>
      <c r="F13" s="12">
        <f>D13-E13</f>
        <v>42</v>
      </c>
    </row>
    <row r="14" spans="1:6">
      <c r="A14" s="8"/>
      <c r="B14" s="11" t="s">
        <v>11</v>
      </c>
      <c r="C14" s="10">
        <v>1.94E-4</v>
      </c>
      <c r="D14" s="12">
        <f>ROUND(D$3*C14,0)</f>
        <v>54</v>
      </c>
      <c r="E14" s="13">
        <f>ROUND(D14/2,0)</f>
        <v>27</v>
      </c>
      <c r="F14" s="12">
        <f>D14-E14</f>
        <v>27</v>
      </c>
    </row>
    <row r="15" spans="1:6">
      <c r="A15" s="8">
        <v>2</v>
      </c>
      <c r="B15" s="11" t="s">
        <v>1495</v>
      </c>
      <c r="C15" s="11"/>
      <c r="D15" s="9"/>
      <c r="E15" s="11"/>
      <c r="F15" s="11"/>
    </row>
    <row r="16" spans="1:6">
      <c r="A16" s="8"/>
      <c r="B16" s="11" t="s">
        <v>10</v>
      </c>
      <c r="C16" s="10">
        <v>6.87E-4</v>
      </c>
      <c r="D16" s="12">
        <f>ROUND(D$3*C16,0)</f>
        <v>190</v>
      </c>
      <c r="E16" s="13">
        <f>ROUND(D16/2,0)</f>
        <v>95</v>
      </c>
      <c r="F16" s="12">
        <f>D16-E16</f>
        <v>95</v>
      </c>
    </row>
    <row r="17" spans="1:6">
      <c r="A17" s="8"/>
      <c r="B17" s="11" t="s">
        <v>11</v>
      </c>
      <c r="C17" s="10">
        <v>3.4299999999999999E-4</v>
      </c>
      <c r="D17" s="12">
        <f>ROUND(D$3*C17,0)</f>
        <v>95</v>
      </c>
      <c r="E17" s="13">
        <f>ROUND(D17/2,0)</f>
        <v>48</v>
      </c>
      <c r="F17" s="12">
        <f>D17-E17</f>
        <v>47</v>
      </c>
    </row>
    <row r="18" spans="1:6">
      <c r="A18" s="8">
        <v>2</v>
      </c>
      <c r="B18" s="11" t="s">
        <v>49</v>
      </c>
      <c r="C18" s="11"/>
      <c r="D18" s="9"/>
      <c r="E18" s="11"/>
      <c r="F18" s="11"/>
    </row>
    <row r="19" spans="1:6">
      <c r="A19" s="8"/>
      <c r="B19" s="11" t="s">
        <v>10</v>
      </c>
      <c r="C19" s="10">
        <v>1.108E-3</v>
      </c>
      <c r="D19" s="12">
        <f>ROUND(D$3*C19,0)</f>
        <v>306</v>
      </c>
      <c r="E19" s="13">
        <f>ROUND(D19/2,0)</f>
        <v>153</v>
      </c>
      <c r="F19" s="12">
        <f>D19-E19</f>
        <v>153</v>
      </c>
    </row>
    <row r="20" spans="1:6">
      <c r="A20" s="8"/>
      <c r="B20" s="11" t="s">
        <v>11</v>
      </c>
      <c r="C20" s="10">
        <v>3.0600000000000001E-4</v>
      </c>
      <c r="D20" s="12">
        <f>ROUND(D$3*C20,0)</f>
        <v>85</v>
      </c>
      <c r="E20" s="13">
        <f>ROUND(D20/2,0)</f>
        <v>43</v>
      </c>
      <c r="F20" s="12">
        <f>D20-E20</f>
        <v>42</v>
      </c>
    </row>
    <row r="21" spans="1:6">
      <c r="A21" s="8">
        <v>2</v>
      </c>
      <c r="B21" s="11" t="s">
        <v>16</v>
      </c>
      <c r="C21" s="11"/>
      <c r="D21" s="9"/>
      <c r="E21" s="11"/>
      <c r="F21" s="11"/>
    </row>
    <row r="22" spans="1:6">
      <c r="A22" s="8"/>
      <c r="B22" s="11" t="s">
        <v>10</v>
      </c>
      <c r="C22" s="10">
        <v>3.7889999999999998E-3</v>
      </c>
      <c r="D22" s="12">
        <f>ROUND(D$3*C22,0)</f>
        <v>1048</v>
      </c>
      <c r="E22" s="13">
        <f>ROUND(D22/2,0)</f>
        <v>524</v>
      </c>
      <c r="F22" s="12">
        <f>D22-E22</f>
        <v>524</v>
      </c>
    </row>
    <row r="23" spans="1:6">
      <c r="A23" s="8"/>
      <c r="B23" s="11" t="s">
        <v>11</v>
      </c>
      <c r="C23" s="10">
        <v>1.091E-3</v>
      </c>
      <c r="D23" s="12">
        <f>ROUND(D$3*C23,0)</f>
        <v>302</v>
      </c>
      <c r="E23" s="13">
        <f>ROUND(D23/2,0)</f>
        <v>151</v>
      </c>
      <c r="F23" s="12">
        <f>D23-E23</f>
        <v>151</v>
      </c>
    </row>
    <row r="24" spans="1:6">
      <c r="A24" s="8">
        <v>2</v>
      </c>
      <c r="B24" s="11" t="s">
        <v>746</v>
      </c>
      <c r="C24" s="11"/>
      <c r="D24" s="9"/>
      <c r="E24" s="11"/>
      <c r="F24" s="11"/>
    </row>
    <row r="25" spans="1:6">
      <c r="A25" s="8"/>
      <c r="B25" s="11" t="s">
        <v>10</v>
      </c>
      <c r="C25" s="10">
        <v>1.4170000000000001E-3</v>
      </c>
      <c r="D25" s="12">
        <f>ROUND(D$3*C25,0)</f>
        <v>392</v>
      </c>
      <c r="E25" s="13">
        <f>ROUND(D25/2,0)</f>
        <v>196</v>
      </c>
      <c r="F25" s="12">
        <f>D25-E25</f>
        <v>196</v>
      </c>
    </row>
    <row r="26" spans="1:6">
      <c r="A26" s="8"/>
      <c r="B26" s="11" t="s">
        <v>11</v>
      </c>
      <c r="C26" s="10">
        <v>6.7299999999999999E-4</v>
      </c>
      <c r="D26" s="12">
        <f>ROUND(D$3*C26,0)</f>
        <v>186</v>
      </c>
      <c r="E26" s="13">
        <f>ROUND(D26/2,0)</f>
        <v>93</v>
      </c>
      <c r="F26" s="12">
        <f>D26-E26</f>
        <v>93</v>
      </c>
    </row>
    <row r="27" spans="1:6">
      <c r="A27" s="8">
        <v>2</v>
      </c>
      <c r="B27" s="11" t="s">
        <v>20</v>
      </c>
      <c r="C27" s="11"/>
      <c r="D27" s="9"/>
      <c r="E27" s="11"/>
      <c r="F27" s="11"/>
    </row>
    <row r="28" spans="1:6">
      <c r="A28" s="8"/>
      <c r="B28" s="11" t="s">
        <v>10</v>
      </c>
      <c r="C28" s="10">
        <v>2.5119999999999999E-3</v>
      </c>
      <c r="D28" s="12">
        <f>ROUND(D$3*C28,0)</f>
        <v>695</v>
      </c>
      <c r="E28" s="13">
        <f>ROUND(D28/2,0)</f>
        <v>348</v>
      </c>
      <c r="F28" s="12">
        <f>D28-E28</f>
        <v>347</v>
      </c>
    </row>
    <row r="29" spans="1:6">
      <c r="A29" s="8"/>
      <c r="B29" s="11" t="s">
        <v>11</v>
      </c>
      <c r="C29" s="10">
        <v>1.7880000000000001E-3</v>
      </c>
      <c r="D29" s="12">
        <f>ROUND(D$3*C29,0)</f>
        <v>494</v>
      </c>
      <c r="E29" s="13">
        <f>ROUND(D29/2,0)</f>
        <v>247</v>
      </c>
      <c r="F29" s="12">
        <f>D29-E29</f>
        <v>247</v>
      </c>
    </row>
    <row r="30" spans="1:6">
      <c r="A30" s="8">
        <v>2</v>
      </c>
      <c r="B30" s="11" t="s">
        <v>1496</v>
      </c>
      <c r="C30" s="11"/>
      <c r="D30" s="9"/>
      <c r="E30" s="11"/>
      <c r="F30" s="11"/>
    </row>
    <row r="31" spans="1:6">
      <c r="A31" s="8"/>
      <c r="B31" s="11" t="s">
        <v>10</v>
      </c>
      <c r="C31" s="10">
        <v>9.7900000000000005E-4</v>
      </c>
      <c r="D31" s="12">
        <f>ROUND(D$3*C31,0)</f>
        <v>271</v>
      </c>
      <c r="E31" s="13">
        <f>ROUND(D31/2,0)</f>
        <v>136</v>
      </c>
      <c r="F31" s="12">
        <f>D31-E31</f>
        <v>135</v>
      </c>
    </row>
    <row r="32" spans="1:6">
      <c r="A32" s="8"/>
      <c r="B32" s="11" t="s">
        <v>11</v>
      </c>
      <c r="C32" s="10">
        <v>8.8400000000000002E-4</v>
      </c>
      <c r="D32" s="12">
        <f>ROUND(D$3*C32,0)</f>
        <v>244</v>
      </c>
      <c r="E32" s="13">
        <f>ROUND(D32/2,0)</f>
        <v>122</v>
      </c>
      <c r="F32" s="12">
        <f>D32-E32</f>
        <v>122</v>
      </c>
    </row>
    <row r="33" spans="1:6">
      <c r="A33" s="8">
        <v>2</v>
      </c>
      <c r="B33" s="11" t="s">
        <v>22</v>
      </c>
      <c r="C33" s="11"/>
      <c r="D33" s="9"/>
      <c r="E33" s="11"/>
      <c r="F33" s="11"/>
    </row>
    <row r="34" spans="1:6">
      <c r="A34" s="8"/>
      <c r="B34" s="11" t="s">
        <v>10</v>
      </c>
      <c r="C34" s="10">
        <v>1.9919999999999998E-3</v>
      </c>
      <c r="D34" s="12">
        <f>ROUND(D$3*C34,0)</f>
        <v>551</v>
      </c>
      <c r="E34" s="13">
        <f>ROUND(D34/2,0)</f>
        <v>276</v>
      </c>
      <c r="F34" s="12">
        <f>D34-E34</f>
        <v>275</v>
      </c>
    </row>
    <row r="35" spans="1:6">
      <c r="A35" s="8"/>
      <c r="B35" s="11" t="s">
        <v>11</v>
      </c>
      <c r="C35" s="10">
        <v>5.8100000000000003E-4</v>
      </c>
      <c r="D35" s="12">
        <f>ROUND(D$3*C35,0)</f>
        <v>161</v>
      </c>
      <c r="E35" s="13">
        <f>ROUND(D35/2,0)</f>
        <v>81</v>
      </c>
      <c r="F35" s="12">
        <f>D35-E35</f>
        <v>80</v>
      </c>
    </row>
    <row r="36" spans="1:6">
      <c r="A36" s="8">
        <v>2</v>
      </c>
      <c r="B36" s="11" t="s">
        <v>61</v>
      </c>
      <c r="C36" s="11"/>
      <c r="D36" s="9"/>
      <c r="E36" s="11"/>
      <c r="F36" s="11"/>
    </row>
    <row r="37" spans="1:6">
      <c r="A37" s="8"/>
      <c r="B37" s="11" t="s">
        <v>10</v>
      </c>
      <c r="C37" s="10">
        <v>6.1200000000000002E-4</v>
      </c>
      <c r="D37" s="12">
        <f>ROUND(D$3*C37,0)</f>
        <v>169</v>
      </c>
      <c r="E37" s="13">
        <f>ROUND(D37/2,0)</f>
        <v>85</v>
      </c>
      <c r="F37" s="12">
        <f>D37-E37</f>
        <v>84</v>
      </c>
    </row>
    <row r="38" spans="1:6">
      <c r="A38" s="8"/>
      <c r="B38" s="11" t="s">
        <v>11</v>
      </c>
      <c r="C38" s="10">
        <v>6.4999999999999994E-5</v>
      </c>
      <c r="D38" s="12">
        <f>ROUND(D$3*C38,0)</f>
        <v>18</v>
      </c>
      <c r="E38" s="13">
        <f>ROUND(D38/2,0)</f>
        <v>9</v>
      </c>
      <c r="F38" s="12">
        <f>D38-E38</f>
        <v>9</v>
      </c>
    </row>
    <row r="39" spans="1:6">
      <c r="A39" s="8">
        <v>2</v>
      </c>
      <c r="B39" s="11" t="s">
        <v>569</v>
      </c>
      <c r="C39" s="11"/>
      <c r="D39" s="9"/>
      <c r="E39" s="11"/>
      <c r="F39" s="11"/>
    </row>
    <row r="40" spans="1:6">
      <c r="A40" s="8"/>
      <c r="B40" s="11" t="s">
        <v>10</v>
      </c>
      <c r="C40" s="10">
        <v>2.0999999999999999E-3</v>
      </c>
      <c r="D40" s="12">
        <f t="shared" ref="D40:D52" si="0">ROUND(D$3*C40,0)</f>
        <v>581</v>
      </c>
      <c r="E40" s="13">
        <f t="shared" ref="E40:E52" si="1">ROUND(D40/2,0)</f>
        <v>291</v>
      </c>
      <c r="F40" s="12">
        <f t="shared" ref="F40:F52" si="2">D40-E40</f>
        <v>290</v>
      </c>
    </row>
    <row r="41" spans="1:6">
      <c r="A41" s="8"/>
      <c r="B41" s="11" t="s">
        <v>11</v>
      </c>
      <c r="C41" s="10">
        <v>9.6900000000000003E-4</v>
      </c>
      <c r="D41" s="12">
        <f t="shared" si="0"/>
        <v>268</v>
      </c>
      <c r="E41" s="13">
        <f t="shared" si="1"/>
        <v>134</v>
      </c>
      <c r="F41" s="12">
        <f t="shared" si="2"/>
        <v>134</v>
      </c>
    </row>
    <row r="42" spans="1:6">
      <c r="A42" s="8">
        <v>3</v>
      </c>
      <c r="B42" s="11" t="s">
        <v>405</v>
      </c>
      <c r="C42" s="10">
        <v>0</v>
      </c>
      <c r="D42" s="12">
        <f t="shared" si="0"/>
        <v>0</v>
      </c>
      <c r="E42" s="13">
        <f t="shared" si="1"/>
        <v>0</v>
      </c>
      <c r="F42" s="12">
        <f t="shared" si="2"/>
        <v>0</v>
      </c>
    </row>
    <row r="43" spans="1:6">
      <c r="A43" s="8">
        <v>3</v>
      </c>
      <c r="B43" s="11" t="s">
        <v>1497</v>
      </c>
      <c r="C43" s="10">
        <v>6.0999999999999999E-5</v>
      </c>
      <c r="D43" s="12">
        <f t="shared" si="0"/>
        <v>17</v>
      </c>
      <c r="E43" s="13">
        <f t="shared" si="1"/>
        <v>9</v>
      </c>
      <c r="F43" s="12">
        <f t="shared" si="2"/>
        <v>8</v>
      </c>
    </row>
    <row r="44" spans="1:6">
      <c r="A44" s="8">
        <v>3</v>
      </c>
      <c r="B44" s="11" t="s">
        <v>1498</v>
      </c>
      <c r="C44" s="10">
        <v>7.2400000000000003E-4</v>
      </c>
      <c r="D44" s="12">
        <f t="shared" si="0"/>
        <v>200</v>
      </c>
      <c r="E44" s="13">
        <f t="shared" si="1"/>
        <v>100</v>
      </c>
      <c r="F44" s="12">
        <f t="shared" si="2"/>
        <v>100</v>
      </c>
    </row>
    <row r="45" spans="1:6">
      <c r="A45" s="8">
        <v>3</v>
      </c>
      <c r="B45" s="11" t="s">
        <v>1499</v>
      </c>
      <c r="C45" s="10">
        <v>3.7782000000000003E-2</v>
      </c>
      <c r="D45" s="12">
        <f t="shared" si="0"/>
        <v>10449</v>
      </c>
      <c r="E45" s="13">
        <f t="shared" si="1"/>
        <v>5225</v>
      </c>
      <c r="F45" s="12">
        <f t="shared" si="2"/>
        <v>5224</v>
      </c>
    </row>
    <row r="46" spans="1:6">
      <c r="A46" s="8">
        <v>3</v>
      </c>
      <c r="B46" s="11" t="s">
        <v>1500</v>
      </c>
      <c r="C46" s="10">
        <v>3.2600000000000001E-4</v>
      </c>
      <c r="D46" s="12">
        <f t="shared" si="0"/>
        <v>90</v>
      </c>
      <c r="E46" s="13">
        <f t="shared" si="1"/>
        <v>45</v>
      </c>
      <c r="F46" s="12">
        <f t="shared" si="2"/>
        <v>45</v>
      </c>
    </row>
    <row r="47" spans="1:6">
      <c r="A47" s="8">
        <v>3</v>
      </c>
      <c r="B47" s="11" t="s">
        <v>1501</v>
      </c>
      <c r="C47" s="10">
        <v>1.3356E-2</v>
      </c>
      <c r="D47" s="12">
        <f t="shared" si="0"/>
        <v>3694</v>
      </c>
      <c r="E47" s="13">
        <f t="shared" si="1"/>
        <v>1847</v>
      </c>
      <c r="F47" s="12">
        <f t="shared" si="2"/>
        <v>1847</v>
      </c>
    </row>
    <row r="48" spans="1:6">
      <c r="A48" s="8">
        <v>3</v>
      </c>
      <c r="B48" s="11" t="s">
        <v>1502</v>
      </c>
      <c r="C48" s="10">
        <v>7.5960000000000003E-3</v>
      </c>
      <c r="D48" s="12">
        <f t="shared" si="0"/>
        <v>2101</v>
      </c>
      <c r="E48" s="13">
        <f t="shared" si="1"/>
        <v>1051</v>
      </c>
      <c r="F48" s="12">
        <f t="shared" si="2"/>
        <v>1050</v>
      </c>
    </row>
    <row r="49" spans="1:6">
      <c r="A49" s="8">
        <v>3</v>
      </c>
      <c r="B49" s="11" t="s">
        <v>1503</v>
      </c>
      <c r="C49" s="10">
        <v>8.9929999999999993E-3</v>
      </c>
      <c r="D49" s="12">
        <f t="shared" si="0"/>
        <v>2487</v>
      </c>
      <c r="E49" s="13">
        <f t="shared" si="1"/>
        <v>1244</v>
      </c>
      <c r="F49" s="12">
        <f t="shared" si="2"/>
        <v>1243</v>
      </c>
    </row>
    <row r="50" spans="1:6">
      <c r="A50" s="8">
        <v>3</v>
      </c>
      <c r="B50" s="11" t="s">
        <v>1504</v>
      </c>
      <c r="C50" s="10">
        <v>2.0098999999999999E-2</v>
      </c>
      <c r="D50" s="12">
        <f t="shared" si="0"/>
        <v>5558</v>
      </c>
      <c r="E50" s="13">
        <f t="shared" si="1"/>
        <v>2779</v>
      </c>
      <c r="F50" s="12">
        <f t="shared" si="2"/>
        <v>2779</v>
      </c>
    </row>
    <row r="51" spans="1:6">
      <c r="A51" s="8">
        <v>3</v>
      </c>
      <c r="B51" s="11" t="s">
        <v>1505</v>
      </c>
      <c r="C51" s="10">
        <v>1.3396999999999999E-2</v>
      </c>
      <c r="D51" s="12">
        <f t="shared" si="0"/>
        <v>3705</v>
      </c>
      <c r="E51" s="13">
        <f t="shared" si="1"/>
        <v>1853</v>
      </c>
      <c r="F51" s="12">
        <f t="shared" si="2"/>
        <v>1852</v>
      </c>
    </row>
    <row r="52" spans="1:6">
      <c r="A52" s="8">
        <v>4</v>
      </c>
      <c r="B52" s="11" t="s">
        <v>1506</v>
      </c>
      <c r="C52" s="10">
        <v>0.16986899999999999</v>
      </c>
      <c r="D52" s="9">
        <f t="shared" si="0"/>
        <v>46978</v>
      </c>
      <c r="E52" s="11">
        <f t="shared" si="1"/>
        <v>23489</v>
      </c>
      <c r="F52" s="9">
        <f t="shared" si="2"/>
        <v>23489</v>
      </c>
    </row>
    <row r="53" spans="1:6">
      <c r="A53" s="8"/>
      <c r="B53" s="11" t="s">
        <v>28</v>
      </c>
      <c r="C53" s="11"/>
      <c r="D53" s="14">
        <v>0.41183599999999998</v>
      </c>
      <c r="E53" s="11"/>
      <c r="F53" s="11"/>
    </row>
    <row r="54" spans="1:6">
      <c r="A54" s="8"/>
      <c r="B54" s="11" t="s">
        <v>29</v>
      </c>
      <c r="C54" s="11"/>
      <c r="D54" s="15">
        <f>ROUND(D52*D53,0)</f>
        <v>19347</v>
      </c>
      <c r="E54" s="16">
        <f>ROUND(D54/2,0)</f>
        <v>9674</v>
      </c>
      <c r="F54" s="15">
        <f>D54-E54</f>
        <v>9673</v>
      </c>
    </row>
    <row r="55" spans="1:6">
      <c r="A55" s="8"/>
      <c r="B55" s="11" t="s">
        <v>30</v>
      </c>
      <c r="C55" s="11"/>
      <c r="D55" s="12">
        <f>+D52-D54</f>
        <v>27631</v>
      </c>
      <c r="E55" s="13">
        <f>ROUND(D55/2,0)</f>
        <v>13816</v>
      </c>
      <c r="F55" s="12">
        <f>D55-E55</f>
        <v>13815</v>
      </c>
    </row>
    <row r="56" spans="1:6">
      <c r="A56" s="8">
        <v>4</v>
      </c>
      <c r="B56" s="11" t="s">
        <v>1507</v>
      </c>
      <c r="C56" s="10">
        <v>0.11630799999999999</v>
      </c>
      <c r="D56" s="9">
        <f>ROUND(D$3*C56,0)</f>
        <v>32166</v>
      </c>
      <c r="E56" s="11">
        <f>ROUND(D56/2,0)</f>
        <v>16083</v>
      </c>
      <c r="F56" s="9">
        <f>D56-E56</f>
        <v>16083</v>
      </c>
    </row>
    <row r="57" spans="1:6">
      <c r="A57" s="8"/>
      <c r="B57" s="11" t="s">
        <v>28</v>
      </c>
      <c r="C57" s="11"/>
      <c r="D57" s="14">
        <v>0.48951800000000001</v>
      </c>
      <c r="E57" s="11"/>
      <c r="F57" s="11"/>
    </row>
    <row r="58" spans="1:6">
      <c r="A58" s="8"/>
      <c r="B58" s="11" t="s">
        <v>29</v>
      </c>
      <c r="C58" s="11"/>
      <c r="D58" s="15">
        <f>ROUND(D56*D57,0)</f>
        <v>15746</v>
      </c>
      <c r="E58" s="16">
        <f>ROUND(D58/2,0)</f>
        <v>7873</v>
      </c>
      <c r="F58" s="15">
        <f>D58-E58</f>
        <v>7873</v>
      </c>
    </row>
    <row r="59" spans="1:6">
      <c r="A59" s="8"/>
      <c r="B59" s="11" t="s">
        <v>30</v>
      </c>
      <c r="C59" s="11"/>
      <c r="D59" s="12">
        <f>+D56-D58</f>
        <v>16420</v>
      </c>
      <c r="E59" s="13">
        <f>ROUND(D59/2,0)</f>
        <v>8210</v>
      </c>
      <c r="F59" s="12">
        <f>D59-E59</f>
        <v>8210</v>
      </c>
    </row>
    <row r="60" spans="1:6">
      <c r="A60" s="8">
        <v>4</v>
      </c>
      <c r="B60" s="11" t="s">
        <v>1508</v>
      </c>
      <c r="C60" s="10">
        <v>6.3436999999999993E-2</v>
      </c>
      <c r="D60" s="9">
        <f>ROUND(D$3*C60,0)</f>
        <v>17544</v>
      </c>
      <c r="E60" s="11">
        <f>ROUND(D60/2,0)</f>
        <v>8772</v>
      </c>
      <c r="F60" s="9">
        <f>D60-E60</f>
        <v>8772</v>
      </c>
    </row>
    <row r="61" spans="1:6">
      <c r="A61" s="8"/>
      <c r="B61" s="11" t="s">
        <v>28</v>
      </c>
      <c r="C61" s="11"/>
      <c r="D61" s="14">
        <v>0.44630300000000001</v>
      </c>
      <c r="E61" s="11"/>
      <c r="F61" s="11"/>
    </row>
    <row r="62" spans="1:6">
      <c r="A62" s="8"/>
      <c r="B62" s="11" t="s">
        <v>29</v>
      </c>
      <c r="C62" s="11"/>
      <c r="D62" s="15">
        <f>ROUND(D60*D61,0)</f>
        <v>7830</v>
      </c>
      <c r="E62" s="16">
        <f>ROUND(D62/2,0)</f>
        <v>3915</v>
      </c>
      <c r="F62" s="15">
        <f>D62-E62</f>
        <v>3915</v>
      </c>
    </row>
    <row r="63" spans="1:6">
      <c r="A63" s="8"/>
      <c r="B63" s="11" t="s">
        <v>30</v>
      </c>
      <c r="C63" s="11"/>
      <c r="D63" s="12">
        <f>+D60-D62</f>
        <v>9714</v>
      </c>
      <c r="E63" s="13">
        <f>ROUND(D63/2,0)</f>
        <v>4857</v>
      </c>
      <c r="F63" s="12">
        <f>D63-E63</f>
        <v>4857</v>
      </c>
    </row>
    <row r="64" spans="1:6">
      <c r="A64" s="8">
        <v>4</v>
      </c>
      <c r="B64" s="11" t="s">
        <v>1509</v>
      </c>
      <c r="C64" s="10">
        <v>0.11809600000000001</v>
      </c>
      <c r="D64" s="9">
        <f>ROUND(D$3*C64,0)</f>
        <v>32660</v>
      </c>
      <c r="E64" s="11">
        <f>ROUND(D64/2,0)</f>
        <v>16330</v>
      </c>
      <c r="F64" s="9">
        <f>D64-E64</f>
        <v>16330</v>
      </c>
    </row>
    <row r="65" spans="1:6">
      <c r="A65" s="8"/>
      <c r="B65" s="11" t="s">
        <v>28</v>
      </c>
      <c r="C65" s="11"/>
      <c r="D65" s="14">
        <v>0.492172</v>
      </c>
      <c r="E65" s="11"/>
      <c r="F65" s="11"/>
    </row>
    <row r="66" spans="1:6">
      <c r="A66" s="8"/>
      <c r="B66" s="11" t="s">
        <v>29</v>
      </c>
      <c r="C66" s="11"/>
      <c r="D66" s="15">
        <f>ROUND(D64*D65,0)</f>
        <v>16074</v>
      </c>
      <c r="E66" s="16">
        <f>ROUND(D66/2,0)</f>
        <v>8037</v>
      </c>
      <c r="F66" s="15">
        <f>D66-E66</f>
        <v>8037</v>
      </c>
    </row>
    <row r="67" spans="1:6">
      <c r="A67" s="8"/>
      <c r="B67" s="11" t="s">
        <v>30</v>
      </c>
      <c r="C67" s="11"/>
      <c r="D67" s="12">
        <f>+D64-D66</f>
        <v>16586</v>
      </c>
      <c r="E67" s="13">
        <f>ROUND(D67/2,0)</f>
        <v>8293</v>
      </c>
      <c r="F67" s="12">
        <f>D67-E67</f>
        <v>8293</v>
      </c>
    </row>
    <row r="68" spans="1:6">
      <c r="A68" s="8">
        <v>4</v>
      </c>
      <c r="B68" s="11" t="s">
        <v>768</v>
      </c>
      <c r="C68" s="10">
        <v>0.108417</v>
      </c>
      <c r="D68" s="9">
        <f>ROUND(D$3*C68,0)</f>
        <v>29983</v>
      </c>
      <c r="E68" s="11">
        <f>ROUND(D68/2,0)</f>
        <v>14992</v>
      </c>
      <c r="F68" s="9">
        <f>D68-E68</f>
        <v>14991</v>
      </c>
    </row>
    <row r="69" spans="1:6">
      <c r="A69" s="8"/>
      <c r="B69" s="11" t="s">
        <v>28</v>
      </c>
      <c r="C69" s="11"/>
      <c r="D69" s="14">
        <v>0.497116</v>
      </c>
      <c r="E69" s="11"/>
      <c r="F69" s="11"/>
    </row>
    <row r="70" spans="1:6">
      <c r="A70" s="8"/>
      <c r="B70" s="11" t="s">
        <v>29</v>
      </c>
      <c r="C70" s="11"/>
      <c r="D70" s="15">
        <f>ROUND(D68*D69,0)</f>
        <v>14905</v>
      </c>
      <c r="E70" s="16">
        <f t="shared" ref="E70:E77" si="3">ROUND(D70/2,0)</f>
        <v>7453</v>
      </c>
      <c r="F70" s="15">
        <f t="shared" ref="F70:F77" si="4">D70-E70</f>
        <v>7452</v>
      </c>
    </row>
    <row r="71" spans="1:6">
      <c r="A71" s="8" t="s">
        <v>590</v>
      </c>
      <c r="B71" s="11" t="s">
        <v>30</v>
      </c>
      <c r="C71" s="11"/>
      <c r="D71" s="12">
        <f>+D68-D70</f>
        <v>15078</v>
      </c>
      <c r="E71" s="13">
        <f t="shared" si="3"/>
        <v>7539</v>
      </c>
      <c r="F71" s="12">
        <f t="shared" si="4"/>
        <v>7539</v>
      </c>
    </row>
    <row r="72" spans="1:6">
      <c r="A72" s="8">
        <v>5</v>
      </c>
      <c r="B72" s="11" t="s">
        <v>1510</v>
      </c>
      <c r="C72" s="10">
        <v>3.0000000000000001E-6</v>
      </c>
      <c r="D72" s="12">
        <f>ROUND(D$3*C72,0)</f>
        <v>1</v>
      </c>
      <c r="E72" s="13">
        <f t="shared" si="3"/>
        <v>1</v>
      </c>
      <c r="F72" s="12">
        <f t="shared" si="4"/>
        <v>0</v>
      </c>
    </row>
    <row r="73" spans="1:6">
      <c r="A73" s="8">
        <v>5</v>
      </c>
      <c r="B73" s="11" t="s">
        <v>1511</v>
      </c>
      <c r="C73" s="10">
        <v>8.0199999999999998E-4</v>
      </c>
      <c r="D73" s="12">
        <f>ROUND(D$3*C73,0)</f>
        <v>222</v>
      </c>
      <c r="E73" s="13">
        <f t="shared" si="3"/>
        <v>111</v>
      </c>
      <c r="F73" s="12">
        <f t="shared" si="4"/>
        <v>111</v>
      </c>
    </row>
    <row r="74" spans="1:6">
      <c r="A74" s="8">
        <v>5</v>
      </c>
      <c r="B74" s="11" t="s">
        <v>1512</v>
      </c>
      <c r="C74" s="10">
        <v>1.7570000000000001E-3</v>
      </c>
      <c r="D74" s="12">
        <f>ROUND(D$3*C74,0)</f>
        <v>486</v>
      </c>
      <c r="E74" s="13">
        <f t="shared" si="3"/>
        <v>243</v>
      </c>
      <c r="F74" s="12">
        <f t="shared" si="4"/>
        <v>243</v>
      </c>
    </row>
    <row r="75" spans="1:6">
      <c r="A75" s="8">
        <v>5</v>
      </c>
      <c r="B75" s="11" t="s">
        <v>738</v>
      </c>
      <c r="C75" s="10">
        <v>3.8809999999999999E-3</v>
      </c>
      <c r="D75" s="12">
        <f>ROUND(D$3*C75,0)</f>
        <v>1073</v>
      </c>
      <c r="E75" s="13">
        <f t="shared" si="3"/>
        <v>537</v>
      </c>
      <c r="F75" s="12">
        <f t="shared" si="4"/>
        <v>536</v>
      </c>
    </row>
    <row r="76" spans="1:6">
      <c r="A76" s="8">
        <v>5</v>
      </c>
      <c r="B76" s="11" t="s">
        <v>1513</v>
      </c>
      <c r="C76" s="10">
        <v>6.9720000000003113E-3</v>
      </c>
      <c r="D76" s="12">
        <f>+D3-SUM(D4:D5)-SUM(D10:D52)-D56-D60-D64-D68-SUM(D72:D75)</f>
        <v>1928</v>
      </c>
      <c r="E76" s="13">
        <f t="shared" si="3"/>
        <v>964</v>
      </c>
      <c r="F76" s="12">
        <f t="shared" si="4"/>
        <v>964</v>
      </c>
    </row>
    <row r="77" spans="1:6">
      <c r="A77" s="8">
        <v>6</v>
      </c>
      <c r="B77" s="11" t="s">
        <v>1514</v>
      </c>
      <c r="C77" s="10">
        <v>0</v>
      </c>
      <c r="D77" s="12">
        <f>ROUND(D$3*C77,0)</f>
        <v>0</v>
      </c>
      <c r="E77" s="13">
        <f t="shared" si="3"/>
        <v>0</v>
      </c>
      <c r="F77" s="12">
        <f t="shared" si="4"/>
        <v>0</v>
      </c>
    </row>
    <row r="78" spans="1:6">
      <c r="A78" s="8"/>
      <c r="B78" s="28" t="s">
        <v>288</v>
      </c>
      <c r="C78" s="10">
        <v>1</v>
      </c>
      <c r="D78" s="12">
        <f>+D4+SUM(D7:D51)+SUM(D54:D55)+SUM(D58:D59)+SUM(D62:D63)+SUM(D66:D67)+SUM(D70:D77)</f>
        <v>276555</v>
      </c>
      <c r="E78" s="12">
        <f>+E4+SUM(E7:E51)+SUM(E54:E55)+SUM(E58:E59)+SUM(E62:E63)+SUM(E66:E67)+SUM(E70:E77)</f>
        <v>138289</v>
      </c>
      <c r="F78" s="12">
        <f>+F4+SUM(F7:F51)+SUM(F54:F55)+SUM(F58:F59)+SUM(F62:F63)+SUM(F66:F67)+SUM(F70:F77)</f>
        <v>138266</v>
      </c>
    </row>
    <row r="79" spans="1:6">
      <c r="B79" s="18" t="s">
        <v>38</v>
      </c>
      <c r="D79" s="19">
        <f>+D4</f>
        <v>335</v>
      </c>
      <c r="E79" s="19">
        <f>+E4</f>
        <v>168</v>
      </c>
      <c r="F79" s="19">
        <f>+F4</f>
        <v>167</v>
      </c>
    </row>
    <row r="80" spans="1:6">
      <c r="B80" s="2" t="s">
        <v>39</v>
      </c>
      <c r="D80" s="19">
        <f>+D7</f>
        <v>26967</v>
      </c>
      <c r="E80" s="19">
        <f>+E7</f>
        <v>13484</v>
      </c>
      <c r="F80" s="19">
        <f>+F7</f>
        <v>13483</v>
      </c>
    </row>
    <row r="81" spans="2:8">
      <c r="B81" s="2" t="s">
        <v>40</v>
      </c>
      <c r="D81" s="19">
        <f>+D54+D58+D62+D66+D70</f>
        <v>73902</v>
      </c>
      <c r="E81" s="19">
        <f>+E54+E58+E62+E66+E70</f>
        <v>36952</v>
      </c>
      <c r="F81" s="19">
        <f>+F54+F58+F62+F66+F70</f>
        <v>36950</v>
      </c>
      <c r="H81" s="3">
        <v>1</v>
      </c>
    </row>
    <row r="82" spans="2:8">
      <c r="B82" s="18" t="s">
        <v>41</v>
      </c>
      <c r="D82" s="19">
        <f>+D78-D79-D80-D81</f>
        <v>175351</v>
      </c>
      <c r="E82" s="19">
        <f>+E78-E79-E80-E81</f>
        <v>87685</v>
      </c>
      <c r="F82" s="19">
        <f>+F78-F79-F80-F81</f>
        <v>87666</v>
      </c>
      <c r="H82" s="3">
        <v>2</v>
      </c>
    </row>
    <row r="84" spans="2:8" hidden="1">
      <c r="B84" s="3" t="s">
        <v>42</v>
      </c>
      <c r="C84" s="4">
        <v>-1.9999999996888826E-6</v>
      </c>
      <c r="D84" s="3">
        <f>+D76-ROUND(D3*C76,0)</f>
        <v>0</v>
      </c>
    </row>
  </sheetData>
  <pageMargins left="0.7" right="0.7" top="0.75" bottom="0.75" header="0.3" footer="0.3"/>
  <pageSetup scale="54"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0">
    <pageSetUpPr fitToPage="1"/>
  </sheetPr>
  <dimension ref="A1:WVB79"/>
  <sheetViews>
    <sheetView zoomScaleNormal="100" zoomScaleSheetLayoutView="80" workbookViewId="0">
      <selection activeCell="B4" sqref="B4"/>
    </sheetView>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1893</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Worksheet'!$D$71</f>
        <v>162510</v>
      </c>
      <c r="E3" s="11"/>
      <c r="F3" s="11"/>
    </row>
    <row r="4" spans="1:6">
      <c r="A4" s="8">
        <v>0</v>
      </c>
      <c r="B4" s="11" t="s">
        <v>4</v>
      </c>
      <c r="C4" s="10">
        <v>1.382E-3</v>
      </c>
      <c r="D4" s="12">
        <f>ROUND(D$3*C4,0)</f>
        <v>225</v>
      </c>
      <c r="E4" s="13">
        <f>ROUND(D4/2,0)</f>
        <v>113</v>
      </c>
      <c r="F4" s="12">
        <f>D4-E4</f>
        <v>112</v>
      </c>
    </row>
    <row r="5" spans="1:6">
      <c r="A5" s="8">
        <v>1</v>
      </c>
      <c r="B5" s="11" t="s">
        <v>1515</v>
      </c>
      <c r="C5" s="10">
        <v>0.192269</v>
      </c>
      <c r="D5" s="9">
        <f>ROUND(D$3*C5,0)</f>
        <v>31246</v>
      </c>
      <c r="E5" s="11">
        <f>ROUND(D5/2,0)</f>
        <v>15623</v>
      </c>
      <c r="F5" s="9">
        <f>D5-E5</f>
        <v>15623</v>
      </c>
    </row>
    <row r="6" spans="1:6">
      <c r="A6" s="8"/>
      <c r="B6" s="11" t="s">
        <v>6</v>
      </c>
      <c r="C6" s="11"/>
      <c r="D6" s="14">
        <v>0.40797099999999997</v>
      </c>
      <c r="E6" s="11"/>
      <c r="F6" s="11"/>
    </row>
    <row r="7" spans="1:6">
      <c r="A7" s="8"/>
      <c r="B7" s="11" t="s">
        <v>7</v>
      </c>
      <c r="C7" s="11"/>
      <c r="D7" s="15">
        <f>ROUND(D5*D6,0)</f>
        <v>12747</v>
      </c>
      <c r="E7" s="16">
        <f>ROUND(D7/2,0)</f>
        <v>6374</v>
      </c>
      <c r="F7" s="15">
        <f>D7-E7</f>
        <v>6373</v>
      </c>
    </row>
    <row r="8" spans="1:6">
      <c r="A8" s="8"/>
      <c r="B8" s="11" t="s">
        <v>8</v>
      </c>
      <c r="C8" s="11"/>
      <c r="D8" s="12">
        <f>+D5-D7</f>
        <v>18499</v>
      </c>
      <c r="E8" s="13">
        <f>ROUND(D8/2,0)</f>
        <v>9250</v>
      </c>
      <c r="F8" s="12">
        <f>D8-E8</f>
        <v>9249</v>
      </c>
    </row>
    <row r="9" spans="1:6">
      <c r="A9" s="8">
        <v>2</v>
      </c>
      <c r="B9" s="11" t="s">
        <v>46</v>
      </c>
      <c r="C9" s="11"/>
      <c r="D9" s="9"/>
      <c r="E9" s="11"/>
      <c r="F9" s="11"/>
    </row>
    <row r="10" spans="1:6">
      <c r="A10" s="8"/>
      <c r="B10" s="11" t="s">
        <v>10</v>
      </c>
      <c r="C10" s="10">
        <v>1.7409999999999999E-3</v>
      </c>
      <c r="D10" s="12">
        <f>ROUND(D$3*C10,0)</f>
        <v>283</v>
      </c>
      <c r="E10" s="13">
        <f>ROUND(D10/2,0)</f>
        <v>142</v>
      </c>
      <c r="F10" s="12">
        <f>D10-E10</f>
        <v>141</v>
      </c>
    </row>
    <row r="11" spans="1:6">
      <c r="A11" s="8"/>
      <c r="B11" s="11" t="s">
        <v>11</v>
      </c>
      <c r="C11" s="10">
        <v>1.9699999999999999E-4</v>
      </c>
      <c r="D11" s="12">
        <f>ROUND(D$3*C11,0)</f>
        <v>32</v>
      </c>
      <c r="E11" s="13">
        <f>ROUND(D11/2,0)</f>
        <v>16</v>
      </c>
      <c r="F11" s="12">
        <f>D11-E11</f>
        <v>16</v>
      </c>
    </row>
    <row r="12" spans="1:6">
      <c r="A12" s="8">
        <v>2</v>
      </c>
      <c r="B12" s="11" t="s">
        <v>671</v>
      </c>
      <c r="C12" s="11"/>
      <c r="D12" s="9"/>
      <c r="E12" s="11"/>
      <c r="F12" s="11"/>
    </row>
    <row r="13" spans="1:6">
      <c r="A13" s="8"/>
      <c r="B13" s="11" t="s">
        <v>10</v>
      </c>
      <c r="C13" s="10">
        <v>3.8200000000000002E-4</v>
      </c>
      <c r="D13" s="12">
        <f>ROUND(D$3*C13,0)</f>
        <v>62</v>
      </c>
      <c r="E13" s="13">
        <f>ROUND(D13/2,0)</f>
        <v>31</v>
      </c>
      <c r="F13" s="12">
        <f>D13-E13</f>
        <v>31</v>
      </c>
    </row>
    <row r="14" spans="1:6">
      <c r="A14" s="8"/>
      <c r="B14" s="11" t="s">
        <v>11</v>
      </c>
      <c r="C14" s="10">
        <v>1.9699999999999999E-4</v>
      </c>
      <c r="D14" s="12">
        <f>ROUND(D$3*C14,0)</f>
        <v>32</v>
      </c>
      <c r="E14" s="13">
        <f>ROUND(D14/2,0)</f>
        <v>16</v>
      </c>
      <c r="F14" s="12">
        <f>D14-E14</f>
        <v>16</v>
      </c>
    </row>
    <row r="15" spans="1:6">
      <c r="A15" s="8">
        <v>2</v>
      </c>
      <c r="B15" s="11" t="s">
        <v>107</v>
      </c>
      <c r="C15" s="11"/>
      <c r="D15" s="9"/>
      <c r="E15" s="11"/>
      <c r="F15" s="11"/>
    </row>
    <row r="16" spans="1:6">
      <c r="A16" s="8"/>
      <c r="B16" s="11" t="s">
        <v>10</v>
      </c>
      <c r="C16" s="10">
        <v>6.4800000000000003E-4</v>
      </c>
      <c r="D16" s="12">
        <f>ROUND(D$3*C16,0)</f>
        <v>105</v>
      </c>
      <c r="E16" s="13">
        <f>ROUND(D16/2,0)</f>
        <v>53</v>
      </c>
      <c r="F16" s="12">
        <f>D16-E16</f>
        <v>52</v>
      </c>
    </row>
    <row r="17" spans="1:6">
      <c r="A17" s="8"/>
      <c r="B17" s="11" t="s">
        <v>11</v>
      </c>
      <c r="C17" s="10">
        <v>0</v>
      </c>
      <c r="D17" s="12">
        <f>ROUND(D$3*C17,0)</f>
        <v>0</v>
      </c>
      <c r="E17" s="13">
        <f>ROUND(D17/2,0)</f>
        <v>0</v>
      </c>
      <c r="F17" s="12">
        <f>D17-E17</f>
        <v>0</v>
      </c>
    </row>
    <row r="18" spans="1:6">
      <c r="A18" s="8">
        <v>2</v>
      </c>
      <c r="B18" s="11" t="s">
        <v>400</v>
      </c>
      <c r="C18" s="11"/>
      <c r="D18" s="9"/>
      <c r="E18" s="11"/>
      <c r="F18" s="11"/>
    </row>
    <row r="19" spans="1:6">
      <c r="A19" s="8"/>
      <c r="B19" s="11" t="s">
        <v>10</v>
      </c>
      <c r="C19" s="10">
        <v>1.07E-3</v>
      </c>
      <c r="D19" s="12">
        <f>ROUND(D$3*C19,0)</f>
        <v>174</v>
      </c>
      <c r="E19" s="13">
        <f>ROUND(D19/2,0)</f>
        <v>87</v>
      </c>
      <c r="F19" s="12">
        <f>D19-E19</f>
        <v>87</v>
      </c>
    </row>
    <row r="20" spans="1:6">
      <c r="A20" s="8"/>
      <c r="B20" s="11" t="s">
        <v>11</v>
      </c>
      <c r="C20" s="10">
        <v>0</v>
      </c>
      <c r="D20" s="12">
        <f>ROUND(D$3*C20,0)</f>
        <v>0</v>
      </c>
      <c r="E20" s="13">
        <f>ROUND(D20/2,0)</f>
        <v>0</v>
      </c>
      <c r="F20" s="12">
        <f>D20-E20</f>
        <v>0</v>
      </c>
    </row>
    <row r="21" spans="1:6">
      <c r="A21" s="8">
        <v>2</v>
      </c>
      <c r="B21" s="11" t="s">
        <v>372</v>
      </c>
      <c r="C21" s="11"/>
      <c r="D21" s="9"/>
      <c r="E21" s="11"/>
      <c r="F21" s="11"/>
    </row>
    <row r="22" spans="1:6">
      <c r="A22" s="8"/>
      <c r="B22" s="11" t="s">
        <v>10</v>
      </c>
      <c r="C22" s="10">
        <v>1.2149999999999999E-3</v>
      </c>
      <c r="D22" s="12">
        <f>ROUND(D$3*C22,0)</f>
        <v>197</v>
      </c>
      <c r="E22" s="13">
        <f>ROUND(D22/2,0)</f>
        <v>99</v>
      </c>
      <c r="F22" s="12">
        <f>D22-E22</f>
        <v>98</v>
      </c>
    </row>
    <row r="23" spans="1:6">
      <c r="A23" s="8"/>
      <c r="B23" s="11" t="s">
        <v>11</v>
      </c>
      <c r="C23" s="10">
        <v>6.4199999999999999E-4</v>
      </c>
      <c r="D23" s="12">
        <f>ROUND(D$3*C23,0)</f>
        <v>104</v>
      </c>
      <c r="E23" s="13">
        <f>ROUND(D23/2,0)</f>
        <v>52</v>
      </c>
      <c r="F23" s="12">
        <f>D23-E23</f>
        <v>52</v>
      </c>
    </row>
    <row r="24" spans="1:6">
      <c r="A24" s="8">
        <v>2</v>
      </c>
      <c r="B24" s="11" t="s">
        <v>49</v>
      </c>
      <c r="C24" s="11"/>
      <c r="D24" s="9"/>
      <c r="E24" s="11"/>
      <c r="F24" s="11"/>
    </row>
    <row r="25" spans="1:6">
      <c r="A25" s="8"/>
      <c r="B25" s="11" t="s">
        <v>10</v>
      </c>
      <c r="C25" s="10">
        <v>2.31E-4</v>
      </c>
      <c r="D25" s="12">
        <f>ROUND(D$3*C25,0)</f>
        <v>38</v>
      </c>
      <c r="E25" s="13">
        <f>ROUND(D25/2,0)</f>
        <v>19</v>
      </c>
      <c r="F25" s="12">
        <f>D25-E25</f>
        <v>19</v>
      </c>
    </row>
    <row r="26" spans="1:6">
      <c r="A26" s="8"/>
      <c r="B26" s="11" t="s">
        <v>11</v>
      </c>
      <c r="C26" s="10">
        <v>0</v>
      </c>
      <c r="D26" s="12">
        <f>ROUND(D$3*C26,0)</f>
        <v>0</v>
      </c>
      <c r="E26" s="13">
        <f>ROUND(D26/2,0)</f>
        <v>0</v>
      </c>
      <c r="F26" s="12">
        <f>D26-E26</f>
        <v>0</v>
      </c>
    </row>
    <row r="27" spans="1:6">
      <c r="A27" s="8">
        <v>2</v>
      </c>
      <c r="B27" s="11" t="s">
        <v>268</v>
      </c>
      <c r="C27" s="11"/>
      <c r="D27" s="9"/>
      <c r="E27" s="11"/>
      <c r="F27" s="11"/>
    </row>
    <row r="28" spans="1:6">
      <c r="A28" s="8"/>
      <c r="B28" s="11" t="s">
        <v>10</v>
      </c>
      <c r="C28" s="10">
        <v>2.065E-3</v>
      </c>
      <c r="D28" s="12">
        <f>ROUND(D$3*C28,0)</f>
        <v>336</v>
      </c>
      <c r="E28" s="13">
        <f>ROUND(D28/2,0)</f>
        <v>168</v>
      </c>
      <c r="F28" s="12">
        <f>D28-E28</f>
        <v>168</v>
      </c>
    </row>
    <row r="29" spans="1:6">
      <c r="A29" s="8"/>
      <c r="B29" s="11" t="s">
        <v>11</v>
      </c>
      <c r="C29" s="10">
        <v>7.9799999999999999E-4</v>
      </c>
      <c r="D29" s="12">
        <f>ROUND(D$3*C29,0)</f>
        <v>130</v>
      </c>
      <c r="E29" s="13">
        <f>ROUND(D29/2,0)</f>
        <v>65</v>
      </c>
      <c r="F29" s="12">
        <f>D29-E29</f>
        <v>65</v>
      </c>
    </row>
    <row r="30" spans="1:6">
      <c r="A30" s="8">
        <v>2</v>
      </c>
      <c r="B30" s="11" t="s">
        <v>1526</v>
      </c>
      <c r="C30" s="11"/>
      <c r="D30" s="9"/>
      <c r="E30" s="11"/>
      <c r="F30" s="11"/>
    </row>
    <row r="31" spans="1:6">
      <c r="A31" s="8"/>
      <c r="B31" s="11" t="s">
        <v>10</v>
      </c>
      <c r="C31" s="10">
        <v>1.8220000000000001E-3</v>
      </c>
      <c r="D31" s="12">
        <f>ROUND(D$3*C31,0)</f>
        <v>296</v>
      </c>
      <c r="E31" s="13">
        <f>ROUND(D31/2,0)</f>
        <v>148</v>
      </c>
      <c r="F31" s="12">
        <f>D31-E31</f>
        <v>148</v>
      </c>
    </row>
    <row r="32" spans="1:6">
      <c r="A32" s="8"/>
      <c r="B32" s="11" t="s">
        <v>11</v>
      </c>
      <c r="C32" s="10">
        <v>1.21E-4</v>
      </c>
      <c r="D32" s="12">
        <f>ROUND(D$3*C32,0)</f>
        <v>20</v>
      </c>
      <c r="E32" s="13">
        <f>ROUND(D32/2,0)</f>
        <v>10</v>
      </c>
      <c r="F32" s="12">
        <f>D32-E32</f>
        <v>10</v>
      </c>
    </row>
    <row r="33" spans="1:6">
      <c r="A33" s="8">
        <v>2</v>
      </c>
      <c r="B33" s="11" t="s">
        <v>1527</v>
      </c>
      <c r="C33" s="11"/>
      <c r="D33" s="9"/>
      <c r="E33" s="11"/>
      <c r="F33" s="11"/>
    </row>
    <row r="34" spans="1:6">
      <c r="A34" s="8"/>
      <c r="B34" s="11" t="s">
        <v>10</v>
      </c>
      <c r="C34" s="10">
        <v>2.7799999999999998E-4</v>
      </c>
      <c r="D34" s="12">
        <f>ROUND(D$3*C34,0)</f>
        <v>45</v>
      </c>
      <c r="E34" s="13">
        <f>ROUND(D34/2,0)</f>
        <v>23</v>
      </c>
      <c r="F34" s="12">
        <f>D34-E34</f>
        <v>22</v>
      </c>
    </row>
    <row r="35" spans="1:6">
      <c r="A35" s="8"/>
      <c r="B35" s="11" t="s">
        <v>11</v>
      </c>
      <c r="C35" s="10">
        <v>2.5999999999999998E-4</v>
      </c>
      <c r="D35" s="12">
        <f>ROUND(D$3*C35,0)</f>
        <v>42</v>
      </c>
      <c r="E35" s="13">
        <f>ROUND(D35/2,0)</f>
        <v>21</v>
      </c>
      <c r="F35" s="12">
        <f>D35-E35</f>
        <v>21</v>
      </c>
    </row>
    <row r="36" spans="1:6">
      <c r="A36" s="8">
        <v>2</v>
      </c>
      <c r="B36" s="11" t="s">
        <v>873</v>
      </c>
      <c r="C36" s="11"/>
      <c r="D36" s="9"/>
      <c r="E36" s="11"/>
      <c r="F36" s="11"/>
    </row>
    <row r="37" spans="1:6">
      <c r="A37" s="8"/>
      <c r="B37" s="11" t="s">
        <v>10</v>
      </c>
      <c r="C37" s="10">
        <v>8.1599999999999999E-4</v>
      </c>
      <c r="D37" s="12">
        <f>ROUND(D$3*C37,0)</f>
        <v>133</v>
      </c>
      <c r="E37" s="13">
        <f>ROUND(D37/2,0)</f>
        <v>67</v>
      </c>
      <c r="F37" s="12">
        <f>D37-E37</f>
        <v>66</v>
      </c>
    </row>
    <row r="38" spans="1:6">
      <c r="A38" s="8"/>
      <c r="B38" s="11" t="s">
        <v>11</v>
      </c>
      <c r="C38" s="10">
        <v>4.1100000000000002E-4</v>
      </c>
      <c r="D38" s="12">
        <f>ROUND(D$3*C38,0)</f>
        <v>67</v>
      </c>
      <c r="E38" s="13">
        <f>ROUND(D38/2,0)</f>
        <v>34</v>
      </c>
      <c r="F38" s="12">
        <f>D38-E38</f>
        <v>33</v>
      </c>
    </row>
    <row r="39" spans="1:6">
      <c r="A39" s="8">
        <v>2</v>
      </c>
      <c r="B39" s="11" t="s">
        <v>22</v>
      </c>
      <c r="C39" s="11"/>
      <c r="D39" s="9"/>
      <c r="E39" s="11"/>
      <c r="F39" s="11"/>
    </row>
    <row r="40" spans="1:6">
      <c r="A40" s="8"/>
      <c r="B40" s="11" t="s">
        <v>10</v>
      </c>
      <c r="C40" s="10">
        <v>5.9599999999999996E-4</v>
      </c>
      <c r="D40" s="12">
        <f t="shared" ref="D40:D48" si="0">ROUND(D$3*C40,0)</f>
        <v>97</v>
      </c>
      <c r="E40" s="13">
        <f t="shared" ref="E40:E48" si="1">ROUND(D40/2,0)</f>
        <v>49</v>
      </c>
      <c r="F40" s="12">
        <f t="shared" ref="F40:F48" si="2">D40-E40</f>
        <v>48</v>
      </c>
    </row>
    <row r="41" spans="1:6">
      <c r="A41" s="8"/>
      <c r="B41" s="11" t="s">
        <v>11</v>
      </c>
      <c r="C41" s="10">
        <v>4.7399999999999997E-4</v>
      </c>
      <c r="D41" s="12">
        <f t="shared" si="0"/>
        <v>77</v>
      </c>
      <c r="E41" s="13">
        <f t="shared" si="1"/>
        <v>39</v>
      </c>
      <c r="F41" s="12">
        <f t="shared" si="2"/>
        <v>38</v>
      </c>
    </row>
    <row r="42" spans="1:6">
      <c r="A42" s="8">
        <v>3</v>
      </c>
      <c r="B42" s="11" t="s">
        <v>534</v>
      </c>
      <c r="C42" s="10">
        <v>4.2366000000000001E-2</v>
      </c>
      <c r="D42" s="12">
        <f t="shared" si="0"/>
        <v>6885</v>
      </c>
      <c r="E42" s="13">
        <f t="shared" si="1"/>
        <v>3443</v>
      </c>
      <c r="F42" s="12">
        <f t="shared" si="2"/>
        <v>3442</v>
      </c>
    </row>
    <row r="43" spans="1:6">
      <c r="A43" s="8">
        <v>3</v>
      </c>
      <c r="B43" s="11" t="s">
        <v>1528</v>
      </c>
      <c r="C43" s="10">
        <v>0</v>
      </c>
      <c r="D43" s="12">
        <f t="shared" si="0"/>
        <v>0</v>
      </c>
      <c r="E43" s="13">
        <f t="shared" si="1"/>
        <v>0</v>
      </c>
      <c r="F43" s="12">
        <f t="shared" si="2"/>
        <v>0</v>
      </c>
    </row>
    <row r="44" spans="1:6">
      <c r="A44" s="8">
        <v>3</v>
      </c>
      <c r="B44" s="11" t="s">
        <v>1523</v>
      </c>
      <c r="C44" s="10">
        <v>2.43E-4</v>
      </c>
      <c r="D44" s="12">
        <f t="shared" si="0"/>
        <v>39</v>
      </c>
      <c r="E44" s="13">
        <f t="shared" si="1"/>
        <v>20</v>
      </c>
      <c r="F44" s="12">
        <f t="shared" si="2"/>
        <v>19</v>
      </c>
    </row>
    <row r="45" spans="1:6">
      <c r="A45" s="8">
        <v>3</v>
      </c>
      <c r="B45" s="11" t="s">
        <v>1524</v>
      </c>
      <c r="C45" s="10">
        <v>1.45E-4</v>
      </c>
      <c r="D45" s="12">
        <f t="shared" si="0"/>
        <v>24</v>
      </c>
      <c r="E45" s="13">
        <f t="shared" si="1"/>
        <v>12</v>
      </c>
      <c r="F45" s="12">
        <f t="shared" si="2"/>
        <v>12</v>
      </c>
    </row>
    <row r="46" spans="1:6">
      <c r="A46" s="8">
        <v>3</v>
      </c>
      <c r="B46" s="11" t="s">
        <v>1516</v>
      </c>
      <c r="C46" s="10">
        <v>7.0600000000000003E-4</v>
      </c>
      <c r="D46" s="12">
        <f t="shared" si="0"/>
        <v>115</v>
      </c>
      <c r="E46" s="13">
        <f t="shared" si="1"/>
        <v>58</v>
      </c>
      <c r="F46" s="12">
        <f t="shared" si="2"/>
        <v>57</v>
      </c>
    </row>
    <row r="47" spans="1:6">
      <c r="A47" s="8">
        <v>3</v>
      </c>
      <c r="B47" s="11" t="s">
        <v>1525</v>
      </c>
      <c r="C47" s="10">
        <v>9.6360000000000005E-3</v>
      </c>
      <c r="D47" s="12">
        <f t="shared" si="0"/>
        <v>1566</v>
      </c>
      <c r="E47" s="13">
        <f t="shared" si="1"/>
        <v>783</v>
      </c>
      <c r="F47" s="12">
        <f t="shared" si="2"/>
        <v>783</v>
      </c>
    </row>
    <row r="48" spans="1:6">
      <c r="A48" s="8">
        <v>4</v>
      </c>
      <c r="B48" s="11" t="s">
        <v>540</v>
      </c>
      <c r="C48" s="10">
        <v>0.22110099999999999</v>
      </c>
      <c r="D48" s="9">
        <f t="shared" si="0"/>
        <v>35931</v>
      </c>
      <c r="E48" s="11">
        <f t="shared" si="1"/>
        <v>17966</v>
      </c>
      <c r="F48" s="9">
        <f t="shared" si="2"/>
        <v>17965</v>
      </c>
    </row>
    <row r="49" spans="1:6">
      <c r="A49" s="8"/>
      <c r="B49" s="11" t="s">
        <v>28</v>
      </c>
      <c r="C49" s="11"/>
      <c r="D49" s="14">
        <v>0.52627299999999999</v>
      </c>
      <c r="E49" s="11"/>
      <c r="F49" s="11"/>
    </row>
    <row r="50" spans="1:6">
      <c r="A50" s="8"/>
      <c r="B50" s="11" t="s">
        <v>29</v>
      </c>
      <c r="C50" s="11"/>
      <c r="D50" s="15">
        <f>ROUND(D48*D49,0)</f>
        <v>18910</v>
      </c>
      <c r="E50" s="16">
        <f>ROUND(D50/2,0)</f>
        <v>9455</v>
      </c>
      <c r="F50" s="15">
        <f>D50-E50</f>
        <v>9455</v>
      </c>
    </row>
    <row r="51" spans="1:6">
      <c r="A51" s="8"/>
      <c r="B51" s="11" t="s">
        <v>30</v>
      </c>
      <c r="C51" s="11"/>
      <c r="D51" s="12">
        <f>+D48-D50</f>
        <v>17021</v>
      </c>
      <c r="E51" s="13">
        <f>ROUND(D51/2,0)</f>
        <v>8511</v>
      </c>
      <c r="F51" s="12">
        <f>D51-E51</f>
        <v>8510</v>
      </c>
    </row>
    <row r="52" spans="1:6">
      <c r="A52" s="8">
        <v>4</v>
      </c>
      <c r="B52" s="11" t="s">
        <v>1518</v>
      </c>
      <c r="C52" s="10">
        <v>8.5785E-2</v>
      </c>
      <c r="D52" s="9">
        <f>ROUND(D$3*C52,0)</f>
        <v>13941</v>
      </c>
      <c r="E52" s="11">
        <f>ROUND(D52/2,0)</f>
        <v>6971</v>
      </c>
      <c r="F52" s="9">
        <f>D52-E52</f>
        <v>6970</v>
      </c>
    </row>
    <row r="53" spans="1:6">
      <c r="A53" s="8"/>
      <c r="B53" s="11" t="s">
        <v>28</v>
      </c>
      <c r="C53" s="11"/>
      <c r="D53" s="14">
        <v>0.41567700000000002</v>
      </c>
      <c r="E53" s="11"/>
      <c r="F53" s="11"/>
    </row>
    <row r="54" spans="1:6">
      <c r="A54" s="8"/>
      <c r="B54" s="11" t="s">
        <v>29</v>
      </c>
      <c r="C54" s="11"/>
      <c r="D54" s="15">
        <f>ROUND(D52*D53,0)</f>
        <v>5795</v>
      </c>
      <c r="E54" s="16">
        <f>ROUND(D54/2,0)</f>
        <v>2898</v>
      </c>
      <c r="F54" s="15">
        <f>D54-E54</f>
        <v>2897</v>
      </c>
    </row>
    <row r="55" spans="1:6">
      <c r="A55" s="8"/>
      <c r="B55" s="11" t="s">
        <v>30</v>
      </c>
      <c r="C55" s="11"/>
      <c r="D55" s="12">
        <f>+D52-D54</f>
        <v>8146</v>
      </c>
      <c r="E55" s="13">
        <f>ROUND(D55/2,0)</f>
        <v>4073</v>
      </c>
      <c r="F55" s="12">
        <f>D55-E55</f>
        <v>4073</v>
      </c>
    </row>
    <row r="56" spans="1:6">
      <c r="A56" s="8">
        <v>4</v>
      </c>
      <c r="B56" s="11" t="s">
        <v>1522</v>
      </c>
      <c r="C56" s="10">
        <v>0.14685500000000001</v>
      </c>
      <c r="D56" s="9">
        <f>ROUND(D$3*C56,0)</f>
        <v>23865</v>
      </c>
      <c r="E56" s="11">
        <f>ROUND(D56/2,0)</f>
        <v>11933</v>
      </c>
      <c r="F56" s="9">
        <f>D56-E56</f>
        <v>11932</v>
      </c>
    </row>
    <row r="57" spans="1:6">
      <c r="A57" s="8"/>
      <c r="B57" s="11" t="s">
        <v>28</v>
      </c>
      <c r="C57" s="11"/>
      <c r="D57" s="14">
        <v>0.35720400000000002</v>
      </c>
      <c r="E57" s="11"/>
      <c r="F57" s="11"/>
    </row>
    <row r="58" spans="1:6">
      <c r="A58" s="8"/>
      <c r="B58" s="11" t="s">
        <v>29</v>
      </c>
      <c r="C58" s="11"/>
      <c r="D58" s="15">
        <f>ROUND(D56*D57,0)</f>
        <v>8525</v>
      </c>
      <c r="E58" s="16">
        <f>ROUND(D58/2,0)</f>
        <v>4263</v>
      </c>
      <c r="F58" s="15">
        <f>D58-E58</f>
        <v>4262</v>
      </c>
    </row>
    <row r="59" spans="1:6">
      <c r="A59" s="8"/>
      <c r="B59" s="11" t="s">
        <v>30</v>
      </c>
      <c r="C59" s="11"/>
      <c r="D59" s="12">
        <f>+D56-D58</f>
        <v>15340</v>
      </c>
      <c r="E59" s="13">
        <f>ROUND(D59/2,0)</f>
        <v>7670</v>
      </c>
      <c r="F59" s="12">
        <f>D59-E59</f>
        <v>7670</v>
      </c>
    </row>
    <row r="60" spans="1:6">
      <c r="A60" s="8">
        <v>4</v>
      </c>
      <c r="B60" s="11" t="s">
        <v>1521</v>
      </c>
      <c r="C60" s="10">
        <v>3.1350000000000002E-3</v>
      </c>
      <c r="D60" s="12">
        <f>ROUND(D$3*C60,0)</f>
        <v>509</v>
      </c>
      <c r="E60" s="13">
        <f>ROUND(D60/2,0)</f>
        <v>255</v>
      </c>
      <c r="F60" s="12">
        <f>D60-E60</f>
        <v>254</v>
      </c>
    </row>
    <row r="61" spans="1:6">
      <c r="A61" s="8">
        <v>4</v>
      </c>
      <c r="B61" s="11" t="s">
        <v>1517</v>
      </c>
      <c r="C61" s="10">
        <v>0.22375600000000001</v>
      </c>
      <c r="D61" s="9">
        <f>ROUND(D$3*C61,0)</f>
        <v>36363</v>
      </c>
      <c r="E61" s="11">
        <f>ROUND(D61/2,0)</f>
        <v>18182</v>
      </c>
      <c r="F61" s="9">
        <f>D61-E61</f>
        <v>18181</v>
      </c>
    </row>
    <row r="62" spans="1:6">
      <c r="A62" s="8"/>
      <c r="B62" s="11" t="s">
        <v>28</v>
      </c>
      <c r="C62" s="11"/>
      <c r="D62" s="14">
        <v>0.42991099999999999</v>
      </c>
      <c r="E62" s="11"/>
      <c r="F62" s="11"/>
    </row>
    <row r="63" spans="1:6">
      <c r="A63" s="8"/>
      <c r="B63" s="11" t="s">
        <v>29</v>
      </c>
      <c r="C63" s="11"/>
      <c r="D63" s="15">
        <f>ROUND(D61*D62,0)</f>
        <v>15633</v>
      </c>
      <c r="E63" s="16">
        <f>ROUND(D63/2,0)</f>
        <v>7817</v>
      </c>
      <c r="F63" s="15">
        <f>D63-E63</f>
        <v>7816</v>
      </c>
    </row>
    <row r="64" spans="1:6">
      <c r="A64" s="8"/>
      <c r="B64" s="11" t="s">
        <v>30</v>
      </c>
      <c r="C64" s="11"/>
      <c r="D64" s="12">
        <f>+D61-D63</f>
        <v>20730</v>
      </c>
      <c r="E64" s="13">
        <f>ROUND(D64/2,0)</f>
        <v>10365</v>
      </c>
      <c r="F64" s="12">
        <f>D64-E64</f>
        <v>10365</v>
      </c>
    </row>
    <row r="65" spans="1:8">
      <c r="A65" s="8">
        <v>4</v>
      </c>
      <c r="B65" s="11" t="s">
        <v>348</v>
      </c>
      <c r="C65" s="10">
        <v>4.3448000000000001E-2</v>
      </c>
      <c r="D65" s="9">
        <f>ROUND(D$3*C65,0)</f>
        <v>7061</v>
      </c>
      <c r="E65" s="11">
        <f>ROUND(D65/2,0)</f>
        <v>3531</v>
      </c>
      <c r="F65" s="9">
        <f>D65-E65</f>
        <v>3530</v>
      </c>
    </row>
    <row r="66" spans="1:8">
      <c r="A66" s="8"/>
      <c r="B66" s="11" t="s">
        <v>28</v>
      </c>
      <c r="C66" s="11"/>
      <c r="D66" s="14">
        <v>0.37737900000000002</v>
      </c>
      <c r="E66" s="11"/>
      <c r="F66" s="11"/>
    </row>
    <row r="67" spans="1:8">
      <c r="A67" s="8"/>
      <c r="B67" s="11" t="s">
        <v>29</v>
      </c>
      <c r="C67" s="11"/>
      <c r="D67" s="15">
        <f>ROUND(D65*D66,0)</f>
        <v>2665</v>
      </c>
      <c r="E67" s="16">
        <f t="shared" ref="E67:E72" si="3">ROUND(D67/2,0)</f>
        <v>1333</v>
      </c>
      <c r="F67" s="15">
        <f t="shared" ref="F67:F72" si="4">D67-E67</f>
        <v>1332</v>
      </c>
    </row>
    <row r="68" spans="1:8">
      <c r="A68" s="8"/>
      <c r="B68" s="11" t="s">
        <v>30</v>
      </c>
      <c r="C68" s="11"/>
      <c r="D68" s="12">
        <f>+D65-D67</f>
        <v>4396</v>
      </c>
      <c r="E68" s="13">
        <f t="shared" si="3"/>
        <v>2198</v>
      </c>
      <c r="F68" s="12">
        <f t="shared" si="4"/>
        <v>2198</v>
      </c>
    </row>
    <row r="69" spans="1:8">
      <c r="A69" s="8">
        <v>5</v>
      </c>
      <c r="B69" s="11" t="s">
        <v>543</v>
      </c>
      <c r="C69" s="10">
        <v>8.8719999999999997E-3</v>
      </c>
      <c r="D69" s="12">
        <f>ROUND(D$3*C69,0)</f>
        <v>1442</v>
      </c>
      <c r="E69" s="13">
        <f t="shared" si="3"/>
        <v>721</v>
      </c>
      <c r="F69" s="12">
        <f t="shared" si="4"/>
        <v>721</v>
      </c>
    </row>
    <row r="70" spans="1:8">
      <c r="A70" s="8">
        <v>5</v>
      </c>
      <c r="B70" s="11" t="s">
        <v>1519</v>
      </c>
      <c r="C70" s="10">
        <v>9.8299999999999993E-4</v>
      </c>
      <c r="D70" s="12">
        <f>ROUND(D$3*C70,0)</f>
        <v>160</v>
      </c>
      <c r="E70" s="13">
        <f t="shared" si="3"/>
        <v>80</v>
      </c>
      <c r="F70" s="12">
        <f t="shared" si="4"/>
        <v>80</v>
      </c>
    </row>
    <row r="71" spans="1:8">
      <c r="A71" s="8" t="s">
        <v>590</v>
      </c>
      <c r="B71" s="11" t="s">
        <v>1520</v>
      </c>
      <c r="C71" s="10">
        <v>4.0000000000000003E-5</v>
      </c>
      <c r="D71" s="12">
        <f>ROUND(D$3*C71,0)</f>
        <v>7</v>
      </c>
      <c r="E71" s="15">
        <f t="shared" si="3"/>
        <v>4</v>
      </c>
      <c r="F71" s="16">
        <f t="shared" si="4"/>
        <v>3</v>
      </c>
    </row>
    <row r="72" spans="1:8">
      <c r="A72" s="8">
        <v>6</v>
      </c>
      <c r="B72" s="11" t="s">
        <v>545</v>
      </c>
      <c r="C72" s="10">
        <v>5.3140000000001519E-3</v>
      </c>
      <c r="D72" s="12">
        <f>+D3-SUM(D4:D5)-SUM(D10:D48)-D52-D56-D60-D61-D65-SUM(D69:D71)</f>
        <v>861</v>
      </c>
      <c r="E72" s="13">
        <f t="shared" si="3"/>
        <v>431</v>
      </c>
      <c r="F72" s="12">
        <f t="shared" si="4"/>
        <v>430</v>
      </c>
    </row>
    <row r="73" spans="1:8">
      <c r="A73" s="8"/>
      <c r="B73" s="28" t="s">
        <v>288</v>
      </c>
      <c r="C73" s="10">
        <v>1</v>
      </c>
      <c r="D73" s="12">
        <f>+D4+SUM(D7:D47)+SUM(D50:D51)+SUM(D54:D55)+SUM(D58:D60)+SUM(D63:D64)+SUM(D67:D72)</f>
        <v>162510</v>
      </c>
      <c r="E73" s="12">
        <f>+E4+SUM(E7:E47)+SUM(E50:E51)+SUM(E54:E55)+SUM(E58:E60)+SUM(E63:E64)+SUM(E67:E72)</f>
        <v>81266</v>
      </c>
      <c r="F73" s="12">
        <f>+F4+SUM(F7:F47)+SUM(F50:F51)+SUM(F54:F55)+SUM(F58:F60)+SUM(F63:F64)+SUM(F67:F72)</f>
        <v>81244</v>
      </c>
    </row>
    <row r="74" spans="1:8">
      <c r="B74" s="18" t="s">
        <v>38</v>
      </c>
      <c r="D74" s="19">
        <f>+D4</f>
        <v>225</v>
      </c>
      <c r="E74" s="19">
        <f>+E4</f>
        <v>113</v>
      </c>
      <c r="F74" s="19">
        <f>+F4</f>
        <v>112</v>
      </c>
    </row>
    <row r="75" spans="1:8">
      <c r="B75" s="2" t="s">
        <v>39</v>
      </c>
      <c r="D75" s="19">
        <f>+D7</f>
        <v>12747</v>
      </c>
      <c r="E75" s="19">
        <f>+E7</f>
        <v>6374</v>
      </c>
      <c r="F75" s="19">
        <f>+F7</f>
        <v>6373</v>
      </c>
    </row>
    <row r="76" spans="1:8">
      <c r="B76" s="2" t="s">
        <v>40</v>
      </c>
      <c r="D76" s="19">
        <f>+D50+D54+D58+D63+D67</f>
        <v>51528</v>
      </c>
      <c r="E76" s="19">
        <f>+E50+E54+E58+E63+E67</f>
        <v>25766</v>
      </c>
      <c r="F76" s="19">
        <f>+F50+F54+F58+F63+F67</f>
        <v>25762</v>
      </c>
      <c r="H76" s="3">
        <v>1</v>
      </c>
    </row>
    <row r="77" spans="1:8">
      <c r="B77" s="18" t="s">
        <v>41</v>
      </c>
      <c r="D77" s="19">
        <f>+D73-D74-D75-D76</f>
        <v>98010</v>
      </c>
      <c r="E77" s="19">
        <f>+E73-E74-E75-E76</f>
        <v>49013</v>
      </c>
      <c r="F77" s="19">
        <f>+F73-F74-F75-F76</f>
        <v>48997</v>
      </c>
      <c r="H77" s="3">
        <v>2</v>
      </c>
    </row>
    <row r="79" spans="1:8" hidden="1">
      <c r="B79" s="3" t="s">
        <v>42</v>
      </c>
      <c r="C79" s="4">
        <v>-9.9999999984834442E-7</v>
      </c>
      <c r="D79" s="3">
        <f>+D72-ROUND(D3*C72,0)</f>
        <v>-3</v>
      </c>
    </row>
  </sheetData>
  <pageMargins left="0.7" right="0.7" top="0.75" bottom="0.75" header="0.3" footer="0.3"/>
  <pageSetup scale="5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1">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5703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5703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5703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5703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5703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5703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5703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5703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5703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5703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5703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5703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5703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5703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5703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5703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5703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5703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5703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5703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5703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5703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5703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5703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5703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5703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5703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5703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5703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5703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5703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5703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5703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5703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5703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5703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5703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5703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5703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5703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5703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5703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5703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5703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5703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5703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5703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5703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5703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5703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5703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5703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5703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5703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5703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5703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5703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5703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5703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5703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5703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5703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5703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1529</v>
      </c>
    </row>
    <row r="2" spans="1:6" ht="60">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Worksheet'!$D$72</f>
        <v>133843</v>
      </c>
      <c r="E3" s="11"/>
      <c r="F3" s="11"/>
    </row>
    <row r="4" spans="1:6">
      <c r="A4" s="8">
        <v>0</v>
      </c>
      <c r="B4" s="11" t="s">
        <v>4</v>
      </c>
      <c r="C4" s="10">
        <v>1.3550000000000001E-3</v>
      </c>
      <c r="D4" s="12">
        <f>ROUND(D$3*C4,0)</f>
        <v>181</v>
      </c>
      <c r="E4" s="13">
        <f>ROUND(D4/2,0)</f>
        <v>91</v>
      </c>
      <c r="F4" s="12">
        <f>D4-E4</f>
        <v>90</v>
      </c>
    </row>
    <row r="5" spans="1:6">
      <c r="A5" s="8">
        <v>1</v>
      </c>
      <c r="B5" s="11" t="s">
        <v>1530</v>
      </c>
      <c r="C5" s="10">
        <v>0.24413299999999999</v>
      </c>
      <c r="D5" s="9">
        <f>ROUND(D$3*C5,0)</f>
        <v>32675</v>
      </c>
      <c r="E5" s="11">
        <f>ROUND(D5/2,0)</f>
        <v>16338</v>
      </c>
      <c r="F5" s="9">
        <f>D5-E5</f>
        <v>16337</v>
      </c>
    </row>
    <row r="6" spans="1:6">
      <c r="A6" s="8"/>
      <c r="B6" s="11" t="s">
        <v>6</v>
      </c>
      <c r="C6" s="11"/>
      <c r="D6" s="14">
        <v>0.180696</v>
      </c>
      <c r="E6" s="11"/>
      <c r="F6" s="11"/>
    </row>
    <row r="7" spans="1:6">
      <c r="A7" s="8"/>
      <c r="B7" s="11" t="s">
        <v>7</v>
      </c>
      <c r="C7" s="11"/>
      <c r="D7" s="15">
        <f>ROUND(D5*D6,0)</f>
        <v>5904</v>
      </c>
      <c r="E7" s="16">
        <f>ROUND(D7/2,0)</f>
        <v>2952</v>
      </c>
      <c r="F7" s="15">
        <f>D7-E7</f>
        <v>2952</v>
      </c>
    </row>
    <row r="8" spans="1:6">
      <c r="A8" s="8"/>
      <c r="B8" s="11" t="s">
        <v>8</v>
      </c>
      <c r="C8" s="11"/>
      <c r="D8" s="12">
        <f>+D5-D7</f>
        <v>26771</v>
      </c>
      <c r="E8" s="13">
        <f>ROUND(D8/2,0)</f>
        <v>13386</v>
      </c>
      <c r="F8" s="12">
        <f>D8-E8</f>
        <v>13385</v>
      </c>
    </row>
    <row r="9" spans="1:6">
      <c r="A9" s="8">
        <v>2</v>
      </c>
      <c r="B9" s="11" t="s">
        <v>1122</v>
      </c>
      <c r="C9" s="11"/>
      <c r="D9" s="9"/>
      <c r="E9" s="11"/>
      <c r="F9" s="11"/>
    </row>
    <row r="10" spans="1:6">
      <c r="A10" s="8"/>
      <c r="B10" s="11" t="s">
        <v>10</v>
      </c>
      <c r="C10" s="10">
        <v>1.067E-3</v>
      </c>
      <c r="D10" s="12">
        <f>ROUND(D$3*C10,0)</f>
        <v>143</v>
      </c>
      <c r="E10" s="13">
        <f>ROUND(D10/2,0)</f>
        <v>72</v>
      </c>
      <c r="F10" s="12">
        <f>D10-E10</f>
        <v>71</v>
      </c>
    </row>
    <row r="11" spans="1:6">
      <c r="A11" s="8"/>
      <c r="B11" s="11" t="s">
        <v>11</v>
      </c>
      <c r="C11" s="10">
        <v>1.018E-3</v>
      </c>
      <c r="D11" s="12">
        <f>ROUND(D$3*C11,0)</f>
        <v>136</v>
      </c>
      <c r="E11" s="13">
        <f>ROUND(D11/2,0)</f>
        <v>68</v>
      </c>
      <c r="F11" s="12">
        <f>D11-E11</f>
        <v>68</v>
      </c>
    </row>
    <row r="12" spans="1:6">
      <c r="A12" s="8">
        <v>2</v>
      </c>
      <c r="B12" s="11" t="s">
        <v>107</v>
      </c>
      <c r="C12" s="11"/>
      <c r="D12" s="9"/>
      <c r="E12" s="11"/>
      <c r="F12" s="11"/>
    </row>
    <row r="13" spans="1:6">
      <c r="A13" s="8"/>
      <c r="B13" s="11" t="s">
        <v>10</v>
      </c>
      <c r="C13" s="10">
        <v>1.201E-3</v>
      </c>
      <c r="D13" s="12">
        <f>ROUND(D$3*C13,0)</f>
        <v>161</v>
      </c>
      <c r="E13" s="13">
        <f>ROUND(D13/2,0)</f>
        <v>81</v>
      </c>
      <c r="F13" s="12">
        <f>D13-E13</f>
        <v>80</v>
      </c>
    </row>
    <row r="14" spans="1:6">
      <c r="A14" s="8"/>
      <c r="B14" s="11" t="s">
        <v>11</v>
      </c>
      <c r="C14" s="10">
        <v>7.3700000000000002E-4</v>
      </c>
      <c r="D14" s="12">
        <f>ROUND(D$3*C14,0)</f>
        <v>99</v>
      </c>
      <c r="E14" s="13">
        <f>ROUND(D14/2,0)</f>
        <v>50</v>
      </c>
      <c r="F14" s="12">
        <f>D14-E14</f>
        <v>49</v>
      </c>
    </row>
    <row r="15" spans="1:6">
      <c r="A15" s="8">
        <v>2</v>
      </c>
      <c r="B15" s="11" t="s">
        <v>49</v>
      </c>
      <c r="C15" s="11"/>
      <c r="D15" s="9"/>
      <c r="E15" s="11"/>
      <c r="F15" s="11"/>
    </row>
    <row r="16" spans="1:6">
      <c r="A16" s="8"/>
      <c r="B16" s="11" t="s">
        <v>10</v>
      </c>
      <c r="C16" s="10">
        <v>5.9000000000000003E-4</v>
      </c>
      <c r="D16" s="12">
        <f>ROUND(D$3*C16,0)</f>
        <v>79</v>
      </c>
      <c r="E16" s="13">
        <f>ROUND(D16/2,0)</f>
        <v>40</v>
      </c>
      <c r="F16" s="12">
        <f>D16-E16</f>
        <v>39</v>
      </c>
    </row>
    <row r="17" spans="1:6">
      <c r="A17" s="8"/>
      <c r="B17" s="11" t="s">
        <v>11</v>
      </c>
      <c r="C17" s="10">
        <v>3.4400000000000001E-4</v>
      </c>
      <c r="D17" s="12">
        <f>ROUND(D$3*C17,0)</f>
        <v>46</v>
      </c>
      <c r="E17" s="13">
        <f>ROUND(D17/2,0)</f>
        <v>23</v>
      </c>
      <c r="F17" s="12">
        <f>D17-E17</f>
        <v>23</v>
      </c>
    </row>
    <row r="18" spans="1:6">
      <c r="A18" s="8">
        <v>2</v>
      </c>
      <c r="B18" s="11" t="s">
        <v>203</v>
      </c>
      <c r="C18" s="11"/>
      <c r="D18" s="9"/>
      <c r="E18" s="11"/>
      <c r="F18" s="11"/>
    </row>
    <row r="19" spans="1:6">
      <c r="A19" s="8"/>
      <c r="B19" s="11" t="s">
        <v>10</v>
      </c>
      <c r="C19" s="10">
        <v>6.7400000000000001E-4</v>
      </c>
      <c r="D19" s="12">
        <f>ROUND(D$3*C19,0)</f>
        <v>90</v>
      </c>
      <c r="E19" s="13">
        <f>ROUND(D19/2,0)</f>
        <v>45</v>
      </c>
      <c r="F19" s="12">
        <f>D19-E19</f>
        <v>45</v>
      </c>
    </row>
    <row r="20" spans="1:6">
      <c r="A20" s="8"/>
      <c r="B20" s="11" t="s">
        <v>11</v>
      </c>
      <c r="C20" s="10">
        <v>4.1999999999999998E-5</v>
      </c>
      <c r="D20" s="12">
        <f>ROUND(D$3*C20,0)</f>
        <v>6</v>
      </c>
      <c r="E20" s="13">
        <f>ROUND(D20/2,0)</f>
        <v>3</v>
      </c>
      <c r="F20" s="12">
        <f>D20-E20</f>
        <v>3</v>
      </c>
    </row>
    <row r="21" spans="1:6">
      <c r="A21" s="8">
        <v>2</v>
      </c>
      <c r="B21" s="11" t="s">
        <v>482</v>
      </c>
      <c r="C21" s="11"/>
      <c r="D21" s="9"/>
      <c r="E21" s="11"/>
      <c r="F21" s="11"/>
    </row>
    <row r="22" spans="1:6">
      <c r="A22" s="8"/>
      <c r="B22" s="11" t="s">
        <v>10</v>
      </c>
      <c r="C22" s="10">
        <v>3.5799999999999997E-4</v>
      </c>
      <c r="D22" s="12">
        <f>ROUND(D$3*C22,0)</f>
        <v>48</v>
      </c>
      <c r="E22" s="13">
        <f>ROUND(D22/2,0)</f>
        <v>24</v>
      </c>
      <c r="F22" s="12">
        <f>D22-E22</f>
        <v>24</v>
      </c>
    </row>
    <row r="23" spans="1:6">
      <c r="A23" s="8"/>
      <c r="B23" s="11" t="s">
        <v>11</v>
      </c>
      <c r="C23" s="10">
        <v>2.81E-4</v>
      </c>
      <c r="D23" s="12">
        <f>ROUND(D$3*C23,0)</f>
        <v>38</v>
      </c>
      <c r="E23" s="13">
        <f>ROUND(D23/2,0)</f>
        <v>19</v>
      </c>
      <c r="F23" s="12">
        <f>D23-E23</f>
        <v>19</v>
      </c>
    </row>
    <row r="24" spans="1:6">
      <c r="A24" s="8">
        <v>2</v>
      </c>
      <c r="B24" s="11" t="s">
        <v>252</v>
      </c>
      <c r="C24" s="11"/>
      <c r="D24" s="9"/>
      <c r="E24" s="11"/>
      <c r="F24" s="11"/>
    </row>
    <row r="25" spans="1:6">
      <c r="A25" s="8"/>
      <c r="B25" s="11" t="s">
        <v>10</v>
      </c>
      <c r="C25" s="10">
        <v>8.7799999999999998E-4</v>
      </c>
      <c r="D25" s="12">
        <f>ROUND(D$3*C25,0)</f>
        <v>118</v>
      </c>
      <c r="E25" s="13">
        <f>ROUND(D25/2,0)</f>
        <v>59</v>
      </c>
      <c r="F25" s="12">
        <f>D25-E25</f>
        <v>59</v>
      </c>
    </row>
    <row r="26" spans="1:6">
      <c r="A26" s="8"/>
      <c r="B26" s="11" t="s">
        <v>11</v>
      </c>
      <c r="C26" s="10">
        <v>7.7999999999999999E-4</v>
      </c>
      <c r="D26" s="12">
        <f>ROUND(D$3*C26,0)</f>
        <v>104</v>
      </c>
      <c r="E26" s="13">
        <f>ROUND(D26/2,0)</f>
        <v>52</v>
      </c>
      <c r="F26" s="12">
        <f>D26-E26</f>
        <v>52</v>
      </c>
    </row>
    <row r="27" spans="1:6">
      <c r="A27" s="8">
        <v>2</v>
      </c>
      <c r="B27" s="11" t="s">
        <v>114</v>
      </c>
      <c r="C27" s="11"/>
      <c r="D27" s="9"/>
      <c r="E27" s="11"/>
      <c r="F27" s="11"/>
    </row>
    <row r="28" spans="1:6">
      <c r="A28" s="8"/>
      <c r="B28" s="11" t="s">
        <v>10</v>
      </c>
      <c r="C28" s="10">
        <v>9.9700000000000006E-4</v>
      </c>
      <c r="D28" s="12">
        <f>ROUND(D$3*C28,0)</f>
        <v>133</v>
      </c>
      <c r="E28" s="13">
        <f>ROUND(D28/2,0)</f>
        <v>67</v>
      </c>
      <c r="F28" s="12">
        <f>D28-E28</f>
        <v>66</v>
      </c>
    </row>
    <row r="29" spans="1:6">
      <c r="A29" s="8"/>
      <c r="B29" s="11" t="s">
        <v>11</v>
      </c>
      <c r="C29" s="10">
        <v>3.2299999999999999E-4</v>
      </c>
      <c r="D29" s="12">
        <f>ROUND(D$3*C29,0)</f>
        <v>43</v>
      </c>
      <c r="E29" s="13">
        <f>ROUND(D29/2,0)</f>
        <v>22</v>
      </c>
      <c r="F29" s="12">
        <f>D29-E29</f>
        <v>21</v>
      </c>
    </row>
    <row r="30" spans="1:6">
      <c r="A30" s="8">
        <v>2</v>
      </c>
      <c r="B30" s="11" t="s">
        <v>1257</v>
      </c>
      <c r="C30" s="11"/>
      <c r="D30" s="9"/>
      <c r="E30" s="11"/>
      <c r="F30" s="11"/>
    </row>
    <row r="31" spans="1:6">
      <c r="A31" s="8"/>
      <c r="B31" s="11" t="s">
        <v>10</v>
      </c>
      <c r="C31" s="10">
        <v>1.7489999999999999E-3</v>
      </c>
      <c r="D31" s="12">
        <f>ROUND(D$3*C31,0)</f>
        <v>234</v>
      </c>
      <c r="E31" s="13">
        <f>ROUND(D31/2,0)</f>
        <v>117</v>
      </c>
      <c r="F31" s="12">
        <f>D31-E31</f>
        <v>117</v>
      </c>
    </row>
    <row r="32" spans="1:6">
      <c r="A32" s="8"/>
      <c r="B32" s="11" t="s">
        <v>11</v>
      </c>
      <c r="C32" s="10">
        <v>1.9000000000000001E-4</v>
      </c>
      <c r="D32" s="12">
        <f>ROUND(D$3*C32,0)</f>
        <v>25</v>
      </c>
      <c r="E32" s="13">
        <f>ROUND(D32/2,0)</f>
        <v>13</v>
      </c>
      <c r="F32" s="12">
        <f>D32-E32</f>
        <v>12</v>
      </c>
    </row>
    <row r="33" spans="1:6">
      <c r="A33" s="8">
        <v>2</v>
      </c>
      <c r="B33" s="11" t="s">
        <v>1531</v>
      </c>
      <c r="C33" s="11"/>
      <c r="D33" s="9"/>
      <c r="E33" s="11"/>
      <c r="F33" s="11"/>
    </row>
    <row r="34" spans="1:6">
      <c r="A34" s="8"/>
      <c r="B34" s="11" t="s">
        <v>10</v>
      </c>
      <c r="C34" s="10">
        <v>2.1069999999999999E-3</v>
      </c>
      <c r="D34" s="12">
        <f>ROUND(D$3*C34,0)</f>
        <v>282</v>
      </c>
      <c r="E34" s="13">
        <f>ROUND(D34/2,0)</f>
        <v>141</v>
      </c>
      <c r="F34" s="12">
        <f>D34-E34</f>
        <v>141</v>
      </c>
    </row>
    <row r="35" spans="1:6">
      <c r="A35" s="8"/>
      <c r="B35" s="11" t="s">
        <v>11</v>
      </c>
      <c r="C35" s="10">
        <v>7.4399999999999998E-4</v>
      </c>
      <c r="D35" s="12">
        <f>ROUND(D$3*C35,0)</f>
        <v>100</v>
      </c>
      <c r="E35" s="13">
        <f>ROUND(D35/2,0)</f>
        <v>50</v>
      </c>
      <c r="F35" s="12">
        <f>D35-E35</f>
        <v>50</v>
      </c>
    </row>
    <row r="36" spans="1:6">
      <c r="A36" s="8">
        <v>2</v>
      </c>
      <c r="B36" s="11" t="s">
        <v>20</v>
      </c>
      <c r="C36" s="11"/>
      <c r="D36" s="9"/>
      <c r="E36" s="11"/>
      <c r="F36" s="11"/>
    </row>
    <row r="37" spans="1:6">
      <c r="A37" s="8"/>
      <c r="B37" s="11" t="s">
        <v>10</v>
      </c>
      <c r="C37" s="10">
        <v>5.5500000000000005E-4</v>
      </c>
      <c r="D37" s="12">
        <f>ROUND(D$3*C37,0)</f>
        <v>74</v>
      </c>
      <c r="E37" s="13">
        <f>ROUND(D37/2,0)</f>
        <v>37</v>
      </c>
      <c r="F37" s="12">
        <f>D37-E37</f>
        <v>37</v>
      </c>
    </row>
    <row r="38" spans="1:6">
      <c r="A38" s="8"/>
      <c r="B38" s="11" t="s">
        <v>11</v>
      </c>
      <c r="C38" s="10">
        <v>1.54E-4</v>
      </c>
      <c r="D38" s="12">
        <f>ROUND(D$3*C38,0)</f>
        <v>21</v>
      </c>
      <c r="E38" s="13">
        <f>ROUND(D38/2,0)</f>
        <v>11</v>
      </c>
      <c r="F38" s="12">
        <f>D38-E38</f>
        <v>10</v>
      </c>
    </row>
    <row r="39" spans="1:6">
      <c r="A39" s="8">
        <v>2</v>
      </c>
      <c r="B39" s="11" t="s">
        <v>840</v>
      </c>
      <c r="C39" s="11"/>
      <c r="D39" s="9"/>
      <c r="E39" s="11"/>
      <c r="F39" s="11"/>
    </row>
    <row r="40" spans="1:6">
      <c r="A40" s="8"/>
      <c r="B40" s="11" t="s">
        <v>10</v>
      </c>
      <c r="C40" s="10">
        <v>4.8500000000000003E-4</v>
      </c>
      <c r="D40" s="12">
        <f>ROUND(D$3*C40,0)</f>
        <v>65</v>
      </c>
      <c r="E40" s="13">
        <f>ROUND(D40/2,0)</f>
        <v>33</v>
      </c>
      <c r="F40" s="12">
        <f>D40-E40</f>
        <v>32</v>
      </c>
    </row>
    <row r="41" spans="1:6">
      <c r="A41" s="8"/>
      <c r="B41" s="11" t="s">
        <v>11</v>
      </c>
      <c r="C41" s="10">
        <v>2.81E-4</v>
      </c>
      <c r="D41" s="12">
        <f>ROUND(D$3*C41,0)</f>
        <v>38</v>
      </c>
      <c r="E41" s="13">
        <f>ROUND(D41/2,0)</f>
        <v>19</v>
      </c>
      <c r="F41" s="12">
        <f>D41-E41</f>
        <v>19</v>
      </c>
    </row>
    <row r="42" spans="1:6">
      <c r="A42" s="8">
        <v>2</v>
      </c>
      <c r="B42" s="11" t="s">
        <v>22</v>
      </c>
      <c r="C42" s="11"/>
      <c r="D42" s="9"/>
      <c r="E42" s="11"/>
      <c r="F42" s="11"/>
    </row>
    <row r="43" spans="1:6">
      <c r="A43" s="8"/>
      <c r="B43" s="11" t="s">
        <v>10</v>
      </c>
      <c r="C43" s="10">
        <v>7.1599999999999995E-4</v>
      </c>
      <c r="D43" s="12">
        <f t="shared" ref="D43:D48" si="0">ROUND(D$3*C43,0)</f>
        <v>96</v>
      </c>
      <c r="E43" s="13">
        <f t="shared" ref="E43:E48" si="1">ROUND(D43/2,0)</f>
        <v>48</v>
      </c>
      <c r="F43" s="12">
        <f t="shared" ref="F43:F48" si="2">D43-E43</f>
        <v>48</v>
      </c>
    </row>
    <row r="44" spans="1:6">
      <c r="A44" s="8"/>
      <c r="B44" s="11" t="s">
        <v>11</v>
      </c>
      <c r="C44" s="10">
        <v>5.0600000000000005E-4</v>
      </c>
      <c r="D44" s="12">
        <f t="shared" si="0"/>
        <v>68</v>
      </c>
      <c r="E44" s="13">
        <f t="shared" si="1"/>
        <v>34</v>
      </c>
      <c r="F44" s="12">
        <f t="shared" si="2"/>
        <v>34</v>
      </c>
    </row>
    <row r="45" spans="1:6">
      <c r="A45" s="8">
        <v>3</v>
      </c>
      <c r="B45" s="11" t="s">
        <v>1532</v>
      </c>
      <c r="C45" s="10">
        <v>3.434E-3</v>
      </c>
      <c r="D45" s="12">
        <f t="shared" si="0"/>
        <v>460</v>
      </c>
      <c r="E45" s="13">
        <f t="shared" si="1"/>
        <v>230</v>
      </c>
      <c r="F45" s="12">
        <f t="shared" si="2"/>
        <v>230</v>
      </c>
    </row>
    <row r="46" spans="1:6">
      <c r="A46" s="8">
        <v>3</v>
      </c>
      <c r="B46" s="11" t="s">
        <v>485</v>
      </c>
      <c r="C46" s="10">
        <v>0</v>
      </c>
      <c r="D46" s="12">
        <f t="shared" si="0"/>
        <v>0</v>
      </c>
      <c r="E46" s="13">
        <f t="shared" si="1"/>
        <v>0</v>
      </c>
      <c r="F46" s="12">
        <f t="shared" si="2"/>
        <v>0</v>
      </c>
    </row>
    <row r="47" spans="1:6">
      <c r="A47" s="8">
        <v>3</v>
      </c>
      <c r="B47" s="11" t="s">
        <v>1533</v>
      </c>
      <c r="C47" s="10">
        <v>3.6953E-2</v>
      </c>
      <c r="D47" s="12">
        <f t="shared" si="0"/>
        <v>4946</v>
      </c>
      <c r="E47" s="13">
        <f t="shared" si="1"/>
        <v>2473</v>
      </c>
      <c r="F47" s="12">
        <f t="shared" si="2"/>
        <v>2473</v>
      </c>
    </row>
    <row r="48" spans="1:6">
      <c r="A48" s="8">
        <v>4</v>
      </c>
      <c r="B48" s="11" t="s">
        <v>763</v>
      </c>
      <c r="C48" s="10">
        <v>2.3968E-2</v>
      </c>
      <c r="D48" s="9">
        <f t="shared" si="0"/>
        <v>3208</v>
      </c>
      <c r="E48" s="11">
        <f t="shared" si="1"/>
        <v>1604</v>
      </c>
      <c r="F48" s="9">
        <f t="shared" si="2"/>
        <v>1604</v>
      </c>
    </row>
    <row r="49" spans="1:8">
      <c r="A49" s="8"/>
      <c r="B49" s="11" t="s">
        <v>28</v>
      </c>
      <c r="C49" s="11"/>
      <c r="D49" s="14">
        <v>0.41226600000000002</v>
      </c>
      <c r="E49" s="11"/>
      <c r="F49" s="11"/>
    </row>
    <row r="50" spans="1:8">
      <c r="A50" s="8"/>
      <c r="B50" s="11" t="s">
        <v>29</v>
      </c>
      <c r="C50" s="11"/>
      <c r="D50" s="15">
        <f>ROUND(D48*D49,0)</f>
        <v>1323</v>
      </c>
      <c r="E50" s="16">
        <f>ROUND(D50/2,0)</f>
        <v>662</v>
      </c>
      <c r="F50" s="15">
        <f>D50-E50</f>
        <v>661</v>
      </c>
    </row>
    <row r="51" spans="1:8">
      <c r="A51" s="8"/>
      <c r="B51" s="11" t="s">
        <v>30</v>
      </c>
      <c r="C51" s="11"/>
      <c r="D51" s="12">
        <f>+D48-D50</f>
        <v>1885</v>
      </c>
      <c r="E51" s="13">
        <f>ROUND(D51/2,0)</f>
        <v>943</v>
      </c>
      <c r="F51" s="12">
        <f>D51-E51</f>
        <v>942</v>
      </c>
    </row>
    <row r="52" spans="1:8">
      <c r="A52" s="8">
        <v>4</v>
      </c>
      <c r="B52" s="11" t="s">
        <v>1534</v>
      </c>
      <c r="C52" s="10">
        <v>0.67035400000000001</v>
      </c>
      <c r="D52" s="9">
        <f>ROUND(D$3*C52,0)</f>
        <v>89722</v>
      </c>
      <c r="E52" s="11">
        <f>ROUND(D52/2,0)</f>
        <v>44861</v>
      </c>
      <c r="F52" s="9">
        <f>D52-E52</f>
        <v>44861</v>
      </c>
    </row>
    <row r="53" spans="1:8">
      <c r="A53" s="8"/>
      <c r="B53" s="11" t="s">
        <v>28</v>
      </c>
      <c r="C53" s="11"/>
      <c r="D53" s="14">
        <v>0.51127999999999996</v>
      </c>
      <c r="E53" s="11"/>
      <c r="F53" s="11"/>
    </row>
    <row r="54" spans="1:8">
      <c r="A54" s="8"/>
      <c r="B54" s="11" t="s">
        <v>29</v>
      </c>
      <c r="C54" s="11"/>
      <c r="D54" s="15">
        <f>ROUND(D52*D53,0)</f>
        <v>45873</v>
      </c>
      <c r="E54" s="16">
        <f>ROUND(D54/2,0)</f>
        <v>22937</v>
      </c>
      <c r="F54" s="15">
        <f>D54-E54</f>
        <v>22936</v>
      </c>
    </row>
    <row r="55" spans="1:8">
      <c r="A55" s="8"/>
      <c r="B55" s="11" t="s">
        <v>30</v>
      </c>
      <c r="C55" s="11"/>
      <c r="D55" s="12">
        <f>+D52-D54</f>
        <v>43849</v>
      </c>
      <c r="E55" s="13">
        <f>ROUND(D55/2,0)</f>
        <v>21925</v>
      </c>
      <c r="F55" s="12">
        <f>D55-E55</f>
        <v>21924</v>
      </c>
    </row>
    <row r="56" spans="1:8">
      <c r="A56" s="8">
        <v>5</v>
      </c>
      <c r="B56" s="11" t="s">
        <v>1535</v>
      </c>
      <c r="C56" s="10">
        <v>6.3E-5</v>
      </c>
      <c r="D56" s="12">
        <f>ROUND(D$3*C56,0)</f>
        <v>8</v>
      </c>
      <c r="E56" s="13">
        <f>ROUND(D56/2,0)</f>
        <v>4</v>
      </c>
      <c r="F56" s="12">
        <f>D56-E56</f>
        <v>4</v>
      </c>
    </row>
    <row r="57" spans="1:8">
      <c r="A57" s="8">
        <v>5</v>
      </c>
      <c r="B57" s="11" t="s">
        <v>1536</v>
      </c>
      <c r="C57" s="10">
        <v>2.9629999999999379E-3</v>
      </c>
      <c r="D57" s="12">
        <f>+D3-SUM(D4:D5)-SUM(D10:D48)-D52-D56</f>
        <v>396</v>
      </c>
      <c r="E57" s="13">
        <f>ROUND(D57/2,0)</f>
        <v>198</v>
      </c>
      <c r="F57" s="12">
        <f>D57-E57</f>
        <v>198</v>
      </c>
    </row>
    <row r="58" spans="1:8">
      <c r="A58" s="8">
        <v>6</v>
      </c>
      <c r="B58" s="11" t="s">
        <v>488</v>
      </c>
      <c r="C58" s="10">
        <v>0</v>
      </c>
      <c r="D58" s="12">
        <f>ROUND(D$3*C58,0)</f>
        <v>0</v>
      </c>
      <c r="E58" s="13">
        <f>ROUND(D58/2,0)</f>
        <v>0</v>
      </c>
      <c r="F58" s="12">
        <f>D58-E58</f>
        <v>0</v>
      </c>
    </row>
    <row r="59" spans="1:8">
      <c r="A59" s="8"/>
      <c r="B59" s="28" t="s">
        <v>288</v>
      </c>
      <c r="C59" s="10">
        <v>1</v>
      </c>
      <c r="D59" s="12">
        <f>+D4+SUM(D7:D47)+SUM(D50:D51)+SUM(D54:D58)</f>
        <v>133843</v>
      </c>
      <c r="E59" s="12">
        <f>+E4+SUM(E7:E47)+SUM(E50:E51)+SUM(E54:E58)</f>
        <v>66929</v>
      </c>
      <c r="F59" s="12">
        <f>+F4+SUM(F7:F47)+SUM(F50:F51)+SUM(F54:F58)</f>
        <v>66914</v>
      </c>
    </row>
    <row r="60" spans="1:8">
      <c r="B60" s="18" t="s">
        <v>38</v>
      </c>
      <c r="D60" s="19">
        <f>+D4</f>
        <v>181</v>
      </c>
      <c r="E60" s="19">
        <f>+E4</f>
        <v>91</v>
      </c>
      <c r="F60" s="19">
        <f>+F4</f>
        <v>90</v>
      </c>
    </row>
    <row r="61" spans="1:8">
      <c r="B61" s="2" t="s">
        <v>39</v>
      </c>
      <c r="D61" s="19">
        <f>+D7</f>
        <v>5904</v>
      </c>
      <c r="E61" s="19">
        <f>+E7</f>
        <v>2952</v>
      </c>
      <c r="F61" s="19">
        <f>+F7</f>
        <v>2952</v>
      </c>
    </row>
    <row r="62" spans="1:8">
      <c r="B62" s="2" t="s">
        <v>40</v>
      </c>
      <c r="D62" s="19">
        <f>+D50+D54</f>
        <v>47196</v>
      </c>
      <c r="E62" s="19">
        <f>+E50+E54</f>
        <v>23599</v>
      </c>
      <c r="F62" s="19">
        <f>+F50+F54</f>
        <v>23597</v>
      </c>
      <c r="H62" s="3">
        <v>1</v>
      </c>
    </row>
    <row r="63" spans="1:8">
      <c r="B63" s="18" t="s">
        <v>41</v>
      </c>
      <c r="D63" s="19">
        <f>+D59-D60-D61-D62</f>
        <v>80562</v>
      </c>
      <c r="E63" s="19">
        <f>+E59-E60-E61-E62</f>
        <v>40287</v>
      </c>
      <c r="F63" s="19">
        <f>+F59-F60-F61-F62</f>
        <v>40275</v>
      </c>
      <c r="H63" s="3">
        <v>2</v>
      </c>
    </row>
    <row r="65" spans="1:4" hidden="1">
      <c r="B65" s="3" t="s">
        <v>42</v>
      </c>
      <c r="C65" s="4">
        <v>-1.0000000000621491E-6</v>
      </c>
      <c r="D65" s="3">
        <f>+D57-ROUND(D3*C57,0)</f>
        <v>-1</v>
      </c>
    </row>
    <row r="71" spans="1:4">
      <c r="A71" s="1" t="s">
        <v>590</v>
      </c>
    </row>
  </sheetData>
  <pageMargins left="0.7" right="0.7" top="0.75" bottom="0.75" header="0.3" footer="0.3"/>
  <pageSetup scale="64"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2">
    <pageSetUpPr fitToPage="1"/>
  </sheetPr>
  <dimension ref="A1:WVB95"/>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855468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855468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855468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855468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855468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855468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855468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855468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855468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855468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855468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855468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855468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855468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855468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855468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855468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855468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855468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855468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855468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855468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855468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855468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855468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855468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855468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855468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855468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855468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855468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855468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855468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855468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855468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855468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855468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855468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855468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855468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855468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855468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855468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855468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855468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855468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855468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855468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855468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855468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855468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855468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855468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855468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855468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855468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855468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855468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855468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855468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855468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855468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855468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1537</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Worksheet'!$D$73</f>
        <v>3450030</v>
      </c>
      <c r="E3" s="11"/>
      <c r="F3" s="11"/>
    </row>
    <row r="4" spans="1:6">
      <c r="A4" s="8">
        <v>0</v>
      </c>
      <c r="B4" s="11" t="s">
        <v>4</v>
      </c>
      <c r="C4" s="10">
        <v>6.6399999999999999E-4</v>
      </c>
      <c r="D4" s="12">
        <f>ROUND(D$3*C4,0)</f>
        <v>2291</v>
      </c>
      <c r="E4" s="13">
        <f>ROUND(D4/2,0)</f>
        <v>1146</v>
      </c>
      <c r="F4" s="12">
        <f>D4-E4</f>
        <v>1145</v>
      </c>
    </row>
    <row r="5" spans="1:6">
      <c r="A5" s="8">
        <v>1</v>
      </c>
      <c r="B5" s="11" t="s">
        <v>1538</v>
      </c>
      <c r="C5" s="10">
        <v>0.20678099999999999</v>
      </c>
      <c r="D5" s="9">
        <f>ROUND(D$3*C5,0)</f>
        <v>713401</v>
      </c>
      <c r="E5" s="11">
        <f>ROUND(D5/2,0)</f>
        <v>356701</v>
      </c>
      <c r="F5" s="9">
        <f>D5-E5</f>
        <v>356700</v>
      </c>
    </row>
    <row r="6" spans="1:6">
      <c r="A6" s="8"/>
      <c r="B6" s="11" t="s">
        <v>6</v>
      </c>
      <c r="C6" s="11"/>
      <c r="D6" s="14">
        <v>0.443519</v>
      </c>
      <c r="E6" s="11"/>
      <c r="F6" s="11"/>
    </row>
    <row r="7" spans="1:6">
      <c r="A7" s="8"/>
      <c r="B7" s="11" t="s">
        <v>7</v>
      </c>
      <c r="C7" s="11"/>
      <c r="D7" s="15">
        <f>ROUND(D5*D6,0)</f>
        <v>316407</v>
      </c>
      <c r="E7" s="16">
        <f>ROUND(D7/2,0)</f>
        <v>158204</v>
      </c>
      <c r="F7" s="15">
        <f>D7-E7</f>
        <v>158203</v>
      </c>
    </row>
    <row r="8" spans="1:6">
      <c r="A8" s="8"/>
      <c r="B8" s="11" t="s">
        <v>8</v>
      </c>
      <c r="C8" s="11"/>
      <c r="D8" s="12">
        <f>+D5-D7</f>
        <v>396994</v>
      </c>
      <c r="E8" s="13">
        <f>ROUND(D8/2,0)</f>
        <v>198497</v>
      </c>
      <c r="F8" s="12">
        <f>D8-E8</f>
        <v>198497</v>
      </c>
    </row>
    <row r="9" spans="1:6">
      <c r="A9" s="8">
        <v>2</v>
      </c>
      <c r="B9" s="11" t="s">
        <v>1539</v>
      </c>
      <c r="C9" s="11"/>
      <c r="D9" s="9"/>
      <c r="E9" s="11"/>
      <c r="F9" s="11"/>
    </row>
    <row r="10" spans="1:6">
      <c r="A10" s="8"/>
      <c r="B10" s="11" t="s">
        <v>10</v>
      </c>
      <c r="C10" s="10">
        <v>9.5299999999999996E-4</v>
      </c>
      <c r="D10" s="12">
        <f>ROUND(D$3*C10,0)</f>
        <v>3288</v>
      </c>
      <c r="E10" s="13">
        <f>ROUND(D10/2,0)</f>
        <v>1644</v>
      </c>
      <c r="F10" s="12">
        <f>D10-E10</f>
        <v>1644</v>
      </c>
    </row>
    <row r="11" spans="1:6">
      <c r="A11" s="8"/>
      <c r="B11" s="11" t="s">
        <v>11</v>
      </c>
      <c r="C11" s="10">
        <v>5.1699999999999999E-4</v>
      </c>
      <c r="D11" s="12">
        <f>ROUND(D$3*C11,0)</f>
        <v>1784</v>
      </c>
      <c r="E11" s="13">
        <f>ROUND(D11/2,0)</f>
        <v>892</v>
      </c>
      <c r="F11" s="12">
        <f>D11-E11</f>
        <v>892</v>
      </c>
    </row>
    <row r="12" spans="1:6">
      <c r="A12" s="8">
        <v>2</v>
      </c>
      <c r="B12" s="11" t="s">
        <v>81</v>
      </c>
      <c r="C12" s="11"/>
      <c r="D12" s="9"/>
      <c r="E12" s="11"/>
      <c r="F12" s="11"/>
    </row>
    <row r="13" spans="1:6">
      <c r="A13" s="8"/>
      <c r="B13" s="11" t="s">
        <v>10</v>
      </c>
      <c r="C13" s="10">
        <v>3.4E-5</v>
      </c>
      <c r="D13" s="12">
        <f>ROUND(D$3*C13,0)</f>
        <v>117</v>
      </c>
      <c r="E13" s="13">
        <f>ROUND(D13/2,0)</f>
        <v>59</v>
      </c>
      <c r="F13" s="12">
        <f>D13-E13</f>
        <v>58</v>
      </c>
    </row>
    <row r="14" spans="1:6">
      <c r="A14" s="8"/>
      <c r="B14" s="11" t="s">
        <v>11</v>
      </c>
      <c r="C14" s="10">
        <v>4.8999999999999998E-5</v>
      </c>
      <c r="D14" s="12">
        <f>ROUND(D$3*C14,0)</f>
        <v>169</v>
      </c>
      <c r="E14" s="13">
        <f>ROUND(D14/2,0)</f>
        <v>85</v>
      </c>
      <c r="F14" s="12">
        <f>D14-E14</f>
        <v>84</v>
      </c>
    </row>
    <row r="15" spans="1:6">
      <c r="A15" s="8">
        <v>2</v>
      </c>
      <c r="B15" s="11" t="s">
        <v>85</v>
      </c>
      <c r="C15" s="11"/>
      <c r="D15" s="9"/>
      <c r="E15" s="11"/>
      <c r="F15" s="11"/>
    </row>
    <row r="16" spans="1:6">
      <c r="A16" s="8"/>
      <c r="B16" s="11" t="s">
        <v>10</v>
      </c>
      <c r="C16" s="10">
        <v>2.483E-3</v>
      </c>
      <c r="D16" s="12">
        <f>ROUND(D$3*C16,0)</f>
        <v>8566</v>
      </c>
      <c r="E16" s="13">
        <f>ROUND(D16/2,0)</f>
        <v>4283</v>
      </c>
      <c r="F16" s="12">
        <f>D16-E16</f>
        <v>4283</v>
      </c>
    </row>
    <row r="17" spans="1:6">
      <c r="A17" s="8"/>
      <c r="B17" s="11" t="s">
        <v>11</v>
      </c>
      <c r="C17" s="10">
        <v>7.3200000000000001E-4</v>
      </c>
      <c r="D17" s="12">
        <f>ROUND(D$3*C17,0)</f>
        <v>2525</v>
      </c>
      <c r="E17" s="13">
        <f>ROUND(D17/2,0)</f>
        <v>1263</v>
      </c>
      <c r="F17" s="12">
        <f>D17-E17</f>
        <v>1262</v>
      </c>
    </row>
    <row r="18" spans="1:6">
      <c r="A18" s="8">
        <v>2</v>
      </c>
      <c r="B18" s="11" t="s">
        <v>855</v>
      </c>
      <c r="C18" s="11"/>
      <c r="D18" s="9"/>
      <c r="E18" s="11"/>
      <c r="F18" s="11"/>
    </row>
    <row r="19" spans="1:6">
      <c r="A19" s="8"/>
      <c r="B19" s="11" t="s">
        <v>10</v>
      </c>
      <c r="C19" s="10">
        <v>5.3799999999999996E-4</v>
      </c>
      <c r="D19" s="12">
        <f>ROUND(D$3*C19,0)</f>
        <v>1856</v>
      </c>
      <c r="E19" s="13">
        <f>ROUND(D19/2,0)</f>
        <v>928</v>
      </c>
      <c r="F19" s="12">
        <f>D19-E19</f>
        <v>928</v>
      </c>
    </row>
    <row r="20" spans="1:6">
      <c r="A20" s="8"/>
      <c r="B20" s="11" t="s">
        <v>11</v>
      </c>
      <c r="C20" s="10">
        <v>2.5000000000000001E-4</v>
      </c>
      <c r="D20" s="12">
        <f>ROUND(D$3*C20,0)</f>
        <v>863</v>
      </c>
      <c r="E20" s="13">
        <f>ROUND(D20/2,0)</f>
        <v>432</v>
      </c>
      <c r="F20" s="12">
        <f>D20-E20</f>
        <v>431</v>
      </c>
    </row>
    <row r="21" spans="1:6">
      <c r="A21" s="8">
        <v>2</v>
      </c>
      <c r="B21" s="11" t="s">
        <v>1540</v>
      </c>
      <c r="C21" s="11"/>
      <c r="D21" s="9"/>
      <c r="E21" s="11"/>
      <c r="F21" s="11"/>
    </row>
    <row r="22" spans="1:6">
      <c r="A22" s="8"/>
      <c r="B22" s="11" t="s">
        <v>10</v>
      </c>
      <c r="C22" s="10">
        <v>2.22E-4</v>
      </c>
      <c r="D22" s="12">
        <f>ROUND(D$3*C22,0)</f>
        <v>766</v>
      </c>
      <c r="E22" s="13">
        <f>ROUND(D22/2,0)</f>
        <v>383</v>
      </c>
      <c r="F22" s="12">
        <f>D22-E22</f>
        <v>383</v>
      </c>
    </row>
    <row r="23" spans="1:6">
      <c r="A23" s="8"/>
      <c r="B23" s="11" t="s">
        <v>11</v>
      </c>
      <c r="C23" s="10">
        <v>1.374E-3</v>
      </c>
      <c r="D23" s="12">
        <f>ROUND(D$3*C23,0)</f>
        <v>4740</v>
      </c>
      <c r="E23" s="13">
        <f>ROUND(D23/2,0)</f>
        <v>2370</v>
      </c>
      <c r="F23" s="12">
        <f>D23-E23</f>
        <v>2370</v>
      </c>
    </row>
    <row r="24" spans="1:6">
      <c r="A24" s="8">
        <v>2</v>
      </c>
      <c r="B24" s="11" t="s">
        <v>181</v>
      </c>
      <c r="C24" s="11"/>
      <c r="D24" s="9"/>
      <c r="E24" s="11"/>
      <c r="F24" s="11"/>
    </row>
    <row r="25" spans="1:6">
      <c r="A25" s="8"/>
      <c r="B25" s="11" t="s">
        <v>10</v>
      </c>
      <c r="C25" s="10">
        <v>2.5000000000000001E-5</v>
      </c>
      <c r="D25" s="12">
        <f>ROUND(D$3*C25,0)</f>
        <v>86</v>
      </c>
      <c r="E25" s="13">
        <f>ROUND(D25/2,0)</f>
        <v>43</v>
      </c>
      <c r="F25" s="12">
        <f>D25-E25</f>
        <v>43</v>
      </c>
    </row>
    <row r="26" spans="1:6">
      <c r="A26" s="8"/>
      <c r="B26" s="11" t="s">
        <v>11</v>
      </c>
      <c r="C26" s="10">
        <v>1.4E-5</v>
      </c>
      <c r="D26" s="12">
        <f>ROUND(D$3*C26,0)</f>
        <v>48</v>
      </c>
      <c r="E26" s="13">
        <f>ROUND(D26/2,0)</f>
        <v>24</v>
      </c>
      <c r="F26" s="12">
        <f>D26-E26</f>
        <v>24</v>
      </c>
    </row>
    <row r="27" spans="1:6">
      <c r="A27" s="8">
        <v>2</v>
      </c>
      <c r="B27" s="11" t="s">
        <v>714</v>
      </c>
      <c r="C27" s="11"/>
      <c r="D27" s="9"/>
      <c r="E27" s="11"/>
      <c r="F27" s="11"/>
    </row>
    <row r="28" spans="1:6">
      <c r="A28" s="8"/>
      <c r="B28" s="11" t="s">
        <v>10</v>
      </c>
      <c r="C28" s="10">
        <v>0</v>
      </c>
      <c r="D28" s="12">
        <f>ROUND(D$3*C28,0)</f>
        <v>0</v>
      </c>
      <c r="E28" s="13">
        <f>ROUND(D28/2,0)</f>
        <v>0</v>
      </c>
      <c r="F28" s="12">
        <f>D28-E28</f>
        <v>0</v>
      </c>
    </row>
    <row r="29" spans="1:6">
      <c r="A29" s="8"/>
      <c r="B29" s="11" t="s">
        <v>11</v>
      </c>
      <c r="C29" s="10">
        <v>0</v>
      </c>
      <c r="D29" s="12">
        <f>ROUND(D$3*C29,0)</f>
        <v>0</v>
      </c>
      <c r="E29" s="13">
        <f>ROUND(D29/2,0)</f>
        <v>0</v>
      </c>
      <c r="F29" s="12">
        <f>D29-E29</f>
        <v>0</v>
      </c>
    </row>
    <row r="30" spans="1:6">
      <c r="A30" s="8">
        <v>2</v>
      </c>
      <c r="B30" s="11" t="s">
        <v>52</v>
      </c>
      <c r="C30" s="11"/>
      <c r="D30" s="9"/>
      <c r="E30" s="11"/>
      <c r="F30" s="11"/>
    </row>
    <row r="31" spans="1:6">
      <c r="A31" s="8"/>
      <c r="B31" s="11" t="s">
        <v>10</v>
      </c>
      <c r="C31" s="10">
        <v>6.9999999999999994E-5</v>
      </c>
      <c r="D31" s="12">
        <f>ROUND(D$3*C31,0)</f>
        <v>242</v>
      </c>
      <c r="E31" s="13">
        <f>ROUND(D31/2,0)</f>
        <v>121</v>
      </c>
      <c r="F31" s="12">
        <f>D31-E31</f>
        <v>121</v>
      </c>
    </row>
    <row r="32" spans="1:6">
      <c r="A32" s="8"/>
      <c r="B32" s="11" t="s">
        <v>11</v>
      </c>
      <c r="C32" s="10">
        <v>5.8999999999999998E-5</v>
      </c>
      <c r="D32" s="12">
        <f>ROUND(D$3*C32,0)</f>
        <v>204</v>
      </c>
      <c r="E32" s="13">
        <f>ROUND(D32/2,0)</f>
        <v>102</v>
      </c>
      <c r="F32" s="12">
        <f>D32-E32</f>
        <v>102</v>
      </c>
    </row>
    <row r="33" spans="1:6">
      <c r="A33" s="8">
        <v>2</v>
      </c>
      <c r="B33" s="11" t="s">
        <v>455</v>
      </c>
      <c r="C33" s="11"/>
      <c r="D33" s="9"/>
      <c r="E33" s="11"/>
      <c r="F33" s="11"/>
    </row>
    <row r="34" spans="1:6">
      <c r="A34" s="8"/>
      <c r="B34" s="11" t="s">
        <v>10</v>
      </c>
      <c r="C34" s="10">
        <v>3.5399999999999999E-4</v>
      </c>
      <c r="D34" s="12">
        <f>ROUND(D$3*C34,0)</f>
        <v>1221</v>
      </c>
      <c r="E34" s="13">
        <f>ROUND(D34/2,0)</f>
        <v>611</v>
      </c>
      <c r="F34" s="12">
        <f>D34-E34</f>
        <v>610</v>
      </c>
    </row>
    <row r="35" spans="1:6">
      <c r="A35" s="8"/>
      <c r="B35" s="11" t="s">
        <v>11</v>
      </c>
      <c r="C35" s="10">
        <v>6.3999999999999997E-5</v>
      </c>
      <c r="D35" s="12">
        <f>ROUND(D$3*C35,0)</f>
        <v>221</v>
      </c>
      <c r="E35" s="13">
        <f>ROUND(D35/2,0)</f>
        <v>111</v>
      </c>
      <c r="F35" s="12">
        <f>D35-E35</f>
        <v>110</v>
      </c>
    </row>
    <row r="36" spans="1:6">
      <c r="A36" s="8">
        <v>2</v>
      </c>
      <c r="B36" s="11" t="s">
        <v>857</v>
      </c>
      <c r="C36" s="11"/>
      <c r="D36" s="9"/>
      <c r="E36" s="11"/>
      <c r="F36" s="11"/>
    </row>
    <row r="37" spans="1:6">
      <c r="A37" s="8"/>
      <c r="B37" s="11" t="s">
        <v>10</v>
      </c>
      <c r="C37" s="10">
        <v>1.658E-3</v>
      </c>
      <c r="D37" s="12">
        <f>ROUND(D$3*C37,0)</f>
        <v>5720</v>
      </c>
      <c r="E37" s="13">
        <f>ROUND(D37/2,0)</f>
        <v>2860</v>
      </c>
      <c r="F37" s="12">
        <f>D37-E37</f>
        <v>2860</v>
      </c>
    </row>
    <row r="38" spans="1:6">
      <c r="A38" s="8"/>
      <c r="B38" s="11" t="s">
        <v>11</v>
      </c>
      <c r="C38" s="10">
        <v>5.22E-4</v>
      </c>
      <c r="D38" s="12">
        <f>ROUND(D$3*C38,0)</f>
        <v>1801</v>
      </c>
      <c r="E38" s="13">
        <f>ROUND(D38/2,0)</f>
        <v>901</v>
      </c>
      <c r="F38" s="12">
        <f>D38-E38</f>
        <v>900</v>
      </c>
    </row>
    <row r="39" spans="1:6">
      <c r="A39" s="8">
        <v>2</v>
      </c>
      <c r="B39" s="11" t="s">
        <v>1410</v>
      </c>
      <c r="C39" s="11"/>
      <c r="D39" s="9"/>
      <c r="E39" s="11"/>
      <c r="F39" s="11"/>
    </row>
    <row r="40" spans="1:6">
      <c r="A40" s="8"/>
      <c r="B40" s="11" t="s">
        <v>10</v>
      </c>
      <c r="C40" s="10">
        <v>4.5529999999999998E-3</v>
      </c>
      <c r="D40" s="12">
        <f>ROUND(D$3*C40,0)</f>
        <v>15708</v>
      </c>
      <c r="E40" s="13">
        <f>ROUND(D40/2,0)</f>
        <v>7854</v>
      </c>
      <c r="F40" s="12">
        <f>D40-E40</f>
        <v>7854</v>
      </c>
    </row>
    <row r="41" spans="1:6">
      <c r="A41" s="8"/>
      <c r="B41" s="11" t="s">
        <v>11</v>
      </c>
      <c r="C41" s="10">
        <v>1.7100000000000001E-4</v>
      </c>
      <c r="D41" s="12">
        <f>ROUND(D$3*C41,0)</f>
        <v>590</v>
      </c>
      <c r="E41" s="13">
        <f>ROUND(D41/2,0)</f>
        <v>295</v>
      </c>
      <c r="F41" s="12">
        <f>D41-E41</f>
        <v>295</v>
      </c>
    </row>
    <row r="42" spans="1:6">
      <c r="A42" s="8">
        <v>2</v>
      </c>
      <c r="B42" s="11" t="s">
        <v>20</v>
      </c>
      <c r="C42" s="11"/>
      <c r="D42" s="9"/>
      <c r="E42" s="11"/>
      <c r="F42" s="11"/>
    </row>
    <row r="43" spans="1:6">
      <c r="A43" s="8"/>
      <c r="B43" s="11" t="s">
        <v>10</v>
      </c>
      <c r="C43" s="10">
        <v>1.2E-4</v>
      </c>
      <c r="D43" s="12">
        <f>ROUND(D$3*C43,0)</f>
        <v>414</v>
      </c>
      <c r="E43" s="13">
        <f>ROUND(D43/2,0)</f>
        <v>207</v>
      </c>
      <c r="F43" s="12">
        <f>D43-E43</f>
        <v>207</v>
      </c>
    </row>
    <row r="44" spans="1:6">
      <c r="A44" s="8"/>
      <c r="B44" s="11" t="s">
        <v>11</v>
      </c>
      <c r="C44" s="10">
        <v>9.5000000000000005E-5</v>
      </c>
      <c r="D44" s="12">
        <f>ROUND(D$3*C44,0)</f>
        <v>328</v>
      </c>
      <c r="E44" s="13">
        <f>ROUND(D44/2,0)</f>
        <v>164</v>
      </c>
      <c r="F44" s="12">
        <f>D44-E44</f>
        <v>164</v>
      </c>
    </row>
    <row r="45" spans="1:6">
      <c r="A45" s="8">
        <v>2</v>
      </c>
      <c r="B45" s="11" t="s">
        <v>272</v>
      </c>
      <c r="C45" s="11"/>
      <c r="D45" s="9"/>
      <c r="E45" s="11"/>
      <c r="F45" s="11"/>
    </row>
    <row r="46" spans="1:6">
      <c r="A46" s="8"/>
      <c r="B46" s="11" t="s">
        <v>10</v>
      </c>
      <c r="C46" s="10">
        <v>3.5500000000000001E-4</v>
      </c>
      <c r="D46" s="12">
        <f t="shared" ref="D46:D57" si="0">ROUND(D$3*C46,0)</f>
        <v>1225</v>
      </c>
      <c r="E46" s="13">
        <f t="shared" ref="E46:E57" si="1">ROUND(D46/2,0)</f>
        <v>613</v>
      </c>
      <c r="F46" s="12">
        <f t="shared" ref="F46:F57" si="2">D46-E46</f>
        <v>612</v>
      </c>
    </row>
    <row r="47" spans="1:6">
      <c r="A47" s="8"/>
      <c r="B47" s="11" t="s">
        <v>11</v>
      </c>
      <c r="C47" s="10">
        <v>2.5300000000000002E-4</v>
      </c>
      <c r="D47" s="12">
        <f t="shared" si="0"/>
        <v>873</v>
      </c>
      <c r="E47" s="13">
        <f t="shared" si="1"/>
        <v>437</v>
      </c>
      <c r="F47" s="12">
        <f t="shared" si="2"/>
        <v>436</v>
      </c>
    </row>
    <row r="48" spans="1:6">
      <c r="A48" s="8">
        <v>3</v>
      </c>
      <c r="B48" s="11" t="s">
        <v>1541</v>
      </c>
      <c r="C48" s="10">
        <v>0</v>
      </c>
      <c r="D48" s="12">
        <f t="shared" si="0"/>
        <v>0</v>
      </c>
      <c r="E48" s="13">
        <f t="shared" si="1"/>
        <v>0</v>
      </c>
      <c r="F48" s="12">
        <f t="shared" si="2"/>
        <v>0</v>
      </c>
    </row>
    <row r="49" spans="1:6">
      <c r="A49" s="8">
        <v>3</v>
      </c>
      <c r="B49" s="11" t="s">
        <v>1542</v>
      </c>
      <c r="C49" s="10">
        <v>1.155E-3</v>
      </c>
      <c r="D49" s="12">
        <f t="shared" si="0"/>
        <v>3985</v>
      </c>
      <c r="E49" s="13">
        <f t="shared" si="1"/>
        <v>1993</v>
      </c>
      <c r="F49" s="12">
        <f t="shared" si="2"/>
        <v>1992</v>
      </c>
    </row>
    <row r="50" spans="1:6">
      <c r="A50" s="8">
        <v>3</v>
      </c>
      <c r="B50" s="11" t="s">
        <v>1543</v>
      </c>
      <c r="C50" s="10">
        <v>2.8213999999999999E-2</v>
      </c>
      <c r="D50" s="12">
        <f t="shared" si="0"/>
        <v>97339</v>
      </c>
      <c r="E50" s="13">
        <f t="shared" si="1"/>
        <v>48670</v>
      </c>
      <c r="F50" s="12">
        <f t="shared" si="2"/>
        <v>48669</v>
      </c>
    </row>
    <row r="51" spans="1:6">
      <c r="A51" s="8">
        <v>3</v>
      </c>
      <c r="B51" s="11" t="s">
        <v>1544</v>
      </c>
      <c r="C51" s="10">
        <v>2.12E-4</v>
      </c>
      <c r="D51" s="12">
        <f t="shared" si="0"/>
        <v>731</v>
      </c>
      <c r="E51" s="13">
        <f t="shared" si="1"/>
        <v>366</v>
      </c>
      <c r="F51" s="12">
        <f t="shared" si="2"/>
        <v>365</v>
      </c>
    </row>
    <row r="52" spans="1:6">
      <c r="A52" s="8">
        <v>3</v>
      </c>
      <c r="B52" s="11" t="s">
        <v>1545</v>
      </c>
      <c r="C52" s="10">
        <v>6.0000000000000002E-5</v>
      </c>
      <c r="D52" s="12">
        <f t="shared" si="0"/>
        <v>207</v>
      </c>
      <c r="E52" s="13">
        <f t="shared" si="1"/>
        <v>104</v>
      </c>
      <c r="F52" s="12">
        <f t="shared" si="2"/>
        <v>103</v>
      </c>
    </row>
    <row r="53" spans="1:6">
      <c r="A53" s="8">
        <v>3</v>
      </c>
      <c r="B53" s="11" t="s">
        <v>1546</v>
      </c>
      <c r="C53" s="10">
        <v>3.8000000000000002E-5</v>
      </c>
      <c r="D53" s="12">
        <f t="shared" si="0"/>
        <v>131</v>
      </c>
      <c r="E53" s="13">
        <f t="shared" si="1"/>
        <v>66</v>
      </c>
      <c r="F53" s="12">
        <f t="shared" si="2"/>
        <v>65</v>
      </c>
    </row>
    <row r="54" spans="1:6">
      <c r="A54" s="8">
        <v>3</v>
      </c>
      <c r="B54" s="11" t="s">
        <v>1547</v>
      </c>
      <c r="C54" s="10">
        <v>1.66E-4</v>
      </c>
      <c r="D54" s="12">
        <f t="shared" si="0"/>
        <v>573</v>
      </c>
      <c r="E54" s="13">
        <f t="shared" si="1"/>
        <v>287</v>
      </c>
      <c r="F54" s="12">
        <f t="shared" si="2"/>
        <v>286</v>
      </c>
    </row>
    <row r="55" spans="1:6">
      <c r="A55" s="8">
        <v>3</v>
      </c>
      <c r="B55" s="11" t="s">
        <v>1548</v>
      </c>
      <c r="C55" s="10">
        <v>0.27495399999999998</v>
      </c>
      <c r="D55" s="12">
        <f t="shared" si="0"/>
        <v>948600</v>
      </c>
      <c r="E55" s="13">
        <f t="shared" si="1"/>
        <v>474300</v>
      </c>
      <c r="F55" s="12">
        <f t="shared" si="2"/>
        <v>474300</v>
      </c>
    </row>
    <row r="56" spans="1:6">
      <c r="A56" s="8">
        <v>3</v>
      </c>
      <c r="B56" s="11" t="s">
        <v>1549</v>
      </c>
      <c r="C56" s="10">
        <v>0</v>
      </c>
      <c r="D56" s="12">
        <f t="shared" si="0"/>
        <v>0</v>
      </c>
      <c r="E56" s="13">
        <f t="shared" si="1"/>
        <v>0</v>
      </c>
      <c r="F56" s="12">
        <f t="shared" si="2"/>
        <v>0</v>
      </c>
    </row>
    <row r="57" spans="1:6">
      <c r="A57" s="8">
        <v>4</v>
      </c>
      <c r="B57" s="11" t="s">
        <v>1087</v>
      </c>
      <c r="C57" s="10">
        <v>3.4699999999999998E-4</v>
      </c>
      <c r="D57" s="9">
        <f t="shared" si="0"/>
        <v>1197</v>
      </c>
      <c r="E57" s="11">
        <f t="shared" si="1"/>
        <v>599</v>
      </c>
      <c r="F57" s="9">
        <f t="shared" si="2"/>
        <v>598</v>
      </c>
    </row>
    <row r="58" spans="1:6">
      <c r="A58" s="8"/>
      <c r="B58" s="11" t="s">
        <v>28</v>
      </c>
      <c r="C58" s="11"/>
      <c r="D58" s="14">
        <v>0.41884900000000003</v>
      </c>
      <c r="E58" s="11"/>
      <c r="F58" s="11"/>
    </row>
    <row r="59" spans="1:6">
      <c r="A59" s="8"/>
      <c r="B59" s="11" t="s">
        <v>29</v>
      </c>
      <c r="C59" s="11"/>
      <c r="D59" s="15">
        <f>ROUND(D57*D58,0)</f>
        <v>501</v>
      </c>
      <c r="E59" s="16">
        <f>ROUND(D59/2,0)</f>
        <v>251</v>
      </c>
      <c r="F59" s="15">
        <f>D59-E59</f>
        <v>250</v>
      </c>
    </row>
    <row r="60" spans="1:6">
      <c r="A60" s="8"/>
      <c r="B60" s="11" t="s">
        <v>30</v>
      </c>
      <c r="C60" s="11"/>
      <c r="D60" s="12">
        <f>+D57-D59</f>
        <v>696</v>
      </c>
      <c r="E60" s="13">
        <f>ROUND(D60/2,0)</f>
        <v>348</v>
      </c>
      <c r="F60" s="12">
        <f>D60-E60</f>
        <v>348</v>
      </c>
    </row>
    <row r="61" spans="1:6">
      <c r="A61" s="8">
        <v>4</v>
      </c>
      <c r="B61" s="11" t="s">
        <v>1550</v>
      </c>
      <c r="C61" s="10">
        <v>1.7888999999999999E-2</v>
      </c>
      <c r="D61" s="9">
        <f>ROUND(D$3*C61,0)</f>
        <v>61718</v>
      </c>
      <c r="E61" s="11">
        <f>ROUND(D61/2,0)</f>
        <v>30859</v>
      </c>
      <c r="F61" s="9">
        <f>D61-E61</f>
        <v>30859</v>
      </c>
    </row>
    <row r="62" spans="1:6">
      <c r="A62" s="8"/>
      <c r="B62" s="11" t="s">
        <v>28</v>
      </c>
      <c r="C62" s="11"/>
      <c r="D62" s="14">
        <v>0.36601699999999998</v>
      </c>
      <c r="E62" s="11"/>
      <c r="F62" s="11"/>
    </row>
    <row r="63" spans="1:6">
      <c r="A63" s="8"/>
      <c r="B63" s="11" t="s">
        <v>29</v>
      </c>
      <c r="C63" s="11"/>
      <c r="D63" s="15">
        <f>ROUND(D61*D62,0)</f>
        <v>22590</v>
      </c>
      <c r="E63" s="16">
        <f>ROUND(D63/2,0)</f>
        <v>11295</v>
      </c>
      <c r="F63" s="15">
        <f>D63-E63</f>
        <v>11295</v>
      </c>
    </row>
    <row r="64" spans="1:6">
      <c r="A64" s="8"/>
      <c r="B64" s="11" t="s">
        <v>30</v>
      </c>
      <c r="C64" s="11"/>
      <c r="D64" s="12">
        <f>+D61-D63</f>
        <v>39128</v>
      </c>
      <c r="E64" s="13">
        <f>ROUND(D64/2,0)</f>
        <v>19564</v>
      </c>
      <c r="F64" s="12">
        <f>D64-E64</f>
        <v>19564</v>
      </c>
    </row>
    <row r="65" spans="1:6">
      <c r="A65" s="8">
        <v>4</v>
      </c>
      <c r="B65" s="11" t="s">
        <v>1091</v>
      </c>
      <c r="C65" s="10">
        <v>9.4719999999999995E-3</v>
      </c>
      <c r="D65" s="9">
        <f>ROUND(D$3*C65,0)</f>
        <v>32679</v>
      </c>
      <c r="E65" s="11">
        <f>ROUND(D65/2,0)</f>
        <v>16340</v>
      </c>
      <c r="F65" s="9">
        <f>D65-E65</f>
        <v>16339</v>
      </c>
    </row>
    <row r="66" spans="1:6">
      <c r="A66" s="8"/>
      <c r="B66" s="11" t="s">
        <v>28</v>
      </c>
      <c r="C66" s="11"/>
      <c r="D66" s="14">
        <v>0.42578500000000002</v>
      </c>
      <c r="E66" s="11"/>
      <c r="F66" s="11"/>
    </row>
    <row r="67" spans="1:6">
      <c r="A67" s="8"/>
      <c r="B67" s="11" t="s">
        <v>29</v>
      </c>
      <c r="C67" s="11"/>
      <c r="D67" s="15">
        <f>ROUND(D65*D66,0)</f>
        <v>13914</v>
      </c>
      <c r="E67" s="16">
        <f>ROUND(D67/2,0)</f>
        <v>6957</v>
      </c>
      <c r="F67" s="15">
        <f>D67-E67</f>
        <v>6957</v>
      </c>
    </row>
    <row r="68" spans="1:6">
      <c r="A68" s="8"/>
      <c r="B68" s="11" t="s">
        <v>30</v>
      </c>
      <c r="C68" s="11"/>
      <c r="D68" s="12">
        <f>+D65-D67</f>
        <v>18765</v>
      </c>
      <c r="E68" s="13">
        <f>ROUND(D68/2,0)</f>
        <v>9383</v>
      </c>
      <c r="F68" s="12">
        <f>D68-E68</f>
        <v>9382</v>
      </c>
    </row>
    <row r="69" spans="1:6">
      <c r="A69" s="8">
        <v>4</v>
      </c>
      <c r="B69" s="11" t="s">
        <v>1551</v>
      </c>
      <c r="C69" s="10">
        <v>7.4999999999999997E-2</v>
      </c>
      <c r="D69" s="9">
        <f>ROUND(D$3*C69,0)</f>
        <v>258752</v>
      </c>
      <c r="E69" s="11">
        <f>ROUND(D69/2,0)</f>
        <v>129376</v>
      </c>
      <c r="F69" s="9">
        <f>D69-E69</f>
        <v>129376</v>
      </c>
    </row>
    <row r="70" spans="1:6">
      <c r="A70" s="8"/>
      <c r="B70" s="11" t="s">
        <v>28</v>
      </c>
      <c r="C70" s="11"/>
      <c r="D70" s="14">
        <v>0.38667800000000002</v>
      </c>
      <c r="E70" s="11"/>
      <c r="F70" s="11"/>
    </row>
    <row r="71" spans="1:6">
      <c r="A71" s="8" t="s">
        <v>590</v>
      </c>
      <c r="B71" s="11" t="s">
        <v>29</v>
      </c>
      <c r="C71" s="11"/>
      <c r="D71" s="15">
        <f>ROUND(D69*D70,0)</f>
        <v>100054</v>
      </c>
      <c r="E71" s="16">
        <f>ROUND(D71/2,0)</f>
        <v>50027</v>
      </c>
      <c r="F71" s="15">
        <f>D71-E71</f>
        <v>50027</v>
      </c>
    </row>
    <row r="72" spans="1:6">
      <c r="A72" s="8"/>
      <c r="B72" s="11" t="s">
        <v>30</v>
      </c>
      <c r="C72" s="11"/>
      <c r="D72" s="12">
        <f>+D69-D71</f>
        <v>158698</v>
      </c>
      <c r="E72" s="13">
        <f>ROUND(D72/2,0)</f>
        <v>79349</v>
      </c>
      <c r="F72" s="12">
        <f>D72-E72</f>
        <v>79349</v>
      </c>
    </row>
    <row r="73" spans="1:6">
      <c r="A73" s="8">
        <v>4</v>
      </c>
      <c r="B73" s="11" t="s">
        <v>1552</v>
      </c>
      <c r="C73" s="10">
        <v>0.300647</v>
      </c>
      <c r="D73" s="9">
        <f>ROUND(D$3*C73,0)</f>
        <v>1037241</v>
      </c>
      <c r="E73" s="11">
        <f>ROUND(D73/2,0)</f>
        <v>518621</v>
      </c>
      <c r="F73" s="9">
        <f>D73-E73</f>
        <v>518620</v>
      </c>
    </row>
    <row r="74" spans="1:6">
      <c r="A74" s="8"/>
      <c r="B74" s="11" t="s">
        <v>28</v>
      </c>
      <c r="C74" s="11"/>
      <c r="D74" s="14">
        <v>0.39755499999999999</v>
      </c>
      <c r="E74" s="11"/>
      <c r="F74" s="11"/>
    </row>
    <row r="75" spans="1:6">
      <c r="A75" s="8"/>
      <c r="B75" s="11" t="s">
        <v>29</v>
      </c>
      <c r="C75" s="11"/>
      <c r="D75" s="15">
        <f>ROUND(D73*D74,0)</f>
        <v>412360</v>
      </c>
      <c r="E75" s="16">
        <f>ROUND(D75/2,0)</f>
        <v>206180</v>
      </c>
      <c r="F75" s="15">
        <f>D75-E75</f>
        <v>206180</v>
      </c>
    </row>
    <row r="76" spans="1:6">
      <c r="A76" s="8"/>
      <c r="B76" s="11" t="s">
        <v>30</v>
      </c>
      <c r="C76" s="11"/>
      <c r="D76" s="12">
        <f>+D73-D75</f>
        <v>624881</v>
      </c>
      <c r="E76" s="13">
        <f>ROUND(D76/2,0)</f>
        <v>312441</v>
      </c>
      <c r="F76" s="12">
        <f>D76-E76</f>
        <v>312440</v>
      </c>
    </row>
    <row r="77" spans="1:6">
      <c r="A77" s="8">
        <v>4</v>
      </c>
      <c r="B77" s="11" t="s">
        <v>1203</v>
      </c>
      <c r="C77" s="10">
        <v>3.3639999999999998E-3</v>
      </c>
      <c r="D77" s="9">
        <f>ROUND(D$3*C77,0)</f>
        <v>11606</v>
      </c>
      <c r="E77" s="11">
        <f>ROUND(D77/2,0)</f>
        <v>5803</v>
      </c>
      <c r="F77" s="9">
        <f>D77-E77</f>
        <v>5803</v>
      </c>
    </row>
    <row r="78" spans="1:6">
      <c r="A78" s="8"/>
      <c r="B78" s="11" t="s">
        <v>28</v>
      </c>
      <c r="C78" s="11"/>
      <c r="D78" s="14">
        <v>0.49541800000000003</v>
      </c>
      <c r="E78" s="11"/>
      <c r="F78" s="11"/>
    </row>
    <row r="79" spans="1:6">
      <c r="A79" s="8"/>
      <c r="B79" s="11" t="s">
        <v>29</v>
      </c>
      <c r="C79" s="11"/>
      <c r="D79" s="15">
        <f>ROUND(D77*D78,0)</f>
        <v>5750</v>
      </c>
      <c r="E79" s="16">
        <f t="shared" ref="E79:E88" si="3">ROUND(D79/2,0)</f>
        <v>2875</v>
      </c>
      <c r="F79" s="15">
        <f t="shared" ref="F79:F88" si="4">D79-E79</f>
        <v>2875</v>
      </c>
    </row>
    <row r="80" spans="1:6">
      <c r="A80" s="8"/>
      <c r="B80" s="11" t="s">
        <v>30</v>
      </c>
      <c r="C80" s="11"/>
      <c r="D80" s="12">
        <f>+D77-D79</f>
        <v>5856</v>
      </c>
      <c r="E80" s="13">
        <f t="shared" si="3"/>
        <v>2928</v>
      </c>
      <c r="F80" s="12">
        <f t="shared" si="4"/>
        <v>2928</v>
      </c>
    </row>
    <row r="81" spans="1:8">
      <c r="A81" s="8">
        <v>5</v>
      </c>
      <c r="B81" s="11" t="s">
        <v>1553</v>
      </c>
      <c r="C81" s="10">
        <v>4.5059999999999996E-3</v>
      </c>
      <c r="D81" s="12">
        <f t="shared" ref="D81:D87" si="5">ROUND(D$3*C81,0)</f>
        <v>15546</v>
      </c>
      <c r="E81" s="13">
        <f t="shared" si="3"/>
        <v>7773</v>
      </c>
      <c r="F81" s="12">
        <f t="shared" si="4"/>
        <v>7773</v>
      </c>
    </row>
    <row r="82" spans="1:8">
      <c r="A82" s="8">
        <v>5</v>
      </c>
      <c r="B82" s="11" t="s">
        <v>1554</v>
      </c>
      <c r="C82" s="10">
        <v>3.2899999999999997E-4</v>
      </c>
      <c r="D82" s="12">
        <f t="shared" si="5"/>
        <v>1135</v>
      </c>
      <c r="E82" s="13">
        <f t="shared" si="3"/>
        <v>568</v>
      </c>
      <c r="F82" s="12">
        <f t="shared" si="4"/>
        <v>567</v>
      </c>
    </row>
    <row r="83" spans="1:8">
      <c r="A83" s="8">
        <v>5</v>
      </c>
      <c r="B83" s="11" t="s">
        <v>1555</v>
      </c>
      <c r="C83" s="10">
        <v>3.6219000000000001E-2</v>
      </c>
      <c r="D83" s="12">
        <f t="shared" si="5"/>
        <v>124957</v>
      </c>
      <c r="E83" s="13">
        <f t="shared" si="3"/>
        <v>62479</v>
      </c>
      <c r="F83" s="12">
        <f t="shared" si="4"/>
        <v>62478</v>
      </c>
    </row>
    <row r="84" spans="1:8">
      <c r="A84" s="8">
        <v>5</v>
      </c>
      <c r="B84" s="11" t="s">
        <v>1556</v>
      </c>
      <c r="C84" s="10">
        <v>0</v>
      </c>
      <c r="D84" s="12">
        <f t="shared" si="5"/>
        <v>0</v>
      </c>
      <c r="E84" s="13">
        <f t="shared" si="3"/>
        <v>0</v>
      </c>
      <c r="F84" s="12">
        <f t="shared" si="4"/>
        <v>0</v>
      </c>
    </row>
    <row r="85" spans="1:8">
      <c r="A85" s="8">
        <v>6</v>
      </c>
      <c r="B85" s="11" t="s">
        <v>1557</v>
      </c>
      <c r="C85" s="10">
        <v>1.2841E-2</v>
      </c>
      <c r="D85" s="12">
        <f t="shared" si="5"/>
        <v>44302</v>
      </c>
      <c r="E85" s="13">
        <f t="shared" si="3"/>
        <v>22151</v>
      </c>
      <c r="F85" s="12">
        <f t="shared" si="4"/>
        <v>22151</v>
      </c>
    </row>
    <row r="86" spans="1:8">
      <c r="A86" s="8">
        <v>6</v>
      </c>
      <c r="B86" s="11" t="s">
        <v>1558</v>
      </c>
      <c r="C86" s="10">
        <v>3.578E-3</v>
      </c>
      <c r="D86" s="12">
        <f t="shared" si="5"/>
        <v>12344</v>
      </c>
      <c r="E86" s="13">
        <f t="shared" si="3"/>
        <v>6172</v>
      </c>
      <c r="F86" s="12">
        <f t="shared" si="4"/>
        <v>6172</v>
      </c>
    </row>
    <row r="87" spans="1:8">
      <c r="A87" s="8">
        <v>6</v>
      </c>
      <c r="B87" s="11" t="s">
        <v>1559</v>
      </c>
      <c r="C87" s="10">
        <v>0</v>
      </c>
      <c r="D87" s="12">
        <f t="shared" si="5"/>
        <v>0</v>
      </c>
      <c r="E87" s="13">
        <f t="shared" si="3"/>
        <v>0</v>
      </c>
      <c r="F87" s="12">
        <f t="shared" si="4"/>
        <v>0</v>
      </c>
    </row>
    <row r="88" spans="1:8">
      <c r="A88" s="8">
        <v>6</v>
      </c>
      <c r="B88" s="11" t="s">
        <v>1560</v>
      </c>
      <c r="C88" s="10">
        <v>8.0989999999999673E-3</v>
      </c>
      <c r="D88" s="12">
        <f>+D3-SUM(D4:D5)-SUM(D10:D57)-D61-D65-D69-D73-D77-SUM(D81:D87)</f>
        <v>27940</v>
      </c>
      <c r="E88" s="13">
        <f t="shared" si="3"/>
        <v>13970</v>
      </c>
      <c r="F88" s="12">
        <f t="shared" si="4"/>
        <v>13970</v>
      </c>
    </row>
    <row r="89" spans="1:8">
      <c r="A89" s="8"/>
      <c r="B89" s="28" t="s">
        <v>288</v>
      </c>
      <c r="C89" s="10">
        <v>1</v>
      </c>
      <c r="D89" s="12">
        <f>+D4+SUM(D7:D56)+SUM(D59:D60)+SUM(D63:D64)+SUM(D67:D68)+SUM(D71:D72)+SUM(D75:D76)+SUM(D79:D88)</f>
        <v>3450030</v>
      </c>
      <c r="E89" s="12">
        <f>+E4+SUM(E7:E56)+SUM(E59:E60)+SUM(E63:E64)+SUM(E67:E68)+SUM(E71:E72)+SUM(E75:E76)+SUM(E79:E88)</f>
        <v>1725026</v>
      </c>
      <c r="F89" s="12">
        <f>+F4+SUM(F7:F56)+SUM(F59:F60)+SUM(F63:F64)+SUM(F67:F68)+SUM(F71:F72)+SUM(F75:F76)+SUM(F79:F88)</f>
        <v>1725004</v>
      </c>
    </row>
    <row r="90" spans="1:8">
      <c r="B90" s="18" t="s">
        <v>38</v>
      </c>
      <c r="D90" s="19">
        <f>+D4</f>
        <v>2291</v>
      </c>
      <c r="E90" s="19">
        <f>+E4</f>
        <v>1146</v>
      </c>
      <c r="F90" s="19">
        <f>+F4</f>
        <v>1145</v>
      </c>
    </row>
    <row r="91" spans="1:8">
      <c r="B91" s="2" t="s">
        <v>39</v>
      </c>
      <c r="D91" s="19">
        <f>+D7</f>
        <v>316407</v>
      </c>
      <c r="E91" s="19">
        <f>+E7</f>
        <v>158204</v>
      </c>
      <c r="F91" s="19">
        <f>+F7</f>
        <v>158203</v>
      </c>
    </row>
    <row r="92" spans="1:8">
      <c r="B92" s="2" t="s">
        <v>40</v>
      </c>
      <c r="D92" s="19">
        <f>+D59+D63+D67+D71+D75+D79</f>
        <v>555169</v>
      </c>
      <c r="E92" s="19">
        <f>+E59+E63+E67+E71+E75+E79</f>
        <v>277585</v>
      </c>
      <c r="F92" s="19">
        <f>+F59+F63+F67+F71+F75+F79</f>
        <v>277584</v>
      </c>
      <c r="H92" s="3">
        <v>1</v>
      </c>
    </row>
    <row r="93" spans="1:8">
      <c r="B93" s="18" t="s">
        <v>41</v>
      </c>
      <c r="D93" s="19">
        <f>+D89-D90-D91-D92</f>
        <v>2576163</v>
      </c>
      <c r="E93" s="19">
        <f>+E89-E90-E91-E92</f>
        <v>1288091</v>
      </c>
      <c r="F93" s="19">
        <f>+F89-F90-F91-F92</f>
        <v>1288072</v>
      </c>
      <c r="H93" s="3">
        <v>2</v>
      </c>
    </row>
    <row r="95" spans="1:8" hidden="1">
      <c r="B95" s="3" t="s">
        <v>42</v>
      </c>
      <c r="C95" s="4">
        <v>4.9999999999668365E-6</v>
      </c>
      <c r="D95" s="3">
        <f>+D88-ROUND(D3*C88,0)</f>
        <v>-2</v>
      </c>
    </row>
  </sheetData>
  <pageMargins left="0.7" right="0.7" top="0.75" bottom="0.75" header="0.3" footer="0.3"/>
  <pageSetup scale="4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3">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1561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Worksheet'!$D$74</f>
        <v>87215</v>
      </c>
      <c r="E3" s="11"/>
      <c r="F3" s="11"/>
    </row>
    <row r="4" spans="1:6">
      <c r="A4" s="8">
        <v>0</v>
      </c>
      <c r="B4" s="11" t="s">
        <v>4</v>
      </c>
      <c r="C4" s="10">
        <v>1.1529999999999999E-3</v>
      </c>
      <c r="D4" s="12">
        <f>ROUND(D$3*C4,0)</f>
        <v>101</v>
      </c>
      <c r="E4" s="13">
        <f>ROUND(D4/2,0)</f>
        <v>51</v>
      </c>
      <c r="F4" s="12">
        <f>D4-E4</f>
        <v>50</v>
      </c>
    </row>
    <row r="5" spans="1:6">
      <c r="A5" s="8">
        <v>1</v>
      </c>
      <c r="B5" s="11" t="s">
        <v>1562</v>
      </c>
      <c r="C5" s="10">
        <v>0.22503000000000001</v>
      </c>
      <c r="D5" s="9">
        <f>ROUND(D$3*C5,0)</f>
        <v>19626</v>
      </c>
      <c r="E5" s="11">
        <f>ROUND(D5/2,0)</f>
        <v>9813</v>
      </c>
      <c r="F5" s="9">
        <f>D5-E5</f>
        <v>9813</v>
      </c>
    </row>
    <row r="6" spans="1:6">
      <c r="A6" s="8"/>
      <c r="B6" s="11" t="s">
        <v>6</v>
      </c>
      <c r="C6" s="11"/>
      <c r="D6" s="14">
        <v>0.20042199999999999</v>
      </c>
      <c r="E6" s="11"/>
      <c r="F6" s="11"/>
    </row>
    <row r="7" spans="1:6">
      <c r="A7" s="8"/>
      <c r="B7" s="11" t="s">
        <v>7</v>
      </c>
      <c r="C7" s="11"/>
      <c r="D7" s="15">
        <f>ROUND(D5*D6,0)</f>
        <v>3933</v>
      </c>
      <c r="E7" s="16">
        <f>ROUND(D7/2,0)</f>
        <v>1967</v>
      </c>
      <c r="F7" s="15">
        <f>D7-E7</f>
        <v>1966</v>
      </c>
    </row>
    <row r="8" spans="1:6">
      <c r="A8" s="8"/>
      <c r="B8" s="11" t="s">
        <v>8</v>
      </c>
      <c r="C8" s="11"/>
      <c r="D8" s="12">
        <f>+D5-D7</f>
        <v>15693</v>
      </c>
      <c r="E8" s="13">
        <f>ROUND(D8/2,0)</f>
        <v>7847</v>
      </c>
      <c r="F8" s="12">
        <f>D8-E8</f>
        <v>7846</v>
      </c>
    </row>
    <row r="9" spans="1:6">
      <c r="A9" s="8">
        <v>2</v>
      </c>
      <c r="B9" s="11" t="s">
        <v>1563</v>
      </c>
      <c r="C9" s="11"/>
      <c r="D9" s="9"/>
      <c r="E9" s="11"/>
      <c r="F9" s="11"/>
    </row>
    <row r="10" spans="1:6">
      <c r="A10" s="8"/>
      <c r="B10" s="11" t="s">
        <v>10</v>
      </c>
      <c r="C10" s="10">
        <v>1.024E-3</v>
      </c>
      <c r="D10" s="12">
        <f>ROUND(D$3*C10,0)</f>
        <v>89</v>
      </c>
      <c r="E10" s="13">
        <f>ROUND(D10/2,0)</f>
        <v>45</v>
      </c>
      <c r="F10" s="12">
        <f>D10-E10</f>
        <v>44</v>
      </c>
    </row>
    <row r="11" spans="1:6">
      <c r="A11" s="8"/>
      <c r="B11" s="11" t="s">
        <v>11</v>
      </c>
      <c r="C11" s="10">
        <v>4.5300000000000001E-4</v>
      </c>
      <c r="D11" s="12">
        <f>ROUND(D$3*C11,0)</f>
        <v>40</v>
      </c>
      <c r="E11" s="13">
        <f>ROUND(D11/2,0)</f>
        <v>20</v>
      </c>
      <c r="F11" s="12">
        <f>D11-E11</f>
        <v>20</v>
      </c>
    </row>
    <row r="12" spans="1:6">
      <c r="A12" s="8">
        <v>2</v>
      </c>
      <c r="B12" s="11" t="s">
        <v>291</v>
      </c>
      <c r="C12" s="11"/>
      <c r="D12" s="9"/>
      <c r="E12" s="11"/>
      <c r="F12" s="11"/>
    </row>
    <row r="13" spans="1:6">
      <c r="A13" s="8"/>
      <c r="B13" s="11" t="s">
        <v>10</v>
      </c>
      <c r="C13" s="10">
        <v>2.6830000000000001E-3</v>
      </c>
      <c r="D13" s="12">
        <f>ROUND(D$3*C13,0)</f>
        <v>234</v>
      </c>
      <c r="E13" s="13">
        <f>ROUND(D13/2,0)</f>
        <v>117</v>
      </c>
      <c r="F13" s="12">
        <f>D13-E13</f>
        <v>117</v>
      </c>
    </row>
    <row r="14" spans="1:6">
      <c r="A14" s="8"/>
      <c r="B14" s="11" t="s">
        <v>11</v>
      </c>
      <c r="C14" s="10">
        <v>1.0349999999999999E-3</v>
      </c>
      <c r="D14" s="12">
        <f>ROUND(D$3*C14,0)</f>
        <v>90</v>
      </c>
      <c r="E14" s="13">
        <f>ROUND(D14/2,0)</f>
        <v>45</v>
      </c>
      <c r="F14" s="12">
        <f>D14-E14</f>
        <v>45</v>
      </c>
    </row>
    <row r="15" spans="1:6">
      <c r="A15" s="8">
        <v>2</v>
      </c>
      <c r="B15" s="11" t="s">
        <v>268</v>
      </c>
      <c r="C15" s="11"/>
      <c r="D15" s="9"/>
      <c r="E15" s="11"/>
      <c r="F15" s="11"/>
    </row>
    <row r="16" spans="1:6">
      <c r="A16" s="8"/>
      <c r="B16" s="11" t="s">
        <v>10</v>
      </c>
      <c r="C16" s="10">
        <v>3.5239999999999998E-3</v>
      </c>
      <c r="D16" s="12">
        <f>ROUND(D$3*C16,0)</f>
        <v>307</v>
      </c>
      <c r="E16" s="13">
        <f>ROUND(D16/2,0)</f>
        <v>154</v>
      </c>
      <c r="F16" s="12">
        <f>D16-E16</f>
        <v>153</v>
      </c>
    </row>
    <row r="17" spans="1:6">
      <c r="A17" s="8"/>
      <c r="B17" s="11" t="s">
        <v>11</v>
      </c>
      <c r="C17" s="10">
        <v>2.5110000000000002E-3</v>
      </c>
      <c r="D17" s="12">
        <f>ROUND(D$3*C17,0)</f>
        <v>219</v>
      </c>
      <c r="E17" s="13">
        <f>ROUND(D17/2,0)</f>
        <v>110</v>
      </c>
      <c r="F17" s="12">
        <f>D17-E17</f>
        <v>109</v>
      </c>
    </row>
    <row r="18" spans="1:6">
      <c r="A18" s="8">
        <v>2</v>
      </c>
      <c r="B18" s="11" t="s">
        <v>1564</v>
      </c>
      <c r="C18" s="11"/>
      <c r="D18" s="9"/>
      <c r="E18" s="11"/>
      <c r="F18" s="11"/>
    </row>
    <row r="19" spans="1:6">
      <c r="A19" s="8"/>
      <c r="B19" s="11" t="s">
        <v>10</v>
      </c>
      <c r="C19" s="10">
        <v>1.4009999999999999E-3</v>
      </c>
      <c r="D19" s="12">
        <f>ROUND(D$3*C19,0)</f>
        <v>122</v>
      </c>
      <c r="E19" s="13">
        <f>ROUND(D19/2,0)</f>
        <v>61</v>
      </c>
      <c r="F19" s="12">
        <f>D19-E19</f>
        <v>61</v>
      </c>
    </row>
    <row r="20" spans="1:6">
      <c r="A20" s="8"/>
      <c r="B20" s="11" t="s">
        <v>11</v>
      </c>
      <c r="C20" s="10">
        <v>3.4499999999999998E-4</v>
      </c>
      <c r="D20" s="12">
        <f>ROUND(D$3*C20,0)</f>
        <v>30</v>
      </c>
      <c r="E20" s="13">
        <f>ROUND(D20/2,0)</f>
        <v>15</v>
      </c>
      <c r="F20" s="12">
        <f>D20-E20</f>
        <v>15</v>
      </c>
    </row>
    <row r="21" spans="1:6">
      <c r="A21" s="8">
        <v>2</v>
      </c>
      <c r="B21" s="11" t="s">
        <v>1565</v>
      </c>
      <c r="C21" s="11"/>
      <c r="D21" s="9"/>
      <c r="E21" s="11"/>
      <c r="F21" s="11"/>
    </row>
    <row r="22" spans="1:6">
      <c r="A22" s="8"/>
      <c r="B22" s="11" t="s">
        <v>10</v>
      </c>
      <c r="C22" s="10">
        <v>2.8449999999999999E-3</v>
      </c>
      <c r="D22" s="12">
        <f>ROUND(D$3*C22,0)</f>
        <v>248</v>
      </c>
      <c r="E22" s="13">
        <f>ROUND(D22/2,0)</f>
        <v>124</v>
      </c>
      <c r="F22" s="12">
        <f>D22-E22</f>
        <v>124</v>
      </c>
    </row>
    <row r="23" spans="1:6">
      <c r="A23" s="8"/>
      <c r="B23" s="11" t="s">
        <v>11</v>
      </c>
      <c r="C23" s="10">
        <v>5.8200000000000005E-4</v>
      </c>
      <c r="D23" s="12">
        <f>ROUND(D$3*C23,0)</f>
        <v>51</v>
      </c>
      <c r="E23" s="13">
        <f>ROUND(D23/2,0)</f>
        <v>26</v>
      </c>
      <c r="F23" s="12">
        <f>D23-E23</f>
        <v>25</v>
      </c>
    </row>
    <row r="24" spans="1:6">
      <c r="A24" s="8">
        <v>3</v>
      </c>
      <c r="B24" s="11" t="s">
        <v>1566</v>
      </c>
      <c r="C24" s="10">
        <v>1.6101000000000001E-2</v>
      </c>
      <c r="D24" s="12">
        <f>ROUND(D$3*C24,0)</f>
        <v>1404</v>
      </c>
      <c r="E24" s="13">
        <f>ROUND(D24/2,0)</f>
        <v>702</v>
      </c>
      <c r="F24" s="12">
        <f>D24-E24</f>
        <v>702</v>
      </c>
    </row>
    <row r="25" spans="1:6">
      <c r="A25" s="8">
        <v>3</v>
      </c>
      <c r="B25" s="11" t="s">
        <v>1567</v>
      </c>
      <c r="C25" s="10">
        <v>6.0263999999999998E-2</v>
      </c>
      <c r="D25" s="12">
        <f>ROUND(D$3*C25,0)</f>
        <v>5256</v>
      </c>
      <c r="E25" s="13">
        <f>ROUND(D25/2,0)</f>
        <v>2628</v>
      </c>
      <c r="F25" s="12">
        <f>D25-E25</f>
        <v>2628</v>
      </c>
    </row>
    <row r="26" spans="1:6">
      <c r="A26" s="8">
        <v>4</v>
      </c>
      <c r="B26" s="11" t="s">
        <v>1568</v>
      </c>
      <c r="C26" s="10">
        <v>0.12767300000000001</v>
      </c>
      <c r="D26" s="9">
        <f>ROUND(D$3*C26,0)</f>
        <v>11135</v>
      </c>
      <c r="E26" s="11">
        <f>ROUND(D26/2,0)</f>
        <v>5568</v>
      </c>
      <c r="F26" s="9">
        <f>D26-E26</f>
        <v>5567</v>
      </c>
    </row>
    <row r="27" spans="1:6">
      <c r="A27" s="8"/>
      <c r="B27" s="11" t="s">
        <v>28</v>
      </c>
      <c r="C27" s="11"/>
      <c r="D27" s="14">
        <v>0.36520999999999998</v>
      </c>
      <c r="E27" s="11"/>
      <c r="F27" s="11"/>
    </row>
    <row r="28" spans="1:6">
      <c r="A28" s="8"/>
      <c r="B28" s="11" t="s">
        <v>29</v>
      </c>
      <c r="C28" s="11"/>
      <c r="D28" s="15">
        <f>ROUND(D26*D27,0)</f>
        <v>4067</v>
      </c>
      <c r="E28" s="16">
        <f>ROUND(D28/2,0)</f>
        <v>2034</v>
      </c>
      <c r="F28" s="15">
        <f>D28-E28</f>
        <v>2033</v>
      </c>
    </row>
    <row r="29" spans="1:6">
      <c r="A29" s="8"/>
      <c r="B29" s="11" t="s">
        <v>30</v>
      </c>
      <c r="C29" s="11"/>
      <c r="D29" s="12">
        <f>+D26-D28</f>
        <v>7068</v>
      </c>
      <c r="E29" s="13">
        <f>ROUND(D29/2,0)</f>
        <v>3534</v>
      </c>
      <c r="F29" s="12">
        <f>D29-E29</f>
        <v>3534</v>
      </c>
    </row>
    <row r="30" spans="1:6">
      <c r="A30" s="8">
        <v>4</v>
      </c>
      <c r="B30" s="11" t="s">
        <v>1569</v>
      </c>
      <c r="C30" s="10">
        <v>0.52735100000000001</v>
      </c>
      <c r="D30" s="9">
        <f>ROUND(D$3*C30,0)</f>
        <v>45993</v>
      </c>
      <c r="E30" s="11">
        <f>ROUND(D30/2,0)</f>
        <v>22997</v>
      </c>
      <c r="F30" s="9">
        <f>D30-E30</f>
        <v>22996</v>
      </c>
    </row>
    <row r="31" spans="1:6">
      <c r="A31" s="8"/>
      <c r="B31" s="11" t="s">
        <v>28</v>
      </c>
      <c r="C31" s="11"/>
      <c r="D31" s="14">
        <v>0.42845100000000003</v>
      </c>
      <c r="E31" s="11"/>
      <c r="F31" s="11"/>
    </row>
    <row r="32" spans="1:6">
      <c r="A32" s="8"/>
      <c r="B32" s="11" t="s">
        <v>29</v>
      </c>
      <c r="C32" s="11"/>
      <c r="D32" s="15">
        <f>ROUND(D30*D31,0)</f>
        <v>19706</v>
      </c>
      <c r="E32" s="16">
        <f>ROUND(D32/2,0)</f>
        <v>9853</v>
      </c>
      <c r="F32" s="15">
        <f>D32-E32</f>
        <v>9853</v>
      </c>
    </row>
    <row r="33" spans="1:8">
      <c r="A33" s="8"/>
      <c r="B33" s="11" t="s">
        <v>30</v>
      </c>
      <c r="C33" s="11"/>
      <c r="D33" s="12">
        <f>+D30-D32</f>
        <v>26287</v>
      </c>
      <c r="E33" s="13">
        <f>ROUND(D33/2,0)</f>
        <v>13144</v>
      </c>
      <c r="F33" s="12">
        <f>D33-E33</f>
        <v>13143</v>
      </c>
    </row>
    <row r="34" spans="1:8">
      <c r="A34" s="8">
        <v>5</v>
      </c>
      <c r="B34" s="11" t="s">
        <v>1570</v>
      </c>
      <c r="C34" s="10">
        <v>2.1295000000000001E-2</v>
      </c>
      <c r="D34" s="12">
        <f>ROUND(D$3*C34,0)</f>
        <v>1857</v>
      </c>
      <c r="E34" s="13">
        <f>ROUND(D34/2,0)</f>
        <v>929</v>
      </c>
      <c r="F34" s="12">
        <f>D34-E34</f>
        <v>928</v>
      </c>
    </row>
    <row r="35" spans="1:8">
      <c r="A35" s="8">
        <v>6</v>
      </c>
      <c r="B35" s="11" t="s">
        <v>545</v>
      </c>
      <c r="C35" s="10">
        <v>4.730000000000012E-3</v>
      </c>
      <c r="D35" s="12">
        <f>+D3-SUM(D4:D5)-SUM(D10:D26)-D30-D34</f>
        <v>413</v>
      </c>
      <c r="E35" s="13">
        <f>ROUND(D35/2,0)</f>
        <v>207</v>
      </c>
      <c r="F35" s="12">
        <f>D35-E35</f>
        <v>206</v>
      </c>
    </row>
    <row r="36" spans="1:8">
      <c r="A36" s="8"/>
      <c r="B36" s="28" t="s">
        <v>288</v>
      </c>
      <c r="C36" s="10">
        <v>1</v>
      </c>
      <c r="D36" s="12">
        <f>+D4+SUM(D7:D25)+SUM(D28:D29)+SUM(D32:D35)</f>
        <v>87215</v>
      </c>
      <c r="E36" s="12">
        <f>+E4+SUM(E7:E25)+SUM(E28:E29)+SUM(E32:E35)</f>
        <v>43613</v>
      </c>
      <c r="F36" s="12">
        <f>+F4+SUM(F7:F25)+SUM(F28:F29)+SUM(F32:F35)</f>
        <v>43602</v>
      </c>
    </row>
    <row r="37" spans="1:8">
      <c r="B37" s="18" t="s">
        <v>38</v>
      </c>
      <c r="D37" s="19">
        <f>+D4</f>
        <v>101</v>
      </c>
      <c r="E37" s="19">
        <f>+E4</f>
        <v>51</v>
      </c>
      <c r="F37" s="19">
        <f>+F4</f>
        <v>50</v>
      </c>
    </row>
    <row r="38" spans="1:8">
      <c r="B38" s="2" t="s">
        <v>39</v>
      </c>
      <c r="D38" s="19">
        <f>+D7</f>
        <v>3933</v>
      </c>
      <c r="E38" s="19">
        <f>+E7</f>
        <v>1967</v>
      </c>
      <c r="F38" s="19">
        <f>+F7</f>
        <v>1966</v>
      </c>
    </row>
    <row r="39" spans="1:8">
      <c r="B39" s="2" t="s">
        <v>40</v>
      </c>
      <c r="D39" s="19">
        <f>+D28+D32</f>
        <v>23773</v>
      </c>
      <c r="E39" s="19">
        <f>+E28+E32</f>
        <v>11887</v>
      </c>
      <c r="F39" s="19">
        <f>+F28+F32</f>
        <v>11886</v>
      </c>
      <c r="H39" s="3">
        <v>1</v>
      </c>
    </row>
    <row r="40" spans="1:8">
      <c r="B40" s="18" t="s">
        <v>41</v>
      </c>
      <c r="D40" s="19">
        <f>+D36-D37-D38-D39</f>
        <v>59408</v>
      </c>
      <c r="E40" s="19">
        <f>+E36-E37-E38-E39</f>
        <v>29708</v>
      </c>
      <c r="F40" s="19">
        <f>+F36-F37-F38-F39</f>
        <v>29700</v>
      </c>
      <c r="H40" s="3">
        <v>2</v>
      </c>
    </row>
    <row r="42" spans="1:8" hidden="1">
      <c r="B42" s="3" t="s">
        <v>42</v>
      </c>
      <c r="C42" s="4">
        <v>-9.9999999998798966E-7</v>
      </c>
      <c r="D42" s="3">
        <f>+D35-ROUND(D3*C35,0)</f>
        <v>0</v>
      </c>
    </row>
    <row r="71" spans="1:1">
      <c r="A71" s="1" t="s">
        <v>590</v>
      </c>
    </row>
  </sheetData>
  <pageMargins left="0.7" right="0.7" top="0.75" bottom="0.75" header="0.3" footer="0.3"/>
  <pageSetup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pageSetUpPr fitToPage="1"/>
  </sheetPr>
  <dimension ref="A1:WUX71"/>
  <sheetViews>
    <sheetView tabSelected="1" topLeftCell="A55" zoomScaleNormal="100" workbookViewId="0">
      <selection activeCell="C26" sqref="C26"/>
    </sheetView>
  </sheetViews>
  <sheetFormatPr defaultColWidth="0" defaultRowHeight="15"/>
  <cols>
    <col min="1" max="1" width="13.140625" style="1" customWidth="1"/>
    <col min="2" max="2" width="57.140625" style="3" customWidth="1"/>
    <col min="3" max="3" width="20.42578125" style="4" customWidth="1"/>
    <col min="4" max="6" width="20.42578125" style="3" customWidth="1"/>
    <col min="7" max="7" width="9.140625" style="3" customWidth="1"/>
    <col min="8" max="183" width="9.140625" style="3" hidden="1"/>
    <col min="184" max="184" width="11" style="3" hidden="1"/>
    <col min="185" max="185" width="55.5703125" style="3" hidden="1"/>
    <col min="186" max="242" width="9.140625" style="3" hidden="1"/>
    <col min="243" max="243" width="16.28515625" style="3" hidden="1"/>
    <col min="244" max="244" width="21" style="3" hidden="1"/>
    <col min="245" max="245" width="16" style="3" hidden="1"/>
    <col min="246" max="246" width="18.140625" style="3" hidden="1"/>
    <col min="247" max="439" width="9.140625" style="3" hidden="1"/>
    <col min="440" max="440" width="11" style="3" hidden="1"/>
    <col min="441" max="441" width="55.5703125" style="3" hidden="1"/>
    <col min="442" max="498" width="9.140625" style="3" hidden="1"/>
    <col min="499" max="499" width="16.28515625" style="3" hidden="1"/>
    <col min="500" max="500" width="21" style="3" hidden="1"/>
    <col min="501" max="501" width="16" style="3" hidden="1"/>
    <col min="502" max="502" width="18.140625" style="3" hidden="1"/>
    <col min="503" max="695" width="9.140625" style="3" hidden="1"/>
    <col min="696" max="696" width="11" style="3" hidden="1"/>
    <col min="697" max="697" width="55.5703125" style="3" hidden="1"/>
    <col min="698" max="754" width="9.140625" style="3" hidden="1"/>
    <col min="755" max="755" width="16.28515625" style="3" hidden="1"/>
    <col min="756" max="756" width="21" style="3" hidden="1"/>
    <col min="757" max="757" width="16" style="3" hidden="1"/>
    <col min="758" max="758" width="18.140625" style="3" hidden="1"/>
    <col min="759" max="951" width="9.140625" style="3" hidden="1"/>
    <col min="952" max="952" width="11" style="3" hidden="1"/>
    <col min="953" max="953" width="55.5703125" style="3" hidden="1"/>
    <col min="954" max="1010" width="9.140625" style="3" hidden="1"/>
    <col min="1011" max="1011" width="16.28515625" style="3" hidden="1"/>
    <col min="1012" max="1012" width="21" style="3" hidden="1"/>
    <col min="1013" max="1013" width="16" style="3" hidden="1"/>
    <col min="1014" max="1014" width="18.140625" style="3" hidden="1"/>
    <col min="1015" max="1207" width="9.140625" style="3" hidden="1"/>
    <col min="1208" max="1208" width="11" style="3" hidden="1"/>
    <col min="1209" max="1209" width="55.5703125" style="3" hidden="1"/>
    <col min="1210" max="1266" width="9.140625" style="3" hidden="1"/>
    <col min="1267" max="1267" width="16.28515625" style="3" hidden="1"/>
    <col min="1268" max="1268" width="21" style="3" hidden="1"/>
    <col min="1269" max="1269" width="16" style="3" hidden="1"/>
    <col min="1270" max="1270" width="18.140625" style="3" hidden="1"/>
    <col min="1271" max="1463" width="9.140625" style="3" hidden="1"/>
    <col min="1464" max="1464" width="11" style="3" hidden="1"/>
    <col min="1465" max="1465" width="55.5703125" style="3" hidden="1"/>
    <col min="1466" max="1522" width="9.140625" style="3" hidden="1"/>
    <col min="1523" max="1523" width="16.28515625" style="3" hidden="1"/>
    <col min="1524" max="1524" width="21" style="3" hidden="1"/>
    <col min="1525" max="1525" width="16" style="3" hidden="1"/>
    <col min="1526" max="1526" width="18.140625" style="3" hidden="1"/>
    <col min="1527" max="1719" width="9.140625" style="3" hidden="1"/>
    <col min="1720" max="1720" width="11" style="3" hidden="1"/>
    <col min="1721" max="1721" width="55.5703125" style="3" hidden="1"/>
    <col min="1722" max="1778" width="9.140625" style="3" hidden="1"/>
    <col min="1779" max="1779" width="16.28515625" style="3" hidden="1"/>
    <col min="1780" max="1780" width="21" style="3" hidden="1"/>
    <col min="1781" max="1781" width="16" style="3" hidden="1"/>
    <col min="1782" max="1782" width="18.140625" style="3" hidden="1"/>
    <col min="1783" max="1975" width="9.140625" style="3" hidden="1"/>
    <col min="1976" max="1976" width="11" style="3" hidden="1"/>
    <col min="1977" max="1977" width="55.5703125" style="3" hidden="1"/>
    <col min="1978" max="2034" width="9.140625" style="3" hidden="1"/>
    <col min="2035" max="2035" width="16.28515625" style="3" hidden="1"/>
    <col min="2036" max="2036" width="21" style="3" hidden="1"/>
    <col min="2037" max="2037" width="16" style="3" hidden="1"/>
    <col min="2038" max="2038" width="18.140625" style="3" hidden="1"/>
    <col min="2039" max="2231" width="9.140625" style="3" hidden="1"/>
    <col min="2232" max="2232" width="11" style="3" hidden="1"/>
    <col min="2233" max="2233" width="55.5703125" style="3" hidden="1"/>
    <col min="2234" max="2290" width="9.140625" style="3" hidden="1"/>
    <col min="2291" max="2291" width="16.28515625" style="3" hidden="1"/>
    <col min="2292" max="2292" width="21" style="3" hidden="1"/>
    <col min="2293" max="2293" width="16" style="3" hidden="1"/>
    <col min="2294" max="2294" width="18.140625" style="3" hidden="1"/>
    <col min="2295" max="2487" width="9.140625" style="3" hidden="1"/>
    <col min="2488" max="2488" width="11" style="3" hidden="1"/>
    <col min="2489" max="2489" width="55.5703125" style="3" hidden="1"/>
    <col min="2490" max="2546" width="9.140625" style="3" hidden="1"/>
    <col min="2547" max="2547" width="16.28515625" style="3" hidden="1"/>
    <col min="2548" max="2548" width="21" style="3" hidden="1"/>
    <col min="2549" max="2549" width="16" style="3" hidden="1"/>
    <col min="2550" max="2550" width="18.140625" style="3" hidden="1"/>
    <col min="2551" max="2743" width="9.140625" style="3" hidden="1"/>
    <col min="2744" max="2744" width="11" style="3" hidden="1"/>
    <col min="2745" max="2745" width="55.5703125" style="3" hidden="1"/>
    <col min="2746" max="2802" width="9.140625" style="3" hidden="1"/>
    <col min="2803" max="2803" width="16.28515625" style="3" hidden="1"/>
    <col min="2804" max="2804" width="21" style="3" hidden="1"/>
    <col min="2805" max="2805" width="16" style="3" hidden="1"/>
    <col min="2806" max="2806" width="18.140625" style="3" hidden="1"/>
    <col min="2807" max="2999" width="9.140625" style="3" hidden="1"/>
    <col min="3000" max="3000" width="11" style="3" hidden="1"/>
    <col min="3001" max="3001" width="55.5703125" style="3" hidden="1"/>
    <col min="3002" max="3058" width="9.140625" style="3" hidden="1"/>
    <col min="3059" max="3059" width="16.28515625" style="3" hidden="1"/>
    <col min="3060" max="3060" width="21" style="3" hidden="1"/>
    <col min="3061" max="3061" width="16" style="3" hidden="1"/>
    <col min="3062" max="3062" width="18.140625" style="3" hidden="1"/>
    <col min="3063" max="3255" width="9.140625" style="3" hidden="1"/>
    <col min="3256" max="3256" width="11" style="3" hidden="1"/>
    <col min="3257" max="3257" width="55.5703125" style="3" hidden="1"/>
    <col min="3258" max="3314" width="9.140625" style="3" hidden="1"/>
    <col min="3315" max="3315" width="16.28515625" style="3" hidden="1"/>
    <col min="3316" max="3316" width="21" style="3" hidden="1"/>
    <col min="3317" max="3317" width="16" style="3" hidden="1"/>
    <col min="3318" max="3318" width="18.140625" style="3" hidden="1"/>
    <col min="3319" max="3511" width="9.140625" style="3" hidden="1"/>
    <col min="3512" max="3512" width="11" style="3" hidden="1"/>
    <col min="3513" max="3513" width="55.5703125" style="3" hidden="1"/>
    <col min="3514" max="3570" width="9.140625" style="3" hidden="1"/>
    <col min="3571" max="3571" width="16.28515625" style="3" hidden="1"/>
    <col min="3572" max="3572" width="21" style="3" hidden="1"/>
    <col min="3573" max="3573" width="16" style="3" hidden="1"/>
    <col min="3574" max="3574" width="18.140625" style="3" hidden="1"/>
    <col min="3575" max="3767" width="9.140625" style="3" hidden="1"/>
    <col min="3768" max="3768" width="11" style="3" hidden="1"/>
    <col min="3769" max="3769" width="55.5703125" style="3" hidden="1"/>
    <col min="3770" max="3826" width="9.140625" style="3" hidden="1"/>
    <col min="3827" max="3827" width="16.28515625" style="3" hidden="1"/>
    <col min="3828" max="3828" width="21" style="3" hidden="1"/>
    <col min="3829" max="3829" width="16" style="3" hidden="1"/>
    <col min="3830" max="3830" width="18.140625" style="3" hidden="1"/>
    <col min="3831" max="4023" width="9.140625" style="3" hidden="1"/>
    <col min="4024" max="4024" width="11" style="3" hidden="1"/>
    <col min="4025" max="4025" width="55.5703125" style="3" hidden="1"/>
    <col min="4026" max="4082" width="9.140625" style="3" hidden="1"/>
    <col min="4083" max="4083" width="16.28515625" style="3" hidden="1"/>
    <col min="4084" max="4084" width="21" style="3" hidden="1"/>
    <col min="4085" max="4085" width="16" style="3" hidden="1"/>
    <col min="4086" max="4086" width="18.140625" style="3" hidden="1"/>
    <col min="4087" max="4279" width="9.140625" style="3" hidden="1"/>
    <col min="4280" max="4280" width="11" style="3" hidden="1"/>
    <col min="4281" max="4281" width="55.5703125" style="3" hidden="1"/>
    <col min="4282" max="4338" width="9.140625" style="3" hidden="1"/>
    <col min="4339" max="4339" width="16.28515625" style="3" hidden="1"/>
    <col min="4340" max="4340" width="21" style="3" hidden="1"/>
    <col min="4341" max="4341" width="16" style="3" hidden="1"/>
    <col min="4342" max="4342" width="18.140625" style="3" hidden="1"/>
    <col min="4343" max="4535" width="9.140625" style="3" hidden="1"/>
    <col min="4536" max="4536" width="11" style="3" hidden="1"/>
    <col min="4537" max="4537" width="55.5703125" style="3" hidden="1"/>
    <col min="4538" max="4594" width="9.140625" style="3" hidden="1"/>
    <col min="4595" max="4595" width="16.28515625" style="3" hidden="1"/>
    <col min="4596" max="4596" width="21" style="3" hidden="1"/>
    <col min="4597" max="4597" width="16" style="3" hidden="1"/>
    <col min="4598" max="4598" width="18.140625" style="3" hidden="1"/>
    <col min="4599" max="4791" width="9.140625" style="3" hidden="1"/>
    <col min="4792" max="4792" width="11" style="3" hidden="1"/>
    <col min="4793" max="4793" width="55.5703125" style="3" hidden="1"/>
    <col min="4794" max="4850" width="9.140625" style="3" hidden="1"/>
    <col min="4851" max="4851" width="16.28515625" style="3" hidden="1"/>
    <col min="4852" max="4852" width="21" style="3" hidden="1"/>
    <col min="4853" max="4853" width="16" style="3" hidden="1"/>
    <col min="4854" max="4854" width="18.140625" style="3" hidden="1"/>
    <col min="4855" max="5047" width="9.140625" style="3" hidden="1"/>
    <col min="5048" max="5048" width="11" style="3" hidden="1"/>
    <col min="5049" max="5049" width="55.5703125" style="3" hidden="1"/>
    <col min="5050" max="5106" width="9.140625" style="3" hidden="1"/>
    <col min="5107" max="5107" width="16.28515625" style="3" hidden="1"/>
    <col min="5108" max="5108" width="21" style="3" hidden="1"/>
    <col min="5109" max="5109" width="16" style="3" hidden="1"/>
    <col min="5110" max="5110" width="18.140625" style="3" hidden="1"/>
    <col min="5111" max="5303" width="9.140625" style="3" hidden="1"/>
    <col min="5304" max="5304" width="11" style="3" hidden="1"/>
    <col min="5305" max="5305" width="55.5703125" style="3" hidden="1"/>
    <col min="5306" max="5362" width="9.140625" style="3" hidden="1"/>
    <col min="5363" max="5363" width="16.28515625" style="3" hidden="1"/>
    <col min="5364" max="5364" width="21" style="3" hidden="1"/>
    <col min="5365" max="5365" width="16" style="3" hidden="1"/>
    <col min="5366" max="5366" width="18.140625" style="3" hidden="1"/>
    <col min="5367" max="5559" width="9.140625" style="3" hidden="1"/>
    <col min="5560" max="5560" width="11" style="3" hidden="1"/>
    <col min="5561" max="5561" width="55.5703125" style="3" hidden="1"/>
    <col min="5562" max="5618" width="9.140625" style="3" hidden="1"/>
    <col min="5619" max="5619" width="16.28515625" style="3" hidden="1"/>
    <col min="5620" max="5620" width="21" style="3" hidden="1"/>
    <col min="5621" max="5621" width="16" style="3" hidden="1"/>
    <col min="5622" max="5622" width="18.140625" style="3" hidden="1"/>
    <col min="5623" max="5815" width="9.140625" style="3" hidden="1"/>
    <col min="5816" max="5816" width="11" style="3" hidden="1"/>
    <col min="5817" max="5817" width="55.5703125" style="3" hidden="1"/>
    <col min="5818" max="5874" width="9.140625" style="3" hidden="1"/>
    <col min="5875" max="5875" width="16.28515625" style="3" hidden="1"/>
    <col min="5876" max="5876" width="21" style="3" hidden="1"/>
    <col min="5877" max="5877" width="16" style="3" hidden="1"/>
    <col min="5878" max="5878" width="18.140625" style="3" hidden="1"/>
    <col min="5879" max="6071" width="9.140625" style="3" hidden="1"/>
    <col min="6072" max="6072" width="11" style="3" hidden="1"/>
    <col min="6073" max="6073" width="55.5703125" style="3" hidden="1"/>
    <col min="6074" max="6130" width="9.140625" style="3" hidden="1"/>
    <col min="6131" max="6131" width="16.28515625" style="3" hidden="1"/>
    <col min="6132" max="6132" width="21" style="3" hidden="1"/>
    <col min="6133" max="6133" width="16" style="3" hidden="1"/>
    <col min="6134" max="6134" width="18.140625" style="3" hidden="1"/>
    <col min="6135" max="6327" width="9.140625" style="3" hidden="1"/>
    <col min="6328" max="6328" width="11" style="3" hidden="1"/>
    <col min="6329" max="6329" width="55.5703125" style="3" hidden="1"/>
    <col min="6330" max="6386" width="9.140625" style="3" hidden="1"/>
    <col min="6387" max="6387" width="16.28515625" style="3" hidden="1"/>
    <col min="6388" max="6388" width="21" style="3" hidden="1"/>
    <col min="6389" max="6389" width="16" style="3" hidden="1"/>
    <col min="6390" max="6390" width="18.140625" style="3" hidden="1"/>
    <col min="6391" max="6583" width="9.140625" style="3" hidden="1"/>
    <col min="6584" max="6584" width="11" style="3" hidden="1"/>
    <col min="6585" max="6585" width="55.5703125" style="3" hidden="1"/>
    <col min="6586" max="6642" width="9.140625" style="3" hidden="1"/>
    <col min="6643" max="6643" width="16.28515625" style="3" hidden="1"/>
    <col min="6644" max="6644" width="21" style="3" hidden="1"/>
    <col min="6645" max="6645" width="16" style="3" hidden="1"/>
    <col min="6646" max="6646" width="18.140625" style="3" hidden="1"/>
    <col min="6647" max="6839" width="9.140625" style="3" hidden="1"/>
    <col min="6840" max="6840" width="11" style="3" hidden="1"/>
    <col min="6841" max="6841" width="55.5703125" style="3" hidden="1"/>
    <col min="6842" max="6898" width="9.140625" style="3" hidden="1"/>
    <col min="6899" max="6899" width="16.28515625" style="3" hidden="1"/>
    <col min="6900" max="6900" width="21" style="3" hidden="1"/>
    <col min="6901" max="6901" width="16" style="3" hidden="1"/>
    <col min="6902" max="6902" width="18.140625" style="3" hidden="1"/>
    <col min="6903" max="7095" width="9.140625" style="3" hidden="1"/>
    <col min="7096" max="7096" width="11" style="3" hidden="1"/>
    <col min="7097" max="7097" width="55.5703125" style="3" hidden="1"/>
    <col min="7098" max="7154" width="9.140625" style="3" hidden="1"/>
    <col min="7155" max="7155" width="16.28515625" style="3" hidden="1"/>
    <col min="7156" max="7156" width="21" style="3" hidden="1"/>
    <col min="7157" max="7157" width="16" style="3" hidden="1"/>
    <col min="7158" max="7158" width="18.140625" style="3" hidden="1"/>
    <col min="7159" max="7351" width="9.140625" style="3" hidden="1"/>
    <col min="7352" max="7352" width="11" style="3" hidden="1"/>
    <col min="7353" max="7353" width="55.5703125" style="3" hidden="1"/>
    <col min="7354" max="7410" width="9.140625" style="3" hidden="1"/>
    <col min="7411" max="7411" width="16.28515625" style="3" hidden="1"/>
    <col min="7412" max="7412" width="21" style="3" hidden="1"/>
    <col min="7413" max="7413" width="16" style="3" hidden="1"/>
    <col min="7414" max="7414" width="18.140625" style="3" hidden="1"/>
    <col min="7415" max="7607" width="9.140625" style="3" hidden="1"/>
    <col min="7608" max="7608" width="11" style="3" hidden="1"/>
    <col min="7609" max="7609" width="55.5703125" style="3" hidden="1"/>
    <col min="7610" max="7666" width="9.140625" style="3" hidden="1"/>
    <col min="7667" max="7667" width="16.28515625" style="3" hidden="1"/>
    <col min="7668" max="7668" width="21" style="3" hidden="1"/>
    <col min="7669" max="7669" width="16" style="3" hidden="1"/>
    <col min="7670" max="7670" width="18.140625" style="3" hidden="1"/>
    <col min="7671" max="7863" width="9.140625" style="3" hidden="1"/>
    <col min="7864" max="7864" width="11" style="3" hidden="1"/>
    <col min="7865" max="7865" width="55.5703125" style="3" hidden="1"/>
    <col min="7866" max="7922" width="9.140625" style="3" hidden="1"/>
    <col min="7923" max="7923" width="16.28515625" style="3" hidden="1"/>
    <col min="7924" max="7924" width="21" style="3" hidden="1"/>
    <col min="7925" max="7925" width="16" style="3" hidden="1"/>
    <col min="7926" max="7926" width="18.140625" style="3" hidden="1"/>
    <col min="7927" max="8119" width="9.140625" style="3" hidden="1"/>
    <col min="8120" max="8120" width="11" style="3" hidden="1"/>
    <col min="8121" max="8121" width="55.5703125" style="3" hidden="1"/>
    <col min="8122" max="8178" width="9.140625" style="3" hidden="1"/>
    <col min="8179" max="8179" width="16.28515625" style="3" hidden="1"/>
    <col min="8180" max="8180" width="21" style="3" hidden="1"/>
    <col min="8181" max="8181" width="16" style="3" hidden="1"/>
    <col min="8182" max="8182" width="18.140625" style="3" hidden="1"/>
    <col min="8183" max="8375" width="9.140625" style="3" hidden="1"/>
    <col min="8376" max="8376" width="11" style="3" hidden="1"/>
    <col min="8377" max="8377" width="55.5703125" style="3" hidden="1"/>
    <col min="8378" max="8434" width="9.140625" style="3" hidden="1"/>
    <col min="8435" max="8435" width="16.28515625" style="3" hidden="1"/>
    <col min="8436" max="8436" width="21" style="3" hidden="1"/>
    <col min="8437" max="8437" width="16" style="3" hidden="1"/>
    <col min="8438" max="8438" width="18.140625" style="3" hidden="1"/>
    <col min="8439" max="8631" width="9.140625" style="3" hidden="1"/>
    <col min="8632" max="8632" width="11" style="3" hidden="1"/>
    <col min="8633" max="8633" width="55.5703125" style="3" hidden="1"/>
    <col min="8634" max="8690" width="9.140625" style="3" hidden="1"/>
    <col min="8691" max="8691" width="16.28515625" style="3" hidden="1"/>
    <col min="8692" max="8692" width="21" style="3" hidden="1"/>
    <col min="8693" max="8693" width="16" style="3" hidden="1"/>
    <col min="8694" max="8694" width="18.140625" style="3" hidden="1"/>
    <col min="8695" max="8887" width="9.140625" style="3" hidden="1"/>
    <col min="8888" max="8888" width="11" style="3" hidden="1"/>
    <col min="8889" max="8889" width="55.5703125" style="3" hidden="1"/>
    <col min="8890" max="8946" width="9.140625" style="3" hidden="1"/>
    <col min="8947" max="8947" width="16.28515625" style="3" hidden="1"/>
    <col min="8948" max="8948" width="21" style="3" hidden="1"/>
    <col min="8949" max="8949" width="16" style="3" hidden="1"/>
    <col min="8950" max="8950" width="18.140625" style="3" hidden="1"/>
    <col min="8951" max="9143" width="9.140625" style="3" hidden="1"/>
    <col min="9144" max="9144" width="11" style="3" hidden="1"/>
    <col min="9145" max="9145" width="55.5703125" style="3" hidden="1"/>
    <col min="9146" max="9202" width="9.140625" style="3" hidden="1"/>
    <col min="9203" max="9203" width="16.28515625" style="3" hidden="1"/>
    <col min="9204" max="9204" width="21" style="3" hidden="1"/>
    <col min="9205" max="9205" width="16" style="3" hidden="1"/>
    <col min="9206" max="9206" width="18.140625" style="3" hidden="1"/>
    <col min="9207" max="9399" width="9.140625" style="3" hidden="1"/>
    <col min="9400" max="9400" width="11" style="3" hidden="1"/>
    <col min="9401" max="9401" width="55.5703125" style="3" hidden="1"/>
    <col min="9402" max="9458" width="9.140625" style="3" hidden="1"/>
    <col min="9459" max="9459" width="16.28515625" style="3" hidden="1"/>
    <col min="9460" max="9460" width="21" style="3" hidden="1"/>
    <col min="9461" max="9461" width="16" style="3" hidden="1"/>
    <col min="9462" max="9462" width="18.140625" style="3" hidden="1"/>
    <col min="9463" max="9655" width="9.140625" style="3" hidden="1"/>
    <col min="9656" max="9656" width="11" style="3" hidden="1"/>
    <col min="9657" max="9657" width="55.5703125" style="3" hidden="1"/>
    <col min="9658" max="9714" width="9.140625" style="3" hidden="1"/>
    <col min="9715" max="9715" width="16.28515625" style="3" hidden="1"/>
    <col min="9716" max="9716" width="21" style="3" hidden="1"/>
    <col min="9717" max="9717" width="16" style="3" hidden="1"/>
    <col min="9718" max="9718" width="18.140625" style="3" hidden="1"/>
    <col min="9719" max="9911" width="9.140625" style="3" hidden="1"/>
    <col min="9912" max="9912" width="11" style="3" hidden="1"/>
    <col min="9913" max="9913" width="55.5703125" style="3" hidden="1"/>
    <col min="9914" max="9970" width="9.140625" style="3" hidden="1"/>
    <col min="9971" max="9971" width="16.28515625" style="3" hidden="1"/>
    <col min="9972" max="9972" width="21" style="3" hidden="1"/>
    <col min="9973" max="9973" width="16" style="3" hidden="1"/>
    <col min="9974" max="9974" width="18.140625" style="3" hidden="1"/>
    <col min="9975" max="10167" width="9.140625" style="3" hidden="1"/>
    <col min="10168" max="10168" width="11" style="3" hidden="1"/>
    <col min="10169" max="10169" width="55.5703125" style="3" hidden="1"/>
    <col min="10170" max="10226" width="9.140625" style="3" hidden="1"/>
    <col min="10227" max="10227" width="16.28515625" style="3" hidden="1"/>
    <col min="10228" max="10228" width="21" style="3" hidden="1"/>
    <col min="10229" max="10229" width="16" style="3" hidden="1"/>
    <col min="10230" max="10230" width="18.140625" style="3" hidden="1"/>
    <col min="10231" max="10423" width="9.140625" style="3" hidden="1"/>
    <col min="10424" max="10424" width="11" style="3" hidden="1"/>
    <col min="10425" max="10425" width="55.5703125" style="3" hidden="1"/>
    <col min="10426" max="10482" width="9.140625" style="3" hidden="1"/>
    <col min="10483" max="10483" width="16.28515625" style="3" hidden="1"/>
    <col min="10484" max="10484" width="21" style="3" hidden="1"/>
    <col min="10485" max="10485" width="16" style="3" hidden="1"/>
    <col min="10486" max="10486" width="18.140625" style="3" hidden="1"/>
    <col min="10487" max="10679" width="9.140625" style="3" hidden="1"/>
    <col min="10680" max="10680" width="11" style="3" hidden="1"/>
    <col min="10681" max="10681" width="55.5703125" style="3" hidden="1"/>
    <col min="10682" max="10738" width="9.140625" style="3" hidden="1"/>
    <col min="10739" max="10739" width="16.28515625" style="3" hidden="1"/>
    <col min="10740" max="10740" width="21" style="3" hidden="1"/>
    <col min="10741" max="10741" width="16" style="3" hidden="1"/>
    <col min="10742" max="10742" width="18.140625" style="3" hidden="1"/>
    <col min="10743" max="10935" width="9.140625" style="3" hidden="1"/>
    <col min="10936" max="10936" width="11" style="3" hidden="1"/>
    <col min="10937" max="10937" width="55.5703125" style="3" hidden="1"/>
    <col min="10938" max="10994" width="9.140625" style="3" hidden="1"/>
    <col min="10995" max="10995" width="16.28515625" style="3" hidden="1"/>
    <col min="10996" max="10996" width="21" style="3" hidden="1"/>
    <col min="10997" max="10997" width="16" style="3" hidden="1"/>
    <col min="10998" max="10998" width="18.140625" style="3" hidden="1"/>
    <col min="10999" max="11191" width="9.140625" style="3" hidden="1"/>
    <col min="11192" max="11192" width="11" style="3" hidden="1"/>
    <col min="11193" max="11193" width="55.5703125" style="3" hidden="1"/>
    <col min="11194" max="11250" width="9.140625" style="3" hidden="1"/>
    <col min="11251" max="11251" width="16.28515625" style="3" hidden="1"/>
    <col min="11252" max="11252" width="21" style="3" hidden="1"/>
    <col min="11253" max="11253" width="16" style="3" hidden="1"/>
    <col min="11254" max="11254" width="18.140625" style="3" hidden="1"/>
    <col min="11255" max="11447" width="9.140625" style="3" hidden="1"/>
    <col min="11448" max="11448" width="11" style="3" hidden="1"/>
    <col min="11449" max="11449" width="55.5703125" style="3" hidden="1"/>
    <col min="11450" max="11506" width="9.140625" style="3" hidden="1"/>
    <col min="11507" max="11507" width="16.28515625" style="3" hidden="1"/>
    <col min="11508" max="11508" width="21" style="3" hidden="1"/>
    <col min="11509" max="11509" width="16" style="3" hidden="1"/>
    <col min="11510" max="11510" width="18.140625" style="3" hidden="1"/>
    <col min="11511" max="11703" width="9.140625" style="3" hidden="1"/>
    <col min="11704" max="11704" width="11" style="3" hidden="1"/>
    <col min="11705" max="11705" width="55.5703125" style="3" hidden="1"/>
    <col min="11706" max="11762" width="9.140625" style="3" hidden="1"/>
    <col min="11763" max="11763" width="16.28515625" style="3" hidden="1"/>
    <col min="11764" max="11764" width="21" style="3" hidden="1"/>
    <col min="11765" max="11765" width="16" style="3" hidden="1"/>
    <col min="11766" max="11766" width="18.140625" style="3" hidden="1"/>
    <col min="11767" max="11959" width="9.140625" style="3" hidden="1"/>
    <col min="11960" max="11960" width="11" style="3" hidden="1"/>
    <col min="11961" max="11961" width="55.5703125" style="3" hidden="1"/>
    <col min="11962" max="12018" width="9.140625" style="3" hidden="1"/>
    <col min="12019" max="12019" width="16.28515625" style="3" hidden="1"/>
    <col min="12020" max="12020" width="21" style="3" hidden="1"/>
    <col min="12021" max="12021" width="16" style="3" hidden="1"/>
    <col min="12022" max="12022" width="18.140625" style="3" hidden="1"/>
    <col min="12023" max="12215" width="9.140625" style="3" hidden="1"/>
    <col min="12216" max="12216" width="11" style="3" hidden="1"/>
    <col min="12217" max="12217" width="55.5703125" style="3" hidden="1"/>
    <col min="12218" max="12274" width="9.140625" style="3" hidden="1"/>
    <col min="12275" max="12275" width="16.28515625" style="3" hidden="1"/>
    <col min="12276" max="12276" width="21" style="3" hidden="1"/>
    <col min="12277" max="12277" width="16" style="3" hidden="1"/>
    <col min="12278" max="12278" width="18.140625" style="3" hidden="1"/>
    <col min="12279" max="12471" width="9.140625" style="3" hidden="1"/>
    <col min="12472" max="12472" width="11" style="3" hidden="1"/>
    <col min="12473" max="12473" width="55.5703125" style="3" hidden="1"/>
    <col min="12474" max="12530" width="9.140625" style="3" hidden="1"/>
    <col min="12531" max="12531" width="16.28515625" style="3" hidden="1"/>
    <col min="12532" max="12532" width="21" style="3" hidden="1"/>
    <col min="12533" max="12533" width="16" style="3" hidden="1"/>
    <col min="12534" max="12534" width="18.140625" style="3" hidden="1"/>
    <col min="12535" max="12727" width="9.140625" style="3" hidden="1"/>
    <col min="12728" max="12728" width="11" style="3" hidden="1"/>
    <col min="12729" max="12729" width="55.5703125" style="3" hidden="1"/>
    <col min="12730" max="12786" width="9.140625" style="3" hidden="1"/>
    <col min="12787" max="12787" width="16.28515625" style="3" hidden="1"/>
    <col min="12788" max="12788" width="21" style="3" hidden="1"/>
    <col min="12789" max="12789" width="16" style="3" hidden="1"/>
    <col min="12790" max="12790" width="18.140625" style="3" hidden="1"/>
    <col min="12791" max="12983" width="9.140625" style="3" hidden="1"/>
    <col min="12984" max="12984" width="11" style="3" hidden="1"/>
    <col min="12985" max="12985" width="55.5703125" style="3" hidden="1"/>
    <col min="12986" max="13042" width="9.140625" style="3" hidden="1"/>
    <col min="13043" max="13043" width="16.28515625" style="3" hidden="1"/>
    <col min="13044" max="13044" width="21" style="3" hidden="1"/>
    <col min="13045" max="13045" width="16" style="3" hidden="1"/>
    <col min="13046" max="13046" width="18.140625" style="3" hidden="1"/>
    <col min="13047" max="13239" width="9.140625" style="3" hidden="1"/>
    <col min="13240" max="13240" width="11" style="3" hidden="1"/>
    <col min="13241" max="13241" width="55.5703125" style="3" hidden="1"/>
    <col min="13242" max="13298" width="9.140625" style="3" hidden="1"/>
    <col min="13299" max="13299" width="16.28515625" style="3" hidden="1"/>
    <col min="13300" max="13300" width="21" style="3" hidden="1"/>
    <col min="13301" max="13301" width="16" style="3" hidden="1"/>
    <col min="13302" max="13302" width="18.140625" style="3" hidden="1"/>
    <col min="13303" max="13495" width="9.140625" style="3" hidden="1"/>
    <col min="13496" max="13496" width="11" style="3" hidden="1"/>
    <col min="13497" max="13497" width="55.5703125" style="3" hidden="1"/>
    <col min="13498" max="13554" width="9.140625" style="3" hidden="1"/>
    <col min="13555" max="13555" width="16.28515625" style="3" hidden="1"/>
    <col min="13556" max="13556" width="21" style="3" hidden="1"/>
    <col min="13557" max="13557" width="16" style="3" hidden="1"/>
    <col min="13558" max="13558" width="18.140625" style="3" hidden="1"/>
    <col min="13559" max="13751" width="9.140625" style="3" hidden="1"/>
    <col min="13752" max="13752" width="11" style="3" hidden="1"/>
    <col min="13753" max="13753" width="55.5703125" style="3" hidden="1"/>
    <col min="13754" max="13810" width="9.140625" style="3" hidden="1"/>
    <col min="13811" max="13811" width="16.28515625" style="3" hidden="1"/>
    <col min="13812" max="13812" width="21" style="3" hidden="1"/>
    <col min="13813" max="13813" width="16" style="3" hidden="1"/>
    <col min="13814" max="13814" width="18.140625" style="3" hidden="1"/>
    <col min="13815" max="14007" width="9.140625" style="3" hidden="1"/>
    <col min="14008" max="14008" width="11" style="3" hidden="1"/>
    <col min="14009" max="14009" width="55.5703125" style="3" hidden="1"/>
    <col min="14010" max="14066" width="9.140625" style="3" hidden="1"/>
    <col min="14067" max="14067" width="16.28515625" style="3" hidden="1"/>
    <col min="14068" max="14068" width="21" style="3" hidden="1"/>
    <col min="14069" max="14069" width="16" style="3" hidden="1"/>
    <col min="14070" max="14070" width="18.140625" style="3" hidden="1"/>
    <col min="14071" max="14263" width="9.140625" style="3" hidden="1"/>
    <col min="14264" max="14264" width="11" style="3" hidden="1"/>
    <col min="14265" max="14265" width="55.5703125" style="3" hidden="1"/>
    <col min="14266" max="14322" width="9.140625" style="3" hidden="1"/>
    <col min="14323" max="14323" width="16.28515625" style="3" hidden="1"/>
    <col min="14324" max="14324" width="21" style="3" hidden="1"/>
    <col min="14325" max="14325" width="16" style="3" hidden="1"/>
    <col min="14326" max="14326" width="18.140625" style="3" hidden="1"/>
    <col min="14327" max="14519" width="9.140625" style="3" hidden="1"/>
    <col min="14520" max="14520" width="11" style="3" hidden="1"/>
    <col min="14521" max="14521" width="55.5703125" style="3" hidden="1"/>
    <col min="14522" max="14578" width="9.140625" style="3" hidden="1"/>
    <col min="14579" max="14579" width="16.28515625" style="3" hidden="1"/>
    <col min="14580" max="14580" width="21" style="3" hidden="1"/>
    <col min="14581" max="14581" width="16" style="3" hidden="1"/>
    <col min="14582" max="14582" width="18.140625" style="3" hidden="1"/>
    <col min="14583" max="14775" width="9.140625" style="3" hidden="1"/>
    <col min="14776" max="14776" width="11" style="3" hidden="1"/>
    <col min="14777" max="14777" width="55.5703125" style="3" hidden="1"/>
    <col min="14778" max="14834" width="9.140625" style="3" hidden="1"/>
    <col min="14835" max="14835" width="16.28515625" style="3" hidden="1"/>
    <col min="14836" max="14836" width="21" style="3" hidden="1"/>
    <col min="14837" max="14837" width="16" style="3" hidden="1"/>
    <col min="14838" max="14838" width="18.140625" style="3" hidden="1"/>
    <col min="14839" max="15031" width="9.140625" style="3" hidden="1"/>
    <col min="15032" max="15032" width="11" style="3" hidden="1"/>
    <col min="15033" max="15033" width="55.5703125" style="3" hidden="1"/>
    <col min="15034" max="15090" width="9.140625" style="3" hidden="1"/>
    <col min="15091" max="15091" width="16.28515625" style="3" hidden="1"/>
    <col min="15092" max="15092" width="21" style="3" hidden="1"/>
    <col min="15093" max="15093" width="16" style="3" hidden="1"/>
    <col min="15094" max="15094" width="18.140625" style="3" hidden="1"/>
    <col min="15095" max="15287" width="9.140625" style="3" hidden="1"/>
    <col min="15288" max="15288" width="11" style="3" hidden="1"/>
    <col min="15289" max="15289" width="55.5703125" style="3" hidden="1"/>
    <col min="15290" max="15346" width="9.140625" style="3" hidden="1"/>
    <col min="15347" max="15347" width="16.28515625" style="3" hidden="1"/>
    <col min="15348" max="15348" width="21" style="3" hidden="1"/>
    <col min="15349" max="15349" width="16" style="3" hidden="1"/>
    <col min="15350" max="15350" width="18.140625" style="3" hidden="1"/>
    <col min="15351" max="15543" width="9.140625" style="3" hidden="1"/>
    <col min="15544" max="15544" width="11" style="3" hidden="1"/>
    <col min="15545" max="15545" width="55.5703125" style="3" hidden="1"/>
    <col min="15546" max="15602" width="9.140625" style="3" hidden="1"/>
    <col min="15603" max="15603" width="16.28515625" style="3" hidden="1"/>
    <col min="15604" max="15604" width="21" style="3" hidden="1"/>
    <col min="15605" max="15605" width="16" style="3" hidden="1"/>
    <col min="15606" max="15606" width="18.140625" style="3" hidden="1"/>
    <col min="15607" max="15799" width="9.140625" style="3" hidden="1"/>
    <col min="15800" max="15800" width="11" style="3" hidden="1"/>
    <col min="15801" max="15801" width="55.5703125" style="3" hidden="1"/>
    <col min="15802" max="15858" width="9.140625" style="3" hidden="1"/>
    <col min="15859" max="15859" width="16.28515625" style="3" hidden="1"/>
    <col min="15860" max="15860" width="21" style="3" hidden="1"/>
    <col min="15861" max="15861" width="16" style="3" hidden="1"/>
    <col min="15862" max="15862" width="18.140625" style="3" hidden="1"/>
    <col min="15863" max="16055" width="9.140625" style="3" hidden="1"/>
    <col min="16056" max="16056" width="11" style="3" hidden="1"/>
    <col min="16057" max="16057" width="55.5703125" style="3" hidden="1"/>
    <col min="16058" max="16114" width="9.140625" style="3" hidden="1"/>
    <col min="16115" max="16115" width="16.28515625" style="3" hidden="1"/>
    <col min="16116" max="16116" width="21" style="3" hidden="1"/>
    <col min="16117" max="16117" width="16" style="3" hidden="1"/>
    <col min="16118" max="16118" width="18.140625" style="3" hidden="1"/>
    <col min="16119" max="16384" width="9.140625" style="3" hidden="1"/>
  </cols>
  <sheetData>
    <row r="1" spans="1:10">
      <c r="B1" s="2" t="s">
        <v>0</v>
      </c>
    </row>
    <row r="2" spans="1:10" ht="45.75" customHeight="1">
      <c r="B2" s="1"/>
      <c r="C2" s="6" t="s">
        <v>1</v>
      </c>
      <c r="D2" s="106" t="str">
        <f>'Allocation Worksheet'!H2</f>
        <v>2025 TOTAL BASED ON CY2024 CVET REVENUE</v>
      </c>
      <c r="E2" s="66" t="str">
        <f>'Allocation Worksheet'!H3</f>
        <v>MAY 2025 DISTRIBUTION</v>
      </c>
      <c r="F2" s="66" t="str">
        <f>'Allocation Worksheet'!H4</f>
        <v>NOVEMBER 2025 DISTRIBUTION</v>
      </c>
      <c r="J2" s="35"/>
    </row>
    <row r="3" spans="1:10">
      <c r="A3" s="7" t="s">
        <v>2</v>
      </c>
      <c r="B3" s="7" t="s">
        <v>3</v>
      </c>
      <c r="C3" s="10"/>
      <c r="D3" s="9">
        <f>'Allocation Worksheet'!$D$3</f>
        <v>296729</v>
      </c>
      <c r="E3" s="11"/>
      <c r="F3" s="11"/>
    </row>
    <row r="4" spans="1:10">
      <c r="A4" s="8">
        <v>0</v>
      </c>
      <c r="B4" s="11" t="s">
        <v>4</v>
      </c>
      <c r="C4" s="10">
        <v>1.2539999999999999E-3</v>
      </c>
      <c r="D4" s="12">
        <f>ROUND(D$3*C4,0)</f>
        <v>372</v>
      </c>
      <c r="E4" s="13">
        <f>ROUND(D4/2,0)</f>
        <v>186</v>
      </c>
      <c r="F4" s="12">
        <f>+D4-E4</f>
        <v>186</v>
      </c>
    </row>
    <row r="5" spans="1:10">
      <c r="A5" s="8">
        <v>1</v>
      </c>
      <c r="B5" s="11" t="s">
        <v>5</v>
      </c>
      <c r="C5" s="10">
        <v>0.21342700000000001</v>
      </c>
      <c r="D5" s="9">
        <f>ROUND(D$3*C5,0)</f>
        <v>63330</v>
      </c>
      <c r="E5" s="11">
        <f>ROUND(D5/2,0)</f>
        <v>31665</v>
      </c>
      <c r="F5" s="9">
        <f>+D5-E5</f>
        <v>31665</v>
      </c>
    </row>
    <row r="6" spans="1:10">
      <c r="A6" s="8"/>
      <c r="B6" s="11" t="s">
        <v>6</v>
      </c>
      <c r="C6" s="14"/>
      <c r="D6" s="14">
        <v>0.17400199999999999</v>
      </c>
      <c r="E6" s="11"/>
      <c r="F6" s="11"/>
    </row>
    <row r="7" spans="1:10">
      <c r="A7" s="8"/>
      <c r="B7" s="11" t="s">
        <v>7</v>
      </c>
      <c r="C7" s="10"/>
      <c r="D7" s="15">
        <f>ROUND(D5*D6,0)</f>
        <v>11020</v>
      </c>
      <c r="E7" s="16">
        <f>ROUND(D7/2,0)</f>
        <v>5510</v>
      </c>
      <c r="F7" s="15">
        <f>+D7-E7</f>
        <v>5510</v>
      </c>
    </row>
    <row r="8" spans="1:10">
      <c r="A8" s="8"/>
      <c r="B8" s="11" t="s">
        <v>8</v>
      </c>
      <c r="C8" s="10"/>
      <c r="D8" s="12">
        <f>+D5-D7</f>
        <v>52310</v>
      </c>
      <c r="E8" s="13">
        <f>ROUND(D8/2,0)</f>
        <v>26155</v>
      </c>
      <c r="F8" s="12">
        <f>+D8-E8</f>
        <v>26155</v>
      </c>
    </row>
    <row r="9" spans="1:10">
      <c r="A9" s="8">
        <v>2</v>
      </c>
      <c r="B9" s="11" t="s">
        <v>9</v>
      </c>
      <c r="C9" s="10"/>
      <c r="D9" s="9"/>
      <c r="E9" s="11"/>
      <c r="F9" s="11"/>
    </row>
    <row r="10" spans="1:10">
      <c r="A10" s="8"/>
      <c r="B10" s="11" t="s">
        <v>10</v>
      </c>
      <c r="C10" s="10">
        <v>2.2499999999999999E-4</v>
      </c>
      <c r="D10" s="12">
        <f>ROUND(D$3*C10,0)</f>
        <v>67</v>
      </c>
      <c r="E10" s="13">
        <f>ROUND(D10/2,0)</f>
        <v>34</v>
      </c>
      <c r="F10" s="12">
        <f>+D10-E10</f>
        <v>33</v>
      </c>
    </row>
    <row r="11" spans="1:10">
      <c r="A11" s="8"/>
      <c r="B11" s="11" t="s">
        <v>11</v>
      </c>
      <c r="C11" s="10">
        <v>5.3999999999999998E-5</v>
      </c>
      <c r="D11" s="12">
        <f>ROUND(D$3*C11,0)</f>
        <v>16</v>
      </c>
      <c r="E11" s="13">
        <f>ROUND(D11/2,0)</f>
        <v>8</v>
      </c>
      <c r="F11" s="12">
        <f>+D11-E11</f>
        <v>8</v>
      </c>
    </row>
    <row r="12" spans="1:10">
      <c r="A12" s="8">
        <v>2</v>
      </c>
      <c r="B12" s="11" t="s">
        <v>12</v>
      </c>
      <c r="C12" s="10"/>
      <c r="D12" s="9"/>
      <c r="E12" s="11"/>
      <c r="F12" s="11"/>
    </row>
    <row r="13" spans="1:10">
      <c r="A13" s="8"/>
      <c r="B13" s="11" t="s">
        <v>10</v>
      </c>
      <c r="C13" s="10">
        <v>1.042E-3</v>
      </c>
      <c r="D13" s="12">
        <f>ROUND(D$3*C13,0)</f>
        <v>309</v>
      </c>
      <c r="E13" s="13">
        <f>ROUND(D13/2,0)</f>
        <v>155</v>
      </c>
      <c r="F13" s="12">
        <f>+D13-E13</f>
        <v>154</v>
      </c>
    </row>
    <row r="14" spans="1:10">
      <c r="A14" s="8"/>
      <c r="B14" s="11" t="s">
        <v>11</v>
      </c>
      <c r="C14" s="10">
        <v>4.15E-4</v>
      </c>
      <c r="D14" s="12">
        <f>ROUND(D$3*C14,0)</f>
        <v>123</v>
      </c>
      <c r="E14" s="13">
        <f>ROUND(D14/2,0)</f>
        <v>62</v>
      </c>
      <c r="F14" s="12">
        <f>+D14-E14</f>
        <v>61</v>
      </c>
    </row>
    <row r="15" spans="1:10">
      <c r="A15" s="8">
        <v>2</v>
      </c>
      <c r="B15" s="11" t="s">
        <v>13</v>
      </c>
      <c r="C15" s="10"/>
      <c r="D15" s="9"/>
      <c r="E15" s="11"/>
      <c r="F15" s="11"/>
    </row>
    <row r="16" spans="1:10">
      <c r="A16" s="8"/>
      <c r="B16" s="11" t="s">
        <v>10</v>
      </c>
      <c r="C16" s="10">
        <v>3.39E-4</v>
      </c>
      <c r="D16" s="12">
        <f>ROUND(D$3*C16,0)</f>
        <v>101</v>
      </c>
      <c r="E16" s="13">
        <f>ROUND(D16/2,0)</f>
        <v>51</v>
      </c>
      <c r="F16" s="12">
        <f>+D16-E16</f>
        <v>50</v>
      </c>
    </row>
    <row r="17" spans="1:6">
      <c r="A17" s="8"/>
      <c r="B17" s="11" t="s">
        <v>11</v>
      </c>
      <c r="C17" s="10">
        <v>1.01E-4</v>
      </c>
      <c r="D17" s="12">
        <f>ROUND(D$3*C17,0)</f>
        <v>30</v>
      </c>
      <c r="E17" s="13">
        <f>ROUND(D17/2,0)</f>
        <v>15</v>
      </c>
      <c r="F17" s="12">
        <f>+D17-E17</f>
        <v>15</v>
      </c>
    </row>
    <row r="18" spans="1:6">
      <c r="A18" s="8">
        <v>2</v>
      </c>
      <c r="B18" s="11" t="s">
        <v>14</v>
      </c>
      <c r="C18" s="10"/>
      <c r="D18" s="9"/>
      <c r="E18" s="11"/>
      <c r="F18" s="11"/>
    </row>
    <row r="19" spans="1:6">
      <c r="A19" s="8"/>
      <c r="B19" s="11" t="s">
        <v>10</v>
      </c>
      <c r="C19" s="10">
        <v>1.46E-4</v>
      </c>
      <c r="D19" s="12">
        <f>ROUND(D$3*C19,0)</f>
        <v>43</v>
      </c>
      <c r="E19" s="13">
        <f>ROUND(D19/2,0)</f>
        <v>22</v>
      </c>
      <c r="F19" s="12">
        <f>+D19-E19</f>
        <v>21</v>
      </c>
    </row>
    <row r="20" spans="1:6">
      <c r="A20" s="8"/>
      <c r="B20" s="11" t="s">
        <v>11</v>
      </c>
      <c r="C20" s="10">
        <v>5.7000000000000003E-5</v>
      </c>
      <c r="D20" s="12">
        <f>ROUND(D$3*C20,0)</f>
        <v>17</v>
      </c>
      <c r="E20" s="13">
        <f>ROUND(D20/2,0)</f>
        <v>9</v>
      </c>
      <c r="F20" s="12">
        <f>+D20-E20</f>
        <v>8</v>
      </c>
    </row>
    <row r="21" spans="1:6">
      <c r="A21" s="8">
        <v>2</v>
      </c>
      <c r="B21" s="11" t="s">
        <v>15</v>
      </c>
      <c r="C21" s="10"/>
      <c r="D21" s="9"/>
      <c r="E21" s="11"/>
      <c r="F21" s="11"/>
    </row>
    <row r="22" spans="1:6">
      <c r="A22" s="8"/>
      <c r="B22" s="11" t="s">
        <v>10</v>
      </c>
      <c r="C22" s="10">
        <v>5.3200000000000003E-4</v>
      </c>
      <c r="D22" s="12">
        <f>ROUND(D$3*C22,0)</f>
        <v>158</v>
      </c>
      <c r="E22" s="13">
        <f>ROUND(D22/2,0)</f>
        <v>79</v>
      </c>
      <c r="F22" s="12">
        <f>+D22-E22</f>
        <v>79</v>
      </c>
    </row>
    <row r="23" spans="1:6">
      <c r="A23" s="8"/>
      <c r="B23" s="11" t="s">
        <v>11</v>
      </c>
      <c r="C23" s="10">
        <v>2.7599999999999999E-4</v>
      </c>
      <c r="D23" s="12">
        <f>ROUND(D$3*C23,0)</f>
        <v>82</v>
      </c>
      <c r="E23" s="13">
        <f>ROUND(D23/2,0)</f>
        <v>41</v>
      </c>
      <c r="F23" s="12">
        <f>+D23-E23</f>
        <v>41</v>
      </c>
    </row>
    <row r="24" spans="1:6">
      <c r="A24" s="8">
        <v>2</v>
      </c>
      <c r="B24" s="11" t="s">
        <v>16</v>
      </c>
      <c r="C24" s="10"/>
      <c r="D24" s="9"/>
      <c r="E24" s="11"/>
      <c r="F24" s="11"/>
    </row>
    <row r="25" spans="1:6">
      <c r="A25" s="8"/>
      <c r="B25" s="11" t="s">
        <v>10</v>
      </c>
      <c r="C25" s="10">
        <v>1.634E-3</v>
      </c>
      <c r="D25" s="12">
        <f>ROUND(D$3*C25,0)</f>
        <v>485</v>
      </c>
      <c r="E25" s="13">
        <f>ROUND(D25/2,0)</f>
        <v>243</v>
      </c>
      <c r="F25" s="12">
        <f>+D25-E25</f>
        <v>242</v>
      </c>
    </row>
    <row r="26" spans="1:6">
      <c r="A26" s="8"/>
      <c r="B26" s="11" t="s">
        <v>11</v>
      </c>
      <c r="C26" s="10">
        <v>1.8699999999999999E-4</v>
      </c>
      <c r="D26" s="12">
        <f>ROUND(D$3*C26,0)</f>
        <v>55</v>
      </c>
      <c r="E26" s="13">
        <f>ROUND(D26/2,0)</f>
        <v>28</v>
      </c>
      <c r="F26" s="12">
        <f>+D26-E26</f>
        <v>27</v>
      </c>
    </row>
    <row r="27" spans="1:6">
      <c r="A27" s="8">
        <v>2</v>
      </c>
      <c r="B27" s="11" t="s">
        <v>17</v>
      </c>
      <c r="C27" s="10"/>
      <c r="D27" s="9"/>
      <c r="E27" s="11"/>
      <c r="F27" s="11"/>
    </row>
    <row r="28" spans="1:6">
      <c r="A28" s="8"/>
      <c r="B28" s="11" t="s">
        <v>10</v>
      </c>
      <c r="C28" s="10">
        <v>5.6099999999999998E-4</v>
      </c>
      <c r="D28" s="12">
        <f>ROUND(D$3*C28,0)</f>
        <v>166</v>
      </c>
      <c r="E28" s="13">
        <f>ROUND(D28/2,0)</f>
        <v>83</v>
      </c>
      <c r="F28" s="12">
        <f>+D28-E28</f>
        <v>83</v>
      </c>
    </row>
    <row r="29" spans="1:6">
      <c r="A29" s="8"/>
      <c r="B29" s="11" t="s">
        <v>11</v>
      </c>
      <c r="C29" s="10">
        <v>3.3300000000000002E-4</v>
      </c>
      <c r="D29" s="12">
        <f>ROUND(D$3*C29,0)</f>
        <v>99</v>
      </c>
      <c r="E29" s="13">
        <f>ROUND(D29/2,0)</f>
        <v>50</v>
      </c>
      <c r="F29" s="12">
        <f>+D29-E29</f>
        <v>49</v>
      </c>
    </row>
    <row r="30" spans="1:6">
      <c r="A30" s="8">
        <v>2</v>
      </c>
      <c r="B30" s="11" t="s">
        <v>18</v>
      </c>
      <c r="C30" s="10"/>
      <c r="D30" s="9"/>
      <c r="E30" s="11"/>
      <c r="F30" s="11"/>
    </row>
    <row r="31" spans="1:6">
      <c r="A31" s="8"/>
      <c r="B31" s="11" t="s">
        <v>10</v>
      </c>
      <c r="C31" s="10">
        <v>1.843E-3</v>
      </c>
      <c r="D31" s="12">
        <f>ROUND(D$3*C31,0)</f>
        <v>547</v>
      </c>
      <c r="E31" s="13">
        <f>ROUND(D31/2,0)</f>
        <v>274</v>
      </c>
      <c r="F31" s="12">
        <f>+D31-E31</f>
        <v>273</v>
      </c>
    </row>
    <row r="32" spans="1:6">
      <c r="A32" s="8"/>
      <c r="B32" s="11" t="s">
        <v>11</v>
      </c>
      <c r="C32" s="10">
        <v>1.27E-4</v>
      </c>
      <c r="D32" s="12">
        <f>ROUND(D$3*C32,0)</f>
        <v>38</v>
      </c>
      <c r="E32" s="13">
        <f>ROUND(D32/2,0)</f>
        <v>19</v>
      </c>
      <c r="F32" s="12">
        <f>+D32-E32</f>
        <v>19</v>
      </c>
    </row>
    <row r="33" spans="1:6">
      <c r="A33" s="8">
        <v>2</v>
      </c>
      <c r="B33" s="11" t="s">
        <v>19</v>
      </c>
      <c r="C33" s="10"/>
      <c r="D33" s="9"/>
      <c r="E33" s="11"/>
      <c r="F33" s="11"/>
    </row>
    <row r="34" spans="1:6">
      <c r="A34" s="8"/>
      <c r="B34" s="11" t="s">
        <v>10</v>
      </c>
      <c r="C34" s="10">
        <v>4.8099999999999998E-4</v>
      </c>
      <c r="D34" s="12">
        <f>ROUND(D$3*C34,0)</f>
        <v>143</v>
      </c>
      <c r="E34" s="13">
        <f>ROUND(D34/2,0)</f>
        <v>72</v>
      </c>
      <c r="F34" s="12">
        <f>+D34-E34</f>
        <v>71</v>
      </c>
    </row>
    <row r="35" spans="1:6">
      <c r="A35" s="8"/>
      <c r="B35" s="11" t="s">
        <v>11</v>
      </c>
      <c r="C35" s="10">
        <v>1.7100000000000001E-4</v>
      </c>
      <c r="D35" s="12">
        <f>ROUND(D$3*C35,0)</f>
        <v>51</v>
      </c>
      <c r="E35" s="13">
        <f>ROUND(D35/2,0)</f>
        <v>26</v>
      </c>
      <c r="F35" s="12">
        <f>+D35-E35</f>
        <v>25</v>
      </c>
    </row>
    <row r="36" spans="1:6">
      <c r="A36" s="8">
        <v>2</v>
      </c>
      <c r="B36" s="11" t="s">
        <v>20</v>
      </c>
      <c r="C36" s="10"/>
      <c r="D36" s="9"/>
      <c r="E36" s="11"/>
      <c r="F36" s="11"/>
    </row>
    <row r="37" spans="1:6">
      <c r="A37" s="8"/>
      <c r="B37" s="11" t="s">
        <v>10</v>
      </c>
      <c r="C37" s="10">
        <v>2.7599999999999999E-4</v>
      </c>
      <c r="D37" s="12">
        <f>ROUND(D$3*C37,0)</f>
        <v>82</v>
      </c>
      <c r="E37" s="13">
        <f>ROUND(D37/2,0)</f>
        <v>41</v>
      </c>
      <c r="F37" s="12">
        <f>+D37-E37</f>
        <v>41</v>
      </c>
    </row>
    <row r="38" spans="1:6">
      <c r="A38" s="8"/>
      <c r="B38" s="11" t="s">
        <v>11</v>
      </c>
      <c r="C38" s="10">
        <v>6.9999999999999994E-5</v>
      </c>
      <c r="D38" s="12">
        <f>ROUND(D$3*C38,0)</f>
        <v>21</v>
      </c>
      <c r="E38" s="13">
        <f>ROUND(D38/2,0)</f>
        <v>11</v>
      </c>
      <c r="F38" s="12">
        <f>+D38-E38</f>
        <v>10</v>
      </c>
    </row>
    <row r="39" spans="1:6">
      <c r="A39" s="8">
        <v>2</v>
      </c>
      <c r="B39" s="11" t="s">
        <v>21</v>
      </c>
      <c r="C39" s="10"/>
      <c r="D39" s="9"/>
      <c r="E39" s="11"/>
      <c r="F39" s="11"/>
    </row>
    <row r="40" spans="1:6">
      <c r="A40" s="8"/>
      <c r="B40" s="11" t="s">
        <v>10</v>
      </c>
      <c r="C40" s="10">
        <v>2.5300000000000002E-4</v>
      </c>
      <c r="D40" s="12">
        <f>ROUND(D$3*C40,0)</f>
        <v>75</v>
      </c>
      <c r="E40" s="13">
        <f>ROUND(D40/2,0)</f>
        <v>38</v>
      </c>
      <c r="F40" s="12">
        <f>+D40-E40</f>
        <v>37</v>
      </c>
    </row>
    <row r="41" spans="1:6">
      <c r="A41" s="8"/>
      <c r="B41" s="11" t="s">
        <v>11</v>
      </c>
      <c r="C41" s="10">
        <v>1.5999999999999999E-5</v>
      </c>
      <c r="D41" s="12">
        <f>ROUND(D$3*C41,0)</f>
        <v>5</v>
      </c>
      <c r="E41" s="13">
        <f>ROUND(D41/2,0)</f>
        <v>3</v>
      </c>
      <c r="F41" s="12">
        <f>+D41-E41</f>
        <v>2</v>
      </c>
    </row>
    <row r="42" spans="1:6">
      <c r="A42" s="8">
        <v>2</v>
      </c>
      <c r="B42" s="11" t="s">
        <v>22</v>
      </c>
      <c r="C42" s="10"/>
      <c r="D42" s="9"/>
      <c r="E42" s="11"/>
      <c r="F42" s="11"/>
    </row>
    <row r="43" spans="1:6">
      <c r="A43" s="8"/>
      <c r="B43" s="11" t="s">
        <v>10</v>
      </c>
      <c r="C43" s="10">
        <v>7.2880000000000002E-3</v>
      </c>
      <c r="D43" s="12">
        <f t="shared" ref="D43:D49" si="0">ROUND(D$3*C43,0)</f>
        <v>2163</v>
      </c>
      <c r="E43" s="13">
        <f t="shared" ref="E43:E48" si="1">ROUND(D43/2,0)</f>
        <v>1082</v>
      </c>
      <c r="F43" s="12">
        <f t="shared" ref="F43:F48" si="2">+D43-E43</f>
        <v>1081</v>
      </c>
    </row>
    <row r="44" spans="1:6">
      <c r="A44" s="8"/>
      <c r="B44" s="11" t="s">
        <v>11</v>
      </c>
      <c r="C44" s="10">
        <v>2.72E-4</v>
      </c>
      <c r="D44" s="12">
        <f t="shared" si="0"/>
        <v>81</v>
      </c>
      <c r="E44" s="13">
        <f t="shared" si="1"/>
        <v>41</v>
      </c>
      <c r="F44" s="12">
        <f t="shared" si="2"/>
        <v>40</v>
      </c>
    </row>
    <row r="45" spans="1:6">
      <c r="A45" s="8">
        <v>3</v>
      </c>
      <c r="B45" s="11" t="s">
        <v>23</v>
      </c>
      <c r="C45" s="10">
        <v>3.4845000000000001E-2</v>
      </c>
      <c r="D45" s="12">
        <f t="shared" si="0"/>
        <v>10340</v>
      </c>
      <c r="E45" s="13">
        <f t="shared" si="1"/>
        <v>5170</v>
      </c>
      <c r="F45" s="12">
        <f t="shared" si="2"/>
        <v>5170</v>
      </c>
    </row>
    <row r="46" spans="1:6">
      <c r="A46" s="8">
        <v>3</v>
      </c>
      <c r="B46" s="11" t="s">
        <v>24</v>
      </c>
      <c r="C46" s="10">
        <v>9.1036000000000006E-2</v>
      </c>
      <c r="D46" s="12">
        <f t="shared" si="0"/>
        <v>27013</v>
      </c>
      <c r="E46" s="13">
        <f t="shared" si="1"/>
        <v>13507</v>
      </c>
      <c r="F46" s="12">
        <f t="shared" si="2"/>
        <v>13506</v>
      </c>
    </row>
    <row r="47" spans="1:6">
      <c r="A47" s="8">
        <v>3</v>
      </c>
      <c r="B47" s="11" t="s">
        <v>25</v>
      </c>
      <c r="C47" s="10">
        <v>1.457E-3</v>
      </c>
      <c r="D47" s="12">
        <f t="shared" si="0"/>
        <v>432</v>
      </c>
      <c r="E47" s="13">
        <f t="shared" si="1"/>
        <v>216</v>
      </c>
      <c r="F47" s="12">
        <f t="shared" si="2"/>
        <v>216</v>
      </c>
    </row>
    <row r="48" spans="1:6">
      <c r="A48" s="8">
        <v>3</v>
      </c>
      <c r="B48" s="11" t="s">
        <v>26</v>
      </c>
      <c r="C48" s="10">
        <v>6.0369999999999998E-3</v>
      </c>
      <c r="D48" s="12">
        <f t="shared" si="0"/>
        <v>1791</v>
      </c>
      <c r="E48" s="13">
        <f t="shared" si="1"/>
        <v>896</v>
      </c>
      <c r="F48" s="12">
        <f t="shared" si="2"/>
        <v>895</v>
      </c>
    </row>
    <row r="49" spans="1:6">
      <c r="A49" s="8">
        <v>4</v>
      </c>
      <c r="B49" s="11" t="s">
        <v>27</v>
      </c>
      <c r="C49" s="10">
        <v>0.13650200000000001</v>
      </c>
      <c r="D49" s="9">
        <f t="shared" si="0"/>
        <v>40504</v>
      </c>
      <c r="E49" s="11">
        <f>ROUND(D49/2,0)</f>
        <v>20252</v>
      </c>
      <c r="F49" s="9">
        <f>+D49-E49</f>
        <v>20252</v>
      </c>
    </row>
    <row r="50" spans="1:6">
      <c r="A50" s="8"/>
      <c r="B50" s="11" t="s">
        <v>28</v>
      </c>
      <c r="C50" s="10"/>
      <c r="D50" s="14">
        <v>0.51348400000000005</v>
      </c>
      <c r="E50" s="11"/>
      <c r="F50" s="11"/>
    </row>
    <row r="51" spans="1:6">
      <c r="A51" s="8"/>
      <c r="B51" s="11" t="s">
        <v>29</v>
      </c>
      <c r="C51" s="10"/>
      <c r="D51" s="15">
        <f>ROUND(D49*D50,0)</f>
        <v>20798</v>
      </c>
      <c r="E51" s="16">
        <f>ROUND(D51/2,0)</f>
        <v>10399</v>
      </c>
      <c r="F51" s="15">
        <f>+D51-E51</f>
        <v>10399</v>
      </c>
    </row>
    <row r="52" spans="1:6">
      <c r="A52" s="8"/>
      <c r="B52" s="11" t="s">
        <v>30</v>
      </c>
      <c r="C52" s="10"/>
      <c r="D52" s="12">
        <f>+D49-D51</f>
        <v>19706</v>
      </c>
      <c r="E52" s="13">
        <f>ROUND(D52/2,0)</f>
        <v>9853</v>
      </c>
      <c r="F52" s="12">
        <f>+D52-E52</f>
        <v>9853</v>
      </c>
    </row>
    <row r="53" spans="1:6">
      <c r="A53" s="8">
        <v>4</v>
      </c>
      <c r="B53" s="11" t="s">
        <v>31</v>
      </c>
      <c r="C53" s="10">
        <v>0.31000299999999997</v>
      </c>
      <c r="D53" s="9">
        <f>ROUND(D$3*C53,0)</f>
        <v>91987</v>
      </c>
      <c r="E53" s="11">
        <f>ROUND(D53/2,0)</f>
        <v>45994</v>
      </c>
      <c r="F53" s="9">
        <f>+D53-E53</f>
        <v>45993</v>
      </c>
    </row>
    <row r="54" spans="1:6">
      <c r="A54" s="8"/>
      <c r="B54" s="11" t="s">
        <v>28</v>
      </c>
      <c r="C54" s="10"/>
      <c r="D54" s="14">
        <v>0.406918</v>
      </c>
      <c r="E54" s="11"/>
      <c r="F54" s="11"/>
    </row>
    <row r="55" spans="1:6">
      <c r="A55" s="8"/>
      <c r="B55" s="11" t="s">
        <v>29</v>
      </c>
      <c r="C55" s="10"/>
      <c r="D55" s="15">
        <f>ROUND(D53*D54,0)</f>
        <v>37431</v>
      </c>
      <c r="E55" s="16">
        <f>ROUND(D55/2,0)</f>
        <v>18716</v>
      </c>
      <c r="F55" s="15">
        <f>+D55-E55</f>
        <v>18715</v>
      </c>
    </row>
    <row r="56" spans="1:6">
      <c r="A56" s="8"/>
      <c r="B56" s="11" t="s">
        <v>30</v>
      </c>
      <c r="C56" s="10"/>
      <c r="D56" s="12">
        <f>+D53-D55</f>
        <v>54556</v>
      </c>
      <c r="E56" s="13">
        <f>ROUND(D56/2,0)</f>
        <v>27278</v>
      </c>
      <c r="F56" s="12">
        <f>+D56-E56</f>
        <v>27278</v>
      </c>
    </row>
    <row r="57" spans="1:6">
      <c r="A57" s="8">
        <v>4</v>
      </c>
      <c r="B57" s="11" t="s">
        <v>32</v>
      </c>
      <c r="C57" s="10">
        <v>0.14466399999999999</v>
      </c>
      <c r="D57" s="9">
        <f>ROUND(D$3*C57,0)</f>
        <v>42926</v>
      </c>
      <c r="E57" s="11">
        <f>ROUND(D57/2,0)</f>
        <v>21463</v>
      </c>
      <c r="F57" s="9">
        <f>+D57-E57</f>
        <v>21463</v>
      </c>
    </row>
    <row r="58" spans="1:6">
      <c r="A58" s="8"/>
      <c r="B58" s="11" t="s">
        <v>28</v>
      </c>
      <c r="C58" s="10"/>
      <c r="D58" s="14">
        <v>0.45625399999999999</v>
      </c>
      <c r="E58" s="11"/>
      <c r="F58" s="11"/>
    </row>
    <row r="59" spans="1:6">
      <c r="A59" s="8"/>
      <c r="B59" s="11" t="s">
        <v>29</v>
      </c>
      <c r="C59" s="10"/>
      <c r="D59" s="15">
        <f>ROUND(D57*D58,0)</f>
        <v>19585</v>
      </c>
      <c r="E59" s="16">
        <f t="shared" ref="E59:E64" si="3">ROUND(D59/2,0)</f>
        <v>9793</v>
      </c>
      <c r="F59" s="15">
        <f t="shared" ref="F59:F64" si="4">+D59-E59</f>
        <v>9792</v>
      </c>
    </row>
    <row r="60" spans="1:6">
      <c r="A60" s="8"/>
      <c r="B60" s="11" t="s">
        <v>30</v>
      </c>
      <c r="C60" s="10"/>
      <c r="D60" s="12">
        <f>+D57-D59</f>
        <v>23341</v>
      </c>
      <c r="E60" s="13">
        <f t="shared" si="3"/>
        <v>11671</v>
      </c>
      <c r="F60" s="12">
        <f t="shared" si="4"/>
        <v>11670</v>
      </c>
    </row>
    <row r="61" spans="1:6">
      <c r="A61" s="8">
        <v>5</v>
      </c>
      <c r="B61" s="11" t="s">
        <v>33</v>
      </c>
      <c r="C61" s="10">
        <v>1.0836E-2</v>
      </c>
      <c r="D61" s="12">
        <f>ROUND(D$3*C61,0)</f>
        <v>3215</v>
      </c>
      <c r="E61" s="13">
        <f t="shared" si="3"/>
        <v>1608</v>
      </c>
      <c r="F61" s="12">
        <f t="shared" si="4"/>
        <v>1607</v>
      </c>
    </row>
    <row r="62" spans="1:6">
      <c r="A62" s="8">
        <v>5</v>
      </c>
      <c r="B62" s="11" t="s">
        <v>34</v>
      </c>
      <c r="C62" s="10">
        <v>1.6347E-2</v>
      </c>
      <c r="D62" s="12">
        <f>ROUND(D$3*C62,0)</f>
        <v>4851</v>
      </c>
      <c r="E62" s="13">
        <f t="shared" si="3"/>
        <v>2426</v>
      </c>
      <c r="F62" s="12">
        <f t="shared" si="4"/>
        <v>2425</v>
      </c>
    </row>
    <row r="63" spans="1:6">
      <c r="A63" s="8">
        <v>5</v>
      </c>
      <c r="B63" s="11" t="s">
        <v>35</v>
      </c>
      <c r="C63" s="10">
        <v>3.2299999999999999E-4</v>
      </c>
      <c r="D63" s="12">
        <f>ROUND(D$3*C63,0)</f>
        <v>96</v>
      </c>
      <c r="E63" s="13">
        <f t="shared" si="3"/>
        <v>48</v>
      </c>
      <c r="F63" s="12">
        <f t="shared" si="4"/>
        <v>48</v>
      </c>
    </row>
    <row r="64" spans="1:6">
      <c r="A64" s="8">
        <v>6</v>
      </c>
      <c r="B64" s="11" t="s">
        <v>36</v>
      </c>
      <c r="C64" s="10">
        <v>1.6569999999999974E-2</v>
      </c>
      <c r="D64" s="12">
        <f>+D3-SUM(D4:D5)-SUM(D10:D49)-D53-D57-SUM(D61:D63)</f>
        <v>4915</v>
      </c>
      <c r="E64" s="13">
        <f t="shared" si="3"/>
        <v>2458</v>
      </c>
      <c r="F64" s="12">
        <f t="shared" si="4"/>
        <v>2457</v>
      </c>
    </row>
    <row r="65" spans="1:8">
      <c r="A65" s="8"/>
      <c r="B65" s="17" t="s">
        <v>37</v>
      </c>
      <c r="C65" s="10">
        <v>1</v>
      </c>
      <c r="D65" s="12">
        <f>+D4+SUM(D7:D48)+D51+D52+D55+D56+SUM(D59:D64)</f>
        <v>296729</v>
      </c>
      <c r="E65" s="12">
        <f>+E4+SUM(E7:E48)+E51+E52+E55+E56+SUM(E59:E64)</f>
        <v>148377</v>
      </c>
      <c r="F65" s="12">
        <f>+F4+SUM(F7:F48)+F51+F52+F55+F56+SUM(F59:F64)</f>
        <v>148352</v>
      </c>
    </row>
    <row r="66" spans="1:8">
      <c r="B66" s="2" t="s">
        <v>38</v>
      </c>
      <c r="D66" s="19">
        <f>+D4</f>
        <v>372</v>
      </c>
      <c r="E66" s="19">
        <f>+E4</f>
        <v>186</v>
      </c>
      <c r="F66" s="19">
        <f>+F4</f>
        <v>186</v>
      </c>
    </row>
    <row r="67" spans="1:8">
      <c r="B67" s="2" t="s">
        <v>39</v>
      </c>
      <c r="D67" s="19">
        <f>+D7</f>
        <v>11020</v>
      </c>
      <c r="E67" s="19">
        <f>+E7</f>
        <v>5510</v>
      </c>
      <c r="F67" s="19">
        <f>+F7</f>
        <v>5510</v>
      </c>
    </row>
    <row r="68" spans="1:8">
      <c r="B68" s="2" t="s">
        <v>40</v>
      </c>
      <c r="D68" s="19">
        <f>+D51+D55+D59</f>
        <v>77814</v>
      </c>
      <c r="E68" s="19">
        <f>+E51+E55+E59</f>
        <v>38908</v>
      </c>
      <c r="F68" s="19">
        <f>+F51+F55+F59</f>
        <v>38906</v>
      </c>
      <c r="H68" s="3">
        <v>1</v>
      </c>
    </row>
    <row r="69" spans="1:8">
      <c r="B69" s="2" t="s">
        <v>41</v>
      </c>
      <c r="D69" s="19">
        <f>+D65-D66-D67-D68</f>
        <v>207523</v>
      </c>
      <c r="E69" s="19">
        <f>+E65-E66-E67-E68</f>
        <v>103773</v>
      </c>
      <c r="F69" s="19">
        <f>+F65-F66-F67-F68</f>
        <v>103750</v>
      </c>
      <c r="H69" s="3">
        <v>2</v>
      </c>
    </row>
    <row r="71" spans="1:8" hidden="1">
      <c r="A71" s="1" t="s">
        <v>590</v>
      </c>
      <c r="B71" s="3" t="s">
        <v>42</v>
      </c>
      <c r="C71" s="4">
        <v>9.9999999997324451E-7</v>
      </c>
      <c r="D71" s="9"/>
    </row>
  </sheetData>
  <pageMargins left="0.7" right="0.7" top="0.75" bottom="0.75" header="0.3" footer="0.3"/>
  <pageSetup scale="5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74">
    <pageSetUpPr fitToPage="1"/>
  </sheetPr>
  <dimension ref="A1:WVB83"/>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1571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Worksheet'!$D$75</f>
        <v>396949</v>
      </c>
      <c r="E3" s="11"/>
      <c r="F3" s="11"/>
    </row>
    <row r="4" spans="1:6">
      <c r="A4" s="8">
        <v>0</v>
      </c>
      <c r="B4" s="11" t="s">
        <v>4</v>
      </c>
      <c r="C4" s="10">
        <v>1.5299999999999999E-3</v>
      </c>
      <c r="D4" s="12">
        <f>ROUND(D$3*C4,0)</f>
        <v>607</v>
      </c>
      <c r="E4" s="13">
        <f>ROUND(D4/2,0)</f>
        <v>304</v>
      </c>
      <c r="F4" s="12">
        <f>D4-E4</f>
        <v>303</v>
      </c>
    </row>
    <row r="5" spans="1:6">
      <c r="A5" s="8">
        <v>1</v>
      </c>
      <c r="B5" s="11" t="s">
        <v>1572</v>
      </c>
      <c r="C5" s="10">
        <v>0.18689600000000001</v>
      </c>
      <c r="D5" s="9">
        <f>ROUND(D$3*C5,0)</f>
        <v>74188</v>
      </c>
      <c r="E5" s="11">
        <f>ROUND(D5/2,0)</f>
        <v>37094</v>
      </c>
      <c r="F5" s="9">
        <f>D5-E5</f>
        <v>37094</v>
      </c>
    </row>
    <row r="6" spans="1:6">
      <c r="A6" s="8"/>
      <c r="B6" s="11" t="s">
        <v>6</v>
      </c>
      <c r="C6" s="11"/>
      <c r="D6" s="14">
        <v>0.219114</v>
      </c>
      <c r="E6" s="11"/>
      <c r="F6" s="11"/>
    </row>
    <row r="7" spans="1:6">
      <c r="A7" s="8"/>
      <c r="B7" s="11" t="s">
        <v>7</v>
      </c>
      <c r="C7" s="11"/>
      <c r="D7" s="15">
        <f>ROUND(D5*D6,0)</f>
        <v>16256</v>
      </c>
      <c r="E7" s="16">
        <f>ROUND(D7/2,0)</f>
        <v>8128</v>
      </c>
      <c r="F7" s="15">
        <f>D7-E7</f>
        <v>8128</v>
      </c>
    </row>
    <row r="8" spans="1:6">
      <c r="A8" s="8"/>
      <c r="B8" s="11" t="s">
        <v>8</v>
      </c>
      <c r="C8" s="11"/>
      <c r="D8" s="12">
        <f>+D5-D7</f>
        <v>57932</v>
      </c>
      <c r="E8" s="13">
        <f>ROUND(D8/2,0)</f>
        <v>28966</v>
      </c>
      <c r="F8" s="12">
        <f>D8-E8</f>
        <v>28966</v>
      </c>
    </row>
    <row r="9" spans="1:6">
      <c r="A9" s="8">
        <v>2</v>
      </c>
      <c r="B9" s="11" t="s">
        <v>1573</v>
      </c>
      <c r="C9" s="11"/>
      <c r="D9" s="9"/>
      <c r="E9" s="11"/>
      <c r="F9" s="11"/>
    </row>
    <row r="10" spans="1:6">
      <c r="A10" s="8"/>
      <c r="B10" s="11" t="s">
        <v>10</v>
      </c>
      <c r="C10" s="10">
        <v>5.2519999999999997E-3</v>
      </c>
      <c r="D10" s="12">
        <f>ROUND(D$3*C10,0)</f>
        <v>2085</v>
      </c>
      <c r="E10" s="13">
        <f>ROUND(D10/2,0)</f>
        <v>1043</v>
      </c>
      <c r="F10" s="12">
        <f>D10-E10</f>
        <v>1042</v>
      </c>
    </row>
    <row r="11" spans="1:6">
      <c r="A11" s="8"/>
      <c r="B11" s="11" t="s">
        <v>11</v>
      </c>
      <c r="C11" s="10">
        <v>5.2800000000000004E-4</v>
      </c>
      <c r="D11" s="12">
        <f>ROUND(D$3*C11,0)</f>
        <v>210</v>
      </c>
      <c r="E11" s="13">
        <f>ROUND(D11/2,0)</f>
        <v>105</v>
      </c>
      <c r="F11" s="12">
        <f>D11-E11</f>
        <v>105</v>
      </c>
    </row>
    <row r="12" spans="1:6">
      <c r="A12" s="8">
        <v>2</v>
      </c>
      <c r="B12" s="11" t="s">
        <v>670</v>
      </c>
      <c r="C12" s="11"/>
      <c r="D12" s="9"/>
      <c r="E12" s="11"/>
      <c r="F12" s="11"/>
    </row>
    <row r="13" spans="1:6">
      <c r="A13" s="8"/>
      <c r="B13" s="11" t="s">
        <v>10</v>
      </c>
      <c r="C13" s="10">
        <v>1.7520000000000001E-3</v>
      </c>
      <c r="D13" s="12">
        <f>ROUND(D$3*C13,0)</f>
        <v>695</v>
      </c>
      <c r="E13" s="13">
        <f>ROUND(D13/2,0)</f>
        <v>348</v>
      </c>
      <c r="F13" s="12">
        <f>D13-E13</f>
        <v>347</v>
      </c>
    </row>
    <row r="14" spans="1:6">
      <c r="A14" s="8"/>
      <c r="B14" s="11" t="s">
        <v>11</v>
      </c>
      <c r="C14" s="10">
        <v>1.8469999999999999E-3</v>
      </c>
      <c r="D14" s="12">
        <f>ROUND(D$3*C14,0)</f>
        <v>733</v>
      </c>
      <c r="E14" s="13">
        <f>ROUND(D14/2,0)</f>
        <v>367</v>
      </c>
      <c r="F14" s="12">
        <f>D14-E14</f>
        <v>366</v>
      </c>
    </row>
    <row r="15" spans="1:6">
      <c r="A15" s="8">
        <v>2</v>
      </c>
      <c r="B15" s="11" t="s">
        <v>869</v>
      </c>
      <c r="C15" s="11"/>
      <c r="D15" s="9"/>
      <c r="E15" s="11"/>
      <c r="F15" s="11"/>
    </row>
    <row r="16" spans="1:6">
      <c r="A16" s="8"/>
      <c r="B16" s="11" t="s">
        <v>10</v>
      </c>
      <c r="C16" s="10">
        <v>2.7989999999999998E-3</v>
      </c>
      <c r="D16" s="12">
        <f>ROUND(D$3*C16,0)</f>
        <v>1111</v>
      </c>
      <c r="E16" s="13">
        <f>ROUND(D16/2,0)</f>
        <v>556</v>
      </c>
      <c r="F16" s="12">
        <f>D16-E16</f>
        <v>555</v>
      </c>
    </row>
    <row r="17" spans="1:6">
      <c r="A17" s="8"/>
      <c r="B17" s="11" t="s">
        <v>11</v>
      </c>
      <c r="C17" s="10">
        <v>2.2799999999999999E-3</v>
      </c>
      <c r="D17" s="12">
        <f>ROUND(D$3*C17,0)</f>
        <v>905</v>
      </c>
      <c r="E17" s="13">
        <f>ROUND(D17/2,0)</f>
        <v>453</v>
      </c>
      <c r="F17" s="12">
        <f>D17-E17</f>
        <v>452</v>
      </c>
    </row>
    <row r="18" spans="1:6">
      <c r="A18" s="8">
        <v>2</v>
      </c>
      <c r="B18" s="11" t="s">
        <v>1574</v>
      </c>
      <c r="C18" s="11"/>
      <c r="D18" s="9"/>
      <c r="E18" s="11"/>
      <c r="F18" s="11"/>
    </row>
    <row r="19" spans="1:6">
      <c r="A19" s="8"/>
      <c r="B19" s="11" t="s">
        <v>10</v>
      </c>
      <c r="C19" s="10">
        <v>4.2400000000000001E-4</v>
      </c>
      <c r="D19" s="12">
        <f>ROUND(D$3*C19,0)</f>
        <v>168</v>
      </c>
      <c r="E19" s="13">
        <f>ROUND(D19/2,0)</f>
        <v>84</v>
      </c>
      <c r="F19" s="12">
        <f>D19-E19</f>
        <v>84</v>
      </c>
    </row>
    <row r="20" spans="1:6">
      <c r="A20" s="8"/>
      <c r="B20" s="11" t="s">
        <v>11</v>
      </c>
      <c r="C20" s="10">
        <v>1.56E-4</v>
      </c>
      <c r="D20" s="12">
        <f>ROUND(D$3*C20,0)</f>
        <v>62</v>
      </c>
      <c r="E20" s="13">
        <f>ROUND(D20/2,0)</f>
        <v>31</v>
      </c>
      <c r="F20" s="12">
        <f>D20-E20</f>
        <v>31</v>
      </c>
    </row>
    <row r="21" spans="1:6">
      <c r="A21" s="8">
        <v>2</v>
      </c>
      <c r="B21" s="11" t="s">
        <v>49</v>
      </c>
      <c r="C21" s="11"/>
      <c r="D21" s="9"/>
      <c r="E21" s="11"/>
      <c r="F21" s="11"/>
    </row>
    <row r="22" spans="1:6">
      <c r="A22" s="8"/>
      <c r="B22" s="11" t="s">
        <v>10</v>
      </c>
      <c r="C22" s="10">
        <v>2.6499999999999999E-4</v>
      </c>
      <c r="D22" s="12">
        <f>ROUND(D$3*C22,0)</f>
        <v>105</v>
      </c>
      <c r="E22" s="13">
        <f>ROUND(D22/2,0)</f>
        <v>53</v>
      </c>
      <c r="F22" s="12">
        <f>D22-E22</f>
        <v>52</v>
      </c>
    </row>
    <row r="23" spans="1:6">
      <c r="A23" s="8"/>
      <c r="B23" s="11" t="s">
        <v>11</v>
      </c>
      <c r="C23" s="10">
        <v>2.1499999999999999E-4</v>
      </c>
      <c r="D23" s="12">
        <f>ROUND(D$3*C23,0)</f>
        <v>85</v>
      </c>
      <c r="E23" s="13">
        <f>ROUND(D23/2,0)</f>
        <v>43</v>
      </c>
      <c r="F23" s="12">
        <f>D23-E23</f>
        <v>42</v>
      </c>
    </row>
    <row r="24" spans="1:6">
      <c r="A24" s="8">
        <v>2</v>
      </c>
      <c r="B24" s="11" t="s">
        <v>181</v>
      </c>
      <c r="C24" s="11"/>
      <c r="D24" s="9"/>
      <c r="E24" s="11"/>
      <c r="F24" s="11"/>
    </row>
    <row r="25" spans="1:6">
      <c r="A25" s="8"/>
      <c r="B25" s="11" t="s">
        <v>10</v>
      </c>
      <c r="C25" s="10">
        <v>7.7899999999999996E-4</v>
      </c>
      <c r="D25" s="12">
        <f>ROUND(D$3*C25,0)</f>
        <v>309</v>
      </c>
      <c r="E25" s="13">
        <f>ROUND(D25/2,0)</f>
        <v>155</v>
      </c>
      <c r="F25" s="12">
        <f>D25-E25</f>
        <v>154</v>
      </c>
    </row>
    <row r="26" spans="1:6">
      <c r="A26" s="8"/>
      <c r="B26" s="11" t="s">
        <v>11</v>
      </c>
      <c r="C26" s="10">
        <v>2.3699999999999999E-4</v>
      </c>
      <c r="D26" s="12">
        <f>ROUND(D$3*C26,0)</f>
        <v>94</v>
      </c>
      <c r="E26" s="13">
        <f>ROUND(D26/2,0)</f>
        <v>47</v>
      </c>
      <c r="F26" s="12">
        <f>D26-E26</f>
        <v>47</v>
      </c>
    </row>
    <row r="27" spans="1:6">
      <c r="A27" s="8">
        <v>2</v>
      </c>
      <c r="B27" s="11" t="s">
        <v>53</v>
      </c>
      <c r="C27" s="11"/>
      <c r="D27" s="9"/>
      <c r="E27" s="11"/>
      <c r="F27" s="11"/>
    </row>
    <row r="28" spans="1:6">
      <c r="A28" s="8"/>
      <c r="B28" s="11" t="s">
        <v>10</v>
      </c>
      <c r="C28" s="10">
        <v>9.5000000000000005E-5</v>
      </c>
      <c r="D28" s="12">
        <f>ROUND(D$3*C28,0)</f>
        <v>38</v>
      </c>
      <c r="E28" s="13">
        <f>ROUND(D28/2,0)</f>
        <v>19</v>
      </c>
      <c r="F28" s="12">
        <f>D28-E28</f>
        <v>19</v>
      </c>
    </row>
    <row r="29" spans="1:6">
      <c r="A29" s="8"/>
      <c r="B29" s="11" t="s">
        <v>11</v>
      </c>
      <c r="C29" s="10">
        <v>1.18E-4</v>
      </c>
      <c r="D29" s="12">
        <f>ROUND(D$3*C29,0)</f>
        <v>47</v>
      </c>
      <c r="E29" s="13">
        <f>ROUND(D29/2,0)</f>
        <v>24</v>
      </c>
      <c r="F29" s="12">
        <f>D29-E29</f>
        <v>23</v>
      </c>
    </row>
    <row r="30" spans="1:6">
      <c r="A30" s="8">
        <v>2</v>
      </c>
      <c r="B30" s="11" t="s">
        <v>1575</v>
      </c>
      <c r="C30" s="11"/>
      <c r="D30" s="9"/>
      <c r="E30" s="11"/>
      <c r="F30" s="11"/>
    </row>
    <row r="31" spans="1:6">
      <c r="A31" s="8"/>
      <c r="B31" s="11" t="s">
        <v>10</v>
      </c>
      <c r="C31" s="10">
        <v>4.993E-3</v>
      </c>
      <c r="D31" s="12">
        <f>ROUND(D$3*C31,0)</f>
        <v>1982</v>
      </c>
      <c r="E31" s="13">
        <f>ROUND(D31/2,0)</f>
        <v>991</v>
      </c>
      <c r="F31" s="12">
        <f>D31-E31</f>
        <v>991</v>
      </c>
    </row>
    <row r="32" spans="1:6">
      <c r="A32" s="8"/>
      <c r="B32" s="11" t="s">
        <v>11</v>
      </c>
      <c r="C32" s="10">
        <v>3.5660000000000002E-3</v>
      </c>
      <c r="D32" s="12">
        <f>ROUND(D$3*C32,0)</f>
        <v>1416</v>
      </c>
      <c r="E32" s="13">
        <f>ROUND(D32/2,0)</f>
        <v>708</v>
      </c>
      <c r="F32" s="12">
        <f>D32-E32</f>
        <v>708</v>
      </c>
    </row>
    <row r="33" spans="1:6">
      <c r="A33" s="8">
        <v>2</v>
      </c>
      <c r="B33" s="11" t="s">
        <v>203</v>
      </c>
      <c r="C33" s="11"/>
      <c r="D33" s="9"/>
      <c r="E33" s="11"/>
      <c r="F33" s="11"/>
    </row>
    <row r="34" spans="1:6">
      <c r="A34" s="8"/>
      <c r="B34" s="11" t="s">
        <v>10</v>
      </c>
      <c r="C34" s="10">
        <v>2.4399999999999999E-4</v>
      </c>
      <c r="D34" s="12">
        <f>ROUND(D$3*C34,0)</f>
        <v>97</v>
      </c>
      <c r="E34" s="13">
        <f>ROUND(D34/2,0)</f>
        <v>49</v>
      </c>
      <c r="F34" s="12">
        <f>D34-E34</f>
        <v>48</v>
      </c>
    </row>
    <row r="35" spans="1:6">
      <c r="A35" s="8"/>
      <c r="B35" s="11" t="s">
        <v>11</v>
      </c>
      <c r="C35" s="10">
        <v>9.5000000000000005E-5</v>
      </c>
      <c r="D35" s="12">
        <f>ROUND(D$3*C35,0)</f>
        <v>38</v>
      </c>
      <c r="E35" s="13">
        <f>ROUND(D35/2,0)</f>
        <v>19</v>
      </c>
      <c r="F35" s="12">
        <f>D35-E35</f>
        <v>19</v>
      </c>
    </row>
    <row r="36" spans="1:6">
      <c r="A36" s="8">
        <v>2</v>
      </c>
      <c r="B36" s="11" t="s">
        <v>873</v>
      </c>
      <c r="C36" s="11"/>
      <c r="D36" s="9"/>
      <c r="E36" s="11"/>
      <c r="F36" s="11"/>
    </row>
    <row r="37" spans="1:6">
      <c r="A37" s="8"/>
      <c r="B37" s="11" t="s">
        <v>10</v>
      </c>
      <c r="C37" s="10">
        <v>7.8399999999999997E-4</v>
      </c>
      <c r="D37" s="12">
        <f>ROUND(D$3*C37,0)</f>
        <v>311</v>
      </c>
      <c r="E37" s="13">
        <f>ROUND(D37/2,0)</f>
        <v>156</v>
      </c>
      <c r="F37" s="12">
        <f>D37-E37</f>
        <v>155</v>
      </c>
    </row>
    <row r="38" spans="1:6">
      <c r="A38" s="8"/>
      <c r="B38" s="11" t="s">
        <v>11</v>
      </c>
      <c r="C38" s="10">
        <v>1.456E-3</v>
      </c>
      <c r="D38" s="12">
        <f>ROUND(D$3*C38,0)</f>
        <v>578</v>
      </c>
      <c r="E38" s="13">
        <f>ROUND(D38/2,0)</f>
        <v>289</v>
      </c>
      <c r="F38" s="12">
        <f>D38-E38</f>
        <v>289</v>
      </c>
    </row>
    <row r="39" spans="1:6">
      <c r="A39" s="8">
        <v>2</v>
      </c>
      <c r="B39" s="11" t="s">
        <v>149</v>
      </c>
      <c r="C39" s="11"/>
      <c r="D39" s="9"/>
      <c r="E39" s="11"/>
      <c r="F39" s="11"/>
    </row>
    <row r="40" spans="1:6">
      <c r="A40" s="8"/>
      <c r="B40" s="11" t="s">
        <v>10</v>
      </c>
      <c r="C40" s="10">
        <v>8.3799999999999999E-4</v>
      </c>
      <c r="D40" s="12">
        <f>ROUND(D$3*C40,0)</f>
        <v>333</v>
      </c>
      <c r="E40" s="13">
        <f>ROUND(D40/2,0)</f>
        <v>167</v>
      </c>
      <c r="F40" s="12">
        <f>D40-E40</f>
        <v>166</v>
      </c>
    </row>
    <row r="41" spans="1:6">
      <c r="A41" s="8"/>
      <c r="B41" s="11" t="s">
        <v>11</v>
      </c>
      <c r="C41" s="10">
        <v>5.6099999999999998E-4</v>
      </c>
      <c r="D41" s="12">
        <f>ROUND(D$3*C41,0)</f>
        <v>223</v>
      </c>
      <c r="E41" s="13">
        <f>ROUND(D41/2,0)</f>
        <v>112</v>
      </c>
      <c r="F41" s="12">
        <f>D41-E41</f>
        <v>111</v>
      </c>
    </row>
    <row r="42" spans="1:6">
      <c r="A42" s="8">
        <v>2</v>
      </c>
      <c r="B42" s="11" t="s">
        <v>20</v>
      </c>
      <c r="C42" s="11"/>
      <c r="D42" s="9"/>
      <c r="E42" s="11"/>
      <c r="F42" s="11"/>
    </row>
    <row r="43" spans="1:6">
      <c r="A43" s="8"/>
      <c r="B43" s="11" t="s">
        <v>10</v>
      </c>
      <c r="C43" s="10">
        <v>8.3600000000000005E-4</v>
      </c>
      <c r="D43" s="12">
        <f>ROUND(D$3*C43,0)</f>
        <v>332</v>
      </c>
      <c r="E43" s="13">
        <f>ROUND(D43/2,0)</f>
        <v>166</v>
      </c>
      <c r="F43" s="12">
        <f>D43-E43</f>
        <v>166</v>
      </c>
    </row>
    <row r="44" spans="1:6">
      <c r="A44" s="8"/>
      <c r="B44" s="11" t="s">
        <v>11</v>
      </c>
      <c r="C44" s="10">
        <v>2.9100000000000003E-4</v>
      </c>
      <c r="D44" s="12">
        <f>ROUND(D$3*C44,0)</f>
        <v>116</v>
      </c>
      <c r="E44" s="13">
        <f>ROUND(D44/2,0)</f>
        <v>58</v>
      </c>
      <c r="F44" s="12">
        <f>D44-E44</f>
        <v>58</v>
      </c>
    </row>
    <row r="45" spans="1:6">
      <c r="A45" s="8">
        <v>2</v>
      </c>
      <c r="B45" s="11" t="s">
        <v>169</v>
      </c>
      <c r="C45" s="11"/>
      <c r="D45" s="9"/>
      <c r="E45" s="11"/>
      <c r="F45" s="11"/>
    </row>
    <row r="46" spans="1:6">
      <c r="A46" s="8"/>
      <c r="B46" s="11" t="s">
        <v>10</v>
      </c>
      <c r="C46" s="10">
        <v>6.7699999999999998E-4</v>
      </c>
      <c r="D46" s="12">
        <f>ROUND(D$3*C46,0)</f>
        <v>269</v>
      </c>
      <c r="E46" s="13">
        <f>ROUND(D46/2,0)</f>
        <v>135</v>
      </c>
      <c r="F46" s="12">
        <f>D46-E46</f>
        <v>134</v>
      </c>
    </row>
    <row r="47" spans="1:6">
      <c r="A47" s="8"/>
      <c r="B47" s="11" t="s">
        <v>11</v>
      </c>
      <c r="C47" s="10">
        <v>5.2300000000000003E-4</v>
      </c>
      <c r="D47" s="12">
        <f>ROUND(D$3*C47,0)</f>
        <v>208</v>
      </c>
      <c r="E47" s="13">
        <f>ROUND(D47/2,0)</f>
        <v>104</v>
      </c>
      <c r="F47" s="12">
        <f>D47-E47</f>
        <v>104</v>
      </c>
    </row>
    <row r="48" spans="1:6">
      <c r="A48" s="8">
        <v>2</v>
      </c>
      <c r="B48" s="11" t="s">
        <v>22</v>
      </c>
      <c r="C48" s="11"/>
      <c r="D48" s="9"/>
      <c r="E48" s="11"/>
      <c r="F48" s="11"/>
    </row>
    <row r="49" spans="1:6">
      <c r="A49" s="8"/>
      <c r="B49" s="11" t="s">
        <v>10</v>
      </c>
      <c r="C49" s="10">
        <v>2.3000000000000001E-4</v>
      </c>
      <c r="D49" s="12">
        <f t="shared" ref="D49:D55" si="0">ROUND(D$3*C49,0)</f>
        <v>91</v>
      </c>
      <c r="E49" s="13">
        <f t="shared" ref="E49:E55" si="1">ROUND(D49/2,0)</f>
        <v>46</v>
      </c>
      <c r="F49" s="12">
        <f t="shared" ref="F49:F55" si="2">D49-E49</f>
        <v>45</v>
      </c>
    </row>
    <row r="50" spans="1:6">
      <c r="A50" s="8"/>
      <c r="B50" s="11" t="s">
        <v>11</v>
      </c>
      <c r="C50" s="10">
        <v>1.18E-4</v>
      </c>
      <c r="D50" s="12">
        <f t="shared" si="0"/>
        <v>47</v>
      </c>
      <c r="E50" s="13">
        <f t="shared" si="1"/>
        <v>24</v>
      </c>
      <c r="F50" s="12">
        <f t="shared" si="2"/>
        <v>23</v>
      </c>
    </row>
    <row r="51" spans="1:6">
      <c r="A51" s="8">
        <v>3</v>
      </c>
      <c r="B51" s="11" t="s">
        <v>1576</v>
      </c>
      <c r="C51" s="10">
        <v>0</v>
      </c>
      <c r="D51" s="12">
        <f t="shared" si="0"/>
        <v>0</v>
      </c>
      <c r="E51" s="13">
        <f t="shared" si="1"/>
        <v>0</v>
      </c>
      <c r="F51" s="12">
        <f t="shared" si="2"/>
        <v>0</v>
      </c>
    </row>
    <row r="52" spans="1:6">
      <c r="A52" s="8">
        <v>3</v>
      </c>
      <c r="B52" s="11" t="s">
        <v>1577</v>
      </c>
      <c r="C52" s="10">
        <v>8.5000000000000006E-5</v>
      </c>
      <c r="D52" s="12">
        <f t="shared" si="0"/>
        <v>34</v>
      </c>
      <c r="E52" s="13">
        <f t="shared" si="1"/>
        <v>17</v>
      </c>
      <c r="F52" s="12">
        <f t="shared" si="2"/>
        <v>17</v>
      </c>
    </row>
    <row r="53" spans="1:6">
      <c r="A53" s="8">
        <v>3</v>
      </c>
      <c r="B53" s="11" t="s">
        <v>1578</v>
      </c>
      <c r="C53" s="10">
        <v>1.2830000000000001E-3</v>
      </c>
      <c r="D53" s="12">
        <f t="shared" si="0"/>
        <v>509</v>
      </c>
      <c r="E53" s="13">
        <f t="shared" si="1"/>
        <v>255</v>
      </c>
      <c r="F53" s="12">
        <f t="shared" si="2"/>
        <v>254</v>
      </c>
    </row>
    <row r="54" spans="1:6">
      <c r="A54" s="8">
        <v>3</v>
      </c>
      <c r="B54" s="11" t="s">
        <v>1579</v>
      </c>
      <c r="C54" s="10">
        <v>7.0604E-2</v>
      </c>
      <c r="D54" s="12">
        <f t="shared" si="0"/>
        <v>28026</v>
      </c>
      <c r="E54" s="13">
        <f t="shared" si="1"/>
        <v>14013</v>
      </c>
      <c r="F54" s="12">
        <f t="shared" si="2"/>
        <v>14013</v>
      </c>
    </row>
    <row r="55" spans="1:6">
      <c r="A55" s="8">
        <v>4</v>
      </c>
      <c r="B55" s="11" t="s">
        <v>362</v>
      </c>
      <c r="C55" s="10">
        <v>3.1540000000000001E-3</v>
      </c>
      <c r="D55" s="9">
        <f t="shared" si="0"/>
        <v>1252</v>
      </c>
      <c r="E55" s="11">
        <f t="shared" si="1"/>
        <v>626</v>
      </c>
      <c r="F55" s="9">
        <f t="shared" si="2"/>
        <v>626</v>
      </c>
    </row>
    <row r="56" spans="1:6">
      <c r="A56" s="8"/>
      <c r="B56" s="11" t="s">
        <v>28</v>
      </c>
      <c r="C56" s="11"/>
      <c r="D56" s="14">
        <v>0.52531300000000003</v>
      </c>
      <c r="E56" s="11"/>
      <c r="F56" s="11"/>
    </row>
    <row r="57" spans="1:6">
      <c r="A57" s="8"/>
      <c r="B57" s="11" t="s">
        <v>29</v>
      </c>
      <c r="C57" s="11"/>
      <c r="D57" s="15">
        <f>ROUND(D55*D56,0)</f>
        <v>658</v>
      </c>
      <c r="E57" s="16">
        <f>ROUND(D57/2,0)</f>
        <v>329</v>
      </c>
      <c r="F57" s="15">
        <f>D57-E57</f>
        <v>329</v>
      </c>
    </row>
    <row r="58" spans="1:6">
      <c r="A58" s="8"/>
      <c r="B58" s="11" t="s">
        <v>30</v>
      </c>
      <c r="C58" s="11"/>
      <c r="D58" s="12">
        <f>+D55-D57</f>
        <v>594</v>
      </c>
      <c r="E58" s="13">
        <f>ROUND(D58/2,0)</f>
        <v>297</v>
      </c>
      <c r="F58" s="12">
        <f>D58-E58</f>
        <v>297</v>
      </c>
    </row>
    <row r="59" spans="1:6">
      <c r="A59" s="8">
        <v>4</v>
      </c>
      <c r="B59" s="11" t="s">
        <v>1580</v>
      </c>
      <c r="C59" s="10">
        <v>0.17088999999999999</v>
      </c>
      <c r="D59" s="9">
        <f>ROUND(D$3*C59,0)</f>
        <v>67835</v>
      </c>
      <c r="E59" s="11">
        <f>ROUND(D59/2,0)</f>
        <v>33918</v>
      </c>
      <c r="F59" s="9">
        <f>D59-E59</f>
        <v>33917</v>
      </c>
    </row>
    <row r="60" spans="1:6">
      <c r="A60" s="8"/>
      <c r="B60" s="11" t="s">
        <v>28</v>
      </c>
      <c r="C60" s="11"/>
      <c r="D60" s="14">
        <v>0.52431000000000005</v>
      </c>
      <c r="E60" s="11"/>
      <c r="F60" s="11"/>
    </row>
    <row r="61" spans="1:6">
      <c r="A61" s="8"/>
      <c r="B61" s="11" t="s">
        <v>29</v>
      </c>
      <c r="C61" s="11"/>
      <c r="D61" s="15">
        <f>ROUND(D59*D60,0)</f>
        <v>35567</v>
      </c>
      <c r="E61" s="16">
        <f>ROUND(D61/2,0)</f>
        <v>17784</v>
      </c>
      <c r="F61" s="15">
        <f>D61-E61</f>
        <v>17783</v>
      </c>
    </row>
    <row r="62" spans="1:6">
      <c r="A62" s="8"/>
      <c r="B62" s="11" t="s">
        <v>30</v>
      </c>
      <c r="C62" s="11"/>
      <c r="D62" s="12">
        <f>+D59-D61</f>
        <v>32268</v>
      </c>
      <c r="E62" s="13">
        <f>ROUND(D62/2,0)</f>
        <v>16134</v>
      </c>
      <c r="F62" s="12">
        <f>D62-E62</f>
        <v>16134</v>
      </c>
    </row>
    <row r="63" spans="1:6">
      <c r="A63" s="8">
        <v>4</v>
      </c>
      <c r="B63" s="11" t="s">
        <v>1581</v>
      </c>
      <c r="C63" s="10">
        <v>0.19584799999999999</v>
      </c>
      <c r="D63" s="9">
        <f>ROUND(D$3*C63,0)</f>
        <v>77742</v>
      </c>
      <c r="E63" s="11">
        <f>ROUND(D63/2,0)</f>
        <v>38871</v>
      </c>
      <c r="F63" s="9">
        <f>D63-E63</f>
        <v>38871</v>
      </c>
    </row>
    <row r="64" spans="1:6">
      <c r="A64" s="8"/>
      <c r="B64" s="11" t="s">
        <v>28</v>
      </c>
      <c r="C64" s="11"/>
      <c r="D64" s="14">
        <v>0.463615</v>
      </c>
      <c r="E64" s="11"/>
      <c r="F64" s="11"/>
    </row>
    <row r="65" spans="1:8">
      <c r="A65" s="8"/>
      <c r="B65" s="11" t="s">
        <v>29</v>
      </c>
      <c r="C65" s="11"/>
      <c r="D65" s="15">
        <f>ROUND(D63*D64,0)</f>
        <v>36042</v>
      </c>
      <c r="E65" s="16">
        <f>ROUND(D65/2,0)</f>
        <v>18021</v>
      </c>
      <c r="F65" s="15">
        <f>D65-E65</f>
        <v>18021</v>
      </c>
    </row>
    <row r="66" spans="1:8">
      <c r="A66" s="8"/>
      <c r="B66" s="11" t="s">
        <v>30</v>
      </c>
      <c r="C66" s="11"/>
      <c r="D66" s="12">
        <f>+D63-D65</f>
        <v>41700</v>
      </c>
      <c r="E66" s="13">
        <f>ROUND(D66/2,0)</f>
        <v>20850</v>
      </c>
      <c r="F66" s="12">
        <f>D66-E66</f>
        <v>20850</v>
      </c>
    </row>
    <row r="67" spans="1:8">
      <c r="A67" s="8">
        <v>4</v>
      </c>
      <c r="B67" s="11" t="s">
        <v>1582</v>
      </c>
      <c r="C67" s="10">
        <v>0.25704100000000002</v>
      </c>
      <c r="D67" s="9">
        <f>ROUND(D$3*C67,0)</f>
        <v>102032</v>
      </c>
      <c r="E67" s="11">
        <f>ROUND(D67/2,0)</f>
        <v>51016</v>
      </c>
      <c r="F67" s="9">
        <f>D67-E67</f>
        <v>51016</v>
      </c>
    </row>
    <row r="68" spans="1:8">
      <c r="A68" s="8"/>
      <c r="B68" s="11" t="s">
        <v>28</v>
      </c>
      <c r="C68" s="11"/>
      <c r="D68" s="14">
        <v>0.39843899999999999</v>
      </c>
      <c r="E68" s="11"/>
      <c r="F68" s="11"/>
    </row>
    <row r="69" spans="1:8">
      <c r="A69" s="8"/>
      <c r="B69" s="11" t="s">
        <v>29</v>
      </c>
      <c r="C69" s="11"/>
      <c r="D69" s="15">
        <f>ROUND(D67*D68,0)</f>
        <v>40654</v>
      </c>
      <c r="E69" s="16">
        <f>ROUND(D69/2,0)</f>
        <v>20327</v>
      </c>
      <c r="F69" s="15">
        <f>D69-E69</f>
        <v>20327</v>
      </c>
    </row>
    <row r="70" spans="1:8">
      <c r="A70" s="8"/>
      <c r="B70" s="11" t="s">
        <v>30</v>
      </c>
      <c r="C70" s="11"/>
      <c r="D70" s="12">
        <f>+D67-D69</f>
        <v>61378</v>
      </c>
      <c r="E70" s="13">
        <f>ROUND(D70/2,0)</f>
        <v>30689</v>
      </c>
      <c r="F70" s="12">
        <f>D70-E70</f>
        <v>30689</v>
      </c>
    </row>
    <row r="71" spans="1:8">
      <c r="A71" s="8" t="s">
        <v>590</v>
      </c>
      <c r="B71" s="11" t="s">
        <v>1583</v>
      </c>
      <c r="C71" s="10">
        <v>6.4055000000000001E-2</v>
      </c>
      <c r="D71" s="9">
        <f>ROUND(D$3*C71,0)</f>
        <v>25427</v>
      </c>
      <c r="E71" s="11">
        <f>ROUND(D71/2,0)</f>
        <v>12714</v>
      </c>
      <c r="F71" s="9">
        <f>D71-E71</f>
        <v>12713</v>
      </c>
    </row>
    <row r="72" spans="1:8">
      <c r="A72" s="8"/>
      <c r="B72" s="11" t="s">
        <v>28</v>
      </c>
      <c r="C72" s="11"/>
      <c r="D72" s="14">
        <v>0.45826800000000001</v>
      </c>
      <c r="E72" s="11"/>
      <c r="F72" s="11"/>
    </row>
    <row r="73" spans="1:8">
      <c r="A73" s="8"/>
      <c r="B73" s="11" t="s">
        <v>29</v>
      </c>
      <c r="C73" s="11"/>
      <c r="D73" s="15">
        <f>ROUND(D71*D72,0)</f>
        <v>11652</v>
      </c>
      <c r="E73" s="16">
        <f>ROUND(D73/2,0)</f>
        <v>5826</v>
      </c>
      <c r="F73" s="15">
        <f>D73-E73</f>
        <v>5826</v>
      </c>
    </row>
    <row r="74" spans="1:8">
      <c r="A74" s="8"/>
      <c r="B74" s="11" t="s">
        <v>30</v>
      </c>
      <c r="C74" s="11"/>
      <c r="D74" s="12">
        <f>+D71-D73</f>
        <v>13775</v>
      </c>
      <c r="E74" s="13">
        <f>ROUND(D74/2,0)</f>
        <v>6888</v>
      </c>
      <c r="F74" s="12">
        <f>D74-E74</f>
        <v>6887</v>
      </c>
    </row>
    <row r="75" spans="1:8">
      <c r="A75" s="8">
        <v>5</v>
      </c>
      <c r="B75" s="11" t="s">
        <v>1584</v>
      </c>
      <c r="C75" s="10">
        <v>1.6654999999999864E-2</v>
      </c>
      <c r="D75" s="12">
        <f>+D3-SUM(D4:D5)-SUM(D10:D55)-D59-D63-D67-D71</f>
        <v>6609</v>
      </c>
      <c r="E75" s="13">
        <f>ROUND(D75/2,0)</f>
        <v>3305</v>
      </c>
      <c r="F75" s="12">
        <f>D75-E75</f>
        <v>3304</v>
      </c>
    </row>
    <row r="76" spans="1:8">
      <c r="A76" s="8">
        <v>6</v>
      </c>
      <c r="B76" s="11" t="s">
        <v>1585</v>
      </c>
      <c r="C76" s="10">
        <v>0</v>
      </c>
      <c r="D76" s="12">
        <f>ROUND(D$3*C76,0)</f>
        <v>0</v>
      </c>
      <c r="E76" s="13">
        <f>ROUND(D76/2,0)</f>
        <v>0</v>
      </c>
      <c r="F76" s="12">
        <f>D76-E76</f>
        <v>0</v>
      </c>
    </row>
    <row r="77" spans="1:8">
      <c r="A77" s="8"/>
      <c r="B77" s="28" t="s">
        <v>288</v>
      </c>
      <c r="C77" s="10">
        <v>1</v>
      </c>
      <c r="D77" s="12">
        <f>+D4+SUM(D7:D54)+SUM(D57:D58)+SUM(D61:D62)+SUM(D65:D66)+SUM(D69:D70)+SUM(D73:D76)</f>
        <v>396949</v>
      </c>
      <c r="E77" s="12">
        <f>+E4+SUM(E7:E54)+SUM(E57:E58)+SUM(E61:E62)+SUM(E65:E66)+SUM(E69:E70)+SUM(E73:E76)</f>
        <v>198485</v>
      </c>
      <c r="F77" s="12">
        <f>+F4+SUM(F7:F54)+SUM(F57:F58)+SUM(F61:F62)+SUM(F65:F66)+SUM(F69:F70)+SUM(F73:F76)</f>
        <v>198464</v>
      </c>
    </row>
    <row r="78" spans="1:8">
      <c r="B78" s="18" t="s">
        <v>38</v>
      </c>
      <c r="D78" s="19">
        <f>+D4</f>
        <v>607</v>
      </c>
      <c r="E78" s="19">
        <f>+E4</f>
        <v>304</v>
      </c>
      <c r="F78" s="19">
        <f>+F4</f>
        <v>303</v>
      </c>
    </row>
    <row r="79" spans="1:8">
      <c r="B79" s="2" t="s">
        <v>39</v>
      </c>
      <c r="D79" s="19">
        <f>+D7</f>
        <v>16256</v>
      </c>
      <c r="E79" s="19">
        <f>+E7</f>
        <v>8128</v>
      </c>
      <c r="F79" s="19">
        <f>+F7</f>
        <v>8128</v>
      </c>
    </row>
    <row r="80" spans="1:8">
      <c r="B80" s="2" t="s">
        <v>40</v>
      </c>
      <c r="D80" s="19">
        <f>+D57+D61+D65+D69+D73</f>
        <v>124573</v>
      </c>
      <c r="E80" s="19">
        <f>+E57+E61+E65+E69+E73</f>
        <v>62287</v>
      </c>
      <c r="F80" s="19">
        <f>+F57+F61+F65+F69+F73</f>
        <v>62286</v>
      </c>
      <c r="H80" s="3">
        <v>1</v>
      </c>
    </row>
    <row r="81" spans="2:8">
      <c r="B81" s="18" t="s">
        <v>41</v>
      </c>
      <c r="D81" s="19">
        <f>+D77-D78-D79-D80</f>
        <v>255513</v>
      </c>
      <c r="E81" s="19">
        <f>+E77-E78-E79-E80</f>
        <v>127766</v>
      </c>
      <c r="F81" s="19">
        <f>+F77-F78-F79-F80</f>
        <v>127747</v>
      </c>
      <c r="H81" s="3">
        <v>2</v>
      </c>
    </row>
    <row r="83" spans="2:8" hidden="1">
      <c r="B83" s="3" t="s">
        <v>42</v>
      </c>
      <c r="C83" s="4">
        <v>9.9999999986569166E-7</v>
      </c>
      <c r="D83" s="3">
        <f>+D75-ROUND(D3*C75,0)</f>
        <v>-2</v>
      </c>
    </row>
  </sheetData>
  <pageMargins left="0.7" right="0.7" top="0.75" bottom="0.75" header="0.3" footer="0.3"/>
  <pageSetup scale="55"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75">
    <pageSetUpPr fitToPage="1"/>
  </sheetPr>
  <dimension ref="A1:WVB71"/>
  <sheetViews>
    <sheetView zoomScaleNormal="100" zoomScaleSheetLayoutView="7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1586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Worksheet'!$D$76</f>
        <v>287932</v>
      </c>
      <c r="E3" s="11"/>
      <c r="F3" s="11"/>
    </row>
    <row r="4" spans="1:6">
      <c r="A4" s="8">
        <v>0</v>
      </c>
      <c r="B4" s="11" t="s">
        <v>4</v>
      </c>
      <c r="C4" s="10">
        <v>1.485E-3</v>
      </c>
      <c r="D4" s="12">
        <f>ROUND(D$3*C4,0)</f>
        <v>428</v>
      </c>
      <c r="E4" s="13">
        <f>ROUND(D4/2,0)</f>
        <v>214</v>
      </c>
      <c r="F4" s="12">
        <f>D4-E4</f>
        <v>214</v>
      </c>
    </row>
    <row r="5" spans="1:6">
      <c r="A5" s="8">
        <v>1</v>
      </c>
      <c r="B5" s="11" t="s">
        <v>1587</v>
      </c>
      <c r="C5" s="10">
        <v>0.18720200000000001</v>
      </c>
      <c r="D5" s="9">
        <f>ROUND(D$3*C5,0)</f>
        <v>53901</v>
      </c>
      <c r="E5" s="11">
        <f>ROUND(D5/2,0)</f>
        <v>26951</v>
      </c>
      <c r="F5" s="9">
        <f>D5-E5</f>
        <v>26950</v>
      </c>
    </row>
    <row r="6" spans="1:6">
      <c r="A6" s="8"/>
      <c r="B6" s="11" t="s">
        <v>6</v>
      </c>
      <c r="C6" s="11"/>
      <c r="D6" s="14">
        <v>8.4342E-2</v>
      </c>
      <c r="E6" s="11"/>
      <c r="F6" s="11"/>
    </row>
    <row r="7" spans="1:6">
      <c r="A7" s="8"/>
      <c r="B7" s="11" t="s">
        <v>7</v>
      </c>
      <c r="C7" s="11"/>
      <c r="D7" s="15">
        <f>ROUND(D5*D6,0)</f>
        <v>4546</v>
      </c>
      <c r="E7" s="16">
        <f>ROUND(D7/2,0)</f>
        <v>2273</v>
      </c>
      <c r="F7" s="15">
        <f>D7-E7</f>
        <v>2273</v>
      </c>
    </row>
    <row r="8" spans="1:6">
      <c r="A8" s="8"/>
      <c r="B8" s="11" t="s">
        <v>8</v>
      </c>
      <c r="C8" s="11"/>
      <c r="D8" s="12">
        <f>+D5-D7</f>
        <v>49355</v>
      </c>
      <c r="E8" s="13">
        <f>ROUND(D8/2,0)</f>
        <v>24678</v>
      </c>
      <c r="F8" s="12">
        <f>D8-E8</f>
        <v>24677</v>
      </c>
    </row>
    <row r="9" spans="1:6">
      <c r="A9" s="8">
        <v>2</v>
      </c>
      <c r="B9" s="11" t="s">
        <v>1588</v>
      </c>
      <c r="C9" s="11"/>
      <c r="D9" s="9"/>
      <c r="E9" s="11"/>
      <c r="F9" s="11"/>
    </row>
    <row r="10" spans="1:6">
      <c r="A10" s="8"/>
      <c r="B10" s="11" t="s">
        <v>10</v>
      </c>
      <c r="C10" s="10">
        <v>2.0860000000000002E-3</v>
      </c>
      <c r="D10" s="12">
        <f>ROUND(D$3*C10,0)</f>
        <v>601</v>
      </c>
      <c r="E10" s="13">
        <f>ROUND(D10/2,0)</f>
        <v>301</v>
      </c>
      <c r="F10" s="12">
        <f>D10-E10</f>
        <v>300</v>
      </c>
    </row>
    <row r="11" spans="1:6">
      <c r="A11" s="8"/>
      <c r="B11" s="11" t="s">
        <v>11</v>
      </c>
      <c r="C11" s="10">
        <v>0</v>
      </c>
      <c r="D11" s="12">
        <f>ROUND(D$3*C11,0)</f>
        <v>0</v>
      </c>
      <c r="E11" s="13">
        <f>ROUND(D11/2,0)</f>
        <v>0</v>
      </c>
      <c r="F11" s="12">
        <f>D11-E11</f>
        <v>0</v>
      </c>
    </row>
    <row r="12" spans="1:6">
      <c r="A12" s="8">
        <v>2</v>
      </c>
      <c r="B12" s="11" t="s">
        <v>81</v>
      </c>
      <c r="C12" s="11"/>
      <c r="D12" s="9"/>
      <c r="E12" s="11"/>
      <c r="F12" s="11"/>
    </row>
    <row r="13" spans="1:6">
      <c r="A13" s="8"/>
      <c r="B13" s="11" t="s">
        <v>10</v>
      </c>
      <c r="C13" s="10">
        <v>4.64E-4</v>
      </c>
      <c r="D13" s="12">
        <f>ROUND(D$3*C13,0)</f>
        <v>134</v>
      </c>
      <c r="E13" s="13">
        <f>ROUND(D13/2,0)</f>
        <v>67</v>
      </c>
      <c r="F13" s="12">
        <f>D13-E13</f>
        <v>67</v>
      </c>
    </row>
    <row r="14" spans="1:6">
      <c r="A14" s="8"/>
      <c r="B14" s="11" t="s">
        <v>11</v>
      </c>
      <c r="C14" s="10">
        <v>7.4999999999999993E-5</v>
      </c>
      <c r="D14" s="12">
        <f>ROUND(D$3*C14,0)</f>
        <v>22</v>
      </c>
      <c r="E14" s="13">
        <f>ROUND(D14/2,0)</f>
        <v>11</v>
      </c>
      <c r="F14" s="12">
        <f>D14-E14</f>
        <v>11</v>
      </c>
    </row>
    <row r="15" spans="1:6">
      <c r="A15" s="8">
        <v>2</v>
      </c>
      <c r="B15" s="11" t="s">
        <v>1589</v>
      </c>
      <c r="C15" s="11"/>
      <c r="D15" s="9"/>
      <c r="E15" s="11"/>
      <c r="F15" s="11"/>
    </row>
    <row r="16" spans="1:6">
      <c r="A16" s="8"/>
      <c r="B16" s="11" t="s">
        <v>10</v>
      </c>
      <c r="C16" s="10">
        <v>1.0449999999999999E-3</v>
      </c>
      <c r="D16" s="12">
        <f>ROUND(D$3*C16,0)</f>
        <v>301</v>
      </c>
      <c r="E16" s="13">
        <f>ROUND(D16/2,0)</f>
        <v>151</v>
      </c>
      <c r="F16" s="12">
        <f>D16-E16</f>
        <v>150</v>
      </c>
    </row>
    <row r="17" spans="1:6">
      <c r="A17" s="8"/>
      <c r="B17" s="11" t="s">
        <v>11</v>
      </c>
      <c r="C17" s="10">
        <v>3.6900000000000002E-4</v>
      </c>
      <c r="D17" s="12">
        <f>ROUND(D$3*C17,0)</f>
        <v>106</v>
      </c>
      <c r="E17" s="13">
        <f>ROUND(D17/2,0)</f>
        <v>53</v>
      </c>
      <c r="F17" s="12">
        <f>D17-E17</f>
        <v>53</v>
      </c>
    </row>
    <row r="18" spans="1:6">
      <c r="A18" s="8">
        <v>2</v>
      </c>
      <c r="B18" s="11" t="s">
        <v>1590</v>
      </c>
      <c r="C18" s="11"/>
      <c r="D18" s="9"/>
      <c r="E18" s="11"/>
      <c r="F18" s="11"/>
    </row>
    <row r="19" spans="1:6">
      <c r="A19" s="8"/>
      <c r="B19" s="11" t="s">
        <v>10</v>
      </c>
      <c r="C19" s="10">
        <v>9.3700000000000001E-4</v>
      </c>
      <c r="D19" s="12">
        <f>ROUND(D$3*C19,0)</f>
        <v>270</v>
      </c>
      <c r="E19" s="13">
        <f>ROUND(D19/2,0)</f>
        <v>135</v>
      </c>
      <c r="F19" s="12">
        <f>D19-E19</f>
        <v>135</v>
      </c>
    </row>
    <row r="20" spans="1:6">
      <c r="A20" s="8"/>
      <c r="B20" s="11" t="s">
        <v>11</v>
      </c>
      <c r="C20" s="10">
        <v>2.6800000000000001E-4</v>
      </c>
      <c r="D20" s="12">
        <f>ROUND(D$3*C20,0)</f>
        <v>77</v>
      </c>
      <c r="E20" s="13">
        <f>ROUND(D20/2,0)</f>
        <v>39</v>
      </c>
      <c r="F20" s="12">
        <f>D20-E20</f>
        <v>38</v>
      </c>
    </row>
    <row r="21" spans="1:6">
      <c r="A21" s="8">
        <v>2</v>
      </c>
      <c r="B21" s="11" t="s">
        <v>86</v>
      </c>
      <c r="C21" s="11"/>
      <c r="D21" s="9"/>
      <c r="E21" s="11"/>
      <c r="F21" s="11"/>
    </row>
    <row r="22" spans="1:6">
      <c r="A22" s="8"/>
      <c r="B22" s="11" t="s">
        <v>10</v>
      </c>
      <c r="C22" s="10">
        <v>9.2100000000000005E-4</v>
      </c>
      <c r="D22" s="12">
        <f>ROUND(D$3*C22,0)</f>
        <v>265</v>
      </c>
      <c r="E22" s="13">
        <f>ROUND(D22/2,0)</f>
        <v>133</v>
      </c>
      <c r="F22" s="12">
        <f>D22-E22</f>
        <v>132</v>
      </c>
    </row>
    <row r="23" spans="1:6">
      <c r="A23" s="8"/>
      <c r="B23" s="11" t="s">
        <v>11</v>
      </c>
      <c r="C23" s="10">
        <v>3.8200000000000002E-4</v>
      </c>
      <c r="D23" s="12">
        <f>ROUND(D$3*C23,0)</f>
        <v>110</v>
      </c>
      <c r="E23" s="13">
        <f>ROUND(D23/2,0)</f>
        <v>55</v>
      </c>
      <c r="F23" s="12">
        <f>D23-E23</f>
        <v>55</v>
      </c>
    </row>
    <row r="24" spans="1:6">
      <c r="A24" s="8">
        <v>2</v>
      </c>
      <c r="B24" s="11" t="s">
        <v>1591</v>
      </c>
      <c r="C24" s="11"/>
      <c r="D24" s="9"/>
      <c r="E24" s="11"/>
      <c r="F24" s="11"/>
    </row>
    <row r="25" spans="1:6">
      <c r="A25" s="8"/>
      <c r="B25" s="11" t="s">
        <v>10</v>
      </c>
      <c r="C25" s="10">
        <v>5.7499999999999999E-4</v>
      </c>
      <c r="D25" s="12">
        <f>ROUND(D$3*C25,0)</f>
        <v>166</v>
      </c>
      <c r="E25" s="13">
        <f>ROUND(D25/2,0)</f>
        <v>83</v>
      </c>
      <c r="F25" s="12">
        <f>D25-E25</f>
        <v>83</v>
      </c>
    </row>
    <row r="26" spans="1:6">
      <c r="A26" s="8"/>
      <c r="B26" s="11" t="s">
        <v>11</v>
      </c>
      <c r="C26" s="10">
        <v>2.12E-4</v>
      </c>
      <c r="D26" s="12">
        <f>ROUND(D$3*C26,0)</f>
        <v>61</v>
      </c>
      <c r="E26" s="13">
        <f>ROUND(D26/2,0)</f>
        <v>31</v>
      </c>
      <c r="F26" s="12">
        <f>D26-E26</f>
        <v>30</v>
      </c>
    </row>
    <row r="27" spans="1:6">
      <c r="A27" s="8">
        <v>2</v>
      </c>
      <c r="B27" s="11" t="s">
        <v>49</v>
      </c>
      <c r="C27" s="11"/>
      <c r="D27" s="9"/>
      <c r="E27" s="11"/>
      <c r="F27" s="11"/>
    </row>
    <row r="28" spans="1:6">
      <c r="A28" s="8"/>
      <c r="B28" s="11" t="s">
        <v>10</v>
      </c>
      <c r="C28" s="10">
        <v>3.6600000000000001E-4</v>
      </c>
      <c r="D28" s="12">
        <f>ROUND(D$3*C28,0)</f>
        <v>105</v>
      </c>
      <c r="E28" s="13">
        <f>ROUND(D28/2,0)</f>
        <v>53</v>
      </c>
      <c r="F28" s="12">
        <f>D28-E28</f>
        <v>52</v>
      </c>
    </row>
    <row r="29" spans="1:6">
      <c r="A29" s="8"/>
      <c r="B29" s="11" t="s">
        <v>11</v>
      </c>
      <c r="C29" s="10">
        <v>1.11E-4</v>
      </c>
      <c r="D29" s="12">
        <f>ROUND(D$3*C29,0)</f>
        <v>32</v>
      </c>
      <c r="E29" s="13">
        <f>ROUND(D29/2,0)</f>
        <v>16</v>
      </c>
      <c r="F29" s="12">
        <f>D29-E29</f>
        <v>16</v>
      </c>
    </row>
    <row r="30" spans="1:6">
      <c r="A30" s="8">
        <v>2</v>
      </c>
      <c r="B30" s="11" t="s">
        <v>1592</v>
      </c>
      <c r="C30" s="11"/>
      <c r="D30" s="9"/>
      <c r="E30" s="11"/>
      <c r="F30" s="11"/>
    </row>
    <row r="31" spans="1:6">
      <c r="A31" s="8"/>
      <c r="B31" s="11" t="s">
        <v>10</v>
      </c>
      <c r="C31" s="10">
        <v>7.2760000000000003E-3</v>
      </c>
      <c r="D31" s="12">
        <f>ROUND(D$3*C31,0)</f>
        <v>2095</v>
      </c>
      <c r="E31" s="13">
        <f>ROUND(D31/2,0)</f>
        <v>1048</v>
      </c>
      <c r="F31" s="12">
        <f>D31-E31</f>
        <v>1047</v>
      </c>
    </row>
    <row r="32" spans="1:6">
      <c r="A32" s="8"/>
      <c r="B32" s="11" t="s">
        <v>11</v>
      </c>
      <c r="C32" s="10">
        <v>4.3189999999999999E-3</v>
      </c>
      <c r="D32" s="12">
        <f>ROUND(D$3*C32,0)</f>
        <v>1244</v>
      </c>
      <c r="E32" s="13">
        <f>ROUND(D32/2,0)</f>
        <v>622</v>
      </c>
      <c r="F32" s="12">
        <f>D32-E32</f>
        <v>622</v>
      </c>
    </row>
    <row r="33" spans="1:6">
      <c r="A33" s="8">
        <v>2</v>
      </c>
      <c r="B33" s="11" t="s">
        <v>88</v>
      </c>
      <c r="C33" s="11"/>
      <c r="D33" s="9"/>
      <c r="E33" s="11"/>
      <c r="F33" s="11"/>
    </row>
    <row r="34" spans="1:6">
      <c r="A34" s="8"/>
      <c r="B34" s="11" t="s">
        <v>10</v>
      </c>
      <c r="C34" s="10">
        <v>2.575E-3</v>
      </c>
      <c r="D34" s="12">
        <f t="shared" ref="D34:D42" si="0">ROUND(D$3*C34,0)</f>
        <v>741</v>
      </c>
      <c r="E34" s="13">
        <f t="shared" ref="E34:E42" si="1">ROUND(D34/2,0)</f>
        <v>371</v>
      </c>
      <c r="F34" s="12">
        <f t="shared" ref="F34:F42" si="2">D34-E34</f>
        <v>370</v>
      </c>
    </row>
    <row r="35" spans="1:6">
      <c r="A35" s="8"/>
      <c r="B35" s="11" t="s">
        <v>11</v>
      </c>
      <c r="C35" s="10">
        <v>3.496E-3</v>
      </c>
      <c r="D35" s="12">
        <f t="shared" si="0"/>
        <v>1007</v>
      </c>
      <c r="E35" s="13">
        <f t="shared" si="1"/>
        <v>504</v>
      </c>
      <c r="F35" s="12">
        <f t="shared" si="2"/>
        <v>503</v>
      </c>
    </row>
    <row r="36" spans="1:6">
      <c r="A36" s="8">
        <v>3</v>
      </c>
      <c r="B36" s="11" t="s">
        <v>1593</v>
      </c>
      <c r="C36" s="10">
        <v>1.1000000000000001E-3</v>
      </c>
      <c r="D36" s="12">
        <f t="shared" si="0"/>
        <v>317</v>
      </c>
      <c r="E36" s="13">
        <f t="shared" si="1"/>
        <v>159</v>
      </c>
      <c r="F36" s="12">
        <f t="shared" si="2"/>
        <v>158</v>
      </c>
    </row>
    <row r="37" spans="1:6">
      <c r="A37" s="8">
        <v>3</v>
      </c>
      <c r="B37" s="11" t="s">
        <v>1594</v>
      </c>
      <c r="C37" s="10">
        <v>2.2850000000000001E-3</v>
      </c>
      <c r="D37" s="12">
        <f t="shared" si="0"/>
        <v>658</v>
      </c>
      <c r="E37" s="13">
        <f t="shared" si="1"/>
        <v>329</v>
      </c>
      <c r="F37" s="12">
        <f t="shared" si="2"/>
        <v>329</v>
      </c>
    </row>
    <row r="38" spans="1:6">
      <c r="A38" s="8">
        <v>3</v>
      </c>
      <c r="B38" s="11" t="s">
        <v>1595</v>
      </c>
      <c r="C38" s="10">
        <v>0</v>
      </c>
      <c r="D38" s="12">
        <f t="shared" si="0"/>
        <v>0</v>
      </c>
      <c r="E38" s="13">
        <f t="shared" si="1"/>
        <v>0</v>
      </c>
      <c r="F38" s="12">
        <f t="shared" si="2"/>
        <v>0</v>
      </c>
    </row>
    <row r="39" spans="1:6">
      <c r="A39" s="8">
        <v>3</v>
      </c>
      <c r="B39" s="11" t="s">
        <v>1596</v>
      </c>
      <c r="C39" s="10">
        <v>7.1939999999999999E-3</v>
      </c>
      <c r="D39" s="12">
        <f t="shared" si="0"/>
        <v>2071</v>
      </c>
      <c r="E39" s="13">
        <f t="shared" si="1"/>
        <v>1036</v>
      </c>
      <c r="F39" s="12">
        <f t="shared" si="2"/>
        <v>1035</v>
      </c>
    </row>
    <row r="40" spans="1:6">
      <c r="A40" s="8">
        <v>3</v>
      </c>
      <c r="B40" s="11" t="s">
        <v>1597</v>
      </c>
      <c r="C40" s="10">
        <v>3.1960000000000001E-3</v>
      </c>
      <c r="D40" s="12">
        <f t="shared" si="0"/>
        <v>920</v>
      </c>
      <c r="E40" s="13">
        <f t="shared" si="1"/>
        <v>460</v>
      </c>
      <c r="F40" s="12">
        <f t="shared" si="2"/>
        <v>460</v>
      </c>
    </row>
    <row r="41" spans="1:6">
      <c r="A41" s="8">
        <v>3</v>
      </c>
      <c r="B41" s="11" t="s">
        <v>1598</v>
      </c>
      <c r="C41" s="10">
        <v>9.2100000000000005E-4</v>
      </c>
      <c r="D41" s="12">
        <f t="shared" si="0"/>
        <v>265</v>
      </c>
      <c r="E41" s="13">
        <f t="shared" si="1"/>
        <v>133</v>
      </c>
      <c r="F41" s="12">
        <f t="shared" si="2"/>
        <v>132</v>
      </c>
    </row>
    <row r="42" spans="1:6">
      <c r="A42" s="8">
        <v>4</v>
      </c>
      <c r="B42" s="11" t="s">
        <v>1599</v>
      </c>
      <c r="C42" s="10">
        <v>0.38153399999999998</v>
      </c>
      <c r="D42" s="9">
        <f t="shared" si="0"/>
        <v>109856</v>
      </c>
      <c r="E42" s="11">
        <f t="shared" si="1"/>
        <v>54928</v>
      </c>
      <c r="F42" s="9">
        <f t="shared" si="2"/>
        <v>54928</v>
      </c>
    </row>
    <row r="43" spans="1:6">
      <c r="A43" s="8"/>
      <c r="B43" s="11" t="s">
        <v>28</v>
      </c>
      <c r="C43" s="11"/>
      <c r="D43" s="14">
        <v>0.47156599999999999</v>
      </c>
      <c r="E43" s="11"/>
      <c r="F43" s="11"/>
    </row>
    <row r="44" spans="1:6">
      <c r="A44" s="8"/>
      <c r="B44" s="11" t="s">
        <v>29</v>
      </c>
      <c r="C44" s="11"/>
      <c r="D44" s="15">
        <f>ROUND(D42*D43,0)</f>
        <v>51804</v>
      </c>
      <c r="E44" s="16">
        <f>ROUND(D44/2,0)</f>
        <v>25902</v>
      </c>
      <c r="F44" s="15">
        <f>D44-E44</f>
        <v>25902</v>
      </c>
    </row>
    <row r="45" spans="1:6">
      <c r="A45" s="8"/>
      <c r="B45" s="11" t="s">
        <v>30</v>
      </c>
      <c r="C45" s="11"/>
      <c r="D45" s="12">
        <f>+D42-D44</f>
        <v>58052</v>
      </c>
      <c r="E45" s="13">
        <f>ROUND(D45/2,0)</f>
        <v>29026</v>
      </c>
      <c r="F45" s="12">
        <f>D45-E45</f>
        <v>29026</v>
      </c>
    </row>
    <row r="46" spans="1:6">
      <c r="A46" s="8">
        <v>4</v>
      </c>
      <c r="B46" s="11" t="s">
        <v>1600</v>
      </c>
      <c r="C46" s="10">
        <v>0.32007200000000002</v>
      </c>
      <c r="D46" s="9">
        <f>ROUND(D$3*C46,0)</f>
        <v>92159</v>
      </c>
      <c r="E46" s="11">
        <f>ROUND(D46/2,0)</f>
        <v>46080</v>
      </c>
      <c r="F46" s="9">
        <f>D46-E46</f>
        <v>46079</v>
      </c>
    </row>
    <row r="47" spans="1:6">
      <c r="A47" s="8"/>
      <c r="B47" s="11" t="s">
        <v>28</v>
      </c>
      <c r="C47" s="11"/>
      <c r="D47" s="14">
        <v>0.49704999999999999</v>
      </c>
      <c r="E47" s="11"/>
      <c r="F47" s="11"/>
    </row>
    <row r="48" spans="1:6">
      <c r="A48" s="8"/>
      <c r="B48" s="11" t="s">
        <v>29</v>
      </c>
      <c r="C48" s="11"/>
      <c r="D48" s="15">
        <f>ROUND(D46*D47,0)</f>
        <v>45808</v>
      </c>
      <c r="E48" s="16">
        <f t="shared" ref="E48:E53" si="3">ROUND(D48/2,0)</f>
        <v>22904</v>
      </c>
      <c r="F48" s="15">
        <f t="shared" ref="F48:F53" si="4">D48-E48</f>
        <v>22904</v>
      </c>
    </row>
    <row r="49" spans="1:8">
      <c r="A49" s="8"/>
      <c r="B49" s="11" t="s">
        <v>30</v>
      </c>
      <c r="C49" s="11"/>
      <c r="D49" s="12">
        <f>+D46-D48</f>
        <v>46351</v>
      </c>
      <c r="E49" s="13">
        <f t="shared" si="3"/>
        <v>23176</v>
      </c>
      <c r="F49" s="12">
        <f t="shared" si="4"/>
        <v>23175</v>
      </c>
    </row>
    <row r="50" spans="1:8">
      <c r="A50" s="8">
        <v>5</v>
      </c>
      <c r="B50" s="11" t="s">
        <v>1601</v>
      </c>
      <c r="C50" s="10">
        <v>2.0326E-2</v>
      </c>
      <c r="D50" s="12">
        <f>ROUND(D$3*C50,0)</f>
        <v>5853</v>
      </c>
      <c r="E50" s="13">
        <f t="shared" si="3"/>
        <v>2927</v>
      </c>
      <c r="F50" s="12">
        <f t="shared" si="4"/>
        <v>2926</v>
      </c>
    </row>
    <row r="51" spans="1:8">
      <c r="A51" s="8">
        <v>5</v>
      </c>
      <c r="B51" s="11" t="s">
        <v>1602</v>
      </c>
      <c r="C51" s="10">
        <v>3.3008000000000003E-2</v>
      </c>
      <c r="D51" s="12">
        <f>ROUND(D$3*C51,0)</f>
        <v>9504</v>
      </c>
      <c r="E51" s="13">
        <f t="shared" si="3"/>
        <v>4752</v>
      </c>
      <c r="F51" s="12">
        <f t="shared" si="4"/>
        <v>4752</v>
      </c>
    </row>
    <row r="52" spans="1:8">
      <c r="A52" s="8">
        <v>6</v>
      </c>
      <c r="B52" s="11" t="s">
        <v>1603</v>
      </c>
      <c r="C52" s="10">
        <v>9.0259999999999993E-3</v>
      </c>
      <c r="D52" s="12">
        <f>ROUND(D$3*C52,0)</f>
        <v>2599</v>
      </c>
      <c r="E52" s="13">
        <f t="shared" si="3"/>
        <v>1300</v>
      </c>
      <c r="F52" s="12">
        <f t="shared" si="4"/>
        <v>1299</v>
      </c>
    </row>
    <row r="53" spans="1:8">
      <c r="A53" s="8">
        <v>6</v>
      </c>
      <c r="B53" s="11" t="s">
        <v>1604</v>
      </c>
      <c r="C53" s="10">
        <v>7.1740000000001247E-3</v>
      </c>
      <c r="D53" s="12">
        <f>+D3-SUM(D4:D5)-SUM(D10:D42)-D46-SUM(D50:D52)</f>
        <v>2064</v>
      </c>
      <c r="E53" s="13">
        <f t="shared" si="3"/>
        <v>1032</v>
      </c>
      <c r="F53" s="12">
        <f t="shared" si="4"/>
        <v>1032</v>
      </c>
    </row>
    <row r="54" spans="1:8">
      <c r="A54" s="8"/>
      <c r="B54" s="28" t="s">
        <v>288</v>
      </c>
      <c r="C54" s="10">
        <v>1</v>
      </c>
      <c r="D54" s="12">
        <f>+D4+SUM(D7:D41)+SUM(D44:D45)+SUM(D48:D53)</f>
        <v>287932</v>
      </c>
      <c r="E54" s="12">
        <f>+E4+SUM(E7:E41)+SUM(E44:E45)+SUM(E48:E53)</f>
        <v>143974</v>
      </c>
      <c r="F54" s="12">
        <f>+F4+SUM(F7:F41)+SUM(F44:F45)+SUM(F48:F53)</f>
        <v>143958</v>
      </c>
    </row>
    <row r="55" spans="1:8">
      <c r="B55" s="18" t="s">
        <v>38</v>
      </c>
      <c r="D55" s="19">
        <f>+D4</f>
        <v>428</v>
      </c>
      <c r="E55" s="19">
        <f>+E4</f>
        <v>214</v>
      </c>
      <c r="F55" s="19">
        <f>+F4</f>
        <v>214</v>
      </c>
    </row>
    <row r="56" spans="1:8">
      <c r="B56" s="2" t="s">
        <v>39</v>
      </c>
      <c r="D56" s="19">
        <f>+D7</f>
        <v>4546</v>
      </c>
      <c r="E56" s="19">
        <f>+E7</f>
        <v>2273</v>
      </c>
      <c r="F56" s="19">
        <f>+F7</f>
        <v>2273</v>
      </c>
    </row>
    <row r="57" spans="1:8">
      <c r="B57" s="2" t="s">
        <v>40</v>
      </c>
      <c r="D57" s="19">
        <f>+D44+D48</f>
        <v>97612</v>
      </c>
      <c r="E57" s="19">
        <f>+E44+E48</f>
        <v>48806</v>
      </c>
      <c r="F57" s="19">
        <f>+F44+F48</f>
        <v>48806</v>
      </c>
      <c r="H57" s="3">
        <v>1</v>
      </c>
    </row>
    <row r="58" spans="1:8">
      <c r="B58" s="18" t="s">
        <v>41</v>
      </c>
      <c r="D58" s="19">
        <f>+D54-D55-D56-D57</f>
        <v>185346</v>
      </c>
      <c r="E58" s="19">
        <f>+E54-E55-E56-E57</f>
        <v>92681</v>
      </c>
      <c r="F58" s="19">
        <f>+F54-F55-F56-F57</f>
        <v>92665</v>
      </c>
      <c r="H58" s="3">
        <v>2</v>
      </c>
    </row>
    <row r="60" spans="1:8" hidden="1">
      <c r="B60" s="3" t="s">
        <v>42</v>
      </c>
      <c r="C60" s="4">
        <v>-3.9999999998756308E-6</v>
      </c>
      <c r="D60" s="3">
        <f>+D53-ROUND(D3*C53,0)</f>
        <v>-2</v>
      </c>
    </row>
    <row r="71" spans="1:1">
      <c r="A71" s="1" t="s">
        <v>590</v>
      </c>
    </row>
  </sheetData>
  <pageMargins left="0.7" right="0.7" top="0.75" bottom="0.75" header="0.3" footer="0.3"/>
  <pageSetup scale="64"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76">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710937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3.710937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3.710937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3.710937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3.710937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3.710937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3.710937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3.710937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3.710937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3.710937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3.710937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3.710937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3.710937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3.710937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3.710937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3.710937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3.710937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3.710937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3.710937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3.710937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3.710937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3.710937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3.710937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3.710937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3.710937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3.710937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3.710937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3.710937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3.710937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3.710937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3.710937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3.710937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3.710937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3.710937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3.710937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3.710937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3.710937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3.710937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3.710937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3.710937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3.710937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3.710937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3.710937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3.710937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3.710937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3.710937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3.710937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3.710937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3.710937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3.710937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3.710937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3.710937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3.710937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3.710937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3.710937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3.710937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3.710937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3.710937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3.710937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3.710937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3.710937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3.710937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3.710937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1605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Worksheet'!$D$77</f>
        <v>133202</v>
      </c>
      <c r="E3" s="11"/>
      <c r="F3" s="11"/>
    </row>
    <row r="4" spans="1:6">
      <c r="A4" s="8">
        <v>0</v>
      </c>
      <c r="B4" s="11" t="s">
        <v>4</v>
      </c>
      <c r="C4" s="10">
        <v>1.101E-3</v>
      </c>
      <c r="D4" s="12">
        <f>ROUND(D$3*C4,0)</f>
        <v>147</v>
      </c>
      <c r="E4" s="13">
        <f>ROUND(D4/2,0)</f>
        <v>74</v>
      </c>
      <c r="F4" s="12">
        <f>D4-E4</f>
        <v>73</v>
      </c>
    </row>
    <row r="5" spans="1:6">
      <c r="A5" s="8">
        <v>1</v>
      </c>
      <c r="B5" s="11" t="s">
        <v>1606</v>
      </c>
      <c r="C5" s="10">
        <v>0.214808</v>
      </c>
      <c r="D5" s="9">
        <f>ROUND(D$3*C5,0)</f>
        <v>28613</v>
      </c>
      <c r="E5" s="11">
        <f>ROUND(D5/2,0)</f>
        <v>14307</v>
      </c>
      <c r="F5" s="9">
        <f>D5-E5</f>
        <v>14306</v>
      </c>
    </row>
    <row r="6" spans="1:6">
      <c r="A6" s="8"/>
      <c r="B6" s="11" t="s">
        <v>6</v>
      </c>
      <c r="C6" s="11"/>
      <c r="D6" s="14">
        <v>0.37206899999999998</v>
      </c>
      <c r="E6" s="11"/>
      <c r="F6" s="11"/>
    </row>
    <row r="7" spans="1:6">
      <c r="A7" s="8"/>
      <c r="B7" s="11" t="s">
        <v>7</v>
      </c>
      <c r="C7" s="11"/>
      <c r="D7" s="15">
        <f>ROUND(D5*D6,0)</f>
        <v>10646</v>
      </c>
      <c r="E7" s="16">
        <f>ROUND(D7/2,0)</f>
        <v>5323</v>
      </c>
      <c r="F7" s="15">
        <f>D7-E7</f>
        <v>5323</v>
      </c>
    </row>
    <row r="8" spans="1:6">
      <c r="A8" s="8"/>
      <c r="B8" s="11" t="s">
        <v>8</v>
      </c>
      <c r="C8" s="11"/>
      <c r="D8" s="12">
        <f>+D5-D7</f>
        <v>17967</v>
      </c>
      <c r="E8" s="13">
        <f>ROUND(D8/2,0)</f>
        <v>8984</v>
      </c>
      <c r="F8" s="12">
        <f>D8-E8</f>
        <v>8983</v>
      </c>
    </row>
    <row r="9" spans="1:6">
      <c r="A9" s="8">
        <v>2</v>
      </c>
      <c r="B9" s="11" t="s">
        <v>1607</v>
      </c>
      <c r="C9" s="11"/>
      <c r="D9" s="9"/>
      <c r="E9" s="11"/>
      <c r="F9" s="11"/>
    </row>
    <row r="10" spans="1:6">
      <c r="A10" s="8"/>
      <c r="B10" s="11" t="s">
        <v>10</v>
      </c>
      <c r="C10" s="10">
        <v>3.055E-3</v>
      </c>
      <c r="D10" s="12">
        <f>ROUND(D$3*C10,0)</f>
        <v>407</v>
      </c>
      <c r="E10" s="13">
        <f>ROUND(D10/2,0)</f>
        <v>204</v>
      </c>
      <c r="F10" s="12">
        <f>D10-E10</f>
        <v>203</v>
      </c>
    </row>
    <row r="11" spans="1:6">
      <c r="A11" s="8"/>
      <c r="B11" s="11" t="s">
        <v>11</v>
      </c>
      <c r="C11" s="10">
        <v>2.307E-3</v>
      </c>
      <c r="D11" s="12">
        <f>ROUND(D$3*C11,0)</f>
        <v>307</v>
      </c>
      <c r="E11" s="13">
        <f>ROUND(D11/2,0)</f>
        <v>154</v>
      </c>
      <c r="F11" s="12">
        <f>D11-E11</f>
        <v>153</v>
      </c>
    </row>
    <row r="12" spans="1:6">
      <c r="A12" s="8">
        <v>2</v>
      </c>
      <c r="B12" s="11" t="s">
        <v>107</v>
      </c>
      <c r="C12" s="11"/>
      <c r="D12" s="9"/>
      <c r="E12" s="11"/>
      <c r="F12" s="11"/>
    </row>
    <row r="13" spans="1:6">
      <c r="A13" s="8"/>
      <c r="B13" s="11" t="s">
        <v>10</v>
      </c>
      <c r="C13" s="10">
        <v>1.828E-3</v>
      </c>
      <c r="D13" s="12">
        <f>ROUND(D$3*C13,0)</f>
        <v>243</v>
      </c>
      <c r="E13" s="13">
        <f>ROUND(D13/2,0)</f>
        <v>122</v>
      </c>
      <c r="F13" s="12">
        <f>D13-E13</f>
        <v>121</v>
      </c>
    </row>
    <row r="14" spans="1:6">
      <c r="A14" s="8"/>
      <c r="B14" s="11" t="s">
        <v>11</v>
      </c>
      <c r="C14" s="10">
        <v>8.3299999999999997E-4</v>
      </c>
      <c r="D14" s="12">
        <f>ROUND(D$3*C14,0)</f>
        <v>111</v>
      </c>
      <c r="E14" s="13">
        <f>ROUND(D14/2,0)</f>
        <v>56</v>
      </c>
      <c r="F14" s="12">
        <f>D14-E14</f>
        <v>55</v>
      </c>
    </row>
    <row r="15" spans="1:6">
      <c r="A15" s="8">
        <v>2</v>
      </c>
      <c r="B15" s="11" t="s">
        <v>504</v>
      </c>
      <c r="C15" s="11"/>
      <c r="D15" s="9"/>
      <c r="E15" s="11"/>
      <c r="F15" s="11"/>
    </row>
    <row r="16" spans="1:6">
      <c r="A16" s="8"/>
      <c r="B16" s="11" t="s">
        <v>10</v>
      </c>
      <c r="C16" s="10">
        <v>1.6720000000000001E-3</v>
      </c>
      <c r="D16" s="12">
        <f>ROUND(D$3*C16,0)</f>
        <v>223</v>
      </c>
      <c r="E16" s="13">
        <f>ROUND(D16/2,0)</f>
        <v>112</v>
      </c>
      <c r="F16" s="12">
        <f>D16-E16</f>
        <v>111</v>
      </c>
    </row>
    <row r="17" spans="1:6">
      <c r="A17" s="8"/>
      <c r="B17" s="11" t="s">
        <v>11</v>
      </c>
      <c r="C17" s="10">
        <v>1.122E-3</v>
      </c>
      <c r="D17" s="12">
        <f>ROUND(D$3*C17,0)</f>
        <v>149</v>
      </c>
      <c r="E17" s="13">
        <f>ROUND(D17/2,0)</f>
        <v>75</v>
      </c>
      <c r="F17" s="12">
        <f>D17-E17</f>
        <v>74</v>
      </c>
    </row>
    <row r="18" spans="1:6">
      <c r="A18" s="8">
        <v>2</v>
      </c>
      <c r="B18" s="11" t="s">
        <v>49</v>
      </c>
      <c r="C18" s="11"/>
      <c r="D18" s="9"/>
      <c r="E18" s="11"/>
      <c r="F18" s="11"/>
    </row>
    <row r="19" spans="1:6">
      <c r="A19" s="8"/>
      <c r="B19" s="11" t="s">
        <v>10</v>
      </c>
      <c r="C19" s="10">
        <v>3.5300000000000002E-4</v>
      </c>
      <c r="D19" s="12">
        <f>ROUND(D$3*C19,0)</f>
        <v>47</v>
      </c>
      <c r="E19" s="13">
        <f>ROUND(D19/2,0)</f>
        <v>24</v>
      </c>
      <c r="F19" s="12">
        <f>D19-E19</f>
        <v>23</v>
      </c>
    </row>
    <row r="20" spans="1:6">
      <c r="A20" s="8"/>
      <c r="B20" s="11" t="s">
        <v>11</v>
      </c>
      <c r="C20" s="10">
        <v>1.6200000000000001E-4</v>
      </c>
      <c r="D20" s="12">
        <f>ROUND(D$3*C20,0)</f>
        <v>22</v>
      </c>
      <c r="E20" s="13">
        <f>ROUND(D20/2,0)</f>
        <v>11</v>
      </c>
      <c r="F20" s="12">
        <f>D20-E20</f>
        <v>11</v>
      </c>
    </row>
    <row r="21" spans="1:6">
      <c r="A21" s="8">
        <v>2</v>
      </c>
      <c r="B21" s="11" t="s">
        <v>1608</v>
      </c>
      <c r="C21" s="11"/>
      <c r="D21" s="9"/>
      <c r="E21" s="11"/>
      <c r="F21" s="11"/>
    </row>
    <row r="22" spans="1:6">
      <c r="A22" s="8"/>
      <c r="B22" s="11" t="s">
        <v>10</v>
      </c>
      <c r="C22" s="10">
        <v>4.5899999999999999E-4</v>
      </c>
      <c r="D22" s="12">
        <f>ROUND(D$3*C22,0)</f>
        <v>61</v>
      </c>
      <c r="E22" s="13">
        <f>ROUND(D22/2,0)</f>
        <v>31</v>
      </c>
      <c r="F22" s="12">
        <f>D22-E22</f>
        <v>30</v>
      </c>
    </row>
    <row r="23" spans="1:6">
      <c r="A23" s="8"/>
      <c r="B23" s="11" t="s">
        <v>11</v>
      </c>
      <c r="C23" s="10">
        <v>3.1799999999999998E-4</v>
      </c>
      <c r="D23" s="12">
        <f>ROUND(D$3*C23,0)</f>
        <v>42</v>
      </c>
      <c r="E23" s="13">
        <f>ROUND(D23/2,0)</f>
        <v>21</v>
      </c>
      <c r="F23" s="12">
        <f>D23-E23</f>
        <v>21</v>
      </c>
    </row>
    <row r="24" spans="1:6">
      <c r="A24" s="8">
        <v>2</v>
      </c>
      <c r="B24" s="11" t="s">
        <v>223</v>
      </c>
      <c r="C24" s="11"/>
      <c r="D24" s="9"/>
      <c r="E24" s="11"/>
      <c r="F24" s="11"/>
    </row>
    <row r="25" spans="1:6">
      <c r="A25" s="8"/>
      <c r="B25" s="11" t="s">
        <v>10</v>
      </c>
      <c r="C25" s="10">
        <v>2.1310000000000001E-3</v>
      </c>
      <c r="D25" s="12">
        <f>ROUND(D$3*C25,0)</f>
        <v>284</v>
      </c>
      <c r="E25" s="13">
        <f>ROUND(D25/2,0)</f>
        <v>142</v>
      </c>
      <c r="F25" s="12">
        <f>D25-E25</f>
        <v>142</v>
      </c>
    </row>
    <row r="26" spans="1:6">
      <c r="A26" s="8"/>
      <c r="B26" s="11" t="s">
        <v>11</v>
      </c>
      <c r="C26" s="10">
        <v>3.408E-3</v>
      </c>
      <c r="D26" s="12">
        <f>ROUND(D$3*C26,0)</f>
        <v>454</v>
      </c>
      <c r="E26" s="13">
        <f>ROUND(D26/2,0)</f>
        <v>227</v>
      </c>
      <c r="F26" s="12">
        <f>D26-E26</f>
        <v>227</v>
      </c>
    </row>
    <row r="27" spans="1:6">
      <c r="A27" s="8">
        <v>2</v>
      </c>
      <c r="B27" s="11" t="s">
        <v>1609</v>
      </c>
      <c r="C27" s="11"/>
      <c r="D27" s="9"/>
      <c r="E27" s="11"/>
      <c r="F27" s="11"/>
    </row>
    <row r="28" spans="1:6">
      <c r="A28" s="8"/>
      <c r="B28" s="11" t="s">
        <v>10</v>
      </c>
      <c r="C28" s="10">
        <v>6.2379999999999996E-3</v>
      </c>
      <c r="D28" s="12">
        <f>ROUND(D$3*C28,0)</f>
        <v>831</v>
      </c>
      <c r="E28" s="13">
        <f>ROUND(D28/2,0)</f>
        <v>416</v>
      </c>
      <c r="F28" s="12">
        <f>D28-E28</f>
        <v>415</v>
      </c>
    </row>
    <row r="29" spans="1:6">
      <c r="A29" s="8"/>
      <c r="B29" s="11" t="s">
        <v>11</v>
      </c>
      <c r="C29" s="10">
        <v>3.9160000000000002E-3</v>
      </c>
      <c r="D29" s="12">
        <f>ROUND(D$3*C29,0)</f>
        <v>522</v>
      </c>
      <c r="E29" s="13">
        <f>ROUND(D29/2,0)</f>
        <v>261</v>
      </c>
      <c r="F29" s="12">
        <f>D29-E29</f>
        <v>261</v>
      </c>
    </row>
    <row r="30" spans="1:6">
      <c r="A30" s="8">
        <v>2</v>
      </c>
      <c r="B30" s="11" t="s">
        <v>22</v>
      </c>
      <c r="C30" s="11"/>
      <c r="D30" s="9"/>
      <c r="E30" s="11"/>
      <c r="F30" s="11"/>
    </row>
    <row r="31" spans="1:6">
      <c r="A31" s="8"/>
      <c r="B31" s="11" t="s">
        <v>10</v>
      </c>
      <c r="C31" s="10">
        <v>4.6430000000000004E-3</v>
      </c>
      <c r="D31" s="12">
        <f>ROUND(D$3*C31,0)</f>
        <v>618</v>
      </c>
      <c r="E31" s="13">
        <f>ROUND(D31/2,0)</f>
        <v>309</v>
      </c>
      <c r="F31" s="12">
        <f>D31-E31</f>
        <v>309</v>
      </c>
    </row>
    <row r="32" spans="1:6">
      <c r="A32" s="8"/>
      <c r="B32" s="11" t="s">
        <v>11</v>
      </c>
      <c r="C32" s="10">
        <v>2.3709999999999998E-3</v>
      </c>
      <c r="D32" s="12">
        <f>ROUND(D$3*C32,0)</f>
        <v>316</v>
      </c>
      <c r="E32" s="13">
        <f>ROUND(D32/2,0)</f>
        <v>158</v>
      </c>
      <c r="F32" s="12">
        <f>D32-E32</f>
        <v>158</v>
      </c>
    </row>
    <row r="33" spans="1:6">
      <c r="A33" s="8">
        <v>2</v>
      </c>
      <c r="B33" s="11" t="s">
        <v>61</v>
      </c>
      <c r="C33" s="11"/>
      <c r="D33" s="9"/>
      <c r="E33" s="11"/>
      <c r="F33" s="11"/>
    </row>
    <row r="34" spans="1:6">
      <c r="A34" s="8"/>
      <c r="B34" s="11" t="s">
        <v>10</v>
      </c>
      <c r="C34" s="10">
        <v>1.6509999999999999E-3</v>
      </c>
      <c r="D34" s="12">
        <f t="shared" ref="D34:D39" si="0">ROUND(D$3*C34,0)</f>
        <v>220</v>
      </c>
      <c r="E34" s="13">
        <f t="shared" ref="E34:E39" si="1">ROUND(D34/2,0)</f>
        <v>110</v>
      </c>
      <c r="F34" s="12">
        <f t="shared" ref="F34:F39" si="2">D34-E34</f>
        <v>110</v>
      </c>
    </row>
    <row r="35" spans="1:6">
      <c r="A35" s="8"/>
      <c r="B35" s="11" t="s">
        <v>11</v>
      </c>
      <c r="C35" s="10">
        <v>1.15E-3</v>
      </c>
      <c r="D35" s="12">
        <f t="shared" si="0"/>
        <v>153</v>
      </c>
      <c r="E35" s="13">
        <f t="shared" si="1"/>
        <v>77</v>
      </c>
      <c r="F35" s="12">
        <f t="shared" si="2"/>
        <v>76</v>
      </c>
    </row>
    <row r="36" spans="1:6">
      <c r="A36" s="8">
        <v>3</v>
      </c>
      <c r="B36" s="11" t="s">
        <v>1610</v>
      </c>
      <c r="C36" s="10">
        <v>2.5360000000000001E-2</v>
      </c>
      <c r="D36" s="12">
        <f t="shared" si="0"/>
        <v>3378</v>
      </c>
      <c r="E36" s="13">
        <f t="shared" si="1"/>
        <v>1689</v>
      </c>
      <c r="F36" s="12">
        <f t="shared" si="2"/>
        <v>1689</v>
      </c>
    </row>
    <row r="37" spans="1:6">
      <c r="A37" s="8">
        <v>3</v>
      </c>
      <c r="B37" s="11" t="s">
        <v>1611</v>
      </c>
      <c r="C37" s="10">
        <v>2.2841E-2</v>
      </c>
      <c r="D37" s="12">
        <f t="shared" si="0"/>
        <v>3042</v>
      </c>
      <c r="E37" s="13">
        <f t="shared" si="1"/>
        <v>1521</v>
      </c>
      <c r="F37" s="12">
        <f t="shared" si="2"/>
        <v>1521</v>
      </c>
    </row>
    <row r="38" spans="1:6">
      <c r="A38" s="8">
        <v>3</v>
      </c>
      <c r="B38" s="11" t="s">
        <v>1612</v>
      </c>
      <c r="C38" s="10">
        <v>1.5016E-2</v>
      </c>
      <c r="D38" s="12">
        <f t="shared" si="0"/>
        <v>2000</v>
      </c>
      <c r="E38" s="13">
        <f t="shared" si="1"/>
        <v>1000</v>
      </c>
      <c r="F38" s="12">
        <f t="shared" si="2"/>
        <v>1000</v>
      </c>
    </row>
    <row r="39" spans="1:6">
      <c r="A39" s="8">
        <v>4</v>
      </c>
      <c r="B39" s="11" t="s">
        <v>557</v>
      </c>
      <c r="C39" s="10">
        <v>1.3448999999999999E-2</v>
      </c>
      <c r="D39" s="9">
        <f t="shared" si="0"/>
        <v>1791</v>
      </c>
      <c r="E39" s="11">
        <f t="shared" si="1"/>
        <v>896</v>
      </c>
      <c r="F39" s="9">
        <f t="shared" si="2"/>
        <v>895</v>
      </c>
    </row>
    <row r="40" spans="1:6">
      <c r="A40" s="8"/>
      <c r="B40" s="11" t="s">
        <v>28</v>
      </c>
      <c r="C40" s="11"/>
      <c r="D40" s="14">
        <v>0.48539900000000002</v>
      </c>
      <c r="E40" s="11"/>
      <c r="F40" s="11"/>
    </row>
    <row r="41" spans="1:6">
      <c r="A41" s="8"/>
      <c r="B41" s="11" t="s">
        <v>29</v>
      </c>
      <c r="C41" s="11"/>
      <c r="D41" s="15">
        <f>ROUND(D39*D40,0)</f>
        <v>869</v>
      </c>
      <c r="E41" s="16">
        <f>ROUND(D41/2,0)</f>
        <v>435</v>
      </c>
      <c r="F41" s="15">
        <f>D41-E41</f>
        <v>434</v>
      </c>
    </row>
    <row r="42" spans="1:6">
      <c r="A42" s="8"/>
      <c r="B42" s="11" t="s">
        <v>30</v>
      </c>
      <c r="C42" s="11"/>
      <c r="D42" s="12">
        <f>+D39-D41</f>
        <v>922</v>
      </c>
      <c r="E42" s="13">
        <f>ROUND(D42/2,0)</f>
        <v>461</v>
      </c>
      <c r="F42" s="12">
        <f>D42-E42</f>
        <v>461</v>
      </c>
    </row>
    <row r="43" spans="1:6">
      <c r="A43" s="8">
        <v>4</v>
      </c>
      <c r="B43" s="11" t="s">
        <v>1613</v>
      </c>
      <c r="C43" s="10">
        <v>0.241651</v>
      </c>
      <c r="D43" s="9">
        <f>ROUND(D$3*C43,0)</f>
        <v>32188</v>
      </c>
      <c r="E43" s="11">
        <f>ROUND(D43/2,0)</f>
        <v>16094</v>
      </c>
      <c r="F43" s="9">
        <f>D43-E43</f>
        <v>16094</v>
      </c>
    </row>
    <row r="44" spans="1:6">
      <c r="A44" s="8"/>
      <c r="B44" s="11" t="s">
        <v>28</v>
      </c>
      <c r="C44" s="11"/>
      <c r="D44" s="14">
        <v>0.36119899999999999</v>
      </c>
      <c r="E44" s="11"/>
      <c r="F44" s="11"/>
    </row>
    <row r="45" spans="1:6">
      <c r="A45" s="8"/>
      <c r="B45" s="11" t="s">
        <v>29</v>
      </c>
      <c r="C45" s="11"/>
      <c r="D45" s="15">
        <f>ROUND(D43*D44,0)</f>
        <v>11626</v>
      </c>
      <c r="E45" s="16">
        <f>ROUND(D45/2,0)</f>
        <v>5813</v>
      </c>
      <c r="F45" s="15">
        <f>D45-E45</f>
        <v>5813</v>
      </c>
    </row>
    <row r="46" spans="1:6">
      <c r="A46" s="8"/>
      <c r="B46" s="11" t="s">
        <v>30</v>
      </c>
      <c r="C46" s="11"/>
      <c r="D46" s="12">
        <f>+D43-D45</f>
        <v>20562</v>
      </c>
      <c r="E46" s="13">
        <f>ROUND(D46/2,0)</f>
        <v>10281</v>
      </c>
      <c r="F46" s="12">
        <f>D46-E46</f>
        <v>10281</v>
      </c>
    </row>
    <row r="47" spans="1:6">
      <c r="A47" s="8">
        <v>4</v>
      </c>
      <c r="B47" s="11" t="s">
        <v>1469</v>
      </c>
      <c r="C47" s="10">
        <v>0.20136599999999999</v>
      </c>
      <c r="D47" s="9">
        <f>ROUND(D$3*C47,0)</f>
        <v>26822</v>
      </c>
      <c r="E47" s="11">
        <f>ROUND(D47/2,0)</f>
        <v>13411</v>
      </c>
      <c r="F47" s="9">
        <f>D47-E47</f>
        <v>13411</v>
      </c>
    </row>
    <row r="48" spans="1:6">
      <c r="A48" s="8"/>
      <c r="B48" s="11" t="s">
        <v>28</v>
      </c>
      <c r="C48" s="11"/>
      <c r="D48" s="14">
        <v>0.35518300000000003</v>
      </c>
      <c r="E48" s="11"/>
      <c r="F48" s="11"/>
    </row>
    <row r="49" spans="1:8">
      <c r="A49" s="8"/>
      <c r="B49" s="11" t="s">
        <v>29</v>
      </c>
      <c r="C49" s="11"/>
      <c r="D49" s="15">
        <f>ROUND(D47*D48,0)</f>
        <v>9527</v>
      </c>
      <c r="E49" s="16">
        <f>ROUND(D49/2,0)</f>
        <v>4764</v>
      </c>
      <c r="F49" s="15">
        <f>D49-E49</f>
        <v>4763</v>
      </c>
    </row>
    <row r="50" spans="1:8">
      <c r="A50" s="8"/>
      <c r="B50" s="11" t="s">
        <v>30</v>
      </c>
      <c r="C50" s="11"/>
      <c r="D50" s="12">
        <f>+D47-D49</f>
        <v>17295</v>
      </c>
      <c r="E50" s="13">
        <f>ROUND(D50/2,0)</f>
        <v>8648</v>
      </c>
      <c r="F50" s="12">
        <f>D50-E50</f>
        <v>8647</v>
      </c>
    </row>
    <row r="51" spans="1:8">
      <c r="A51" s="8">
        <v>4</v>
      </c>
      <c r="B51" s="11" t="s">
        <v>1614</v>
      </c>
      <c r="C51" s="10">
        <v>0.165301</v>
      </c>
      <c r="D51" s="9">
        <f>ROUND(D$3*C51,0)</f>
        <v>22018</v>
      </c>
      <c r="E51" s="11">
        <f>ROUND(D51/2,0)</f>
        <v>11009</v>
      </c>
      <c r="F51" s="9">
        <f>D51-E51</f>
        <v>11009</v>
      </c>
    </row>
    <row r="52" spans="1:8">
      <c r="A52" s="8"/>
      <c r="B52" s="11" t="s">
        <v>28</v>
      </c>
      <c r="C52" s="11"/>
      <c r="D52" s="14">
        <v>0.39850400000000002</v>
      </c>
      <c r="E52" s="11"/>
      <c r="F52" s="11"/>
    </row>
    <row r="53" spans="1:8">
      <c r="A53" s="8"/>
      <c r="B53" s="11" t="s">
        <v>29</v>
      </c>
      <c r="C53" s="11"/>
      <c r="D53" s="15">
        <f>ROUND(D51*D52,0)</f>
        <v>8774</v>
      </c>
      <c r="E53" s="16">
        <f t="shared" ref="E53:E58" si="3">ROUND(D53/2,0)</f>
        <v>4387</v>
      </c>
      <c r="F53" s="15">
        <f t="shared" ref="F53:F58" si="4">D53-E53</f>
        <v>4387</v>
      </c>
    </row>
    <row r="54" spans="1:8">
      <c r="A54" s="8"/>
      <c r="B54" s="11" t="s">
        <v>30</v>
      </c>
      <c r="C54" s="11"/>
      <c r="D54" s="12">
        <f>+D51-D53</f>
        <v>13244</v>
      </c>
      <c r="E54" s="13">
        <f t="shared" si="3"/>
        <v>6622</v>
      </c>
      <c r="F54" s="12">
        <f t="shared" si="4"/>
        <v>6622</v>
      </c>
    </row>
    <row r="55" spans="1:8">
      <c r="A55" s="8">
        <v>5</v>
      </c>
      <c r="B55" s="11" t="s">
        <v>1615</v>
      </c>
      <c r="C55" s="10">
        <v>1.3343000000000001E-2</v>
      </c>
      <c r="D55" s="12">
        <f>ROUND(D$3*C55,0)</f>
        <v>1777</v>
      </c>
      <c r="E55" s="13">
        <f t="shared" si="3"/>
        <v>889</v>
      </c>
      <c r="F55" s="12">
        <f t="shared" si="4"/>
        <v>888</v>
      </c>
    </row>
    <row r="56" spans="1:8">
      <c r="A56" s="8">
        <v>5</v>
      </c>
      <c r="B56" s="11" t="s">
        <v>1616</v>
      </c>
      <c r="C56" s="10">
        <v>3.7871000000000002E-2</v>
      </c>
      <c r="D56" s="12">
        <f>ROUND(D$3*C56,0)</f>
        <v>5044</v>
      </c>
      <c r="E56" s="13">
        <f t="shared" si="3"/>
        <v>2522</v>
      </c>
      <c r="F56" s="12">
        <f t="shared" si="4"/>
        <v>2522</v>
      </c>
    </row>
    <row r="57" spans="1:8">
      <c r="A57" s="8">
        <v>6</v>
      </c>
      <c r="B57" s="11" t="s">
        <v>1617</v>
      </c>
      <c r="C57" s="10">
        <v>1.0276000000000174E-2</v>
      </c>
      <c r="D57" s="12">
        <f>+D3-SUM(D4:D5)-SUM(D10:D39)-D43-D47-D51-SUM(D55:D56)</f>
        <v>1372</v>
      </c>
      <c r="E57" s="13">
        <f t="shared" si="3"/>
        <v>686</v>
      </c>
      <c r="F57" s="12">
        <f t="shared" si="4"/>
        <v>686</v>
      </c>
    </row>
    <row r="58" spans="1:8">
      <c r="A58" s="8">
        <v>6</v>
      </c>
      <c r="B58" s="11" t="s">
        <v>1618</v>
      </c>
      <c r="C58" s="10">
        <v>0</v>
      </c>
      <c r="D58" s="12">
        <f>ROUND(D$3*C58,0)</f>
        <v>0</v>
      </c>
      <c r="E58" s="13">
        <f t="shared" si="3"/>
        <v>0</v>
      </c>
      <c r="F58" s="12">
        <f t="shared" si="4"/>
        <v>0</v>
      </c>
    </row>
    <row r="59" spans="1:8">
      <c r="A59" s="8"/>
      <c r="B59" s="28" t="s">
        <v>288</v>
      </c>
      <c r="C59" s="10">
        <v>1</v>
      </c>
      <c r="D59" s="12">
        <f>+D4+SUM(D7:D38)+SUM(D41:D42)+SUM(D45:D46)+SUM(D49:D50)+SUM(D53:D58)</f>
        <v>133202</v>
      </c>
      <c r="E59" s="12">
        <f>+E4+SUM(E7:E38)+SUM(E41:E42)+SUM(E45:E46)+SUM(E49:E50)+SUM(E53:E58)</f>
        <v>66609</v>
      </c>
      <c r="F59" s="12">
        <f>+F4+SUM(F7:F38)+SUM(F41:F42)+SUM(F45:F46)+SUM(F49:F50)+SUM(F53:F58)</f>
        <v>66593</v>
      </c>
    </row>
    <row r="60" spans="1:8">
      <c r="B60" s="18" t="s">
        <v>38</v>
      </c>
      <c r="D60" s="19">
        <f>+D4</f>
        <v>147</v>
      </c>
      <c r="E60" s="19">
        <f>+E4</f>
        <v>74</v>
      </c>
      <c r="F60" s="19">
        <f>+F4</f>
        <v>73</v>
      </c>
    </row>
    <row r="61" spans="1:8">
      <c r="B61" s="2" t="s">
        <v>39</v>
      </c>
      <c r="D61" s="19">
        <f>+D7</f>
        <v>10646</v>
      </c>
      <c r="E61" s="19">
        <f>+E7</f>
        <v>5323</v>
      </c>
      <c r="F61" s="19">
        <f>+F7</f>
        <v>5323</v>
      </c>
    </row>
    <row r="62" spans="1:8">
      <c r="B62" s="2" t="s">
        <v>40</v>
      </c>
      <c r="D62" s="19">
        <f>+D41+D45+D49+D53</f>
        <v>30796</v>
      </c>
      <c r="E62" s="19">
        <f>+E41+E45+E49+E53</f>
        <v>15399</v>
      </c>
      <c r="F62" s="19">
        <f>+F41+F45+F49+F53</f>
        <v>15397</v>
      </c>
      <c r="H62" s="3">
        <v>1</v>
      </c>
    </row>
    <row r="63" spans="1:8">
      <c r="B63" s="18" t="s">
        <v>41</v>
      </c>
      <c r="D63" s="19">
        <f>+D59-D60-D61-D62</f>
        <v>91613</v>
      </c>
      <c r="E63" s="19">
        <f>+E59-E60-E61-E62</f>
        <v>45813</v>
      </c>
      <c r="F63" s="19">
        <f>+F59-F60-F61-F62</f>
        <v>45800</v>
      </c>
      <c r="H63" s="3">
        <v>2</v>
      </c>
    </row>
    <row r="65" spans="1:4" hidden="1">
      <c r="B65" s="3" t="s">
        <v>42</v>
      </c>
      <c r="C65" s="4">
        <v>2.0000000001737378E-6</v>
      </c>
      <c r="D65" s="3">
        <f>+D57-ROUND(D3*C57,0)</f>
        <v>3</v>
      </c>
    </row>
    <row r="71" spans="1:4">
      <c r="A71" s="1" t="s">
        <v>590</v>
      </c>
    </row>
  </sheetData>
  <pageMargins left="0.7" right="0.7" top="0.75" bottom="0.75" header="0.3" footer="0.3"/>
  <pageSetup scale="64"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77">
    <pageSetUpPr fitToPage="1"/>
  </sheetPr>
  <dimension ref="A1:WVB8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28515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4.28515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4.28515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4.28515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4.28515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4.28515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4.28515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4.28515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4.28515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4.28515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4.28515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4.28515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4.28515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4.28515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4.28515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4.28515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4.28515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4.28515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4.28515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4.28515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4.28515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4.28515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4.28515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4.28515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4.28515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4.28515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4.28515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4.28515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4.28515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4.28515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4.28515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4.28515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4.28515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4.28515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4.28515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4.28515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4.28515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4.28515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4.28515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4.28515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4.28515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4.28515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4.28515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4.28515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4.28515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4.28515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4.28515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4.28515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4.28515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4.28515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4.28515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4.28515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4.28515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4.28515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4.28515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4.28515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4.28515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4.28515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4.28515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4.28515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4.28515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4.28515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4.28515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1619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Worksheet'!$D$78</f>
        <v>294000</v>
      </c>
      <c r="E3" s="11"/>
      <c r="F3" s="11"/>
    </row>
    <row r="4" spans="1:6">
      <c r="A4" s="8">
        <v>0</v>
      </c>
      <c r="B4" s="11" t="s">
        <v>4</v>
      </c>
      <c r="C4" s="10">
        <v>1.4480000000000001E-3</v>
      </c>
      <c r="D4" s="12">
        <f>ROUND(D$3*C4,0)</f>
        <v>426</v>
      </c>
      <c r="E4" s="13">
        <f>ROUND(D4/2,0)</f>
        <v>213</v>
      </c>
      <c r="F4" s="12">
        <f>D4-E4</f>
        <v>213</v>
      </c>
    </row>
    <row r="5" spans="1:6">
      <c r="A5" s="8">
        <v>1</v>
      </c>
      <c r="B5" s="11" t="s">
        <v>1620</v>
      </c>
      <c r="C5" s="10">
        <v>0.17381099999999999</v>
      </c>
      <c r="D5" s="9">
        <f>ROUND(D$3*C5,0)</f>
        <v>51100</v>
      </c>
      <c r="E5" s="11">
        <f>ROUND(D5/2,0)</f>
        <v>25550</v>
      </c>
      <c r="F5" s="9">
        <f>D5-E5</f>
        <v>25550</v>
      </c>
    </row>
    <row r="6" spans="1:6">
      <c r="A6" s="8"/>
      <c r="B6" s="11" t="s">
        <v>6</v>
      </c>
      <c r="C6" s="11"/>
      <c r="D6" s="14">
        <v>0.32412800000000003</v>
      </c>
      <c r="E6" s="11"/>
      <c r="F6" s="11"/>
    </row>
    <row r="7" spans="1:6">
      <c r="A7" s="8"/>
      <c r="B7" s="11" t="s">
        <v>7</v>
      </c>
      <c r="C7" s="11"/>
      <c r="D7" s="15">
        <f>ROUND(D5*D6,0)</f>
        <v>16563</v>
      </c>
      <c r="E7" s="16">
        <f>ROUND(D7/2,0)</f>
        <v>8282</v>
      </c>
      <c r="F7" s="15">
        <f>D7-E7</f>
        <v>8281</v>
      </c>
    </row>
    <row r="8" spans="1:6">
      <c r="A8" s="8"/>
      <c r="B8" s="11" t="s">
        <v>8</v>
      </c>
      <c r="C8" s="11"/>
      <c r="D8" s="12">
        <f>+D5-D7</f>
        <v>34537</v>
      </c>
      <c r="E8" s="13">
        <f>ROUND(D8/2,0)</f>
        <v>17269</v>
      </c>
      <c r="F8" s="12">
        <f>D8-E8</f>
        <v>17268</v>
      </c>
    </row>
    <row r="9" spans="1:6">
      <c r="A9" s="8">
        <v>2</v>
      </c>
      <c r="B9" s="11" t="s">
        <v>1621</v>
      </c>
      <c r="C9" s="11"/>
      <c r="D9" s="9"/>
      <c r="E9" s="11"/>
      <c r="F9" s="11"/>
    </row>
    <row r="10" spans="1:6">
      <c r="A10" s="8"/>
      <c r="B10" s="11" t="s">
        <v>10</v>
      </c>
      <c r="C10" s="10">
        <v>2.3699999999999999E-4</v>
      </c>
      <c r="D10" s="12">
        <f>ROUND(D$3*C10,0)</f>
        <v>70</v>
      </c>
      <c r="E10" s="13">
        <f>ROUND(D10/2,0)</f>
        <v>35</v>
      </c>
      <c r="F10" s="12">
        <f>D10-E10</f>
        <v>35</v>
      </c>
    </row>
    <row r="11" spans="1:6">
      <c r="A11" s="8"/>
      <c r="B11" s="11" t="s">
        <v>11</v>
      </c>
      <c r="C11" s="10">
        <v>3.0000000000000001E-6</v>
      </c>
      <c r="D11" s="12">
        <f>ROUND(D$3*C11,0)</f>
        <v>1</v>
      </c>
      <c r="E11" s="13">
        <f>ROUND(D11/2,0)</f>
        <v>1</v>
      </c>
      <c r="F11" s="12">
        <f>D11-E11</f>
        <v>0</v>
      </c>
    </row>
    <row r="12" spans="1:6">
      <c r="A12" s="8">
        <v>2</v>
      </c>
      <c r="B12" s="11" t="s">
        <v>1622</v>
      </c>
      <c r="C12" s="11"/>
      <c r="D12" s="9"/>
      <c r="E12" s="11"/>
      <c r="F12" s="11"/>
    </row>
    <row r="13" spans="1:6">
      <c r="A13" s="8"/>
      <c r="B13" s="11" t="s">
        <v>10</v>
      </c>
      <c r="C13" s="10">
        <v>1.5280000000000001E-3</v>
      </c>
      <c r="D13" s="12">
        <f>ROUND(D$3*C13,0)</f>
        <v>449</v>
      </c>
      <c r="E13" s="13">
        <f>ROUND(D13/2,0)</f>
        <v>225</v>
      </c>
      <c r="F13" s="12">
        <f>D13-E13</f>
        <v>224</v>
      </c>
    </row>
    <row r="14" spans="1:6">
      <c r="A14" s="8"/>
      <c r="B14" s="11" t="s">
        <v>11</v>
      </c>
      <c r="C14" s="10">
        <v>8.2999999999999998E-5</v>
      </c>
      <c r="D14" s="12">
        <f>ROUND(D$3*C14,0)</f>
        <v>24</v>
      </c>
      <c r="E14" s="13">
        <f>ROUND(D14/2,0)</f>
        <v>12</v>
      </c>
      <c r="F14" s="12">
        <f>D14-E14</f>
        <v>12</v>
      </c>
    </row>
    <row r="15" spans="1:6">
      <c r="A15" s="8">
        <v>2</v>
      </c>
      <c r="B15" s="11" t="s">
        <v>49</v>
      </c>
      <c r="C15" s="11"/>
      <c r="D15" s="9"/>
      <c r="E15" s="11"/>
      <c r="F15" s="11"/>
    </row>
    <row r="16" spans="1:6">
      <c r="A16" s="8"/>
      <c r="B16" s="11" t="s">
        <v>10</v>
      </c>
      <c r="C16" s="10">
        <v>5.5000000000000003E-4</v>
      </c>
      <c r="D16" s="12">
        <f>ROUND(D$3*C16,0)</f>
        <v>162</v>
      </c>
      <c r="E16" s="13">
        <f>ROUND(D16/2,0)</f>
        <v>81</v>
      </c>
      <c r="F16" s="12">
        <f>D16-E16</f>
        <v>81</v>
      </c>
    </row>
    <row r="17" spans="1:6">
      <c r="A17" s="8"/>
      <c r="B17" s="11" t="s">
        <v>11</v>
      </c>
      <c r="C17" s="10">
        <v>2.5300000000000002E-4</v>
      </c>
      <c r="D17" s="12">
        <f>ROUND(D$3*C17,0)</f>
        <v>74</v>
      </c>
      <c r="E17" s="13">
        <f>ROUND(D17/2,0)</f>
        <v>37</v>
      </c>
      <c r="F17" s="12">
        <f>D17-E17</f>
        <v>37</v>
      </c>
    </row>
    <row r="18" spans="1:6">
      <c r="A18" s="8">
        <v>2</v>
      </c>
      <c r="B18" s="11" t="s">
        <v>1623</v>
      </c>
      <c r="C18" s="11"/>
      <c r="D18" s="9"/>
      <c r="E18" s="11"/>
      <c r="F18" s="11"/>
    </row>
    <row r="19" spans="1:6">
      <c r="A19" s="8"/>
      <c r="B19" s="11" t="s">
        <v>10</v>
      </c>
      <c r="C19" s="10">
        <v>3.3279999999999998E-3</v>
      </c>
      <c r="D19" s="12">
        <f>ROUND(D$3*C19,0)</f>
        <v>978</v>
      </c>
      <c r="E19" s="13">
        <f>ROUND(D19/2,0)</f>
        <v>489</v>
      </c>
      <c r="F19" s="12">
        <f>D19-E19</f>
        <v>489</v>
      </c>
    </row>
    <row r="20" spans="1:6">
      <c r="A20" s="8"/>
      <c r="B20" s="11" t="s">
        <v>11</v>
      </c>
      <c r="C20" s="10">
        <v>2.823E-3</v>
      </c>
      <c r="D20" s="12">
        <f>ROUND(D$3*C20,0)</f>
        <v>830</v>
      </c>
      <c r="E20" s="13">
        <f>ROUND(D20/2,0)</f>
        <v>415</v>
      </c>
      <c r="F20" s="12">
        <f>D20-E20</f>
        <v>415</v>
      </c>
    </row>
    <row r="21" spans="1:6">
      <c r="A21" s="8">
        <v>2</v>
      </c>
      <c r="B21" s="11" t="s">
        <v>1624</v>
      </c>
      <c r="C21" s="11"/>
      <c r="D21" s="9"/>
      <c r="E21" s="11"/>
      <c r="F21" s="11"/>
    </row>
    <row r="22" spans="1:6">
      <c r="A22" s="8"/>
      <c r="B22" s="11" t="s">
        <v>10</v>
      </c>
      <c r="C22" s="10">
        <v>1.17E-3</v>
      </c>
      <c r="D22" s="12">
        <f>ROUND(D$3*C22,0)</f>
        <v>344</v>
      </c>
      <c r="E22" s="13">
        <f>ROUND(D22/2,0)</f>
        <v>172</v>
      </c>
      <c r="F22" s="12">
        <f>D22-E22</f>
        <v>172</v>
      </c>
    </row>
    <row r="23" spans="1:6">
      <c r="A23" s="8"/>
      <c r="B23" s="11" t="s">
        <v>11</v>
      </c>
      <c r="C23" s="10">
        <v>1.9799999999999999E-4</v>
      </c>
      <c r="D23" s="12">
        <f>ROUND(D$3*C23,0)</f>
        <v>58</v>
      </c>
      <c r="E23" s="13">
        <f>ROUND(D23/2,0)</f>
        <v>29</v>
      </c>
      <c r="F23" s="12">
        <f>D23-E23</f>
        <v>29</v>
      </c>
    </row>
    <row r="24" spans="1:6">
      <c r="A24" s="8">
        <v>2</v>
      </c>
      <c r="B24" s="11" t="s">
        <v>1625</v>
      </c>
      <c r="C24" s="11"/>
      <c r="D24" s="9"/>
      <c r="E24" s="11"/>
      <c r="F24" s="11"/>
    </row>
    <row r="25" spans="1:6">
      <c r="A25" s="8"/>
      <c r="B25" s="11" t="s">
        <v>10</v>
      </c>
      <c r="C25" s="10">
        <v>8.2799999999999996E-4</v>
      </c>
      <c r="D25" s="12">
        <f>ROUND(D$3*C25,0)</f>
        <v>243</v>
      </c>
      <c r="E25" s="13">
        <f>ROUND(D25/2,0)</f>
        <v>122</v>
      </c>
      <c r="F25" s="12">
        <f>D25-E25</f>
        <v>121</v>
      </c>
    </row>
    <row r="26" spans="1:6">
      <c r="A26" s="8"/>
      <c r="B26" s="11" t="s">
        <v>11</v>
      </c>
      <c r="C26" s="10">
        <v>6.7000000000000002E-5</v>
      </c>
      <c r="D26" s="12">
        <f>ROUND(D$3*C26,0)</f>
        <v>20</v>
      </c>
      <c r="E26" s="13">
        <f>ROUND(D26/2,0)</f>
        <v>10</v>
      </c>
      <c r="F26" s="12">
        <f>D26-E26</f>
        <v>10</v>
      </c>
    </row>
    <row r="27" spans="1:6">
      <c r="A27" s="8">
        <v>2</v>
      </c>
      <c r="B27" s="11" t="s">
        <v>57</v>
      </c>
      <c r="C27" s="11"/>
      <c r="D27" s="9"/>
      <c r="E27" s="11"/>
      <c r="F27" s="11"/>
    </row>
    <row r="28" spans="1:6">
      <c r="A28" s="8"/>
      <c r="B28" s="11" t="s">
        <v>10</v>
      </c>
      <c r="C28" s="10">
        <v>2.1099999999999999E-3</v>
      </c>
      <c r="D28" s="12">
        <f>ROUND(D$3*C28,0)</f>
        <v>620</v>
      </c>
      <c r="E28" s="13">
        <f>ROUND(D28/2,0)</f>
        <v>310</v>
      </c>
      <c r="F28" s="12">
        <f>D28-E28</f>
        <v>310</v>
      </c>
    </row>
    <row r="29" spans="1:6">
      <c r="A29" s="8"/>
      <c r="B29" s="11" t="s">
        <v>11</v>
      </c>
      <c r="C29" s="10">
        <v>8.9499999999999996E-4</v>
      </c>
      <c r="D29" s="12">
        <f>ROUND(D$3*C29,0)</f>
        <v>263</v>
      </c>
      <c r="E29" s="13">
        <f>ROUND(D29/2,0)</f>
        <v>132</v>
      </c>
      <c r="F29" s="12">
        <f>D29-E29</f>
        <v>131</v>
      </c>
    </row>
    <row r="30" spans="1:6">
      <c r="A30" s="8">
        <v>2</v>
      </c>
      <c r="B30" s="11" t="s">
        <v>114</v>
      </c>
      <c r="C30" s="11"/>
      <c r="D30" s="9"/>
      <c r="E30" s="11"/>
      <c r="F30" s="11"/>
    </row>
    <row r="31" spans="1:6">
      <c r="A31" s="8"/>
      <c r="B31" s="11" t="s">
        <v>10</v>
      </c>
      <c r="C31" s="10">
        <v>1.0900000000000001E-4</v>
      </c>
      <c r="D31" s="12">
        <f>ROUND(D$3*C31,0)</f>
        <v>32</v>
      </c>
      <c r="E31" s="13">
        <f>ROUND(D31/2,0)</f>
        <v>16</v>
      </c>
      <c r="F31" s="12">
        <f>D31-E31</f>
        <v>16</v>
      </c>
    </row>
    <row r="32" spans="1:6">
      <c r="A32" s="8"/>
      <c r="B32" s="11" t="s">
        <v>11</v>
      </c>
      <c r="C32" s="10">
        <v>7.7000000000000001E-5</v>
      </c>
      <c r="D32" s="12">
        <f>ROUND(D$3*C32,0)</f>
        <v>23</v>
      </c>
      <c r="E32" s="13">
        <f>ROUND(D32/2,0)</f>
        <v>12</v>
      </c>
      <c r="F32" s="12">
        <f>D32-E32</f>
        <v>11</v>
      </c>
    </row>
    <row r="33" spans="1:6">
      <c r="A33" s="8">
        <v>2</v>
      </c>
      <c r="B33" s="11" t="s">
        <v>404</v>
      </c>
      <c r="C33" s="11"/>
      <c r="D33" s="9"/>
      <c r="E33" s="11"/>
      <c r="F33" s="11"/>
    </row>
    <row r="34" spans="1:6">
      <c r="A34" s="8"/>
      <c r="B34" s="11" t="s">
        <v>10</v>
      </c>
      <c r="C34" s="10">
        <v>1.2880000000000001E-3</v>
      </c>
      <c r="D34" s="12">
        <f>ROUND(D$3*C34,0)</f>
        <v>379</v>
      </c>
      <c r="E34" s="13">
        <f>ROUND(D34/2,0)</f>
        <v>190</v>
      </c>
      <c r="F34" s="12">
        <f>D34-E34</f>
        <v>189</v>
      </c>
    </row>
    <row r="35" spans="1:6">
      <c r="A35" s="8"/>
      <c r="B35" s="11" t="s">
        <v>11</v>
      </c>
      <c r="C35" s="10">
        <v>7.2900000000000005E-4</v>
      </c>
      <c r="D35" s="12">
        <f>ROUND(D$3*C35,0)</f>
        <v>214</v>
      </c>
      <c r="E35" s="13">
        <f>ROUND(D35/2,0)</f>
        <v>107</v>
      </c>
      <c r="F35" s="12">
        <f>D35-E35</f>
        <v>107</v>
      </c>
    </row>
    <row r="36" spans="1:6">
      <c r="A36" s="8">
        <v>2</v>
      </c>
      <c r="B36" s="11" t="s">
        <v>954</v>
      </c>
      <c r="C36" s="11"/>
      <c r="D36" s="9"/>
      <c r="E36" s="11"/>
      <c r="F36" s="11"/>
    </row>
    <row r="37" spans="1:6">
      <c r="A37" s="8"/>
      <c r="B37" s="11" t="s">
        <v>10</v>
      </c>
      <c r="C37" s="10">
        <v>6.9999999999999994E-5</v>
      </c>
      <c r="D37" s="12">
        <f>ROUND(D$3*C37,0)</f>
        <v>21</v>
      </c>
      <c r="E37" s="13">
        <f>ROUND(D37/2,0)</f>
        <v>11</v>
      </c>
      <c r="F37" s="12">
        <f>D37-E37</f>
        <v>10</v>
      </c>
    </row>
    <row r="38" spans="1:6">
      <c r="A38" s="8"/>
      <c r="B38" s="11" t="s">
        <v>11</v>
      </c>
      <c r="C38" s="10">
        <v>2.1999999999999999E-5</v>
      </c>
      <c r="D38" s="12">
        <f>ROUND(D$3*C38,0)</f>
        <v>6</v>
      </c>
      <c r="E38" s="13">
        <f>ROUND(D38/2,0)</f>
        <v>3</v>
      </c>
      <c r="F38" s="12">
        <f>D38-E38</f>
        <v>3</v>
      </c>
    </row>
    <row r="39" spans="1:6">
      <c r="A39" s="8">
        <v>2</v>
      </c>
      <c r="B39" s="11" t="s">
        <v>1626</v>
      </c>
      <c r="C39" s="11"/>
      <c r="D39" s="9"/>
      <c r="E39" s="11"/>
      <c r="F39" s="11"/>
    </row>
    <row r="40" spans="1:6">
      <c r="A40" s="8"/>
      <c r="B40" s="11" t="s">
        <v>10</v>
      </c>
      <c r="C40" s="10">
        <v>4.3990000000000001E-3</v>
      </c>
      <c r="D40" s="12">
        <f>ROUND(D$3*C40,0)</f>
        <v>1293</v>
      </c>
      <c r="E40" s="13">
        <f>ROUND(D40/2,0)</f>
        <v>647</v>
      </c>
      <c r="F40" s="12">
        <f>D40-E40</f>
        <v>646</v>
      </c>
    </row>
    <row r="41" spans="1:6">
      <c r="A41" s="8"/>
      <c r="B41" s="11" t="s">
        <v>11</v>
      </c>
      <c r="C41" s="10">
        <v>4.6829999999999997E-3</v>
      </c>
      <c r="D41" s="12">
        <f>ROUND(D$3*C41,0)</f>
        <v>1377</v>
      </c>
      <c r="E41" s="13">
        <f>ROUND(D41/2,0)</f>
        <v>689</v>
      </c>
      <c r="F41" s="12">
        <f>D41-E41</f>
        <v>688</v>
      </c>
    </row>
    <row r="42" spans="1:6">
      <c r="A42" s="8">
        <v>2</v>
      </c>
      <c r="B42" s="11" t="s">
        <v>115</v>
      </c>
      <c r="C42" s="11"/>
      <c r="D42" s="9"/>
      <c r="E42" s="11"/>
      <c r="F42" s="11"/>
    </row>
    <row r="43" spans="1:6">
      <c r="A43" s="8"/>
      <c r="B43" s="11" t="s">
        <v>10</v>
      </c>
      <c r="C43" s="10">
        <v>7.5799999999999999E-4</v>
      </c>
      <c r="D43" s="12">
        <f t="shared" ref="D43:D52" si="0">ROUND(D$3*C43,0)</f>
        <v>223</v>
      </c>
      <c r="E43" s="13">
        <f t="shared" ref="E43:E52" si="1">ROUND(D43/2,0)</f>
        <v>112</v>
      </c>
      <c r="F43" s="12">
        <f t="shared" ref="F43:F52" si="2">D43-E43</f>
        <v>111</v>
      </c>
    </row>
    <row r="44" spans="1:6">
      <c r="A44" s="8"/>
      <c r="B44" s="11" t="s">
        <v>11</v>
      </c>
      <c r="C44" s="10">
        <v>1.15E-4</v>
      </c>
      <c r="D44" s="12">
        <f t="shared" si="0"/>
        <v>34</v>
      </c>
      <c r="E44" s="13">
        <f t="shared" si="1"/>
        <v>17</v>
      </c>
      <c r="F44" s="12">
        <f t="shared" si="2"/>
        <v>17</v>
      </c>
    </row>
    <row r="45" spans="1:6">
      <c r="A45" s="8">
        <v>3</v>
      </c>
      <c r="B45" s="11" t="s">
        <v>1627</v>
      </c>
      <c r="C45" s="10">
        <v>4.9103000000000001E-2</v>
      </c>
      <c r="D45" s="12">
        <f t="shared" si="0"/>
        <v>14436</v>
      </c>
      <c r="E45" s="13">
        <f t="shared" si="1"/>
        <v>7218</v>
      </c>
      <c r="F45" s="12">
        <f t="shared" si="2"/>
        <v>7218</v>
      </c>
    </row>
    <row r="46" spans="1:6">
      <c r="A46" s="8">
        <v>3</v>
      </c>
      <c r="B46" s="11" t="s">
        <v>381</v>
      </c>
      <c r="C46" s="10">
        <v>1.5959000000000001E-2</v>
      </c>
      <c r="D46" s="12">
        <f t="shared" si="0"/>
        <v>4692</v>
      </c>
      <c r="E46" s="13">
        <f t="shared" si="1"/>
        <v>2346</v>
      </c>
      <c r="F46" s="12">
        <f t="shared" si="2"/>
        <v>2346</v>
      </c>
    </row>
    <row r="47" spans="1:6">
      <c r="A47" s="8">
        <v>3</v>
      </c>
      <c r="B47" s="11" t="s">
        <v>1628</v>
      </c>
      <c r="C47" s="10">
        <v>1.256E-3</v>
      </c>
      <c r="D47" s="12">
        <f t="shared" si="0"/>
        <v>369</v>
      </c>
      <c r="E47" s="13">
        <f t="shared" si="1"/>
        <v>185</v>
      </c>
      <c r="F47" s="12">
        <f t="shared" si="2"/>
        <v>184</v>
      </c>
    </row>
    <row r="48" spans="1:6">
      <c r="A48" s="8">
        <v>3</v>
      </c>
      <c r="B48" s="11" t="s">
        <v>1629</v>
      </c>
      <c r="C48" s="10">
        <v>2.545E-3</v>
      </c>
      <c r="D48" s="12">
        <f t="shared" si="0"/>
        <v>748</v>
      </c>
      <c r="E48" s="13">
        <f t="shared" si="1"/>
        <v>374</v>
      </c>
      <c r="F48" s="12">
        <f t="shared" si="2"/>
        <v>374</v>
      </c>
    </row>
    <row r="49" spans="1:6">
      <c r="A49" s="8">
        <v>3</v>
      </c>
      <c r="B49" s="11" t="s">
        <v>386</v>
      </c>
      <c r="C49" s="10">
        <v>1.3619999999999999E-3</v>
      </c>
      <c r="D49" s="12">
        <f t="shared" si="0"/>
        <v>400</v>
      </c>
      <c r="E49" s="13">
        <f t="shared" si="1"/>
        <v>200</v>
      </c>
      <c r="F49" s="12">
        <f t="shared" si="2"/>
        <v>200</v>
      </c>
    </row>
    <row r="50" spans="1:6">
      <c r="A50" s="8">
        <v>3</v>
      </c>
      <c r="B50" s="11" t="s">
        <v>1630</v>
      </c>
      <c r="C50" s="10">
        <v>1.077E-3</v>
      </c>
      <c r="D50" s="12">
        <f t="shared" si="0"/>
        <v>317</v>
      </c>
      <c r="E50" s="13">
        <f t="shared" si="1"/>
        <v>159</v>
      </c>
      <c r="F50" s="12">
        <f t="shared" si="2"/>
        <v>158</v>
      </c>
    </row>
    <row r="51" spans="1:6">
      <c r="A51" s="8">
        <v>3</v>
      </c>
      <c r="B51" s="11" t="s">
        <v>1631</v>
      </c>
      <c r="C51" s="10">
        <v>5.4149999999999997E-3</v>
      </c>
      <c r="D51" s="12">
        <f t="shared" si="0"/>
        <v>1592</v>
      </c>
      <c r="E51" s="13">
        <f t="shared" si="1"/>
        <v>796</v>
      </c>
      <c r="F51" s="12">
        <f t="shared" si="2"/>
        <v>796</v>
      </c>
    </row>
    <row r="52" spans="1:6">
      <c r="A52" s="8">
        <v>4</v>
      </c>
      <c r="B52" s="11" t="s">
        <v>389</v>
      </c>
      <c r="C52" s="10">
        <v>3.2154000000000002E-2</v>
      </c>
      <c r="D52" s="9">
        <f t="shared" si="0"/>
        <v>9453</v>
      </c>
      <c r="E52" s="11">
        <f t="shared" si="1"/>
        <v>4727</v>
      </c>
      <c r="F52" s="9">
        <f t="shared" si="2"/>
        <v>4726</v>
      </c>
    </row>
    <row r="53" spans="1:6">
      <c r="A53" s="8"/>
      <c r="B53" s="11" t="s">
        <v>28</v>
      </c>
      <c r="C53" s="11"/>
      <c r="D53" s="14">
        <v>0.43275000000000002</v>
      </c>
      <c r="E53" s="11"/>
      <c r="F53" s="11"/>
    </row>
    <row r="54" spans="1:6">
      <c r="A54" s="8"/>
      <c r="B54" s="11" t="s">
        <v>29</v>
      </c>
      <c r="C54" s="11"/>
      <c r="D54" s="15">
        <f>ROUND(D52*D53,0)</f>
        <v>4091</v>
      </c>
      <c r="E54" s="16">
        <f>ROUND(D54/2,0)</f>
        <v>2046</v>
      </c>
      <c r="F54" s="15">
        <f>D54-E54</f>
        <v>2045</v>
      </c>
    </row>
    <row r="55" spans="1:6">
      <c r="A55" s="8"/>
      <c r="B55" s="11" t="s">
        <v>30</v>
      </c>
      <c r="C55" s="11"/>
      <c r="D55" s="12">
        <f>+D52-D54</f>
        <v>5362</v>
      </c>
      <c r="E55" s="13">
        <f>ROUND(D55/2,0)</f>
        <v>2681</v>
      </c>
      <c r="F55" s="12">
        <f>D55-E55</f>
        <v>2681</v>
      </c>
    </row>
    <row r="56" spans="1:6">
      <c r="A56" s="8">
        <v>4</v>
      </c>
      <c r="B56" s="11" t="s">
        <v>1632</v>
      </c>
      <c r="C56" s="10">
        <v>0.17158599999999999</v>
      </c>
      <c r="D56" s="9">
        <f>ROUND(D$3*C56,0)</f>
        <v>50446</v>
      </c>
      <c r="E56" s="11">
        <f>ROUND(D56/2,0)</f>
        <v>25223</v>
      </c>
      <c r="F56" s="9">
        <f>D56-E56</f>
        <v>25223</v>
      </c>
    </row>
    <row r="57" spans="1:6">
      <c r="A57" s="8"/>
      <c r="B57" s="11" t="s">
        <v>28</v>
      </c>
      <c r="C57" s="11"/>
      <c r="D57" s="14">
        <v>0.53579699999999997</v>
      </c>
      <c r="E57" s="11"/>
      <c r="F57" s="11"/>
    </row>
    <row r="58" spans="1:6">
      <c r="A58" s="8"/>
      <c r="B58" s="11" t="s">
        <v>29</v>
      </c>
      <c r="C58" s="11"/>
      <c r="D58" s="15">
        <f>ROUND(D56*D57,0)</f>
        <v>27029</v>
      </c>
      <c r="E58" s="16">
        <f>ROUND(D58/2,0)</f>
        <v>13515</v>
      </c>
      <c r="F58" s="15">
        <f>D58-E58</f>
        <v>13514</v>
      </c>
    </row>
    <row r="59" spans="1:6">
      <c r="A59" s="8"/>
      <c r="B59" s="11" t="s">
        <v>30</v>
      </c>
      <c r="C59" s="11"/>
      <c r="D59" s="12">
        <f>+D56-D58</f>
        <v>23417</v>
      </c>
      <c r="E59" s="13">
        <f>ROUND(D59/2,0)</f>
        <v>11709</v>
      </c>
      <c r="F59" s="12">
        <f>D59-E59</f>
        <v>11708</v>
      </c>
    </row>
    <row r="60" spans="1:6">
      <c r="A60" s="8">
        <v>4</v>
      </c>
      <c r="B60" s="11" t="s">
        <v>392</v>
      </c>
      <c r="C60" s="10">
        <v>3.1296999999999998E-2</v>
      </c>
      <c r="D60" s="9">
        <f>ROUND(D$3*C60,0)</f>
        <v>9201</v>
      </c>
      <c r="E60" s="11">
        <f>ROUND(D60/2,0)</f>
        <v>4601</v>
      </c>
      <c r="F60" s="9">
        <f>D60-E60</f>
        <v>4600</v>
      </c>
    </row>
    <row r="61" spans="1:6">
      <c r="A61" s="8"/>
      <c r="B61" s="11" t="s">
        <v>28</v>
      </c>
      <c r="C61" s="11"/>
      <c r="D61" s="14">
        <v>0.59032099999999998</v>
      </c>
      <c r="E61" s="11"/>
      <c r="F61" s="11"/>
    </row>
    <row r="62" spans="1:6">
      <c r="A62" s="8"/>
      <c r="B62" s="11" t="s">
        <v>29</v>
      </c>
      <c r="C62" s="11"/>
      <c r="D62" s="15">
        <f>ROUND(D60*D61,0)</f>
        <v>5432</v>
      </c>
      <c r="E62" s="16">
        <f>ROUND(D62/2,0)</f>
        <v>2716</v>
      </c>
      <c r="F62" s="15">
        <f>D62-E62</f>
        <v>2716</v>
      </c>
    </row>
    <row r="63" spans="1:6">
      <c r="A63" s="8"/>
      <c r="B63" s="11" t="s">
        <v>30</v>
      </c>
      <c r="C63" s="11"/>
      <c r="D63" s="12">
        <f>+D60-D62</f>
        <v>3769</v>
      </c>
      <c r="E63" s="13">
        <f>ROUND(D63/2,0)</f>
        <v>1885</v>
      </c>
      <c r="F63" s="12">
        <f>D63-E63</f>
        <v>1884</v>
      </c>
    </row>
    <row r="64" spans="1:6">
      <c r="A64" s="8">
        <v>4</v>
      </c>
      <c r="B64" s="11" t="s">
        <v>1633</v>
      </c>
      <c r="C64" s="10">
        <v>0.342418</v>
      </c>
      <c r="D64" s="9">
        <f>ROUND(D$3*C64,0)</f>
        <v>100671</v>
      </c>
      <c r="E64" s="11">
        <f>ROUND(D64/2,0)</f>
        <v>50336</v>
      </c>
      <c r="F64" s="9">
        <f>D64-E64</f>
        <v>50335</v>
      </c>
    </row>
    <row r="65" spans="1:8">
      <c r="A65" s="8"/>
      <c r="B65" s="11" t="s">
        <v>28</v>
      </c>
      <c r="C65" s="11"/>
      <c r="D65" s="14">
        <v>0.45450400000000002</v>
      </c>
      <c r="E65" s="11"/>
      <c r="F65" s="11"/>
    </row>
    <row r="66" spans="1:8">
      <c r="A66" s="8"/>
      <c r="B66" s="11" t="s">
        <v>29</v>
      </c>
      <c r="C66" s="11"/>
      <c r="D66" s="15">
        <f>ROUND(D64*D65,0)</f>
        <v>45755</v>
      </c>
      <c r="E66" s="16">
        <f>ROUND(D66/2,0)</f>
        <v>22878</v>
      </c>
      <c r="F66" s="15">
        <f>D66-E66</f>
        <v>22877</v>
      </c>
    </row>
    <row r="67" spans="1:8">
      <c r="A67" s="8"/>
      <c r="B67" s="11" t="s">
        <v>30</v>
      </c>
      <c r="C67" s="11"/>
      <c r="D67" s="12">
        <f>+D64-D66</f>
        <v>54916</v>
      </c>
      <c r="E67" s="13">
        <f>ROUND(D67/2,0)</f>
        <v>27458</v>
      </c>
      <c r="F67" s="12">
        <f>D67-E67</f>
        <v>27458</v>
      </c>
    </row>
    <row r="68" spans="1:8">
      <c r="A68" s="8">
        <v>4</v>
      </c>
      <c r="B68" s="11" t="s">
        <v>993</v>
      </c>
      <c r="C68" s="10">
        <v>0.12951299999999999</v>
      </c>
      <c r="D68" s="9">
        <f>ROUND(D$3*C68,0)</f>
        <v>38077</v>
      </c>
      <c r="E68" s="11">
        <f>ROUND(D68/2,0)</f>
        <v>19039</v>
      </c>
      <c r="F68" s="9">
        <f>D68-E68</f>
        <v>19038</v>
      </c>
    </row>
    <row r="69" spans="1:8">
      <c r="A69" s="8"/>
      <c r="B69" s="11" t="s">
        <v>28</v>
      </c>
      <c r="C69" s="11"/>
      <c r="D69" s="14">
        <v>0.449793</v>
      </c>
      <c r="E69" s="11"/>
      <c r="F69" s="11"/>
    </row>
    <row r="70" spans="1:8">
      <c r="A70" s="8"/>
      <c r="B70" s="11" t="s">
        <v>29</v>
      </c>
      <c r="C70" s="11"/>
      <c r="D70" s="15">
        <f>ROUND(D68*D69,0)</f>
        <v>17127</v>
      </c>
      <c r="E70" s="16">
        <f>ROUND(D70/2,0)</f>
        <v>8564</v>
      </c>
      <c r="F70" s="15">
        <f>D70-E70</f>
        <v>8563</v>
      </c>
    </row>
    <row r="71" spans="1:8">
      <c r="A71" s="8" t="s">
        <v>590</v>
      </c>
      <c r="B71" s="11" t="s">
        <v>30</v>
      </c>
      <c r="C71" s="11"/>
      <c r="D71" s="12">
        <f>+D68-D70</f>
        <v>20950</v>
      </c>
      <c r="E71" s="13">
        <f>ROUND(D71/2,0)</f>
        <v>10475</v>
      </c>
      <c r="F71" s="12">
        <f>D71-E71</f>
        <v>10475</v>
      </c>
    </row>
    <row r="72" spans="1:8">
      <c r="A72" s="8">
        <v>5</v>
      </c>
      <c r="B72" s="11" t="s">
        <v>1634</v>
      </c>
      <c r="C72" s="10">
        <v>9.0310000000000008E-3</v>
      </c>
      <c r="D72" s="12">
        <f>ROUND(D$3*C72,0)</f>
        <v>2655</v>
      </c>
      <c r="E72" s="13">
        <f>ROUND(D72/2,0)</f>
        <v>1328</v>
      </c>
      <c r="F72" s="12">
        <f>D72-E72</f>
        <v>1327</v>
      </c>
    </row>
    <row r="73" spans="1:8">
      <c r="A73" s="8">
        <v>5</v>
      </c>
      <c r="B73" s="11" t="s">
        <v>1635</v>
      </c>
      <c r="C73" s="10">
        <v>9.6000000000000002E-5</v>
      </c>
      <c r="D73" s="12">
        <f>ROUND(D$3*C73,0)</f>
        <v>28</v>
      </c>
      <c r="E73" s="13">
        <f>ROUND(D73/2,0)</f>
        <v>14</v>
      </c>
      <c r="F73" s="12">
        <f>D73-E73</f>
        <v>14</v>
      </c>
    </row>
    <row r="74" spans="1:8">
      <c r="A74" s="8">
        <v>6</v>
      </c>
      <c r="B74" s="11" t="s">
        <v>397</v>
      </c>
      <c r="C74" s="10">
        <v>5.6059999999999999E-3</v>
      </c>
      <c r="D74" s="12">
        <f>+D3-SUM(D4:D5)-SUM(D10:D52)-D56-D60-D64-D68-SUM(D72:D73)</f>
        <v>1651</v>
      </c>
      <c r="E74" s="13">
        <f>ROUND(D74/2,0)</f>
        <v>826</v>
      </c>
      <c r="F74" s="12">
        <f>D74-E74</f>
        <v>825</v>
      </c>
    </row>
    <row r="75" spans="1:8">
      <c r="A75" s="8"/>
      <c r="B75" s="28" t="s">
        <v>288</v>
      </c>
      <c r="C75" s="10">
        <v>1</v>
      </c>
      <c r="D75" s="12">
        <f>+D4+SUM(D7:D51)+SUM(D54:D55)+SUM(D58:D59)+SUM(D62:D63)+SUM(D66:D67)+SUM(D70:D74)</f>
        <v>294000</v>
      </c>
      <c r="E75" s="12">
        <f>+E4+SUM(E7:E51)+SUM(E54:E55)+SUM(E58:E59)+SUM(E62:E63)+SUM(E66:E67)+SUM(E70:E74)</f>
        <v>147011</v>
      </c>
      <c r="F75" s="12">
        <f>+F4+SUM(F7:F51)+SUM(F54:F55)+SUM(F58:F59)+SUM(F62:F63)+SUM(F66:F67)+SUM(F70:F74)</f>
        <v>146989</v>
      </c>
    </row>
    <row r="76" spans="1:8">
      <c r="B76" s="18" t="s">
        <v>38</v>
      </c>
      <c r="D76" s="19">
        <f>+D4</f>
        <v>426</v>
      </c>
      <c r="E76" s="19">
        <f>+E4</f>
        <v>213</v>
      </c>
      <c r="F76" s="19">
        <f>+F4</f>
        <v>213</v>
      </c>
    </row>
    <row r="77" spans="1:8">
      <c r="B77" s="2" t="s">
        <v>39</v>
      </c>
      <c r="D77" s="19">
        <f>+D7</f>
        <v>16563</v>
      </c>
      <c r="E77" s="19">
        <f>+E7</f>
        <v>8282</v>
      </c>
      <c r="F77" s="19">
        <f>+F7</f>
        <v>8281</v>
      </c>
    </row>
    <row r="78" spans="1:8">
      <c r="B78" s="2" t="s">
        <v>40</v>
      </c>
      <c r="D78" s="19">
        <f>+D54+D58+D62+D66+D70</f>
        <v>99434</v>
      </c>
      <c r="E78" s="19">
        <f>+E54+E58+E62+E66+E70</f>
        <v>49719</v>
      </c>
      <c r="F78" s="19">
        <f>+F54+F58+F62+F66+F70</f>
        <v>49715</v>
      </c>
      <c r="H78" s="3">
        <v>1</v>
      </c>
    </row>
    <row r="79" spans="1:8">
      <c r="B79" s="18" t="s">
        <v>41</v>
      </c>
      <c r="D79" s="19">
        <f>+D75-D76-D77-D78</f>
        <v>177577</v>
      </c>
      <c r="E79" s="19">
        <f>+E75-E76-E77-E78</f>
        <v>88797</v>
      </c>
      <c r="F79" s="19">
        <f>+F75-F76-F77-F78</f>
        <v>88780</v>
      </c>
      <c r="H79" s="3">
        <v>2</v>
      </c>
    </row>
    <row r="81" spans="2:4" hidden="1">
      <c r="B81" s="3" t="s">
        <v>42</v>
      </c>
      <c r="C81" s="4">
        <v>-1.0000000000001327E-6</v>
      </c>
      <c r="D81" s="3">
        <f>+D74-ROUND(D3*C74,0)</f>
        <v>3</v>
      </c>
    </row>
  </sheetData>
  <pageMargins left="0.7" right="0.7" top="0.75" bottom="0.75" header="0.3" footer="0.3"/>
  <pageSetup scale="5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78">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85546875" style="3" hidden="1"/>
    <col min="190" max="246" width="9.140625" style="3" hidden="1"/>
    <col min="247" max="247" width="16" style="3" hidden="1"/>
    <col min="248" max="248" width="20" style="3" hidden="1"/>
    <col min="249" max="249" width="16" style="3" hidden="1"/>
    <col min="250" max="250" width="17.5703125" style="3" hidden="1"/>
    <col min="251" max="443" width="9.140625" style="3" hidden="1"/>
    <col min="444" max="444" width="11" style="3" hidden="1"/>
    <col min="445" max="445" width="53.85546875" style="3" hidden="1"/>
    <col min="446" max="502" width="9.140625" style="3" hidden="1"/>
    <col min="503" max="503" width="16" style="3" hidden="1"/>
    <col min="504" max="504" width="20" style="3" hidden="1"/>
    <col min="505" max="505" width="16" style="3" hidden="1"/>
    <col min="506" max="506" width="17.5703125" style="3" hidden="1"/>
    <col min="507" max="699" width="9.140625" style="3" hidden="1"/>
    <col min="700" max="700" width="11" style="3" hidden="1"/>
    <col min="701" max="701" width="53.85546875" style="3" hidden="1"/>
    <col min="702" max="758" width="9.140625" style="3" hidden="1"/>
    <col min="759" max="759" width="16" style="3" hidden="1"/>
    <col min="760" max="760" width="20" style="3" hidden="1"/>
    <col min="761" max="761" width="16" style="3" hidden="1"/>
    <col min="762" max="762" width="17.5703125" style="3" hidden="1"/>
    <col min="763" max="955" width="9.140625" style="3" hidden="1"/>
    <col min="956" max="956" width="11" style="3" hidden="1"/>
    <col min="957" max="957" width="53.85546875" style="3" hidden="1"/>
    <col min="958" max="1014" width="9.140625" style="3" hidden="1"/>
    <col min="1015" max="1015" width="16" style="3" hidden="1"/>
    <col min="1016" max="1016" width="20" style="3" hidden="1"/>
    <col min="1017" max="1017" width="16" style="3" hidden="1"/>
    <col min="1018" max="1018" width="17.5703125" style="3" hidden="1"/>
    <col min="1019" max="1211" width="9.140625" style="3" hidden="1"/>
    <col min="1212" max="1212" width="11" style="3" hidden="1"/>
    <col min="1213" max="1213" width="53.85546875" style="3" hidden="1"/>
    <col min="1214" max="1270" width="9.140625" style="3" hidden="1"/>
    <col min="1271" max="1271" width="16" style="3" hidden="1"/>
    <col min="1272" max="1272" width="20" style="3" hidden="1"/>
    <col min="1273" max="1273" width="16" style="3" hidden="1"/>
    <col min="1274" max="1274" width="17.5703125" style="3" hidden="1"/>
    <col min="1275" max="1467" width="9.140625" style="3" hidden="1"/>
    <col min="1468" max="1468" width="11" style="3" hidden="1"/>
    <col min="1469" max="1469" width="53.85546875" style="3" hidden="1"/>
    <col min="1470" max="1526" width="9.140625" style="3" hidden="1"/>
    <col min="1527" max="1527" width="16" style="3" hidden="1"/>
    <col min="1528" max="1528" width="20" style="3" hidden="1"/>
    <col min="1529" max="1529" width="16" style="3" hidden="1"/>
    <col min="1530" max="1530" width="17.5703125" style="3" hidden="1"/>
    <col min="1531" max="1723" width="9.140625" style="3" hidden="1"/>
    <col min="1724" max="1724" width="11" style="3" hidden="1"/>
    <col min="1725" max="1725" width="53.85546875" style="3" hidden="1"/>
    <col min="1726" max="1782" width="9.140625" style="3" hidden="1"/>
    <col min="1783" max="1783" width="16" style="3" hidden="1"/>
    <col min="1784" max="1784" width="20" style="3" hidden="1"/>
    <col min="1785" max="1785" width="16" style="3" hidden="1"/>
    <col min="1786" max="1786" width="17.5703125" style="3" hidden="1"/>
    <col min="1787" max="1979" width="9.140625" style="3" hidden="1"/>
    <col min="1980" max="1980" width="11" style="3" hidden="1"/>
    <col min="1981" max="1981" width="53.85546875" style="3" hidden="1"/>
    <col min="1982" max="2038" width="9.140625" style="3" hidden="1"/>
    <col min="2039" max="2039" width="16" style="3" hidden="1"/>
    <col min="2040" max="2040" width="20" style="3" hidden="1"/>
    <col min="2041" max="2041" width="16" style="3" hidden="1"/>
    <col min="2042" max="2042" width="17.5703125" style="3" hidden="1"/>
    <col min="2043" max="2235" width="9.140625" style="3" hidden="1"/>
    <col min="2236" max="2236" width="11" style="3" hidden="1"/>
    <col min="2237" max="2237" width="53.85546875" style="3" hidden="1"/>
    <col min="2238" max="2294" width="9.140625" style="3" hidden="1"/>
    <col min="2295" max="2295" width="16" style="3" hidden="1"/>
    <col min="2296" max="2296" width="20" style="3" hidden="1"/>
    <col min="2297" max="2297" width="16" style="3" hidden="1"/>
    <col min="2298" max="2298" width="17.5703125" style="3" hidden="1"/>
    <col min="2299" max="2491" width="9.140625" style="3" hidden="1"/>
    <col min="2492" max="2492" width="11" style="3" hidden="1"/>
    <col min="2493" max="2493" width="53.85546875" style="3" hidden="1"/>
    <col min="2494" max="2550" width="9.140625" style="3" hidden="1"/>
    <col min="2551" max="2551" width="16" style="3" hidden="1"/>
    <col min="2552" max="2552" width="20" style="3" hidden="1"/>
    <col min="2553" max="2553" width="16" style="3" hidden="1"/>
    <col min="2554" max="2554" width="17.5703125" style="3" hidden="1"/>
    <col min="2555" max="2747" width="9.140625" style="3" hidden="1"/>
    <col min="2748" max="2748" width="11" style="3" hidden="1"/>
    <col min="2749" max="2749" width="53.85546875" style="3" hidden="1"/>
    <col min="2750" max="2806" width="9.140625" style="3" hidden="1"/>
    <col min="2807" max="2807" width="16" style="3" hidden="1"/>
    <col min="2808" max="2808" width="20" style="3" hidden="1"/>
    <col min="2809" max="2809" width="16" style="3" hidden="1"/>
    <col min="2810" max="2810" width="17.5703125" style="3" hidden="1"/>
    <col min="2811" max="3003" width="9.140625" style="3" hidden="1"/>
    <col min="3004" max="3004" width="11" style="3" hidden="1"/>
    <col min="3005" max="3005" width="53.85546875" style="3" hidden="1"/>
    <col min="3006" max="3062" width="9.140625" style="3" hidden="1"/>
    <col min="3063" max="3063" width="16" style="3" hidden="1"/>
    <col min="3064" max="3064" width="20" style="3" hidden="1"/>
    <col min="3065" max="3065" width="16" style="3" hidden="1"/>
    <col min="3066" max="3066" width="17.5703125" style="3" hidden="1"/>
    <col min="3067" max="3259" width="9.140625" style="3" hidden="1"/>
    <col min="3260" max="3260" width="11" style="3" hidden="1"/>
    <col min="3261" max="3261" width="53.85546875" style="3" hidden="1"/>
    <col min="3262" max="3318" width="9.140625" style="3" hidden="1"/>
    <col min="3319" max="3319" width="16" style="3" hidden="1"/>
    <col min="3320" max="3320" width="20" style="3" hidden="1"/>
    <col min="3321" max="3321" width="16" style="3" hidden="1"/>
    <col min="3322" max="3322" width="17.5703125" style="3" hidden="1"/>
    <col min="3323" max="3515" width="9.140625" style="3" hidden="1"/>
    <col min="3516" max="3516" width="11" style="3" hidden="1"/>
    <col min="3517" max="3517" width="53.85546875" style="3" hidden="1"/>
    <col min="3518" max="3574" width="9.140625" style="3" hidden="1"/>
    <col min="3575" max="3575" width="16" style="3" hidden="1"/>
    <col min="3576" max="3576" width="20" style="3" hidden="1"/>
    <col min="3577" max="3577" width="16" style="3" hidden="1"/>
    <col min="3578" max="3578" width="17.5703125" style="3" hidden="1"/>
    <col min="3579" max="3771" width="9.140625" style="3" hidden="1"/>
    <col min="3772" max="3772" width="11" style="3" hidden="1"/>
    <col min="3773" max="3773" width="53.85546875" style="3" hidden="1"/>
    <col min="3774" max="3830" width="9.140625" style="3" hidden="1"/>
    <col min="3831" max="3831" width="16" style="3" hidden="1"/>
    <col min="3832" max="3832" width="20" style="3" hidden="1"/>
    <col min="3833" max="3833" width="16" style="3" hidden="1"/>
    <col min="3834" max="3834" width="17.5703125" style="3" hidden="1"/>
    <col min="3835" max="4027" width="9.140625" style="3" hidden="1"/>
    <col min="4028" max="4028" width="11" style="3" hidden="1"/>
    <col min="4029" max="4029" width="53.85546875" style="3" hidden="1"/>
    <col min="4030" max="4086" width="9.140625" style="3" hidden="1"/>
    <col min="4087" max="4087" width="16" style="3" hidden="1"/>
    <col min="4088" max="4088" width="20" style="3" hidden="1"/>
    <col min="4089" max="4089" width="16" style="3" hidden="1"/>
    <col min="4090" max="4090" width="17.5703125" style="3" hidden="1"/>
    <col min="4091" max="4283" width="9.140625" style="3" hidden="1"/>
    <col min="4284" max="4284" width="11" style="3" hidden="1"/>
    <col min="4285" max="4285" width="53.85546875" style="3" hidden="1"/>
    <col min="4286" max="4342" width="9.140625" style="3" hidden="1"/>
    <col min="4343" max="4343" width="16" style="3" hidden="1"/>
    <col min="4344" max="4344" width="20" style="3" hidden="1"/>
    <col min="4345" max="4345" width="16" style="3" hidden="1"/>
    <col min="4346" max="4346" width="17.5703125" style="3" hidden="1"/>
    <col min="4347" max="4539" width="9.140625" style="3" hidden="1"/>
    <col min="4540" max="4540" width="11" style="3" hidden="1"/>
    <col min="4541" max="4541" width="53.85546875" style="3" hidden="1"/>
    <col min="4542" max="4598" width="9.140625" style="3" hidden="1"/>
    <col min="4599" max="4599" width="16" style="3" hidden="1"/>
    <col min="4600" max="4600" width="20" style="3" hidden="1"/>
    <col min="4601" max="4601" width="16" style="3" hidden="1"/>
    <col min="4602" max="4602" width="17.5703125" style="3" hidden="1"/>
    <col min="4603" max="4795" width="9.140625" style="3" hidden="1"/>
    <col min="4796" max="4796" width="11" style="3" hidden="1"/>
    <col min="4797" max="4797" width="53.85546875" style="3" hidden="1"/>
    <col min="4798" max="4854" width="9.140625" style="3" hidden="1"/>
    <col min="4855" max="4855" width="16" style="3" hidden="1"/>
    <col min="4856" max="4856" width="20" style="3" hidden="1"/>
    <col min="4857" max="4857" width="16" style="3" hidden="1"/>
    <col min="4858" max="4858" width="17.5703125" style="3" hidden="1"/>
    <col min="4859" max="5051" width="9.140625" style="3" hidden="1"/>
    <col min="5052" max="5052" width="11" style="3" hidden="1"/>
    <col min="5053" max="5053" width="53.85546875" style="3" hidden="1"/>
    <col min="5054" max="5110" width="9.140625" style="3" hidden="1"/>
    <col min="5111" max="5111" width="16" style="3" hidden="1"/>
    <col min="5112" max="5112" width="20" style="3" hidden="1"/>
    <col min="5113" max="5113" width="16" style="3" hidden="1"/>
    <col min="5114" max="5114" width="17.5703125" style="3" hidden="1"/>
    <col min="5115" max="5307" width="9.140625" style="3" hidden="1"/>
    <col min="5308" max="5308" width="11" style="3" hidden="1"/>
    <col min="5309" max="5309" width="53.85546875" style="3" hidden="1"/>
    <col min="5310" max="5366" width="9.140625" style="3" hidden="1"/>
    <col min="5367" max="5367" width="16" style="3" hidden="1"/>
    <col min="5368" max="5368" width="20" style="3" hidden="1"/>
    <col min="5369" max="5369" width="16" style="3" hidden="1"/>
    <col min="5370" max="5370" width="17.5703125" style="3" hidden="1"/>
    <col min="5371" max="5563" width="9.140625" style="3" hidden="1"/>
    <col min="5564" max="5564" width="11" style="3" hidden="1"/>
    <col min="5565" max="5565" width="53.85546875" style="3" hidden="1"/>
    <col min="5566" max="5622" width="9.140625" style="3" hidden="1"/>
    <col min="5623" max="5623" width="16" style="3" hidden="1"/>
    <col min="5624" max="5624" width="20" style="3" hidden="1"/>
    <col min="5625" max="5625" width="16" style="3" hidden="1"/>
    <col min="5626" max="5626" width="17.5703125" style="3" hidden="1"/>
    <col min="5627" max="5819" width="9.140625" style="3" hidden="1"/>
    <col min="5820" max="5820" width="11" style="3" hidden="1"/>
    <col min="5821" max="5821" width="53.85546875" style="3" hidden="1"/>
    <col min="5822" max="5878" width="9.140625" style="3" hidden="1"/>
    <col min="5879" max="5879" width="16" style="3" hidden="1"/>
    <col min="5880" max="5880" width="20" style="3" hidden="1"/>
    <col min="5881" max="5881" width="16" style="3" hidden="1"/>
    <col min="5882" max="5882" width="17.5703125" style="3" hidden="1"/>
    <col min="5883" max="6075" width="9.140625" style="3" hidden="1"/>
    <col min="6076" max="6076" width="11" style="3" hidden="1"/>
    <col min="6077" max="6077" width="53.85546875" style="3" hidden="1"/>
    <col min="6078" max="6134" width="9.140625" style="3" hidden="1"/>
    <col min="6135" max="6135" width="16" style="3" hidden="1"/>
    <col min="6136" max="6136" width="20" style="3" hidden="1"/>
    <col min="6137" max="6137" width="16" style="3" hidden="1"/>
    <col min="6138" max="6138" width="17.5703125" style="3" hidden="1"/>
    <col min="6139" max="6331" width="9.140625" style="3" hidden="1"/>
    <col min="6332" max="6332" width="11" style="3" hidden="1"/>
    <col min="6333" max="6333" width="53.85546875" style="3" hidden="1"/>
    <col min="6334" max="6390" width="9.140625" style="3" hidden="1"/>
    <col min="6391" max="6391" width="16" style="3" hidden="1"/>
    <col min="6392" max="6392" width="20" style="3" hidden="1"/>
    <col min="6393" max="6393" width="16" style="3" hidden="1"/>
    <col min="6394" max="6394" width="17.5703125" style="3" hidden="1"/>
    <col min="6395" max="6587" width="9.140625" style="3" hidden="1"/>
    <col min="6588" max="6588" width="11" style="3" hidden="1"/>
    <col min="6589" max="6589" width="53.85546875" style="3" hidden="1"/>
    <col min="6590" max="6646" width="9.140625" style="3" hidden="1"/>
    <col min="6647" max="6647" width="16" style="3" hidden="1"/>
    <col min="6648" max="6648" width="20" style="3" hidden="1"/>
    <col min="6649" max="6649" width="16" style="3" hidden="1"/>
    <col min="6650" max="6650" width="17.5703125" style="3" hidden="1"/>
    <col min="6651" max="6843" width="9.140625" style="3" hidden="1"/>
    <col min="6844" max="6844" width="11" style="3" hidden="1"/>
    <col min="6845" max="6845" width="53.85546875" style="3" hidden="1"/>
    <col min="6846" max="6902" width="9.140625" style="3" hidden="1"/>
    <col min="6903" max="6903" width="16" style="3" hidden="1"/>
    <col min="6904" max="6904" width="20" style="3" hidden="1"/>
    <col min="6905" max="6905" width="16" style="3" hidden="1"/>
    <col min="6906" max="6906" width="17.5703125" style="3" hidden="1"/>
    <col min="6907" max="7099" width="9.140625" style="3" hidden="1"/>
    <col min="7100" max="7100" width="11" style="3" hidden="1"/>
    <col min="7101" max="7101" width="53.85546875" style="3" hidden="1"/>
    <col min="7102" max="7158" width="9.140625" style="3" hidden="1"/>
    <col min="7159" max="7159" width="16" style="3" hidden="1"/>
    <col min="7160" max="7160" width="20" style="3" hidden="1"/>
    <col min="7161" max="7161" width="16" style="3" hidden="1"/>
    <col min="7162" max="7162" width="17.5703125" style="3" hidden="1"/>
    <col min="7163" max="7355" width="9.140625" style="3" hidden="1"/>
    <col min="7356" max="7356" width="11" style="3" hidden="1"/>
    <col min="7357" max="7357" width="53.85546875" style="3" hidden="1"/>
    <col min="7358" max="7414" width="9.140625" style="3" hidden="1"/>
    <col min="7415" max="7415" width="16" style="3" hidden="1"/>
    <col min="7416" max="7416" width="20" style="3" hidden="1"/>
    <col min="7417" max="7417" width="16" style="3" hidden="1"/>
    <col min="7418" max="7418" width="17.5703125" style="3" hidden="1"/>
    <col min="7419" max="7611" width="9.140625" style="3" hidden="1"/>
    <col min="7612" max="7612" width="11" style="3" hidden="1"/>
    <col min="7613" max="7613" width="53.85546875" style="3" hidden="1"/>
    <col min="7614" max="7670" width="9.140625" style="3" hidden="1"/>
    <col min="7671" max="7671" width="16" style="3" hidden="1"/>
    <col min="7672" max="7672" width="20" style="3" hidden="1"/>
    <col min="7673" max="7673" width="16" style="3" hidden="1"/>
    <col min="7674" max="7674" width="17.5703125" style="3" hidden="1"/>
    <col min="7675" max="7867" width="9.140625" style="3" hidden="1"/>
    <col min="7868" max="7868" width="11" style="3" hidden="1"/>
    <col min="7869" max="7869" width="53.85546875" style="3" hidden="1"/>
    <col min="7870" max="7926" width="9.140625" style="3" hidden="1"/>
    <col min="7927" max="7927" width="16" style="3" hidden="1"/>
    <col min="7928" max="7928" width="20" style="3" hidden="1"/>
    <col min="7929" max="7929" width="16" style="3" hidden="1"/>
    <col min="7930" max="7930" width="17.5703125" style="3" hidden="1"/>
    <col min="7931" max="8123" width="9.140625" style="3" hidden="1"/>
    <col min="8124" max="8124" width="11" style="3" hidden="1"/>
    <col min="8125" max="8125" width="53.85546875" style="3" hidden="1"/>
    <col min="8126" max="8182" width="9.140625" style="3" hidden="1"/>
    <col min="8183" max="8183" width="16" style="3" hidden="1"/>
    <col min="8184" max="8184" width="20" style="3" hidden="1"/>
    <col min="8185" max="8185" width="16" style="3" hidden="1"/>
    <col min="8186" max="8186" width="17.5703125" style="3" hidden="1"/>
    <col min="8187" max="8379" width="9.140625" style="3" hidden="1"/>
    <col min="8380" max="8380" width="11" style="3" hidden="1"/>
    <col min="8381" max="8381" width="53.85546875" style="3" hidden="1"/>
    <col min="8382" max="8438" width="9.140625" style="3" hidden="1"/>
    <col min="8439" max="8439" width="16" style="3" hidden="1"/>
    <col min="8440" max="8440" width="20" style="3" hidden="1"/>
    <col min="8441" max="8441" width="16" style="3" hidden="1"/>
    <col min="8442" max="8442" width="17.5703125" style="3" hidden="1"/>
    <col min="8443" max="8635" width="9.140625" style="3" hidden="1"/>
    <col min="8636" max="8636" width="11" style="3" hidden="1"/>
    <col min="8637" max="8637" width="53.85546875" style="3" hidden="1"/>
    <col min="8638" max="8694" width="9.140625" style="3" hidden="1"/>
    <col min="8695" max="8695" width="16" style="3" hidden="1"/>
    <col min="8696" max="8696" width="20" style="3" hidden="1"/>
    <col min="8697" max="8697" width="16" style="3" hidden="1"/>
    <col min="8698" max="8698" width="17.5703125" style="3" hidden="1"/>
    <col min="8699" max="8891" width="9.140625" style="3" hidden="1"/>
    <col min="8892" max="8892" width="11" style="3" hidden="1"/>
    <col min="8893" max="8893" width="53.85546875" style="3" hidden="1"/>
    <col min="8894" max="8950" width="9.140625" style="3" hidden="1"/>
    <col min="8951" max="8951" width="16" style="3" hidden="1"/>
    <col min="8952" max="8952" width="20" style="3" hidden="1"/>
    <col min="8953" max="8953" width="16" style="3" hidden="1"/>
    <col min="8954" max="8954" width="17.5703125" style="3" hidden="1"/>
    <col min="8955" max="9147" width="9.140625" style="3" hidden="1"/>
    <col min="9148" max="9148" width="11" style="3" hidden="1"/>
    <col min="9149" max="9149" width="53.85546875" style="3" hidden="1"/>
    <col min="9150" max="9206" width="9.140625" style="3" hidden="1"/>
    <col min="9207" max="9207" width="16" style="3" hidden="1"/>
    <col min="9208" max="9208" width="20" style="3" hidden="1"/>
    <col min="9209" max="9209" width="16" style="3" hidden="1"/>
    <col min="9210" max="9210" width="17.5703125" style="3" hidden="1"/>
    <col min="9211" max="9403" width="9.140625" style="3" hidden="1"/>
    <col min="9404" max="9404" width="11" style="3" hidden="1"/>
    <col min="9405" max="9405" width="53.85546875" style="3" hidden="1"/>
    <col min="9406" max="9462" width="9.140625" style="3" hidden="1"/>
    <col min="9463" max="9463" width="16" style="3" hidden="1"/>
    <col min="9464" max="9464" width="20" style="3" hidden="1"/>
    <col min="9465" max="9465" width="16" style="3" hidden="1"/>
    <col min="9466" max="9466" width="17.5703125" style="3" hidden="1"/>
    <col min="9467" max="9659" width="9.140625" style="3" hidden="1"/>
    <col min="9660" max="9660" width="11" style="3" hidden="1"/>
    <col min="9661" max="9661" width="53.85546875" style="3" hidden="1"/>
    <col min="9662" max="9718" width="9.140625" style="3" hidden="1"/>
    <col min="9719" max="9719" width="16" style="3" hidden="1"/>
    <col min="9720" max="9720" width="20" style="3" hidden="1"/>
    <col min="9721" max="9721" width="16" style="3" hidden="1"/>
    <col min="9722" max="9722" width="17.5703125" style="3" hidden="1"/>
    <col min="9723" max="9915" width="9.140625" style="3" hidden="1"/>
    <col min="9916" max="9916" width="11" style="3" hidden="1"/>
    <col min="9917" max="9917" width="53.85546875" style="3" hidden="1"/>
    <col min="9918" max="9974" width="9.140625" style="3" hidden="1"/>
    <col min="9975" max="9975" width="16" style="3" hidden="1"/>
    <col min="9976" max="9976" width="20" style="3" hidden="1"/>
    <col min="9977" max="9977" width="16" style="3" hidden="1"/>
    <col min="9978" max="9978" width="17.5703125" style="3" hidden="1"/>
    <col min="9979" max="10171" width="9.140625" style="3" hidden="1"/>
    <col min="10172" max="10172" width="11" style="3" hidden="1"/>
    <col min="10173" max="10173" width="53.85546875" style="3" hidden="1"/>
    <col min="10174" max="10230" width="9.140625" style="3" hidden="1"/>
    <col min="10231" max="10231" width="16" style="3" hidden="1"/>
    <col min="10232" max="10232" width="20" style="3" hidden="1"/>
    <col min="10233" max="10233" width="16" style="3" hidden="1"/>
    <col min="10234" max="10234" width="17.5703125" style="3" hidden="1"/>
    <col min="10235" max="10427" width="9.140625" style="3" hidden="1"/>
    <col min="10428" max="10428" width="11" style="3" hidden="1"/>
    <col min="10429" max="10429" width="53.85546875" style="3" hidden="1"/>
    <col min="10430" max="10486" width="9.140625" style="3" hidden="1"/>
    <col min="10487" max="10487" width="16" style="3" hidden="1"/>
    <col min="10488" max="10488" width="20" style="3" hidden="1"/>
    <col min="10489" max="10489" width="16" style="3" hidden="1"/>
    <col min="10490" max="10490" width="17.5703125" style="3" hidden="1"/>
    <col min="10491" max="10683" width="9.140625" style="3" hidden="1"/>
    <col min="10684" max="10684" width="11" style="3" hidden="1"/>
    <col min="10685" max="10685" width="53.85546875" style="3" hidden="1"/>
    <col min="10686" max="10742" width="9.140625" style="3" hidden="1"/>
    <col min="10743" max="10743" width="16" style="3" hidden="1"/>
    <col min="10744" max="10744" width="20" style="3" hidden="1"/>
    <col min="10745" max="10745" width="16" style="3" hidden="1"/>
    <col min="10746" max="10746" width="17.5703125" style="3" hidden="1"/>
    <col min="10747" max="10939" width="9.140625" style="3" hidden="1"/>
    <col min="10940" max="10940" width="11" style="3" hidden="1"/>
    <col min="10941" max="10941" width="53.85546875" style="3" hidden="1"/>
    <col min="10942" max="10998" width="9.140625" style="3" hidden="1"/>
    <col min="10999" max="10999" width="16" style="3" hidden="1"/>
    <col min="11000" max="11000" width="20" style="3" hidden="1"/>
    <col min="11001" max="11001" width="16" style="3" hidden="1"/>
    <col min="11002" max="11002" width="17.5703125" style="3" hidden="1"/>
    <col min="11003" max="11195" width="9.140625" style="3" hidden="1"/>
    <col min="11196" max="11196" width="11" style="3" hidden="1"/>
    <col min="11197" max="11197" width="53.85546875" style="3" hidden="1"/>
    <col min="11198" max="11254" width="9.140625" style="3" hidden="1"/>
    <col min="11255" max="11255" width="16" style="3" hidden="1"/>
    <col min="11256" max="11256" width="20" style="3" hidden="1"/>
    <col min="11257" max="11257" width="16" style="3" hidden="1"/>
    <col min="11258" max="11258" width="17.5703125" style="3" hidden="1"/>
    <col min="11259" max="11451" width="9.140625" style="3" hidden="1"/>
    <col min="11452" max="11452" width="11" style="3" hidden="1"/>
    <col min="11453" max="11453" width="53.85546875" style="3" hidden="1"/>
    <col min="11454" max="11510" width="9.140625" style="3" hidden="1"/>
    <col min="11511" max="11511" width="16" style="3" hidden="1"/>
    <col min="11512" max="11512" width="20" style="3" hidden="1"/>
    <col min="11513" max="11513" width="16" style="3" hidden="1"/>
    <col min="11514" max="11514" width="17.5703125" style="3" hidden="1"/>
    <col min="11515" max="11707" width="9.140625" style="3" hidden="1"/>
    <col min="11708" max="11708" width="11" style="3" hidden="1"/>
    <col min="11709" max="11709" width="53.85546875" style="3" hidden="1"/>
    <col min="11710" max="11766" width="9.140625" style="3" hidden="1"/>
    <col min="11767" max="11767" width="16" style="3" hidden="1"/>
    <col min="11768" max="11768" width="20" style="3" hidden="1"/>
    <col min="11769" max="11769" width="16" style="3" hidden="1"/>
    <col min="11770" max="11770" width="17.5703125" style="3" hidden="1"/>
    <col min="11771" max="11963" width="9.140625" style="3" hidden="1"/>
    <col min="11964" max="11964" width="11" style="3" hidden="1"/>
    <col min="11965" max="11965" width="53.85546875" style="3" hidden="1"/>
    <col min="11966" max="12022" width="9.140625" style="3" hidden="1"/>
    <col min="12023" max="12023" width="16" style="3" hidden="1"/>
    <col min="12024" max="12024" width="20" style="3" hidden="1"/>
    <col min="12025" max="12025" width="16" style="3" hidden="1"/>
    <col min="12026" max="12026" width="17.5703125" style="3" hidden="1"/>
    <col min="12027" max="12219" width="9.140625" style="3" hidden="1"/>
    <col min="12220" max="12220" width="11" style="3" hidden="1"/>
    <col min="12221" max="12221" width="53.85546875" style="3" hidden="1"/>
    <col min="12222" max="12278" width="9.140625" style="3" hidden="1"/>
    <col min="12279" max="12279" width="16" style="3" hidden="1"/>
    <col min="12280" max="12280" width="20" style="3" hidden="1"/>
    <col min="12281" max="12281" width="16" style="3" hidden="1"/>
    <col min="12282" max="12282" width="17.5703125" style="3" hidden="1"/>
    <col min="12283" max="12475" width="9.140625" style="3" hidden="1"/>
    <col min="12476" max="12476" width="11" style="3" hidden="1"/>
    <col min="12477" max="12477" width="53.85546875" style="3" hidden="1"/>
    <col min="12478" max="12534" width="9.140625" style="3" hidden="1"/>
    <col min="12535" max="12535" width="16" style="3" hidden="1"/>
    <col min="12536" max="12536" width="20" style="3" hidden="1"/>
    <col min="12537" max="12537" width="16" style="3" hidden="1"/>
    <col min="12538" max="12538" width="17.5703125" style="3" hidden="1"/>
    <col min="12539" max="12731" width="9.140625" style="3" hidden="1"/>
    <col min="12732" max="12732" width="11" style="3" hidden="1"/>
    <col min="12733" max="12733" width="53.85546875" style="3" hidden="1"/>
    <col min="12734" max="12790" width="9.140625" style="3" hidden="1"/>
    <col min="12791" max="12791" width="16" style="3" hidden="1"/>
    <col min="12792" max="12792" width="20" style="3" hidden="1"/>
    <col min="12793" max="12793" width="16" style="3" hidden="1"/>
    <col min="12794" max="12794" width="17.5703125" style="3" hidden="1"/>
    <col min="12795" max="12987" width="9.140625" style="3" hidden="1"/>
    <col min="12988" max="12988" width="11" style="3" hidden="1"/>
    <col min="12989" max="12989" width="53.85546875" style="3" hidden="1"/>
    <col min="12990" max="13046" width="9.140625" style="3" hidden="1"/>
    <col min="13047" max="13047" width="16" style="3" hidden="1"/>
    <col min="13048" max="13048" width="20" style="3" hidden="1"/>
    <col min="13049" max="13049" width="16" style="3" hidden="1"/>
    <col min="13050" max="13050" width="17.5703125" style="3" hidden="1"/>
    <col min="13051" max="13243" width="9.140625" style="3" hidden="1"/>
    <col min="13244" max="13244" width="11" style="3" hidden="1"/>
    <col min="13245" max="13245" width="53.85546875" style="3" hidden="1"/>
    <col min="13246" max="13302" width="9.140625" style="3" hidden="1"/>
    <col min="13303" max="13303" width="16" style="3" hidden="1"/>
    <col min="13304" max="13304" width="20" style="3" hidden="1"/>
    <col min="13305" max="13305" width="16" style="3" hidden="1"/>
    <col min="13306" max="13306" width="17.5703125" style="3" hidden="1"/>
    <col min="13307" max="13499" width="9.140625" style="3" hidden="1"/>
    <col min="13500" max="13500" width="11" style="3" hidden="1"/>
    <col min="13501" max="13501" width="53.85546875" style="3" hidden="1"/>
    <col min="13502" max="13558" width="9.140625" style="3" hidden="1"/>
    <col min="13559" max="13559" width="16" style="3" hidden="1"/>
    <col min="13560" max="13560" width="20" style="3" hidden="1"/>
    <col min="13561" max="13561" width="16" style="3" hidden="1"/>
    <col min="13562" max="13562" width="17.5703125" style="3" hidden="1"/>
    <col min="13563" max="13755" width="9.140625" style="3" hidden="1"/>
    <col min="13756" max="13756" width="11" style="3" hidden="1"/>
    <col min="13757" max="13757" width="53.85546875" style="3" hidden="1"/>
    <col min="13758" max="13814" width="9.140625" style="3" hidden="1"/>
    <col min="13815" max="13815" width="16" style="3" hidden="1"/>
    <col min="13816" max="13816" width="20" style="3" hidden="1"/>
    <col min="13817" max="13817" width="16" style="3" hidden="1"/>
    <col min="13818" max="13818" width="17.5703125" style="3" hidden="1"/>
    <col min="13819" max="14011" width="9.140625" style="3" hidden="1"/>
    <col min="14012" max="14012" width="11" style="3" hidden="1"/>
    <col min="14013" max="14013" width="53.85546875" style="3" hidden="1"/>
    <col min="14014" max="14070" width="9.140625" style="3" hidden="1"/>
    <col min="14071" max="14071" width="16" style="3" hidden="1"/>
    <col min="14072" max="14072" width="20" style="3" hidden="1"/>
    <col min="14073" max="14073" width="16" style="3" hidden="1"/>
    <col min="14074" max="14074" width="17.5703125" style="3" hidden="1"/>
    <col min="14075" max="14267" width="9.140625" style="3" hidden="1"/>
    <col min="14268" max="14268" width="11" style="3" hidden="1"/>
    <col min="14269" max="14269" width="53.85546875" style="3" hidden="1"/>
    <col min="14270" max="14326" width="9.140625" style="3" hidden="1"/>
    <col min="14327" max="14327" width="16" style="3" hidden="1"/>
    <col min="14328" max="14328" width="20" style="3" hidden="1"/>
    <col min="14329" max="14329" width="16" style="3" hidden="1"/>
    <col min="14330" max="14330" width="17.5703125" style="3" hidden="1"/>
    <col min="14331" max="14523" width="9.140625" style="3" hidden="1"/>
    <col min="14524" max="14524" width="11" style="3" hidden="1"/>
    <col min="14525" max="14525" width="53.85546875" style="3" hidden="1"/>
    <col min="14526" max="14582" width="9.140625" style="3" hidden="1"/>
    <col min="14583" max="14583" width="16" style="3" hidden="1"/>
    <col min="14584" max="14584" width="20" style="3" hidden="1"/>
    <col min="14585" max="14585" width="16" style="3" hidden="1"/>
    <col min="14586" max="14586" width="17.5703125" style="3" hidden="1"/>
    <col min="14587" max="14779" width="9.140625" style="3" hidden="1"/>
    <col min="14780" max="14780" width="11" style="3" hidden="1"/>
    <col min="14781" max="14781" width="53.85546875" style="3" hidden="1"/>
    <col min="14782" max="14838" width="9.140625" style="3" hidden="1"/>
    <col min="14839" max="14839" width="16" style="3" hidden="1"/>
    <col min="14840" max="14840" width="20" style="3" hidden="1"/>
    <col min="14841" max="14841" width="16" style="3" hidden="1"/>
    <col min="14842" max="14842" width="17.5703125" style="3" hidden="1"/>
    <col min="14843" max="15035" width="9.140625" style="3" hidden="1"/>
    <col min="15036" max="15036" width="11" style="3" hidden="1"/>
    <col min="15037" max="15037" width="53.85546875" style="3" hidden="1"/>
    <col min="15038" max="15094" width="9.140625" style="3" hidden="1"/>
    <col min="15095" max="15095" width="16" style="3" hidden="1"/>
    <col min="15096" max="15096" width="20" style="3" hidden="1"/>
    <col min="15097" max="15097" width="16" style="3" hidden="1"/>
    <col min="15098" max="15098" width="17.5703125" style="3" hidden="1"/>
    <col min="15099" max="15291" width="9.140625" style="3" hidden="1"/>
    <col min="15292" max="15292" width="11" style="3" hidden="1"/>
    <col min="15293" max="15293" width="53.85546875" style="3" hidden="1"/>
    <col min="15294" max="15350" width="9.140625" style="3" hidden="1"/>
    <col min="15351" max="15351" width="16" style="3" hidden="1"/>
    <col min="15352" max="15352" width="20" style="3" hidden="1"/>
    <col min="15353" max="15353" width="16" style="3" hidden="1"/>
    <col min="15354" max="15354" width="17.5703125" style="3" hidden="1"/>
    <col min="15355" max="15547" width="9.140625" style="3" hidden="1"/>
    <col min="15548" max="15548" width="11" style="3" hidden="1"/>
    <col min="15549" max="15549" width="53.85546875" style="3" hidden="1"/>
    <col min="15550" max="15606" width="9.140625" style="3" hidden="1"/>
    <col min="15607" max="15607" width="16" style="3" hidden="1"/>
    <col min="15608" max="15608" width="20" style="3" hidden="1"/>
    <col min="15609" max="15609" width="16" style="3" hidden="1"/>
    <col min="15610" max="15610" width="17.5703125" style="3" hidden="1"/>
    <col min="15611" max="15803" width="9.140625" style="3" hidden="1"/>
    <col min="15804" max="15804" width="11" style="3" hidden="1"/>
    <col min="15805" max="15805" width="53.85546875" style="3" hidden="1"/>
    <col min="15806" max="15862" width="9.140625" style="3" hidden="1"/>
    <col min="15863" max="15863" width="16" style="3" hidden="1"/>
    <col min="15864" max="15864" width="20" style="3" hidden="1"/>
    <col min="15865" max="15865" width="16" style="3" hidden="1"/>
    <col min="15866" max="15866" width="17.5703125" style="3" hidden="1"/>
    <col min="15867" max="16059" width="9.140625" style="3" hidden="1"/>
    <col min="16060" max="16060" width="11" style="3" hidden="1"/>
    <col min="16061" max="16061" width="53.85546875" style="3" hidden="1"/>
    <col min="16062" max="16118" width="9.140625" style="3" hidden="1"/>
    <col min="16119" max="16119" width="16" style="3" hidden="1"/>
    <col min="16120" max="16120" width="20" style="3" hidden="1"/>
    <col min="16121" max="16121" width="16" style="3" hidden="1"/>
    <col min="16122" max="16122" width="17.5703125" style="3" hidden="1"/>
    <col min="16123" max="16384" width="9.140625" style="3" hidden="1"/>
  </cols>
  <sheetData>
    <row r="1" spans="1:6">
      <c r="B1" s="2" t="s">
        <v>1636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Worksheet'!$D$79</f>
        <v>184197</v>
      </c>
      <c r="E3" s="11"/>
      <c r="F3" s="11"/>
    </row>
    <row r="4" spans="1:6">
      <c r="A4" s="8">
        <v>0</v>
      </c>
      <c r="B4" s="11" t="s">
        <v>4</v>
      </c>
      <c r="C4" s="10">
        <v>1.0820000000000001E-3</v>
      </c>
      <c r="D4" s="12">
        <f>ROUND(D$3*C4,0)</f>
        <v>199</v>
      </c>
      <c r="E4" s="13">
        <f>ROUND(D4/2,0)</f>
        <v>100</v>
      </c>
      <c r="F4" s="12">
        <f>D4-E4</f>
        <v>99</v>
      </c>
    </row>
    <row r="5" spans="1:6">
      <c r="A5" s="8">
        <v>1</v>
      </c>
      <c r="B5" s="11" t="s">
        <v>1637</v>
      </c>
      <c r="C5" s="10">
        <v>0.22498699999999999</v>
      </c>
      <c r="D5" s="9">
        <f>ROUND(D$3*C5,0)</f>
        <v>41442</v>
      </c>
      <c r="E5" s="11">
        <f>ROUND(D5/2,0)</f>
        <v>20721</v>
      </c>
      <c r="F5" s="9">
        <f>D5-E5</f>
        <v>20721</v>
      </c>
    </row>
    <row r="6" spans="1:6">
      <c r="A6" s="8"/>
      <c r="B6" s="11" t="s">
        <v>6</v>
      </c>
      <c r="C6" s="11"/>
      <c r="D6" s="14">
        <v>0.14630899999999999</v>
      </c>
      <c r="E6" s="11"/>
      <c r="F6" s="11"/>
    </row>
    <row r="7" spans="1:6">
      <c r="A7" s="8"/>
      <c r="B7" s="11" t="s">
        <v>7</v>
      </c>
      <c r="C7" s="11"/>
      <c r="D7" s="15">
        <f>ROUND(D5*D6,0)</f>
        <v>6063</v>
      </c>
      <c r="E7" s="16">
        <f>ROUND(D7/2,0)</f>
        <v>3032</v>
      </c>
      <c r="F7" s="15">
        <f>D7-E7</f>
        <v>3031</v>
      </c>
    </row>
    <row r="8" spans="1:6">
      <c r="A8" s="8"/>
      <c r="B8" s="11" t="s">
        <v>8</v>
      </c>
      <c r="C8" s="11"/>
      <c r="D8" s="12">
        <f>+D5-D7</f>
        <v>35379</v>
      </c>
      <c r="E8" s="13">
        <f>ROUND(D8/2,0)</f>
        <v>17690</v>
      </c>
      <c r="F8" s="12">
        <f>D8-E8</f>
        <v>17689</v>
      </c>
    </row>
    <row r="9" spans="1:6">
      <c r="A9" s="8">
        <v>2</v>
      </c>
      <c r="B9" s="11" t="s">
        <v>249</v>
      </c>
      <c r="C9" s="11"/>
      <c r="D9" s="9"/>
      <c r="E9" s="11"/>
      <c r="F9" s="11"/>
    </row>
    <row r="10" spans="1:6">
      <c r="A10" s="8"/>
      <c r="B10" s="11" t="s">
        <v>10</v>
      </c>
      <c r="C10" s="10">
        <v>4.5899999999999999E-4</v>
      </c>
      <c r="D10" s="12">
        <f>ROUND(D$3*C10,0)</f>
        <v>85</v>
      </c>
      <c r="E10" s="13">
        <f>ROUND(D10/2,0)</f>
        <v>43</v>
      </c>
      <c r="F10" s="12">
        <f>D10-E10</f>
        <v>42</v>
      </c>
    </row>
    <row r="11" spans="1:6">
      <c r="A11" s="8"/>
      <c r="B11" s="11" t="s">
        <v>11</v>
      </c>
      <c r="C11" s="10">
        <v>1.4799999999999999E-4</v>
      </c>
      <c r="D11" s="12">
        <f>ROUND(D$3*C11,0)</f>
        <v>27</v>
      </c>
      <c r="E11" s="13">
        <f>ROUND(D11/2,0)</f>
        <v>14</v>
      </c>
      <c r="F11" s="12">
        <f>D11-E11</f>
        <v>13</v>
      </c>
    </row>
    <row r="12" spans="1:6">
      <c r="A12" s="8">
        <v>2</v>
      </c>
      <c r="B12" s="11" t="s">
        <v>1638</v>
      </c>
      <c r="C12" s="11"/>
      <c r="D12" s="9"/>
      <c r="E12" s="11"/>
      <c r="F12" s="11"/>
    </row>
    <row r="13" spans="1:6">
      <c r="A13" s="8"/>
      <c r="B13" s="11" t="s">
        <v>10</v>
      </c>
      <c r="C13" s="10">
        <v>4.5360000000000001E-3</v>
      </c>
      <c r="D13" s="12">
        <f>ROUND(D$3*C13,0)</f>
        <v>836</v>
      </c>
      <c r="E13" s="13">
        <f>ROUND(D13/2,0)</f>
        <v>418</v>
      </c>
      <c r="F13" s="12">
        <f>D13-E13</f>
        <v>418</v>
      </c>
    </row>
    <row r="14" spans="1:6">
      <c r="A14" s="8"/>
      <c r="B14" s="11" t="s">
        <v>11</v>
      </c>
      <c r="C14" s="10">
        <v>2.209E-3</v>
      </c>
      <c r="D14" s="12">
        <f>ROUND(D$3*C14,0)</f>
        <v>407</v>
      </c>
      <c r="E14" s="13">
        <f>ROUND(D14/2,0)</f>
        <v>204</v>
      </c>
      <c r="F14" s="12">
        <f>D14-E14</f>
        <v>203</v>
      </c>
    </row>
    <row r="15" spans="1:6">
      <c r="A15" s="8">
        <v>2</v>
      </c>
      <c r="B15" s="11" t="s">
        <v>1639</v>
      </c>
      <c r="C15" s="11"/>
      <c r="D15" s="9"/>
      <c r="E15" s="11"/>
      <c r="F15" s="11"/>
    </row>
    <row r="16" spans="1:6">
      <c r="A16" s="8"/>
      <c r="B16" s="11" t="s">
        <v>10</v>
      </c>
      <c r="C16" s="10">
        <v>1.1379999999999999E-3</v>
      </c>
      <c r="D16" s="12">
        <f>ROUND(D$3*C16,0)</f>
        <v>210</v>
      </c>
      <c r="E16" s="13">
        <f>ROUND(D16/2,0)</f>
        <v>105</v>
      </c>
      <c r="F16" s="12">
        <f>D16-E16</f>
        <v>105</v>
      </c>
    </row>
    <row r="17" spans="1:6">
      <c r="A17" s="8"/>
      <c r="B17" s="11" t="s">
        <v>11</v>
      </c>
      <c r="C17" s="10">
        <v>7.3499999999999998E-4</v>
      </c>
      <c r="D17" s="12">
        <f>ROUND(D$3*C17,0)</f>
        <v>135</v>
      </c>
      <c r="E17" s="13">
        <f>ROUND(D17/2,0)</f>
        <v>68</v>
      </c>
      <c r="F17" s="12">
        <f>D17-E17</f>
        <v>67</v>
      </c>
    </row>
    <row r="18" spans="1:6">
      <c r="A18" s="8">
        <v>2</v>
      </c>
      <c r="B18" s="11" t="s">
        <v>1640</v>
      </c>
      <c r="C18" s="11"/>
      <c r="D18" s="9"/>
      <c r="E18" s="11"/>
      <c r="F18" s="11"/>
    </row>
    <row r="19" spans="1:6">
      <c r="A19" s="8"/>
      <c r="B19" s="11" t="s">
        <v>10</v>
      </c>
      <c r="C19" s="10">
        <v>1.1329999999999999E-3</v>
      </c>
      <c r="D19" s="12">
        <f>ROUND(D$3*C19,0)</f>
        <v>209</v>
      </c>
      <c r="E19" s="13">
        <f>ROUND(D19/2,0)</f>
        <v>105</v>
      </c>
      <c r="F19" s="12">
        <f>D19-E19</f>
        <v>104</v>
      </c>
    </row>
    <row r="20" spans="1:6">
      <c r="A20" s="8"/>
      <c r="B20" s="11" t="s">
        <v>11</v>
      </c>
      <c r="C20" s="10">
        <v>5.7700000000000004E-4</v>
      </c>
      <c r="D20" s="12">
        <f>ROUND(D$3*C20,0)</f>
        <v>106</v>
      </c>
      <c r="E20" s="13">
        <f>ROUND(D20/2,0)</f>
        <v>53</v>
      </c>
      <c r="F20" s="12">
        <f>D20-E20</f>
        <v>53</v>
      </c>
    </row>
    <row r="21" spans="1:6">
      <c r="A21" s="8">
        <v>2</v>
      </c>
      <c r="B21" s="11" t="s">
        <v>1641</v>
      </c>
      <c r="C21" s="11"/>
      <c r="D21" s="9"/>
      <c r="E21" s="11"/>
      <c r="F21" s="11"/>
    </row>
    <row r="22" spans="1:6">
      <c r="A22" s="8"/>
      <c r="B22" s="11" t="s">
        <v>10</v>
      </c>
      <c r="C22" s="10">
        <v>3.2560000000000002E-3</v>
      </c>
      <c r="D22" s="12">
        <f>ROUND(D$3*C22,0)</f>
        <v>600</v>
      </c>
      <c r="E22" s="13">
        <f>ROUND(D22/2,0)</f>
        <v>300</v>
      </c>
      <c r="F22" s="12">
        <f>D22-E22</f>
        <v>300</v>
      </c>
    </row>
    <row r="23" spans="1:6">
      <c r="A23" s="8"/>
      <c r="B23" s="11" t="s">
        <v>11</v>
      </c>
      <c r="C23" s="10">
        <v>1.745E-3</v>
      </c>
      <c r="D23" s="12">
        <f>ROUND(D$3*C23,0)</f>
        <v>321</v>
      </c>
      <c r="E23" s="13">
        <f>ROUND(D23/2,0)</f>
        <v>161</v>
      </c>
      <c r="F23" s="12">
        <f>D23-E23</f>
        <v>160</v>
      </c>
    </row>
    <row r="24" spans="1:6">
      <c r="A24" s="8">
        <v>2</v>
      </c>
      <c r="B24" s="11" t="s">
        <v>401</v>
      </c>
      <c r="C24" s="11"/>
      <c r="D24" s="9"/>
      <c r="E24" s="11"/>
      <c r="F24" s="11"/>
    </row>
    <row r="25" spans="1:6">
      <c r="A25" s="8"/>
      <c r="B25" s="11" t="s">
        <v>10</v>
      </c>
      <c r="C25" s="10">
        <v>5.4450000000000002E-3</v>
      </c>
      <c r="D25" s="12">
        <f>ROUND(D$3*C25,0)</f>
        <v>1003</v>
      </c>
      <c r="E25" s="13">
        <f>ROUND(D25/2,0)</f>
        <v>502</v>
      </c>
      <c r="F25" s="12">
        <f>D25-E25</f>
        <v>501</v>
      </c>
    </row>
    <row r="26" spans="1:6">
      <c r="A26" s="8"/>
      <c r="B26" s="11" t="s">
        <v>11</v>
      </c>
      <c r="C26" s="10">
        <v>2.3930000000000002E-3</v>
      </c>
      <c r="D26" s="12">
        <f>ROUND(D$3*C26,0)</f>
        <v>441</v>
      </c>
      <c r="E26" s="13">
        <f>ROUND(D26/2,0)</f>
        <v>221</v>
      </c>
      <c r="F26" s="12">
        <f>D26-E26</f>
        <v>220</v>
      </c>
    </row>
    <row r="27" spans="1:6">
      <c r="A27" s="8">
        <v>2</v>
      </c>
      <c r="B27" s="11" t="s">
        <v>49</v>
      </c>
      <c r="C27" s="11"/>
      <c r="D27" s="9"/>
      <c r="E27" s="11"/>
      <c r="F27" s="11"/>
    </row>
    <row r="28" spans="1:6">
      <c r="A28" s="8"/>
      <c r="B28" s="11" t="s">
        <v>10</v>
      </c>
      <c r="C28" s="10">
        <v>1.9750000000000002E-3</v>
      </c>
      <c r="D28" s="12">
        <f>ROUND(D$3*C28,0)</f>
        <v>364</v>
      </c>
      <c r="E28" s="13">
        <f>ROUND(D28/2,0)</f>
        <v>182</v>
      </c>
      <c r="F28" s="12">
        <f>D28-E28</f>
        <v>182</v>
      </c>
    </row>
    <row r="29" spans="1:6">
      <c r="A29" s="8"/>
      <c r="B29" s="11" t="s">
        <v>11</v>
      </c>
      <c r="C29" s="10">
        <v>8.1099999999999998E-4</v>
      </c>
      <c r="D29" s="12">
        <f>ROUND(D$3*C29,0)</f>
        <v>149</v>
      </c>
      <c r="E29" s="13">
        <f>ROUND(D29/2,0)</f>
        <v>75</v>
      </c>
      <c r="F29" s="12">
        <f>D29-E29</f>
        <v>74</v>
      </c>
    </row>
    <row r="30" spans="1:6">
      <c r="A30" s="8">
        <v>2</v>
      </c>
      <c r="B30" s="11" t="s">
        <v>14</v>
      </c>
      <c r="C30" s="11"/>
      <c r="D30" s="9"/>
      <c r="E30" s="11"/>
      <c r="F30" s="11"/>
    </row>
    <row r="31" spans="1:6">
      <c r="A31" s="8"/>
      <c r="B31" s="11" t="s">
        <v>10</v>
      </c>
      <c r="C31" s="10">
        <v>1.22E-4</v>
      </c>
      <c r="D31" s="12">
        <f>ROUND(D$3*C31,0)</f>
        <v>22</v>
      </c>
      <c r="E31" s="13">
        <f>ROUND(D31/2,0)</f>
        <v>11</v>
      </c>
      <c r="F31" s="12">
        <f>D31-E31</f>
        <v>11</v>
      </c>
    </row>
    <row r="32" spans="1:6">
      <c r="A32" s="8"/>
      <c r="B32" s="11" t="s">
        <v>11</v>
      </c>
      <c r="C32" s="10">
        <v>2.0000000000000002E-5</v>
      </c>
      <c r="D32" s="12">
        <f>ROUND(D$3*C32,0)</f>
        <v>4</v>
      </c>
      <c r="E32" s="13">
        <f>ROUND(D32/2,0)</f>
        <v>2</v>
      </c>
      <c r="F32" s="12">
        <f>D32-E32</f>
        <v>2</v>
      </c>
    </row>
    <row r="33" spans="1:6">
      <c r="A33" s="8">
        <v>2</v>
      </c>
      <c r="B33" s="11" t="s">
        <v>1642</v>
      </c>
      <c r="C33" s="11"/>
      <c r="D33" s="9"/>
      <c r="E33" s="11"/>
      <c r="F33" s="11"/>
    </row>
    <row r="34" spans="1:6">
      <c r="A34" s="8"/>
      <c r="B34" s="11" t="s">
        <v>10</v>
      </c>
      <c r="C34" s="10">
        <v>4.0000000000000001E-3</v>
      </c>
      <c r="D34" s="12">
        <f t="shared" ref="D34:D43" si="0">ROUND(D$3*C34,0)</f>
        <v>737</v>
      </c>
      <c r="E34" s="13">
        <f t="shared" ref="E34:E43" si="1">ROUND(D34/2,0)</f>
        <v>369</v>
      </c>
      <c r="F34" s="12">
        <f t="shared" ref="F34:F43" si="2">D34-E34</f>
        <v>368</v>
      </c>
    </row>
    <row r="35" spans="1:6">
      <c r="A35" s="8"/>
      <c r="B35" s="11" t="s">
        <v>11</v>
      </c>
      <c r="C35" s="10">
        <v>1.3519999999999999E-3</v>
      </c>
      <c r="D35" s="12">
        <f t="shared" si="0"/>
        <v>249</v>
      </c>
      <c r="E35" s="13">
        <f t="shared" si="1"/>
        <v>125</v>
      </c>
      <c r="F35" s="12">
        <f t="shared" si="2"/>
        <v>124</v>
      </c>
    </row>
    <row r="36" spans="1:6">
      <c r="A36" s="8">
        <v>3</v>
      </c>
      <c r="B36" s="11" t="s">
        <v>1643</v>
      </c>
      <c r="C36" s="10">
        <v>6.02E-4</v>
      </c>
      <c r="D36" s="12">
        <f t="shared" si="0"/>
        <v>111</v>
      </c>
      <c r="E36" s="13">
        <f t="shared" si="1"/>
        <v>56</v>
      </c>
      <c r="F36" s="12">
        <f t="shared" si="2"/>
        <v>55</v>
      </c>
    </row>
    <row r="37" spans="1:6">
      <c r="A37" s="8">
        <v>3</v>
      </c>
      <c r="B37" s="11" t="s">
        <v>1644</v>
      </c>
      <c r="C37" s="10">
        <v>0</v>
      </c>
      <c r="D37" s="12">
        <f t="shared" si="0"/>
        <v>0</v>
      </c>
      <c r="E37" s="13">
        <f t="shared" si="1"/>
        <v>0</v>
      </c>
      <c r="F37" s="12">
        <f t="shared" si="2"/>
        <v>0</v>
      </c>
    </row>
    <row r="38" spans="1:6">
      <c r="A38" s="8">
        <v>3</v>
      </c>
      <c r="B38" s="11" t="s">
        <v>1645</v>
      </c>
      <c r="C38" s="10">
        <v>6.6490000000000004E-3</v>
      </c>
      <c r="D38" s="12">
        <f t="shared" si="0"/>
        <v>1225</v>
      </c>
      <c r="E38" s="13">
        <f t="shared" si="1"/>
        <v>613</v>
      </c>
      <c r="F38" s="12">
        <f t="shared" si="2"/>
        <v>612</v>
      </c>
    </row>
    <row r="39" spans="1:6">
      <c r="A39" s="8">
        <v>3</v>
      </c>
      <c r="B39" s="11" t="s">
        <v>1646</v>
      </c>
      <c r="C39" s="10">
        <v>1.9589999999999998E-3</v>
      </c>
      <c r="D39" s="12">
        <f t="shared" si="0"/>
        <v>361</v>
      </c>
      <c r="E39" s="13">
        <f t="shared" si="1"/>
        <v>181</v>
      </c>
      <c r="F39" s="12">
        <f t="shared" si="2"/>
        <v>180</v>
      </c>
    </row>
    <row r="40" spans="1:6">
      <c r="A40" s="8">
        <v>3</v>
      </c>
      <c r="B40" s="11" t="s">
        <v>1647</v>
      </c>
      <c r="C40" s="10">
        <v>1.72E-3</v>
      </c>
      <c r="D40" s="12">
        <f t="shared" si="0"/>
        <v>317</v>
      </c>
      <c r="E40" s="13">
        <f t="shared" si="1"/>
        <v>159</v>
      </c>
      <c r="F40" s="12">
        <f t="shared" si="2"/>
        <v>158</v>
      </c>
    </row>
    <row r="41" spans="1:6">
      <c r="A41" s="8">
        <v>3</v>
      </c>
      <c r="B41" s="11" t="s">
        <v>1648</v>
      </c>
      <c r="C41" s="10">
        <v>1.0562999999999999E-2</v>
      </c>
      <c r="D41" s="12">
        <f t="shared" si="0"/>
        <v>1946</v>
      </c>
      <c r="E41" s="13">
        <f t="shared" si="1"/>
        <v>973</v>
      </c>
      <c r="F41" s="12">
        <f t="shared" si="2"/>
        <v>973</v>
      </c>
    </row>
    <row r="42" spans="1:6">
      <c r="A42" s="8">
        <v>3</v>
      </c>
      <c r="B42" s="11" t="s">
        <v>1649</v>
      </c>
      <c r="C42" s="10">
        <v>1.6782999999999999E-2</v>
      </c>
      <c r="D42" s="12">
        <f t="shared" si="0"/>
        <v>3091</v>
      </c>
      <c r="E42" s="13">
        <f t="shared" si="1"/>
        <v>1546</v>
      </c>
      <c r="F42" s="12">
        <f t="shared" si="2"/>
        <v>1545</v>
      </c>
    </row>
    <row r="43" spans="1:6">
      <c r="A43" s="8">
        <v>4</v>
      </c>
      <c r="B43" s="11" t="s">
        <v>1650</v>
      </c>
      <c r="C43" s="10">
        <v>0.240096</v>
      </c>
      <c r="D43" s="9">
        <f t="shared" si="0"/>
        <v>44225</v>
      </c>
      <c r="E43" s="11">
        <f t="shared" si="1"/>
        <v>22113</v>
      </c>
      <c r="F43" s="9">
        <f t="shared" si="2"/>
        <v>22112</v>
      </c>
    </row>
    <row r="44" spans="1:6">
      <c r="A44" s="8"/>
      <c r="B44" s="11" t="s">
        <v>28</v>
      </c>
      <c r="C44" s="11"/>
      <c r="D44" s="14">
        <v>0.41499799999999998</v>
      </c>
      <c r="E44" s="11"/>
      <c r="F44" s="11"/>
    </row>
    <row r="45" spans="1:6">
      <c r="A45" s="8"/>
      <c r="B45" s="11" t="s">
        <v>29</v>
      </c>
      <c r="C45" s="11"/>
      <c r="D45" s="15">
        <f>ROUND(D43*D44,0)</f>
        <v>18353</v>
      </c>
      <c r="E45" s="16">
        <f>ROUND(D45/2,0)</f>
        <v>9177</v>
      </c>
      <c r="F45" s="15">
        <f>D45-E45</f>
        <v>9176</v>
      </c>
    </row>
    <row r="46" spans="1:6">
      <c r="A46" s="8"/>
      <c r="B46" s="11" t="s">
        <v>30</v>
      </c>
      <c r="C46" s="11"/>
      <c r="D46" s="12">
        <f>+D43-D45</f>
        <v>25872</v>
      </c>
      <c r="E46" s="13">
        <f>ROUND(D46/2,0)</f>
        <v>12936</v>
      </c>
      <c r="F46" s="12">
        <f>D46-E46</f>
        <v>12936</v>
      </c>
    </row>
    <row r="47" spans="1:6">
      <c r="A47" s="8">
        <v>4</v>
      </c>
      <c r="B47" s="11" t="s">
        <v>1651</v>
      </c>
      <c r="C47" s="10">
        <v>0.42809799999999998</v>
      </c>
      <c r="D47" s="9">
        <f>ROUND(D$3*C47,0)</f>
        <v>78854</v>
      </c>
      <c r="E47" s="11">
        <f>ROUND(D47/2,0)</f>
        <v>39427</v>
      </c>
      <c r="F47" s="9">
        <f>D47-E47</f>
        <v>39427</v>
      </c>
    </row>
    <row r="48" spans="1:6">
      <c r="A48" s="8"/>
      <c r="B48" s="11" t="s">
        <v>28</v>
      </c>
      <c r="C48" s="11"/>
      <c r="D48" s="14">
        <v>0.40147300000000002</v>
      </c>
      <c r="E48" s="11"/>
      <c r="F48" s="11"/>
    </row>
    <row r="49" spans="1:8">
      <c r="A49" s="8"/>
      <c r="B49" s="11" t="s">
        <v>29</v>
      </c>
      <c r="C49" s="11"/>
      <c r="D49" s="15">
        <f>ROUND(D47*D48,0)</f>
        <v>31658</v>
      </c>
      <c r="E49" s="16">
        <f>ROUND(D49/2,0)</f>
        <v>15829</v>
      </c>
      <c r="F49" s="15">
        <f>D49-E49</f>
        <v>15829</v>
      </c>
    </row>
    <row r="50" spans="1:8">
      <c r="A50" s="8"/>
      <c r="B50" s="11" t="s">
        <v>30</v>
      </c>
      <c r="C50" s="11"/>
      <c r="D50" s="12">
        <f>+D47-D49</f>
        <v>47196</v>
      </c>
      <c r="E50" s="13">
        <f>ROUND(D50/2,0)</f>
        <v>23598</v>
      </c>
      <c r="F50" s="12">
        <f>D50-E50</f>
        <v>23598</v>
      </c>
    </row>
    <row r="51" spans="1:8">
      <c r="A51" s="8">
        <v>5</v>
      </c>
      <c r="B51" s="11" t="s">
        <v>1652</v>
      </c>
      <c r="C51" s="10">
        <v>3.5407000000000001E-2</v>
      </c>
      <c r="D51" s="12">
        <f>+D3-SUM(D4:D5)-SUM(D10:D43)-D47</f>
        <v>6521</v>
      </c>
      <c r="E51" s="13">
        <f>ROUND(D51/2,0)</f>
        <v>3261</v>
      </c>
      <c r="F51" s="12">
        <f>D51-E51</f>
        <v>3260</v>
      </c>
    </row>
    <row r="52" spans="1:8">
      <c r="A52" s="8">
        <v>6</v>
      </c>
      <c r="B52" s="11" t="s">
        <v>1653</v>
      </c>
      <c r="C52" s="10">
        <v>0</v>
      </c>
      <c r="D52" s="12">
        <f>ROUND(D$3*C52,0)</f>
        <v>0</v>
      </c>
      <c r="E52" s="13">
        <f>ROUND(D52/2,0)</f>
        <v>0</v>
      </c>
      <c r="F52" s="12">
        <f>D52-E52</f>
        <v>0</v>
      </c>
    </row>
    <row r="53" spans="1:8">
      <c r="A53" s="8"/>
      <c r="B53" s="28" t="s">
        <v>288</v>
      </c>
      <c r="C53" s="10">
        <v>1</v>
      </c>
      <c r="D53" s="12">
        <f>+D4+SUM(D7:D42)+SUM(D45:D46)+SUM(D49:D52)</f>
        <v>184197</v>
      </c>
      <c r="E53" s="12">
        <f>+E4+SUM(E7:E42)+SUM(E45:E46)+SUM(E49:E52)</f>
        <v>92109</v>
      </c>
      <c r="F53" s="12">
        <f>+F4+SUM(F7:F42)+SUM(F45:F46)+SUM(F49:F52)</f>
        <v>92088</v>
      </c>
    </row>
    <row r="54" spans="1:8">
      <c r="B54" s="18" t="s">
        <v>38</v>
      </c>
      <c r="D54" s="19">
        <f>+D4</f>
        <v>199</v>
      </c>
      <c r="E54" s="19">
        <f>+E4</f>
        <v>100</v>
      </c>
      <c r="F54" s="19">
        <f>+F4</f>
        <v>99</v>
      </c>
    </row>
    <row r="55" spans="1:8">
      <c r="B55" s="2" t="s">
        <v>39</v>
      </c>
      <c r="D55" s="19">
        <f>+D7</f>
        <v>6063</v>
      </c>
      <c r="E55" s="19">
        <f>+E7</f>
        <v>3032</v>
      </c>
      <c r="F55" s="19">
        <f>+F7</f>
        <v>3031</v>
      </c>
    </row>
    <row r="56" spans="1:8">
      <c r="B56" s="2" t="s">
        <v>40</v>
      </c>
      <c r="D56" s="19">
        <f>+D45+D49</f>
        <v>50011</v>
      </c>
      <c r="E56" s="19">
        <f>+E45+E49</f>
        <v>25006</v>
      </c>
      <c r="F56" s="19">
        <f>+F45+F49</f>
        <v>25005</v>
      </c>
      <c r="H56" s="3">
        <v>1</v>
      </c>
    </row>
    <row r="57" spans="1:8">
      <c r="B57" s="18" t="s">
        <v>41</v>
      </c>
      <c r="D57" s="19">
        <f>+D53-D54-D55-D56</f>
        <v>127924</v>
      </c>
      <c r="E57" s="19">
        <f>+E53-E54-E55-E56</f>
        <v>63971</v>
      </c>
      <c r="F57" s="19">
        <f>+F53-F54-F55-F56</f>
        <v>63953</v>
      </c>
      <c r="H57" s="3">
        <v>2</v>
      </c>
    </row>
    <row r="59" spans="1:8" hidden="1">
      <c r="B59" s="3" t="s">
        <v>42</v>
      </c>
      <c r="C59" s="4">
        <v>0</v>
      </c>
      <c r="D59" s="3">
        <f>+D51-ROUND(D3*C51,0)</f>
        <v>-1</v>
      </c>
    </row>
    <row r="71" spans="1:1">
      <c r="A71" s="1" t="s">
        <v>590</v>
      </c>
    </row>
  </sheetData>
  <pageMargins left="0.7" right="0.7" top="0.75" bottom="0.75" header="0.3" footer="0.3"/>
  <pageSetup scale="64"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79">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1654</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Worksheet'!$D$80</f>
        <v>12079</v>
      </c>
      <c r="E3" s="11"/>
      <c r="F3" s="11"/>
    </row>
    <row r="4" spans="1:6">
      <c r="A4" s="8">
        <v>0</v>
      </c>
      <c r="B4" s="11" t="s">
        <v>4</v>
      </c>
      <c r="C4" s="10">
        <v>1.3240000000000001E-3</v>
      </c>
      <c r="D4" s="12">
        <f>ROUND(D$3*C4,0)</f>
        <v>16</v>
      </c>
      <c r="E4" s="13">
        <f>ROUND(D4/2,0)</f>
        <v>8</v>
      </c>
      <c r="F4" s="12">
        <f>D4-E4</f>
        <v>8</v>
      </c>
    </row>
    <row r="5" spans="1:6">
      <c r="A5" s="8">
        <v>1</v>
      </c>
      <c r="B5" s="11" t="s">
        <v>1655</v>
      </c>
      <c r="C5" s="10">
        <v>0.30919600000000003</v>
      </c>
      <c r="D5" s="9">
        <f>ROUND(D$3*C5,0)</f>
        <v>3735</v>
      </c>
      <c r="E5" s="11">
        <f>ROUND(D5/2,0)</f>
        <v>1868</v>
      </c>
      <c r="F5" s="9">
        <f>D5-E5</f>
        <v>1867</v>
      </c>
    </row>
    <row r="6" spans="1:6">
      <c r="A6" s="8"/>
      <c r="B6" s="11" t="s">
        <v>6</v>
      </c>
      <c r="C6" s="11"/>
      <c r="D6" s="14">
        <v>0.12692100000000001</v>
      </c>
      <c r="E6" s="11"/>
      <c r="F6" s="11"/>
    </row>
    <row r="7" spans="1:6">
      <c r="A7" s="8"/>
      <c r="B7" s="11" t="s">
        <v>7</v>
      </c>
      <c r="C7" s="11"/>
      <c r="D7" s="15">
        <f>ROUND(D5*D6,0)</f>
        <v>474</v>
      </c>
      <c r="E7" s="16">
        <f>ROUND(D7/2,0)</f>
        <v>237</v>
      </c>
      <c r="F7" s="15">
        <f>D7-E7</f>
        <v>237</v>
      </c>
    </row>
    <row r="8" spans="1:6">
      <c r="A8" s="8"/>
      <c r="B8" s="11" t="s">
        <v>8</v>
      </c>
      <c r="C8" s="11"/>
      <c r="D8" s="12">
        <f>+D5-D7</f>
        <v>3261</v>
      </c>
      <c r="E8" s="13">
        <f>ROUND(D8/2,0)</f>
        <v>1631</v>
      </c>
      <c r="F8" s="12">
        <f>D8-E8</f>
        <v>1630</v>
      </c>
    </row>
    <row r="9" spans="1:6">
      <c r="A9" s="8">
        <v>2</v>
      </c>
      <c r="B9" s="11" t="s">
        <v>1656</v>
      </c>
      <c r="C9" s="11"/>
      <c r="D9" s="9"/>
      <c r="E9" s="11"/>
      <c r="F9" s="11"/>
    </row>
    <row r="10" spans="1:6">
      <c r="A10" s="8"/>
      <c r="B10" s="11" t="s">
        <v>10</v>
      </c>
      <c r="C10" s="10">
        <v>1.635E-3</v>
      </c>
      <c r="D10" s="12">
        <f>ROUND(D$3*C10,0)</f>
        <v>20</v>
      </c>
      <c r="E10" s="13">
        <f>ROUND(D10/2,0)</f>
        <v>10</v>
      </c>
      <c r="F10" s="12">
        <f>D10-E10</f>
        <v>10</v>
      </c>
    </row>
    <row r="11" spans="1:6">
      <c r="A11" s="8"/>
      <c r="B11" s="11" t="s">
        <v>11</v>
      </c>
      <c r="C11" s="10">
        <v>5.4500000000000002E-4</v>
      </c>
      <c r="D11" s="12">
        <f>ROUND(D$3*C11,0)</f>
        <v>7</v>
      </c>
      <c r="E11" s="13">
        <f>ROUND(D11/2,0)</f>
        <v>4</v>
      </c>
      <c r="F11" s="12">
        <f>D11-E11</f>
        <v>3</v>
      </c>
    </row>
    <row r="12" spans="1:6">
      <c r="A12" s="8">
        <v>2</v>
      </c>
      <c r="B12" s="11" t="s">
        <v>1657</v>
      </c>
      <c r="C12" s="11"/>
      <c r="D12" s="9"/>
      <c r="E12" s="11"/>
      <c r="F12" s="11"/>
    </row>
    <row r="13" spans="1:6">
      <c r="A13" s="8"/>
      <c r="B13" s="11" t="s">
        <v>10</v>
      </c>
      <c r="C13" s="10">
        <v>0</v>
      </c>
      <c r="D13" s="12">
        <f>ROUND(D$3*C13,0)</f>
        <v>0</v>
      </c>
      <c r="E13" s="13">
        <f>ROUND(D13/2,0)</f>
        <v>0</v>
      </c>
      <c r="F13" s="12">
        <f>D13-E13</f>
        <v>0</v>
      </c>
    </row>
    <row r="14" spans="1:6">
      <c r="A14" s="8"/>
      <c r="B14" s="11" t="s">
        <v>11</v>
      </c>
      <c r="C14" s="10">
        <v>0</v>
      </c>
      <c r="D14" s="12">
        <f>ROUND(D$3*C14,0)</f>
        <v>0</v>
      </c>
      <c r="E14" s="13">
        <f>ROUND(D14/2,0)</f>
        <v>0</v>
      </c>
      <c r="F14" s="12">
        <f>D14-E14</f>
        <v>0</v>
      </c>
    </row>
    <row r="15" spans="1:6">
      <c r="A15" s="8">
        <v>2</v>
      </c>
      <c r="B15" s="11" t="s">
        <v>14</v>
      </c>
      <c r="C15" s="11"/>
      <c r="D15" s="9"/>
      <c r="E15" s="11"/>
      <c r="F15" s="11"/>
    </row>
    <row r="16" spans="1:6">
      <c r="A16" s="8"/>
      <c r="B16" s="11" t="s">
        <v>10</v>
      </c>
      <c r="C16" s="10">
        <v>5.0610000000000004E-3</v>
      </c>
      <c r="D16" s="12">
        <f>ROUND(D$3*C16,0)</f>
        <v>61</v>
      </c>
      <c r="E16" s="13">
        <f>ROUND(D16/2,0)</f>
        <v>31</v>
      </c>
      <c r="F16" s="12">
        <f>D16-E16</f>
        <v>30</v>
      </c>
    </row>
    <row r="17" spans="1:6">
      <c r="A17" s="8"/>
      <c r="B17" s="11" t="s">
        <v>11</v>
      </c>
      <c r="C17" s="10">
        <v>7.0100000000000002E-4</v>
      </c>
      <c r="D17" s="12">
        <f>ROUND(D$3*C17,0)</f>
        <v>8</v>
      </c>
      <c r="E17" s="13">
        <f>ROUND(D17/2,0)</f>
        <v>4</v>
      </c>
      <c r="F17" s="12">
        <f>D17-E17</f>
        <v>4</v>
      </c>
    </row>
    <row r="18" spans="1:6">
      <c r="A18" s="8">
        <v>2</v>
      </c>
      <c r="B18" s="11" t="s">
        <v>57</v>
      </c>
      <c r="C18" s="11"/>
      <c r="D18" s="9"/>
      <c r="E18" s="11"/>
      <c r="F18" s="11"/>
    </row>
    <row r="19" spans="1:6">
      <c r="A19" s="8"/>
      <c r="B19" s="11" t="s">
        <v>10</v>
      </c>
      <c r="C19" s="10">
        <v>4.6700000000000002E-4</v>
      </c>
      <c r="D19" s="12">
        <f>ROUND(D$3*C19,0)</f>
        <v>6</v>
      </c>
      <c r="E19" s="13">
        <f>ROUND(D19/2,0)</f>
        <v>3</v>
      </c>
      <c r="F19" s="12">
        <f>D19-E19</f>
        <v>3</v>
      </c>
    </row>
    <row r="20" spans="1:6">
      <c r="A20" s="8"/>
      <c r="B20" s="11" t="s">
        <v>11</v>
      </c>
      <c r="C20" s="10">
        <v>1.56E-4</v>
      </c>
      <c r="D20" s="12">
        <f>ROUND(D$3*C20,0)</f>
        <v>2</v>
      </c>
      <c r="E20" s="13">
        <f>ROUND(D20/2,0)</f>
        <v>1</v>
      </c>
      <c r="F20" s="12">
        <f>D20-E20</f>
        <v>1</v>
      </c>
    </row>
    <row r="21" spans="1:6">
      <c r="A21" s="8">
        <v>2</v>
      </c>
      <c r="B21" s="11" t="s">
        <v>252</v>
      </c>
      <c r="C21" s="11"/>
      <c r="D21" s="9"/>
      <c r="E21" s="11"/>
      <c r="F21" s="11"/>
    </row>
    <row r="22" spans="1:6">
      <c r="A22" s="8"/>
      <c r="B22" s="11" t="s">
        <v>10</v>
      </c>
      <c r="C22" s="10">
        <v>7.4749999999999999E-3</v>
      </c>
      <c r="D22" s="12">
        <f t="shared" ref="D22:D29" si="0">ROUND(D$3*C22,0)</f>
        <v>90</v>
      </c>
      <c r="E22" s="13">
        <f t="shared" ref="E22:E29" si="1">ROUND(D22/2,0)</f>
        <v>45</v>
      </c>
      <c r="F22" s="12">
        <f t="shared" ref="F22:F29" si="2">D22-E22</f>
        <v>45</v>
      </c>
    </row>
    <row r="23" spans="1:6">
      <c r="A23" s="8"/>
      <c r="B23" s="11" t="s">
        <v>11</v>
      </c>
      <c r="C23" s="10">
        <v>2.8029999999999999E-3</v>
      </c>
      <c r="D23" s="12">
        <f t="shared" si="0"/>
        <v>34</v>
      </c>
      <c r="E23" s="13">
        <f t="shared" si="1"/>
        <v>17</v>
      </c>
      <c r="F23" s="12">
        <f t="shared" si="2"/>
        <v>17</v>
      </c>
    </row>
    <row r="24" spans="1:6">
      <c r="A24" s="8">
        <v>2</v>
      </c>
      <c r="B24" s="11" t="s">
        <v>115</v>
      </c>
      <c r="C24" s="10">
        <v>0</v>
      </c>
      <c r="D24" s="12">
        <f t="shared" si="0"/>
        <v>0</v>
      </c>
      <c r="E24" s="13">
        <f t="shared" si="1"/>
        <v>0</v>
      </c>
      <c r="F24" s="12">
        <f t="shared" si="2"/>
        <v>0</v>
      </c>
    </row>
    <row r="25" spans="1:6">
      <c r="A25" s="8"/>
      <c r="B25" s="11" t="s">
        <v>10</v>
      </c>
      <c r="C25" s="10">
        <v>3.1100000000000002E-4</v>
      </c>
      <c r="D25" s="12">
        <f t="shared" si="0"/>
        <v>4</v>
      </c>
      <c r="E25" s="13">
        <f t="shared" si="1"/>
        <v>2</v>
      </c>
      <c r="F25" s="12">
        <f t="shared" si="2"/>
        <v>2</v>
      </c>
    </row>
    <row r="26" spans="1:6">
      <c r="A26" s="8"/>
      <c r="B26" s="11" t="s">
        <v>11</v>
      </c>
      <c r="C26" s="10">
        <v>7.7999999999999999E-5</v>
      </c>
      <c r="D26" s="12">
        <f t="shared" si="0"/>
        <v>1</v>
      </c>
      <c r="E26" s="13">
        <f t="shared" si="1"/>
        <v>1</v>
      </c>
      <c r="F26" s="12">
        <f t="shared" si="2"/>
        <v>0</v>
      </c>
    </row>
    <row r="27" spans="1:6">
      <c r="A27" s="8">
        <v>3</v>
      </c>
      <c r="B27" s="11" t="s">
        <v>1658</v>
      </c>
      <c r="C27" s="10">
        <v>1.4482999999999999E-2</v>
      </c>
      <c r="D27" s="12">
        <f t="shared" si="0"/>
        <v>175</v>
      </c>
      <c r="E27" s="13">
        <f t="shared" si="1"/>
        <v>88</v>
      </c>
      <c r="F27" s="12">
        <f t="shared" si="2"/>
        <v>87</v>
      </c>
    </row>
    <row r="28" spans="1:6">
      <c r="A28" s="8">
        <v>3</v>
      </c>
      <c r="B28" s="11" t="s">
        <v>1659</v>
      </c>
      <c r="C28" s="10">
        <v>5.9487999999999999E-2</v>
      </c>
      <c r="D28" s="12">
        <f t="shared" si="0"/>
        <v>719</v>
      </c>
      <c r="E28" s="13">
        <f t="shared" si="1"/>
        <v>360</v>
      </c>
      <c r="F28" s="12">
        <f t="shared" si="2"/>
        <v>359</v>
      </c>
    </row>
    <row r="29" spans="1:6">
      <c r="A29" s="8">
        <v>4</v>
      </c>
      <c r="B29" s="11" t="s">
        <v>1660</v>
      </c>
      <c r="C29" s="10">
        <v>0.57035000000000002</v>
      </c>
      <c r="D29" s="9">
        <f t="shared" si="0"/>
        <v>6889</v>
      </c>
      <c r="E29" s="11">
        <f t="shared" si="1"/>
        <v>3445</v>
      </c>
      <c r="F29" s="9">
        <f t="shared" si="2"/>
        <v>3444</v>
      </c>
    </row>
    <row r="30" spans="1:6">
      <c r="A30" s="8"/>
      <c r="B30" s="11" t="s">
        <v>28</v>
      </c>
      <c r="C30" s="11"/>
      <c r="D30" s="14">
        <v>0.58365699999999998</v>
      </c>
      <c r="E30" s="11"/>
      <c r="F30" s="11"/>
    </row>
    <row r="31" spans="1:6">
      <c r="A31" s="8"/>
      <c r="B31" s="11" t="s">
        <v>29</v>
      </c>
      <c r="C31" s="11"/>
      <c r="D31" s="15">
        <f>ROUND(D29*D30,0)</f>
        <v>4021</v>
      </c>
      <c r="E31" s="16">
        <f>ROUND(D31/2,0)</f>
        <v>2011</v>
      </c>
      <c r="F31" s="15">
        <f>D31-E31</f>
        <v>2010</v>
      </c>
    </row>
    <row r="32" spans="1:6">
      <c r="A32" s="8"/>
      <c r="B32" s="11" t="s">
        <v>30</v>
      </c>
      <c r="C32" s="11"/>
      <c r="D32" s="12">
        <f>+D29-D31</f>
        <v>2868</v>
      </c>
      <c r="E32" s="13">
        <f>ROUND(D32/2,0)</f>
        <v>1434</v>
      </c>
      <c r="F32" s="12">
        <f>D32-E32</f>
        <v>1434</v>
      </c>
    </row>
    <row r="33" spans="1:8">
      <c r="A33" s="8">
        <v>5</v>
      </c>
      <c r="B33" s="11" t="s">
        <v>1661</v>
      </c>
      <c r="C33" s="10">
        <v>2.1335E-2</v>
      </c>
      <c r="D33" s="12">
        <f>ROUND(D$3*C33,0)</f>
        <v>258</v>
      </c>
      <c r="E33" s="13">
        <f>ROUND(D33/2,0)</f>
        <v>129</v>
      </c>
      <c r="F33" s="12">
        <f>D33-E33</f>
        <v>129</v>
      </c>
    </row>
    <row r="34" spans="1:8">
      <c r="A34" s="8">
        <v>6</v>
      </c>
      <c r="B34" s="11" t="s">
        <v>545</v>
      </c>
      <c r="C34" s="10">
        <v>4.5919999999999295E-3</v>
      </c>
      <c r="D34" s="12">
        <f>+D3-SUM(D4:D5)-SUM(D10:D29)-D33</f>
        <v>54</v>
      </c>
      <c r="E34" s="13">
        <f>ROUND(D34/2,0)</f>
        <v>27</v>
      </c>
      <c r="F34" s="12">
        <f>D34-E34</f>
        <v>27</v>
      </c>
    </row>
    <row r="35" spans="1:8">
      <c r="A35" s="8"/>
      <c r="B35" s="28" t="s">
        <v>288</v>
      </c>
      <c r="C35" s="10">
        <v>1</v>
      </c>
      <c r="D35" s="12">
        <f>+D4+SUM(D7:D28)+SUM(D31:D34)</f>
        <v>12079</v>
      </c>
      <c r="E35" s="12">
        <f>+E4+SUM(E7:E28)+SUM(E31:E34)</f>
        <v>6043</v>
      </c>
      <c r="F35" s="12">
        <f>+F4+SUM(F7:F28)+SUM(F31:F34)</f>
        <v>6036</v>
      </c>
    </row>
    <row r="36" spans="1:8">
      <c r="B36" s="18" t="s">
        <v>38</v>
      </c>
      <c r="D36" s="19">
        <f>+D4</f>
        <v>16</v>
      </c>
      <c r="E36" s="19">
        <f>+E4</f>
        <v>8</v>
      </c>
      <c r="F36" s="19">
        <f>+F4</f>
        <v>8</v>
      </c>
    </row>
    <row r="37" spans="1:8">
      <c r="B37" s="2" t="s">
        <v>39</v>
      </c>
      <c r="D37" s="19">
        <f>+D7</f>
        <v>474</v>
      </c>
      <c r="E37" s="19">
        <f>+E7</f>
        <v>237</v>
      </c>
      <c r="F37" s="19">
        <f>+F7</f>
        <v>237</v>
      </c>
    </row>
    <row r="38" spans="1:8">
      <c r="B38" s="2" t="s">
        <v>40</v>
      </c>
      <c r="D38" s="19">
        <f>+D31</f>
        <v>4021</v>
      </c>
      <c r="E38" s="19">
        <f>+E31</f>
        <v>2011</v>
      </c>
      <c r="F38" s="19">
        <f>+F31</f>
        <v>2010</v>
      </c>
      <c r="H38" s="3">
        <v>1</v>
      </c>
    </row>
    <row r="39" spans="1:8">
      <c r="B39" s="18" t="s">
        <v>41</v>
      </c>
      <c r="D39" s="19">
        <f>+D35-D36-D37-D38</f>
        <v>7568</v>
      </c>
      <c r="E39" s="19">
        <f>+E35-E36-E37-E38</f>
        <v>3787</v>
      </c>
      <c r="F39" s="19">
        <f>+F35-F36-F37-F38</f>
        <v>3781</v>
      </c>
      <c r="H39" s="3">
        <v>2</v>
      </c>
    </row>
    <row r="40" spans="1:8" hidden="1"/>
    <row r="41" spans="1:8" hidden="1">
      <c r="B41" s="3" t="s">
        <v>42</v>
      </c>
      <c r="C41" s="4">
        <v>-2.0000000000705218E-6</v>
      </c>
      <c r="D41" s="3">
        <f>+D34-ROUND(D3*C34,0)</f>
        <v>-1</v>
      </c>
    </row>
    <row r="42" spans="1:8" hidden="1"/>
    <row r="43" spans="1:8" hidden="1"/>
    <row r="44" spans="1:8" hidden="1"/>
    <row r="45" spans="1:8" hidden="1"/>
    <row r="46" spans="1:8" hidden="1"/>
    <row r="47" spans="1:8" hidden="1"/>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0">
    <pageSetUpPr fitToPage="1"/>
  </sheetPr>
  <dimension ref="A1:WVB82"/>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1662</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Worksheet'!$D$81</f>
        <v>1356417</v>
      </c>
      <c r="E3" s="11"/>
      <c r="F3" s="11"/>
    </row>
    <row r="4" spans="1:6">
      <c r="A4" s="8">
        <v>0</v>
      </c>
      <c r="B4" s="11" t="s">
        <v>4</v>
      </c>
      <c r="C4" s="10">
        <v>1.2080000000000001E-3</v>
      </c>
      <c r="D4" s="12">
        <f>ROUND(D$3*C4,0)</f>
        <v>1639</v>
      </c>
      <c r="E4" s="13">
        <f>ROUND(D4/2,0)</f>
        <v>820</v>
      </c>
      <c r="F4" s="12">
        <f>D4-E4</f>
        <v>819</v>
      </c>
    </row>
    <row r="5" spans="1:6">
      <c r="A5" s="8">
        <v>1</v>
      </c>
      <c r="B5" s="11" t="s">
        <v>1663</v>
      </c>
      <c r="C5" s="10">
        <v>0.14877599999999999</v>
      </c>
      <c r="D5" s="9">
        <f>ROUND(D$3*C5,0)</f>
        <v>201802</v>
      </c>
      <c r="E5" s="11">
        <f>ROUND(D5/2,0)</f>
        <v>100901</v>
      </c>
      <c r="F5" s="9">
        <f>D5-E5</f>
        <v>100901</v>
      </c>
    </row>
    <row r="6" spans="1:6">
      <c r="A6" s="8"/>
      <c r="B6" s="11" t="s">
        <v>6</v>
      </c>
      <c r="C6" s="11"/>
      <c r="D6" s="14">
        <v>0.28932400000000003</v>
      </c>
      <c r="E6" s="11"/>
      <c r="F6" s="11"/>
    </row>
    <row r="7" spans="1:6">
      <c r="A7" s="8"/>
      <c r="B7" s="11" t="s">
        <v>7</v>
      </c>
      <c r="C7" s="11"/>
      <c r="D7" s="15">
        <f>ROUND(D5*D6,0)</f>
        <v>58386</v>
      </c>
      <c r="E7" s="16">
        <f>ROUND(D7/2,0)</f>
        <v>29193</v>
      </c>
      <c r="F7" s="15">
        <f>D7-E7</f>
        <v>29193</v>
      </c>
    </row>
    <row r="8" spans="1:6">
      <c r="A8" s="8"/>
      <c r="B8" s="11" t="s">
        <v>8</v>
      </c>
      <c r="C8" s="11"/>
      <c r="D8" s="12">
        <f>+D5-D7</f>
        <v>143416</v>
      </c>
      <c r="E8" s="13">
        <f>ROUND(D8/2,0)</f>
        <v>71708</v>
      </c>
      <c r="F8" s="12">
        <f>D8-E8</f>
        <v>71708</v>
      </c>
    </row>
    <row r="9" spans="1:6">
      <c r="A9" s="8">
        <v>2</v>
      </c>
      <c r="B9" s="11" t="s">
        <v>371</v>
      </c>
      <c r="C9" s="11"/>
      <c r="D9" s="9"/>
      <c r="E9" s="11"/>
      <c r="F9" s="11"/>
    </row>
    <row r="10" spans="1:6">
      <c r="A10" s="8"/>
      <c r="B10" s="11" t="s">
        <v>10</v>
      </c>
      <c r="C10" s="10">
        <v>5.28E-3</v>
      </c>
      <c r="D10" s="12">
        <f>ROUND(D$3*C10,0)</f>
        <v>7162</v>
      </c>
      <c r="E10" s="13">
        <f>ROUND(D10/2,0)</f>
        <v>3581</v>
      </c>
      <c r="F10" s="12">
        <f>D10-E10</f>
        <v>3581</v>
      </c>
    </row>
    <row r="11" spans="1:6">
      <c r="A11" s="8"/>
      <c r="B11" s="11" t="s">
        <v>11</v>
      </c>
      <c r="C11" s="10">
        <v>6.5200000000000002E-4</v>
      </c>
      <c r="D11" s="12"/>
      <c r="E11" s="13">
        <f>ROUND(D11/2,0)</f>
        <v>0</v>
      </c>
      <c r="F11" s="12">
        <f>D11-E11</f>
        <v>0</v>
      </c>
    </row>
    <row r="12" spans="1:6">
      <c r="A12" s="8">
        <v>2</v>
      </c>
      <c r="B12" s="11" t="s">
        <v>49</v>
      </c>
      <c r="C12" s="11"/>
      <c r="D12" s="9"/>
      <c r="E12" s="11"/>
      <c r="F12" s="11"/>
    </row>
    <row r="13" spans="1:6">
      <c r="A13" s="8"/>
      <c r="B13" s="11" t="s">
        <v>10</v>
      </c>
      <c r="C13" s="10">
        <v>2.41E-4</v>
      </c>
      <c r="D13" s="12">
        <f>ROUND(D$3*C13,0)</f>
        <v>327</v>
      </c>
      <c r="E13" s="13">
        <f>ROUND(D13/2,0)</f>
        <v>164</v>
      </c>
      <c r="F13" s="12">
        <f>D13-E13</f>
        <v>163</v>
      </c>
    </row>
    <row r="14" spans="1:6">
      <c r="A14" s="8"/>
      <c r="B14" s="11" t="s">
        <v>11</v>
      </c>
      <c r="C14" s="10">
        <v>1.64E-4</v>
      </c>
      <c r="D14" s="12">
        <f>ROUND(D$3*C14,0)</f>
        <v>222</v>
      </c>
      <c r="E14" s="13">
        <f>ROUND(D14/2,0)</f>
        <v>111</v>
      </c>
      <c r="F14" s="12">
        <f>D14-E14</f>
        <v>111</v>
      </c>
    </row>
    <row r="15" spans="1:6">
      <c r="A15" s="8">
        <v>2</v>
      </c>
      <c r="B15" s="11" t="s">
        <v>1664</v>
      </c>
      <c r="C15" s="11"/>
      <c r="D15" s="9"/>
      <c r="E15" s="11"/>
      <c r="F15" s="11"/>
    </row>
    <row r="16" spans="1:6">
      <c r="A16" s="8"/>
      <c r="B16" s="11" t="s">
        <v>10</v>
      </c>
      <c r="C16" s="10">
        <v>3.5199999999999999E-4</v>
      </c>
      <c r="D16" s="12">
        <f>ROUND(D$3*C16,0)</f>
        <v>477</v>
      </c>
      <c r="E16" s="13">
        <f>ROUND(D16/2,0)</f>
        <v>239</v>
      </c>
      <c r="F16" s="12">
        <f>D16-E16</f>
        <v>238</v>
      </c>
    </row>
    <row r="17" spans="1:6">
      <c r="A17" s="8"/>
      <c r="B17" s="11" t="s">
        <v>11</v>
      </c>
      <c r="C17" s="10">
        <v>6.4400000000000004E-4</v>
      </c>
      <c r="D17" s="12">
        <f>ROUND(D$3*C17,0)</f>
        <v>874</v>
      </c>
      <c r="E17" s="13">
        <f>ROUND(D17/2,0)</f>
        <v>437</v>
      </c>
      <c r="F17" s="12">
        <f>D17-E17</f>
        <v>437</v>
      </c>
    </row>
    <row r="18" spans="1:6">
      <c r="A18" s="8">
        <v>2</v>
      </c>
      <c r="B18" s="11" t="s">
        <v>56</v>
      </c>
      <c r="C18" s="11"/>
      <c r="D18" s="9"/>
      <c r="E18" s="11"/>
      <c r="F18" s="11"/>
    </row>
    <row r="19" spans="1:6">
      <c r="A19" s="8"/>
      <c r="B19" s="11" t="s">
        <v>10</v>
      </c>
      <c r="C19" s="10">
        <v>2.7399999999999999E-4</v>
      </c>
      <c r="D19" s="12">
        <f>ROUND(D$3*C19,0)</f>
        <v>372</v>
      </c>
      <c r="E19" s="13">
        <f>ROUND(D19/2,0)</f>
        <v>186</v>
      </c>
      <c r="F19" s="12">
        <f>D19-E19</f>
        <v>186</v>
      </c>
    </row>
    <row r="20" spans="1:6">
      <c r="A20" s="8"/>
      <c r="B20" s="11" t="s">
        <v>11</v>
      </c>
      <c r="C20" s="10">
        <v>2.33E-4</v>
      </c>
      <c r="D20" s="12">
        <f>ROUND(D$3*C20,0)</f>
        <v>316</v>
      </c>
      <c r="E20" s="13">
        <f>ROUND(D20/2,0)</f>
        <v>158</v>
      </c>
      <c r="F20" s="12">
        <f>D20-E20</f>
        <v>158</v>
      </c>
    </row>
    <row r="21" spans="1:6">
      <c r="A21" s="8">
        <v>2</v>
      </c>
      <c r="B21" s="11" t="s">
        <v>1333</v>
      </c>
      <c r="C21" s="11"/>
      <c r="D21" s="9"/>
      <c r="E21" s="11"/>
      <c r="F21" s="11"/>
    </row>
    <row r="22" spans="1:6">
      <c r="A22" s="8"/>
      <c r="B22" s="11" t="s">
        <v>10</v>
      </c>
      <c r="C22" s="10">
        <v>9.810000000000001E-4</v>
      </c>
      <c r="D22" s="12">
        <f>ROUND(D$3*C22,0)</f>
        <v>1331</v>
      </c>
      <c r="E22" s="13">
        <f>ROUND(D22/2,0)</f>
        <v>666</v>
      </c>
      <c r="F22" s="12">
        <f>D22-E22</f>
        <v>665</v>
      </c>
    </row>
    <row r="23" spans="1:6">
      <c r="A23" s="8"/>
      <c r="B23" s="11" t="s">
        <v>11</v>
      </c>
      <c r="C23" s="10">
        <v>5.4500000000000002E-4</v>
      </c>
      <c r="D23" s="12">
        <f>ROUND(D$3*C23,0)</f>
        <v>739</v>
      </c>
      <c r="E23" s="13">
        <f>ROUND(D23/2,0)</f>
        <v>370</v>
      </c>
      <c r="F23" s="12">
        <f>D23-E23</f>
        <v>369</v>
      </c>
    </row>
    <row r="24" spans="1:6">
      <c r="A24" s="8">
        <v>2</v>
      </c>
      <c r="B24" s="11" t="s">
        <v>1665</v>
      </c>
      <c r="C24" s="11"/>
      <c r="D24" s="9"/>
      <c r="E24" s="11"/>
      <c r="F24" s="11"/>
    </row>
    <row r="25" spans="1:6">
      <c r="A25" s="8"/>
      <c r="B25" s="11" t="s">
        <v>10</v>
      </c>
      <c r="C25" s="10">
        <v>1.3300000000000001E-4</v>
      </c>
      <c r="D25" s="12">
        <f>ROUND(D$3*C25,0)</f>
        <v>180</v>
      </c>
      <c r="E25" s="13">
        <f>ROUND(D25/2,0)</f>
        <v>90</v>
      </c>
      <c r="F25" s="12">
        <f>D25-E25</f>
        <v>90</v>
      </c>
    </row>
    <row r="26" spans="1:6">
      <c r="A26" s="8"/>
      <c r="B26" s="11" t="s">
        <v>11</v>
      </c>
      <c r="C26" s="10">
        <v>2.8899999999999998E-4</v>
      </c>
      <c r="D26" s="12">
        <f>ROUND(D$3*C26,0)</f>
        <v>392</v>
      </c>
      <c r="E26" s="13">
        <f>ROUND(D26/2,0)</f>
        <v>196</v>
      </c>
      <c r="F26" s="12">
        <f>D26-E26</f>
        <v>196</v>
      </c>
    </row>
    <row r="27" spans="1:6">
      <c r="A27" s="8">
        <v>2</v>
      </c>
      <c r="B27" s="11" t="s">
        <v>873</v>
      </c>
      <c r="C27" s="11"/>
      <c r="D27" s="9"/>
      <c r="E27" s="11"/>
      <c r="F27" s="11"/>
    </row>
    <row r="28" spans="1:6">
      <c r="A28" s="8"/>
      <c r="B28" s="11" t="s">
        <v>10</v>
      </c>
      <c r="C28" s="10">
        <v>1.56E-4</v>
      </c>
      <c r="D28" s="12">
        <f>ROUND(D$3*C28,0)</f>
        <v>212</v>
      </c>
      <c r="E28" s="13">
        <f>ROUND(D28/2,0)</f>
        <v>106</v>
      </c>
      <c r="F28" s="12">
        <f>D28-E28</f>
        <v>106</v>
      </c>
    </row>
    <row r="29" spans="1:6">
      <c r="A29" s="8"/>
      <c r="B29" s="11" t="s">
        <v>11</v>
      </c>
      <c r="C29" s="10">
        <v>2.8600000000000001E-4</v>
      </c>
      <c r="D29" s="12">
        <f>ROUND(D$3*C29,0)</f>
        <v>388</v>
      </c>
      <c r="E29" s="13">
        <f>ROUND(D29/2,0)</f>
        <v>194</v>
      </c>
      <c r="F29" s="12">
        <f>D29-E29</f>
        <v>194</v>
      </c>
    </row>
    <row r="30" spans="1:6">
      <c r="A30" s="8">
        <v>2</v>
      </c>
      <c r="B30" s="11" t="s">
        <v>183</v>
      </c>
      <c r="C30" s="11"/>
      <c r="D30" s="9"/>
      <c r="E30" s="11"/>
      <c r="F30" s="11"/>
    </row>
    <row r="31" spans="1:6">
      <c r="A31" s="8"/>
      <c r="B31" s="11" t="s">
        <v>10</v>
      </c>
      <c r="C31" s="10">
        <v>6.3500000000000004E-4</v>
      </c>
      <c r="D31" s="12">
        <f>ROUND(D$3*C31,0)</f>
        <v>861</v>
      </c>
      <c r="E31" s="13">
        <f>ROUND(D31/2,0)</f>
        <v>431</v>
      </c>
      <c r="F31" s="12">
        <f>D31-E31</f>
        <v>430</v>
      </c>
    </row>
    <row r="32" spans="1:6">
      <c r="A32" s="8"/>
      <c r="B32" s="11" t="s">
        <v>11</v>
      </c>
      <c r="C32" s="10">
        <v>6.9399999999999996E-4</v>
      </c>
      <c r="D32" s="12">
        <f>ROUND(D$3*C32,0)</f>
        <v>941</v>
      </c>
      <c r="E32" s="13">
        <f>ROUND(D32/2,0)</f>
        <v>471</v>
      </c>
      <c r="F32" s="12">
        <f>D32-E32</f>
        <v>470</v>
      </c>
    </row>
    <row r="33" spans="1:6">
      <c r="A33" s="8">
        <v>2</v>
      </c>
      <c r="B33" s="11" t="s">
        <v>20</v>
      </c>
      <c r="C33" s="11"/>
      <c r="D33" s="9"/>
      <c r="E33" s="11"/>
      <c r="F33" s="11"/>
    </row>
    <row r="34" spans="1:6">
      <c r="A34" s="8"/>
      <c r="B34" s="11" t="s">
        <v>10</v>
      </c>
      <c r="C34" s="10">
        <v>1.06E-4</v>
      </c>
      <c r="D34" s="12">
        <f>ROUND(D$3*C34,0)</f>
        <v>144</v>
      </c>
      <c r="E34" s="13">
        <f>ROUND(D34/2,0)</f>
        <v>72</v>
      </c>
      <c r="F34" s="12">
        <f>D34-E34</f>
        <v>72</v>
      </c>
    </row>
    <row r="35" spans="1:6">
      <c r="A35" s="8"/>
      <c r="B35" s="11" t="s">
        <v>11</v>
      </c>
      <c r="C35" s="10">
        <v>0</v>
      </c>
      <c r="D35" s="12">
        <f>ROUND(D$3*C35,0)</f>
        <v>0</v>
      </c>
      <c r="E35" s="13">
        <f>ROUND(D35/2,0)</f>
        <v>0</v>
      </c>
      <c r="F35" s="12">
        <f>D35-E35</f>
        <v>0</v>
      </c>
    </row>
    <row r="36" spans="1:6">
      <c r="A36" s="8">
        <v>2</v>
      </c>
      <c r="B36" s="11" t="s">
        <v>21</v>
      </c>
      <c r="C36" s="11"/>
      <c r="D36" s="9"/>
      <c r="E36" s="11"/>
      <c r="F36" s="11"/>
    </row>
    <row r="37" spans="1:6">
      <c r="A37" s="8"/>
      <c r="B37" s="11" t="s">
        <v>10</v>
      </c>
      <c r="C37" s="10">
        <v>8.6499999999999999E-4</v>
      </c>
      <c r="D37" s="12">
        <f>ROUND(D$3*C37,0)</f>
        <v>1173</v>
      </c>
      <c r="E37" s="13">
        <f>ROUND(D37/2,0)</f>
        <v>587</v>
      </c>
      <c r="F37" s="12">
        <f>D37-E37</f>
        <v>586</v>
      </c>
    </row>
    <row r="38" spans="1:6">
      <c r="A38" s="8"/>
      <c r="B38" s="11" t="s">
        <v>11</v>
      </c>
      <c r="C38" s="10">
        <v>4.06E-4</v>
      </c>
      <c r="D38" s="12">
        <f>ROUND(D$3*C38,0)</f>
        <v>551</v>
      </c>
      <c r="E38" s="13">
        <f>ROUND(D38/2,0)</f>
        <v>276</v>
      </c>
      <c r="F38" s="12">
        <f>D38-E38</f>
        <v>275</v>
      </c>
    </row>
    <row r="39" spans="1:6">
      <c r="A39" s="8">
        <v>2</v>
      </c>
      <c r="B39" s="11" t="s">
        <v>22</v>
      </c>
      <c r="C39" s="11"/>
      <c r="D39" s="9"/>
      <c r="E39" s="11"/>
      <c r="F39" s="11"/>
    </row>
    <row r="40" spans="1:6">
      <c r="A40" s="8"/>
      <c r="B40" s="11" t="s">
        <v>10</v>
      </c>
      <c r="C40" s="10">
        <v>2.5399999999999999E-4</v>
      </c>
      <c r="D40" s="12">
        <f>ROUND(D$3*C40,0)</f>
        <v>345</v>
      </c>
      <c r="E40" s="13">
        <f>ROUND(D40/2,0)</f>
        <v>173</v>
      </c>
      <c r="F40" s="12">
        <f>D40-E40</f>
        <v>172</v>
      </c>
    </row>
    <row r="41" spans="1:6">
      <c r="A41" s="8"/>
      <c r="B41" s="11" t="s">
        <v>11</v>
      </c>
      <c r="C41" s="10">
        <v>2.0599999999999999E-4</v>
      </c>
      <c r="D41" s="12">
        <f>ROUND(D$3*C41,0)</f>
        <v>279</v>
      </c>
      <c r="E41" s="13">
        <f>ROUND(D41/2,0)</f>
        <v>140</v>
      </c>
      <c r="F41" s="12">
        <f>D41-E41</f>
        <v>139</v>
      </c>
    </row>
    <row r="42" spans="1:6">
      <c r="A42" s="8">
        <v>2</v>
      </c>
      <c r="B42" s="11" t="s">
        <v>61</v>
      </c>
      <c r="C42" s="11"/>
      <c r="D42" s="9"/>
      <c r="E42" s="11"/>
      <c r="F42" s="11"/>
    </row>
    <row r="43" spans="1:6">
      <c r="A43" s="8"/>
      <c r="B43" s="11" t="s">
        <v>10</v>
      </c>
      <c r="C43" s="10">
        <v>4.3600000000000003E-4</v>
      </c>
      <c r="D43" s="12">
        <f>ROUND(D$3*C43,0)</f>
        <v>591</v>
      </c>
      <c r="E43" s="13">
        <f>ROUND(D43/2,0)</f>
        <v>296</v>
      </c>
      <c r="F43" s="12">
        <f>D43-E43</f>
        <v>295</v>
      </c>
    </row>
    <row r="44" spans="1:6">
      <c r="A44" s="8"/>
      <c r="B44" s="11" t="s">
        <v>11</v>
      </c>
      <c r="C44" s="10">
        <v>3.7100000000000002E-4</v>
      </c>
      <c r="D44" s="12">
        <f>ROUND(D$3*C44,0)</f>
        <v>503</v>
      </c>
      <c r="E44" s="13">
        <f>ROUND(D44/2,0)</f>
        <v>252</v>
      </c>
      <c r="F44" s="12">
        <f>D44-E44</f>
        <v>251</v>
      </c>
    </row>
    <row r="45" spans="1:6">
      <c r="A45" s="8">
        <v>2</v>
      </c>
      <c r="B45" s="11" t="s">
        <v>1666</v>
      </c>
      <c r="C45" s="11"/>
      <c r="D45" s="9"/>
      <c r="E45" s="11"/>
      <c r="F45" s="11"/>
    </row>
    <row r="46" spans="1:6">
      <c r="A46" s="8"/>
      <c r="B46" s="11" t="s">
        <v>10</v>
      </c>
      <c r="C46" s="10">
        <v>1.9980000000000002E-3</v>
      </c>
      <c r="D46" s="12">
        <f t="shared" ref="D46:D55" si="0">ROUND(D$3*C46,0)</f>
        <v>2710</v>
      </c>
      <c r="E46" s="13">
        <f t="shared" ref="E46:E55" si="1">ROUND(D46/2,0)</f>
        <v>1355</v>
      </c>
      <c r="F46" s="12">
        <f t="shared" ref="F46:F55" si="2">D46-E46</f>
        <v>1355</v>
      </c>
    </row>
    <row r="47" spans="1:6">
      <c r="A47" s="8"/>
      <c r="B47" s="11" t="s">
        <v>11</v>
      </c>
      <c r="C47" s="10">
        <v>9.19E-4</v>
      </c>
      <c r="D47" s="12">
        <f t="shared" si="0"/>
        <v>1247</v>
      </c>
      <c r="E47" s="13">
        <f t="shared" si="1"/>
        <v>624</v>
      </c>
      <c r="F47" s="12">
        <f t="shared" si="2"/>
        <v>623</v>
      </c>
    </row>
    <row r="48" spans="1:6">
      <c r="A48" s="8">
        <v>3</v>
      </c>
      <c r="B48" s="11" t="s">
        <v>1667</v>
      </c>
      <c r="C48" s="10">
        <v>1.9699999999999999E-4</v>
      </c>
      <c r="D48" s="12">
        <f t="shared" si="0"/>
        <v>267</v>
      </c>
      <c r="E48" s="13">
        <f t="shared" si="1"/>
        <v>134</v>
      </c>
      <c r="F48" s="12">
        <f t="shared" si="2"/>
        <v>133</v>
      </c>
    </row>
    <row r="49" spans="1:6">
      <c r="A49" s="8">
        <v>3</v>
      </c>
      <c r="B49" s="11" t="s">
        <v>1668</v>
      </c>
      <c r="C49" s="10">
        <v>2.5700000000000001E-4</v>
      </c>
      <c r="D49" s="12">
        <f t="shared" si="0"/>
        <v>349</v>
      </c>
      <c r="E49" s="13">
        <f t="shared" si="1"/>
        <v>175</v>
      </c>
      <c r="F49" s="12">
        <f t="shared" si="2"/>
        <v>174</v>
      </c>
    </row>
    <row r="50" spans="1:6">
      <c r="A50" s="8">
        <v>3</v>
      </c>
      <c r="B50" s="11" t="s">
        <v>1669</v>
      </c>
      <c r="C50" s="10">
        <v>8.0900000000000004E-4</v>
      </c>
      <c r="D50" s="12">
        <f t="shared" si="0"/>
        <v>1097</v>
      </c>
      <c r="E50" s="13">
        <f t="shared" si="1"/>
        <v>549</v>
      </c>
      <c r="F50" s="12">
        <f t="shared" si="2"/>
        <v>548</v>
      </c>
    </row>
    <row r="51" spans="1:6">
      <c r="A51" s="8">
        <v>3</v>
      </c>
      <c r="B51" s="11" t="s">
        <v>1670</v>
      </c>
      <c r="C51" s="10">
        <v>0.15193000000000001</v>
      </c>
      <c r="D51" s="12">
        <f t="shared" si="0"/>
        <v>206080</v>
      </c>
      <c r="E51" s="13">
        <f t="shared" si="1"/>
        <v>103040</v>
      </c>
      <c r="F51" s="12">
        <f t="shared" si="2"/>
        <v>103040</v>
      </c>
    </row>
    <row r="52" spans="1:6">
      <c r="A52" s="8">
        <v>3</v>
      </c>
      <c r="B52" s="11" t="s">
        <v>120</v>
      </c>
      <c r="C52" s="10">
        <v>1.0369999999999999E-3</v>
      </c>
      <c r="D52" s="12">
        <f t="shared" si="0"/>
        <v>1407</v>
      </c>
      <c r="E52" s="13">
        <f t="shared" si="1"/>
        <v>704</v>
      </c>
      <c r="F52" s="12">
        <f t="shared" si="2"/>
        <v>703</v>
      </c>
    </row>
    <row r="53" spans="1:6">
      <c r="A53" s="8">
        <v>3</v>
      </c>
      <c r="B53" s="11" t="s">
        <v>1671</v>
      </c>
      <c r="C53" s="10">
        <v>8.61E-4</v>
      </c>
      <c r="D53" s="12">
        <f t="shared" si="0"/>
        <v>1168</v>
      </c>
      <c r="E53" s="13">
        <f t="shared" si="1"/>
        <v>584</v>
      </c>
      <c r="F53" s="12">
        <f t="shared" si="2"/>
        <v>584</v>
      </c>
    </row>
    <row r="54" spans="1:6">
      <c r="A54" s="8">
        <v>3</v>
      </c>
      <c r="B54" s="11" t="s">
        <v>1672</v>
      </c>
      <c r="C54" s="10">
        <v>3.7690000000000002E-3</v>
      </c>
      <c r="D54" s="12">
        <f t="shared" si="0"/>
        <v>5112</v>
      </c>
      <c r="E54" s="13">
        <f t="shared" si="1"/>
        <v>2556</v>
      </c>
      <c r="F54" s="12">
        <f t="shared" si="2"/>
        <v>2556</v>
      </c>
    </row>
    <row r="55" spans="1:6">
      <c r="A55" s="8">
        <v>4</v>
      </c>
      <c r="B55" s="11" t="s">
        <v>122</v>
      </c>
      <c r="C55" s="10">
        <v>1.7049000000000002E-2</v>
      </c>
      <c r="D55" s="9">
        <f t="shared" si="0"/>
        <v>23126</v>
      </c>
      <c r="E55" s="11">
        <f t="shared" si="1"/>
        <v>11563</v>
      </c>
      <c r="F55" s="9">
        <f t="shared" si="2"/>
        <v>11563</v>
      </c>
    </row>
    <row r="56" spans="1:6">
      <c r="A56" s="8"/>
      <c r="B56" s="11" t="s">
        <v>28</v>
      </c>
      <c r="C56" s="11"/>
      <c r="D56" s="14">
        <v>0.45708799999999999</v>
      </c>
      <c r="E56" s="11"/>
      <c r="F56" s="11"/>
    </row>
    <row r="57" spans="1:6">
      <c r="A57" s="8"/>
      <c r="B57" s="11" t="s">
        <v>29</v>
      </c>
      <c r="C57" s="11"/>
      <c r="D57" s="15">
        <f>ROUND(D55*D56,0)</f>
        <v>10571</v>
      </c>
      <c r="E57" s="16">
        <f>ROUND(D57/2,0)</f>
        <v>5286</v>
      </c>
      <c r="F57" s="15">
        <f>D57-E57</f>
        <v>5285</v>
      </c>
    </row>
    <row r="58" spans="1:6">
      <c r="A58" s="8"/>
      <c r="B58" s="11" t="s">
        <v>30</v>
      </c>
      <c r="C58" s="11"/>
      <c r="D58" s="12">
        <f>+D55-D57</f>
        <v>12555</v>
      </c>
      <c r="E58" s="13">
        <f>ROUND(D58/2,0)</f>
        <v>6278</v>
      </c>
      <c r="F58" s="12">
        <f>D58-E58</f>
        <v>6277</v>
      </c>
    </row>
    <row r="59" spans="1:6">
      <c r="A59" s="8">
        <v>4</v>
      </c>
      <c r="B59" s="11" t="s">
        <v>1673</v>
      </c>
      <c r="C59" s="10">
        <v>0.20152500000000001</v>
      </c>
      <c r="D59" s="9">
        <f>ROUND(D$3*C59,0)</f>
        <v>273352</v>
      </c>
      <c r="E59" s="11">
        <f>ROUND(D59/2,0)</f>
        <v>136676</v>
      </c>
      <c r="F59" s="9">
        <f>D59-E59</f>
        <v>136676</v>
      </c>
    </row>
    <row r="60" spans="1:6">
      <c r="A60" s="8"/>
      <c r="B60" s="11" t="s">
        <v>28</v>
      </c>
      <c r="C60" s="11"/>
      <c r="D60" s="14">
        <v>0.51582799999999995</v>
      </c>
      <c r="E60" s="11"/>
      <c r="F60" s="11"/>
    </row>
    <row r="61" spans="1:6">
      <c r="A61" s="8"/>
      <c r="B61" s="11" t="s">
        <v>29</v>
      </c>
      <c r="C61" s="11"/>
      <c r="D61" s="15">
        <f>ROUND(D59*D60,0)</f>
        <v>141003</v>
      </c>
      <c r="E61" s="16">
        <f>ROUND(D61/2,0)</f>
        <v>70502</v>
      </c>
      <c r="F61" s="15">
        <f>D61-E61</f>
        <v>70501</v>
      </c>
    </row>
    <row r="62" spans="1:6">
      <c r="A62" s="8"/>
      <c r="B62" s="11" t="s">
        <v>30</v>
      </c>
      <c r="C62" s="11"/>
      <c r="D62" s="12">
        <f>+D59-D61</f>
        <v>132349</v>
      </c>
      <c r="E62" s="13">
        <f>ROUND(D62/2,0)</f>
        <v>66175</v>
      </c>
      <c r="F62" s="12">
        <f>D62-E62</f>
        <v>66174</v>
      </c>
    </row>
    <row r="63" spans="1:6">
      <c r="A63" s="8">
        <v>4</v>
      </c>
      <c r="B63" s="11" t="s">
        <v>1674</v>
      </c>
      <c r="C63" s="10">
        <v>0.41173799999999999</v>
      </c>
      <c r="D63" s="9">
        <f>ROUND(D$3*C63,0)</f>
        <v>558488</v>
      </c>
      <c r="E63" s="11">
        <f>ROUND(D63/2,0)</f>
        <v>279244</v>
      </c>
      <c r="F63" s="9">
        <f>D63-E63</f>
        <v>279244</v>
      </c>
    </row>
    <row r="64" spans="1:6">
      <c r="A64" s="8"/>
      <c r="B64" s="11" t="s">
        <v>28</v>
      </c>
      <c r="C64" s="11"/>
      <c r="D64" s="14">
        <v>0.48616999999999999</v>
      </c>
      <c r="E64" s="11"/>
      <c r="F64" s="11"/>
    </row>
    <row r="65" spans="1:8">
      <c r="A65" s="8"/>
      <c r="B65" s="11" t="s">
        <v>29</v>
      </c>
      <c r="C65" s="11"/>
      <c r="D65" s="15">
        <f>ROUND(D63*D64,0)</f>
        <v>271520</v>
      </c>
      <c r="E65" s="16">
        <f>ROUND(D65/2,0)</f>
        <v>135760</v>
      </c>
      <c r="F65" s="15">
        <f>D65-E65</f>
        <v>135760</v>
      </c>
    </row>
    <row r="66" spans="1:8">
      <c r="A66" s="8"/>
      <c r="B66" s="11" t="s">
        <v>30</v>
      </c>
      <c r="C66" s="11"/>
      <c r="D66" s="12">
        <f>+D63-D65</f>
        <v>286968</v>
      </c>
      <c r="E66" s="13">
        <f>ROUND(D66/2,0)</f>
        <v>143484</v>
      </c>
      <c r="F66" s="12">
        <f>D66-E66</f>
        <v>143484</v>
      </c>
    </row>
    <row r="67" spans="1:8">
      <c r="A67" s="8">
        <v>4</v>
      </c>
      <c r="B67" s="11" t="s">
        <v>1675</v>
      </c>
      <c r="C67" s="10">
        <v>8.881E-3</v>
      </c>
      <c r="D67" s="9">
        <f>ROUND(D$3*C67,0)</f>
        <v>12046</v>
      </c>
      <c r="E67" s="11">
        <f>ROUND(D67/2,0)</f>
        <v>6023</v>
      </c>
      <c r="F67" s="9">
        <f>D67-E67</f>
        <v>6023</v>
      </c>
    </row>
    <row r="68" spans="1:8">
      <c r="A68" s="8"/>
      <c r="B68" s="11" t="s">
        <v>28</v>
      </c>
      <c r="C68" s="11"/>
      <c r="D68" s="14">
        <v>0.60087599999999997</v>
      </c>
      <c r="E68" s="11"/>
      <c r="F68" s="11"/>
    </row>
    <row r="69" spans="1:8">
      <c r="A69" s="8"/>
      <c r="B69" s="11" t="s">
        <v>29</v>
      </c>
      <c r="C69" s="11"/>
      <c r="D69" s="15">
        <f>ROUND(D67*D68,0)</f>
        <v>7238</v>
      </c>
      <c r="E69" s="16">
        <f t="shared" ref="E69:E75" si="3">ROUND(D69/2,0)</f>
        <v>3619</v>
      </c>
      <c r="F69" s="15">
        <f t="shared" ref="F69:F75" si="4">D69-E69</f>
        <v>3619</v>
      </c>
    </row>
    <row r="70" spans="1:8">
      <c r="A70" s="8"/>
      <c r="B70" s="11" t="s">
        <v>30</v>
      </c>
      <c r="C70" s="11"/>
      <c r="D70" s="12">
        <f>+D67-D69</f>
        <v>4808</v>
      </c>
      <c r="E70" s="13">
        <f t="shared" si="3"/>
        <v>2404</v>
      </c>
      <c r="F70" s="12">
        <f t="shared" si="4"/>
        <v>2404</v>
      </c>
    </row>
    <row r="71" spans="1:8">
      <c r="A71" s="8" t="s">
        <v>590</v>
      </c>
      <c r="B71" s="11" t="s">
        <v>128</v>
      </c>
      <c r="C71" s="10">
        <v>1.3899999999999999E-4</v>
      </c>
      <c r="D71" s="12">
        <f>ROUND(D$3*C71,0)</f>
        <v>189</v>
      </c>
      <c r="E71" s="13">
        <f t="shared" si="3"/>
        <v>95</v>
      </c>
      <c r="F71" s="12">
        <f t="shared" si="4"/>
        <v>94</v>
      </c>
    </row>
    <row r="72" spans="1:8">
      <c r="A72" s="8">
        <v>5</v>
      </c>
      <c r="B72" s="11" t="s">
        <v>1676</v>
      </c>
      <c r="C72" s="10">
        <v>2.6286E-2</v>
      </c>
      <c r="D72" s="12">
        <f>ROUND(D$3*C72,0)</f>
        <v>35655</v>
      </c>
      <c r="E72" s="13">
        <f t="shared" si="3"/>
        <v>17828</v>
      </c>
      <c r="F72" s="12">
        <f t="shared" si="4"/>
        <v>17827</v>
      </c>
    </row>
    <row r="73" spans="1:8">
      <c r="A73" s="8">
        <v>5</v>
      </c>
      <c r="B73" s="11" t="s">
        <v>1677</v>
      </c>
      <c r="C73" s="10">
        <v>3.1100000000000002E-4</v>
      </c>
      <c r="D73" s="12">
        <f>ROUND(D$3*C73,0)</f>
        <v>422</v>
      </c>
      <c r="E73" s="13">
        <f t="shared" si="3"/>
        <v>211</v>
      </c>
      <c r="F73" s="12">
        <f t="shared" si="4"/>
        <v>211</v>
      </c>
    </row>
    <row r="74" spans="1:8">
      <c r="A74" s="8">
        <v>6</v>
      </c>
      <c r="B74" s="11" t="s">
        <v>1678</v>
      </c>
      <c r="C74" s="10">
        <v>8.1069999999999996E-3</v>
      </c>
      <c r="D74" s="12">
        <f>+D3-SUM(D4:D5)-SUM(D10:D55)-D59-D63-D67-SUM(D71:D73)</f>
        <v>11881</v>
      </c>
      <c r="E74" s="13">
        <f t="shared" si="3"/>
        <v>5941</v>
      </c>
      <c r="F74" s="12">
        <f t="shared" si="4"/>
        <v>5940</v>
      </c>
    </row>
    <row r="75" spans="1:8">
      <c r="A75" s="8">
        <v>6</v>
      </c>
      <c r="B75" s="11" t="s">
        <v>287</v>
      </c>
      <c r="C75" s="10">
        <v>0</v>
      </c>
      <c r="D75" s="12">
        <f>ROUND(D$3*C75,0)</f>
        <v>0</v>
      </c>
      <c r="E75" s="13">
        <f t="shared" si="3"/>
        <v>0</v>
      </c>
      <c r="F75" s="12">
        <f t="shared" si="4"/>
        <v>0</v>
      </c>
    </row>
    <row r="76" spans="1:8">
      <c r="A76" s="8"/>
      <c r="B76" s="28" t="s">
        <v>288</v>
      </c>
      <c r="C76" s="10">
        <v>1.0000000000000002</v>
      </c>
      <c r="D76" s="12">
        <f>+D4+SUM(D7:D54)+SUM(D57:D58)+SUM(D61:D62)+SUM(D65:D66)+SUM(D69:D75)</f>
        <v>1356417</v>
      </c>
      <c r="E76" s="12">
        <f>+E4+SUM(E7:E54)+SUM(E57:E58)+SUM(E61:E62)+SUM(E65:E66)+SUM(E69:E75)</f>
        <v>678221</v>
      </c>
      <c r="F76" s="12">
        <f>+F4+SUM(F7:F54)+SUM(F57:F58)+SUM(F61:F62)+SUM(F65:F66)+SUM(F69:F75)</f>
        <v>678196</v>
      </c>
    </row>
    <row r="77" spans="1:8">
      <c r="B77" s="18" t="s">
        <v>38</v>
      </c>
      <c r="D77" s="19">
        <f>+D4</f>
        <v>1639</v>
      </c>
      <c r="E77" s="19">
        <f>+E4</f>
        <v>820</v>
      </c>
      <c r="F77" s="19">
        <f>+F4</f>
        <v>819</v>
      </c>
    </row>
    <row r="78" spans="1:8">
      <c r="B78" s="2" t="s">
        <v>39</v>
      </c>
      <c r="D78" s="19">
        <f>+D7</f>
        <v>58386</v>
      </c>
      <c r="E78" s="19">
        <f>+E7</f>
        <v>29193</v>
      </c>
      <c r="F78" s="19">
        <f>+F7</f>
        <v>29193</v>
      </c>
    </row>
    <row r="79" spans="1:8">
      <c r="B79" s="2" t="s">
        <v>40</v>
      </c>
      <c r="D79" s="19">
        <f>+D57+D61+D65+D69</f>
        <v>430332</v>
      </c>
      <c r="E79" s="19">
        <f>+E57+E61+E65+E69</f>
        <v>215167</v>
      </c>
      <c r="F79" s="19">
        <f>+F57+F61+F65+F69</f>
        <v>215165</v>
      </c>
      <c r="H79" s="3">
        <v>1</v>
      </c>
    </row>
    <row r="80" spans="1:8">
      <c r="B80" s="18" t="s">
        <v>41</v>
      </c>
      <c r="D80" s="19">
        <f>+D76-D77-D78-D79</f>
        <v>866060</v>
      </c>
      <c r="E80" s="19">
        <f>+E76-E77-E78-E79</f>
        <v>433041</v>
      </c>
      <c r="F80" s="19">
        <f>+F76-F77-F78-F79</f>
        <v>433019</v>
      </c>
      <c r="H80" s="3">
        <v>2</v>
      </c>
    </row>
    <row r="82" spans="2:4" hidden="1">
      <c r="B82" s="3" t="s">
        <v>42</v>
      </c>
      <c r="C82" s="4">
        <v>0</v>
      </c>
      <c r="D82" s="3">
        <f>+D74-ROUND(D3*C74,0)</f>
        <v>885</v>
      </c>
    </row>
  </sheetData>
  <pageMargins left="0.7" right="0.7" top="0.75" bottom="0.75" header="0.3" footer="0.3"/>
  <pageSetup scale="56"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1">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1679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Worksheet'!$D$82</f>
        <v>170393</v>
      </c>
      <c r="E3" s="11"/>
      <c r="F3" s="11"/>
    </row>
    <row r="4" spans="1:6">
      <c r="A4" s="8">
        <v>0</v>
      </c>
      <c r="B4" s="11" t="s">
        <v>4</v>
      </c>
      <c r="C4" s="10">
        <v>1.2359999999999999E-3</v>
      </c>
      <c r="D4" s="12">
        <f>ROUND(D$3*C4,0)</f>
        <v>211</v>
      </c>
      <c r="E4" s="13">
        <f>ROUND(D4/2,0)</f>
        <v>106</v>
      </c>
      <c r="F4" s="12">
        <f>D4-E4</f>
        <v>105</v>
      </c>
    </row>
    <row r="5" spans="1:6">
      <c r="A5" s="8">
        <v>1</v>
      </c>
      <c r="B5" s="11" t="s">
        <v>1680</v>
      </c>
      <c r="C5" s="10">
        <v>0.18529000000000001</v>
      </c>
      <c r="D5" s="9">
        <f>ROUND(D$3*C5,0)</f>
        <v>31572</v>
      </c>
      <c r="E5" s="11">
        <f>ROUND(D5/2,0)</f>
        <v>15786</v>
      </c>
      <c r="F5" s="9">
        <f>D5-E5</f>
        <v>15786</v>
      </c>
    </row>
    <row r="6" spans="1:6">
      <c r="A6" s="8"/>
      <c r="B6" s="11" t="s">
        <v>6</v>
      </c>
      <c r="C6" s="11"/>
      <c r="D6" s="14">
        <v>7.0050000000000001E-2</v>
      </c>
      <c r="E6" s="11"/>
      <c r="F6" s="11"/>
    </row>
    <row r="7" spans="1:6">
      <c r="A7" s="8"/>
      <c r="B7" s="11" t="s">
        <v>7</v>
      </c>
      <c r="C7" s="11"/>
      <c r="D7" s="15">
        <f>ROUND(D5*D6,0)</f>
        <v>2212</v>
      </c>
      <c r="E7" s="16">
        <f>ROUND(D7/2,0)</f>
        <v>1106</v>
      </c>
      <c r="F7" s="15">
        <f>D7-E7</f>
        <v>1106</v>
      </c>
    </row>
    <row r="8" spans="1:6">
      <c r="A8" s="8"/>
      <c r="B8" s="11" t="s">
        <v>8</v>
      </c>
      <c r="C8" s="11"/>
      <c r="D8" s="12">
        <f>+D5-D7</f>
        <v>29360</v>
      </c>
      <c r="E8" s="13">
        <f>ROUND(D8/2,0)</f>
        <v>14680</v>
      </c>
      <c r="F8" s="12">
        <f>D8-E8</f>
        <v>14680</v>
      </c>
    </row>
    <row r="9" spans="1:6">
      <c r="A9" s="8">
        <v>2</v>
      </c>
      <c r="B9" s="11" t="s">
        <v>1681</v>
      </c>
      <c r="C9" s="11"/>
      <c r="D9" s="9"/>
      <c r="E9" s="11"/>
      <c r="F9" s="11"/>
    </row>
    <row r="10" spans="1:6">
      <c r="A10" s="8"/>
      <c r="B10" s="11" t="s">
        <v>10</v>
      </c>
      <c r="C10" s="10">
        <v>6.0289999999999996E-3</v>
      </c>
      <c r="D10" s="12">
        <f>ROUND(D$3*C10,0)</f>
        <v>1027</v>
      </c>
      <c r="E10" s="13">
        <f>ROUND(D10/2,0)</f>
        <v>514</v>
      </c>
      <c r="F10" s="12">
        <f>D10-E10</f>
        <v>513</v>
      </c>
    </row>
    <row r="11" spans="1:6">
      <c r="A11" s="8"/>
      <c r="B11" s="11" t="s">
        <v>11</v>
      </c>
      <c r="C11" s="10">
        <v>7.0000000000000001E-3</v>
      </c>
      <c r="D11" s="12">
        <f>ROUND(D$3*C11,0)</f>
        <v>1193</v>
      </c>
      <c r="E11" s="13">
        <f>ROUND(D11/2,0)</f>
        <v>597</v>
      </c>
      <c r="F11" s="12">
        <f>D11-E11</f>
        <v>596</v>
      </c>
    </row>
    <row r="12" spans="1:6">
      <c r="A12" s="8">
        <v>2</v>
      </c>
      <c r="B12" s="11" t="s">
        <v>14</v>
      </c>
      <c r="C12" s="11"/>
      <c r="D12" s="9"/>
      <c r="E12" s="11"/>
      <c r="F12" s="11"/>
    </row>
    <row r="13" spans="1:6">
      <c r="A13" s="8"/>
      <c r="B13" s="11" t="s">
        <v>10</v>
      </c>
      <c r="C13" s="10">
        <v>2.3939999999999999E-3</v>
      </c>
      <c r="D13" s="12">
        <f>ROUND(D$3*C13,0)</f>
        <v>408</v>
      </c>
      <c r="E13" s="13">
        <f>ROUND(D13/2,0)</f>
        <v>204</v>
      </c>
      <c r="F13" s="12">
        <f>D13-E13</f>
        <v>204</v>
      </c>
    </row>
    <row r="14" spans="1:6">
      <c r="A14" s="8"/>
      <c r="B14" s="11" t="s">
        <v>11</v>
      </c>
      <c r="C14" s="10">
        <v>4.6299999999999998E-4</v>
      </c>
      <c r="D14" s="12">
        <f>ROUND(D$3*C14,0)</f>
        <v>79</v>
      </c>
      <c r="E14" s="13">
        <f>ROUND(D14/2,0)</f>
        <v>40</v>
      </c>
      <c r="F14" s="12">
        <f>D14-E14</f>
        <v>39</v>
      </c>
    </row>
    <row r="15" spans="1:6">
      <c r="A15" s="8">
        <v>2</v>
      </c>
      <c r="B15" s="11" t="s">
        <v>181</v>
      </c>
      <c r="C15" s="11"/>
      <c r="D15" s="9"/>
      <c r="E15" s="11"/>
      <c r="F15" s="11"/>
    </row>
    <row r="16" spans="1:6">
      <c r="A16" s="8"/>
      <c r="B16" s="11" t="s">
        <v>10</v>
      </c>
      <c r="C16" s="10">
        <v>1.704E-3</v>
      </c>
      <c r="D16" s="12">
        <f>ROUND(D$3*C16,0)</f>
        <v>290</v>
      </c>
      <c r="E16" s="13">
        <f>ROUND(D16/2,0)</f>
        <v>145</v>
      </c>
      <c r="F16" s="12">
        <f>D16-E16</f>
        <v>145</v>
      </c>
    </row>
    <row r="17" spans="1:6">
      <c r="A17" s="8"/>
      <c r="B17" s="11" t="s">
        <v>11</v>
      </c>
      <c r="C17" s="10">
        <v>2.333E-3</v>
      </c>
      <c r="D17" s="12">
        <f>ROUND(D$3*C17,0)</f>
        <v>398</v>
      </c>
      <c r="E17" s="13">
        <f>ROUND(D17/2,0)</f>
        <v>199</v>
      </c>
      <c r="F17" s="12">
        <f>D17-E17</f>
        <v>199</v>
      </c>
    </row>
    <row r="18" spans="1:6">
      <c r="A18" s="8">
        <v>2</v>
      </c>
      <c r="B18" s="11" t="s">
        <v>52</v>
      </c>
      <c r="C18" s="11"/>
      <c r="D18" s="9"/>
      <c r="E18" s="11"/>
      <c r="F18" s="11"/>
    </row>
    <row r="19" spans="1:6">
      <c r="A19" s="8"/>
      <c r="B19" s="11" t="s">
        <v>10</v>
      </c>
      <c r="C19" s="10">
        <v>1.3179999999999999E-3</v>
      </c>
      <c r="D19" s="12">
        <f>ROUND(D$3*C19,0)</f>
        <v>225</v>
      </c>
      <c r="E19" s="13">
        <f>ROUND(D19/2,0)</f>
        <v>113</v>
      </c>
      <c r="F19" s="12">
        <f>D19-E19</f>
        <v>112</v>
      </c>
    </row>
    <row r="20" spans="1:6">
      <c r="A20" s="8"/>
      <c r="B20" s="11" t="s">
        <v>11</v>
      </c>
      <c r="C20" s="10">
        <v>2.9840000000000001E-3</v>
      </c>
      <c r="D20" s="12">
        <f>ROUND(D$3*C20,0)</f>
        <v>508</v>
      </c>
      <c r="E20" s="13">
        <f>ROUND(D20/2,0)</f>
        <v>254</v>
      </c>
      <c r="F20" s="12">
        <f>D20-E20</f>
        <v>254</v>
      </c>
    </row>
    <row r="21" spans="1:6">
      <c r="A21" s="8">
        <v>2</v>
      </c>
      <c r="B21" s="11" t="s">
        <v>744</v>
      </c>
      <c r="C21" s="11"/>
      <c r="D21" s="9"/>
      <c r="E21" s="11"/>
      <c r="F21" s="11"/>
    </row>
    <row r="22" spans="1:6">
      <c r="A22" s="8"/>
      <c r="B22" s="11" t="s">
        <v>10</v>
      </c>
      <c r="C22" s="10">
        <v>1.1249999999999999E-3</v>
      </c>
      <c r="D22" s="12">
        <f>ROUND(D$3*C22,0)</f>
        <v>192</v>
      </c>
      <c r="E22" s="13">
        <f>ROUND(D22/2,0)</f>
        <v>96</v>
      </c>
      <c r="F22" s="12">
        <f>D22-E22</f>
        <v>96</v>
      </c>
    </row>
    <row r="23" spans="1:6">
      <c r="A23" s="8"/>
      <c r="B23" s="11" t="s">
        <v>11</v>
      </c>
      <c r="C23" s="10">
        <v>6.1799999999999995E-4</v>
      </c>
      <c r="D23" s="12">
        <f>ROUND(D$3*C23,0)</f>
        <v>105</v>
      </c>
      <c r="E23" s="13">
        <f>ROUND(D23/2,0)</f>
        <v>53</v>
      </c>
      <c r="F23" s="12">
        <f>D23-E23</f>
        <v>52</v>
      </c>
    </row>
    <row r="24" spans="1:6">
      <c r="A24" s="8">
        <v>2</v>
      </c>
      <c r="B24" s="11" t="s">
        <v>1682</v>
      </c>
      <c r="C24" s="11"/>
      <c r="D24" s="9"/>
      <c r="E24" s="11"/>
      <c r="F24" s="11"/>
    </row>
    <row r="25" spans="1:6">
      <c r="A25" s="8"/>
      <c r="B25" s="11" t="s">
        <v>10</v>
      </c>
      <c r="C25" s="10">
        <v>3.0119999999999999E-3</v>
      </c>
      <c r="D25" s="12">
        <f t="shared" ref="D25:D32" si="0">ROUND(D$3*C25,0)</f>
        <v>513</v>
      </c>
      <c r="E25" s="13">
        <f t="shared" ref="E25:E32" si="1">ROUND(D25/2,0)</f>
        <v>257</v>
      </c>
      <c r="F25" s="12">
        <f t="shared" ref="F25:F32" si="2">D25-E25</f>
        <v>256</v>
      </c>
    </row>
    <row r="26" spans="1:6">
      <c r="A26" s="8"/>
      <c r="B26" s="11" t="s">
        <v>11</v>
      </c>
      <c r="C26" s="10">
        <v>1.2800000000000001E-3</v>
      </c>
      <c r="D26" s="12">
        <f t="shared" si="0"/>
        <v>218</v>
      </c>
      <c r="E26" s="13">
        <f t="shared" si="1"/>
        <v>109</v>
      </c>
      <c r="F26" s="12">
        <f t="shared" si="2"/>
        <v>109</v>
      </c>
    </row>
    <row r="27" spans="1:6">
      <c r="A27" s="8">
        <v>3</v>
      </c>
      <c r="B27" s="11" t="s">
        <v>1130</v>
      </c>
      <c r="C27" s="10">
        <v>0</v>
      </c>
      <c r="D27" s="12">
        <f t="shared" si="0"/>
        <v>0</v>
      </c>
      <c r="E27" s="13">
        <f t="shared" si="1"/>
        <v>0</v>
      </c>
      <c r="F27" s="12">
        <f t="shared" si="2"/>
        <v>0</v>
      </c>
    </row>
    <row r="28" spans="1:6">
      <c r="A28" s="8">
        <v>3</v>
      </c>
      <c r="B28" s="11" t="s">
        <v>1683</v>
      </c>
      <c r="C28" s="10">
        <v>1.3619999999999999E-3</v>
      </c>
      <c r="D28" s="12">
        <f t="shared" si="0"/>
        <v>232</v>
      </c>
      <c r="E28" s="13">
        <f t="shared" si="1"/>
        <v>116</v>
      </c>
      <c r="F28" s="12">
        <f t="shared" si="2"/>
        <v>116</v>
      </c>
    </row>
    <row r="29" spans="1:6">
      <c r="A29" s="8">
        <v>3</v>
      </c>
      <c r="B29" s="11" t="s">
        <v>1684</v>
      </c>
      <c r="C29" s="10">
        <v>8.7699999999999996E-4</v>
      </c>
      <c r="D29" s="12">
        <f t="shared" si="0"/>
        <v>149</v>
      </c>
      <c r="E29" s="13">
        <f t="shared" si="1"/>
        <v>75</v>
      </c>
      <c r="F29" s="12">
        <f t="shared" si="2"/>
        <v>74</v>
      </c>
    </row>
    <row r="30" spans="1:6">
      <c r="A30" s="8">
        <v>3</v>
      </c>
      <c r="B30" s="11" t="s">
        <v>1685</v>
      </c>
      <c r="C30" s="10">
        <v>9.1991000000000003E-2</v>
      </c>
      <c r="D30" s="12">
        <f t="shared" si="0"/>
        <v>15675</v>
      </c>
      <c r="E30" s="13">
        <f t="shared" si="1"/>
        <v>7838</v>
      </c>
      <c r="F30" s="12">
        <f t="shared" si="2"/>
        <v>7837</v>
      </c>
    </row>
    <row r="31" spans="1:6">
      <c r="A31" s="8">
        <v>3</v>
      </c>
      <c r="B31" s="11" t="s">
        <v>1686</v>
      </c>
      <c r="C31" s="10">
        <v>4.5620000000000001E-3</v>
      </c>
      <c r="D31" s="12">
        <f t="shared" si="0"/>
        <v>777</v>
      </c>
      <c r="E31" s="13">
        <f t="shared" si="1"/>
        <v>389</v>
      </c>
      <c r="F31" s="12">
        <f t="shared" si="2"/>
        <v>388</v>
      </c>
    </row>
    <row r="32" spans="1:6">
      <c r="A32" s="8">
        <v>4</v>
      </c>
      <c r="B32" s="11" t="s">
        <v>1687</v>
      </c>
      <c r="C32" s="10">
        <v>0.220968</v>
      </c>
      <c r="D32" s="9">
        <f t="shared" si="0"/>
        <v>37651</v>
      </c>
      <c r="E32" s="11">
        <f t="shared" si="1"/>
        <v>18826</v>
      </c>
      <c r="F32" s="9">
        <f t="shared" si="2"/>
        <v>18825</v>
      </c>
    </row>
    <row r="33" spans="1:8">
      <c r="A33" s="8"/>
      <c r="B33" s="11" t="s">
        <v>28</v>
      </c>
      <c r="C33" s="11"/>
      <c r="D33" s="14">
        <v>0.43543100000000001</v>
      </c>
      <c r="E33" s="11"/>
      <c r="F33" s="11"/>
    </row>
    <row r="34" spans="1:8">
      <c r="A34" s="8"/>
      <c r="B34" s="11" t="s">
        <v>29</v>
      </c>
      <c r="C34" s="11"/>
      <c r="D34" s="15">
        <f>ROUND(D32*D33,0)</f>
        <v>16394</v>
      </c>
      <c r="E34" s="16">
        <f>ROUND(D34/2,0)</f>
        <v>8197</v>
      </c>
      <c r="F34" s="15">
        <f>D34-E34</f>
        <v>8197</v>
      </c>
    </row>
    <row r="35" spans="1:8">
      <c r="A35" s="8"/>
      <c r="B35" s="11" t="s">
        <v>30</v>
      </c>
      <c r="C35" s="11"/>
      <c r="D35" s="12">
        <f>+D32-D34</f>
        <v>21257</v>
      </c>
      <c r="E35" s="13">
        <f>ROUND(D35/2,0)</f>
        <v>10629</v>
      </c>
      <c r="F35" s="12">
        <f>D35-E35</f>
        <v>10628</v>
      </c>
    </row>
    <row r="36" spans="1:8">
      <c r="A36" s="8">
        <v>4</v>
      </c>
      <c r="B36" s="11" t="s">
        <v>1688</v>
      </c>
      <c r="C36" s="10">
        <v>0.41634599999999999</v>
      </c>
      <c r="D36" s="9">
        <f>ROUND(D$3*C36,0)</f>
        <v>70942</v>
      </c>
      <c r="E36" s="11">
        <f>ROUND(D36/2,0)</f>
        <v>35471</v>
      </c>
      <c r="F36" s="9">
        <f>D36-E36</f>
        <v>35471</v>
      </c>
    </row>
    <row r="37" spans="1:8">
      <c r="A37" s="8"/>
      <c r="B37" s="11" t="s">
        <v>28</v>
      </c>
      <c r="C37" s="11"/>
      <c r="D37" s="14">
        <v>0.48242400000000002</v>
      </c>
      <c r="E37" s="11"/>
      <c r="F37" s="11"/>
    </row>
    <row r="38" spans="1:8">
      <c r="A38" s="8"/>
      <c r="B38" s="11" t="s">
        <v>29</v>
      </c>
      <c r="C38" s="11"/>
      <c r="D38" s="15">
        <f>ROUND(D36*D37,0)</f>
        <v>34224</v>
      </c>
      <c r="E38" s="16">
        <f>ROUND(D38/2,0)</f>
        <v>17112</v>
      </c>
      <c r="F38" s="15">
        <f>D38-E38</f>
        <v>17112</v>
      </c>
    </row>
    <row r="39" spans="1:8">
      <c r="A39" s="8"/>
      <c r="B39" s="11" t="s">
        <v>30</v>
      </c>
      <c r="C39" s="11"/>
      <c r="D39" s="12">
        <f>+D36-D38</f>
        <v>36718</v>
      </c>
      <c r="E39" s="13">
        <f>ROUND(D39/2,0)</f>
        <v>18359</v>
      </c>
      <c r="F39" s="12">
        <f>D39-E39</f>
        <v>18359</v>
      </c>
    </row>
    <row r="40" spans="1:8">
      <c r="A40" s="8">
        <v>5</v>
      </c>
      <c r="B40" s="11" t="s">
        <v>1689</v>
      </c>
      <c r="C40" s="10">
        <v>4.0856999999999997E-2</v>
      </c>
      <c r="D40" s="12">
        <f>ROUND(D$3*C40,0)</f>
        <v>6962</v>
      </c>
      <c r="E40" s="13">
        <f>ROUND(D40/2,0)</f>
        <v>3481</v>
      </c>
      <c r="F40" s="12">
        <f>D40-E40</f>
        <v>3481</v>
      </c>
    </row>
    <row r="41" spans="1:8">
      <c r="A41" s="8">
        <v>6</v>
      </c>
      <c r="B41" s="11" t="s">
        <v>1690</v>
      </c>
      <c r="C41" s="10">
        <v>6.2510000000000066E-3</v>
      </c>
      <c r="D41" s="12">
        <f>+D3-SUM(D4:D5)-SUM(D10:D32)-D36-D40</f>
        <v>1066</v>
      </c>
      <c r="E41" s="13">
        <f>ROUND(D41/2,0)</f>
        <v>533</v>
      </c>
      <c r="F41" s="12">
        <f>D41-E41</f>
        <v>533</v>
      </c>
    </row>
    <row r="42" spans="1:8">
      <c r="A42" s="8"/>
      <c r="B42" s="28" t="s">
        <v>288</v>
      </c>
      <c r="C42" s="10">
        <v>1</v>
      </c>
      <c r="D42" s="12">
        <f>+D4+SUM(D7:D31)+SUM(D34:D35)+SUM(D38:D41)</f>
        <v>170393</v>
      </c>
      <c r="E42" s="12">
        <f>+E4+SUM(E7:E31)+SUM(E34:E35)+SUM(E38:E41)</f>
        <v>85202</v>
      </c>
      <c r="F42" s="12">
        <f>+F4+SUM(F7:F31)+SUM(F34:F35)+SUM(F38:F41)</f>
        <v>85191</v>
      </c>
    </row>
    <row r="43" spans="1:8">
      <c r="B43" s="18" t="s">
        <v>38</v>
      </c>
      <c r="D43" s="19">
        <f>+D4</f>
        <v>211</v>
      </c>
      <c r="E43" s="19">
        <f>+E4</f>
        <v>106</v>
      </c>
      <c r="F43" s="19">
        <f>+F4</f>
        <v>105</v>
      </c>
    </row>
    <row r="44" spans="1:8">
      <c r="B44" s="2" t="s">
        <v>39</v>
      </c>
      <c r="D44" s="19">
        <f>+D7</f>
        <v>2212</v>
      </c>
      <c r="E44" s="19">
        <f>+E7</f>
        <v>1106</v>
      </c>
      <c r="F44" s="19">
        <f>+F7</f>
        <v>1106</v>
      </c>
    </row>
    <row r="45" spans="1:8">
      <c r="B45" s="2" t="s">
        <v>40</v>
      </c>
      <c r="D45" s="19">
        <f>+D34+D38</f>
        <v>50618</v>
      </c>
      <c r="E45" s="19">
        <f>+E34+E38</f>
        <v>25309</v>
      </c>
      <c r="F45" s="19">
        <f>+F34+F38</f>
        <v>25309</v>
      </c>
      <c r="H45" s="3">
        <v>1</v>
      </c>
    </row>
    <row r="46" spans="1:8">
      <c r="B46" s="18" t="s">
        <v>41</v>
      </c>
      <c r="D46" s="19">
        <f>+D42-D43-D44-D45</f>
        <v>117352</v>
      </c>
      <c r="E46" s="19">
        <f>+E42-E43-E44-E45</f>
        <v>58681</v>
      </c>
      <c r="F46" s="19">
        <f>+F42-F43-F44-F45</f>
        <v>58671</v>
      </c>
      <c r="H46" s="3">
        <v>2</v>
      </c>
    </row>
    <row r="47" spans="1:8" hidden="1"/>
    <row r="48" spans="1:8" hidden="1">
      <c r="B48" s="3" t="s">
        <v>42</v>
      </c>
      <c r="C48" s="4">
        <v>1.0000000000062043E-6</v>
      </c>
      <c r="D48" s="3">
        <f>+D41-ROUND(D3*C41,0)</f>
        <v>1</v>
      </c>
    </row>
    <row r="49" hidden="1"/>
    <row r="50" hidden="1"/>
    <row r="51" hidden="1"/>
    <row r="52" hidden="1"/>
    <row r="53" hidden="1"/>
    <row r="54" hidden="1"/>
    <row r="55" hidden="1"/>
    <row r="56" hidden="1"/>
    <row r="57" hidden="1"/>
    <row r="58" hidden="1"/>
    <row r="59" hidden="1"/>
    <row r="60" hidden="1"/>
    <row r="61" hidden="1"/>
    <row r="62" hidden="1"/>
    <row r="63" hidden="1"/>
    <row r="64"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2">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1691</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Worksheet'!$D$83</f>
        <v>46707</v>
      </c>
      <c r="E3" s="11"/>
      <c r="F3" s="11"/>
    </row>
    <row r="4" spans="1:6">
      <c r="A4" s="8">
        <v>0</v>
      </c>
      <c r="B4" s="11" t="s">
        <v>4</v>
      </c>
      <c r="C4" s="10">
        <v>1.127E-3</v>
      </c>
      <c r="D4" s="12">
        <f>ROUND(D$3*C4,0)</f>
        <v>53</v>
      </c>
      <c r="E4" s="13">
        <f>ROUND(D4/2,0)</f>
        <v>27</v>
      </c>
      <c r="F4" s="12">
        <f>D4-E4</f>
        <v>26</v>
      </c>
    </row>
    <row r="5" spans="1:6">
      <c r="A5" s="8">
        <v>1</v>
      </c>
      <c r="B5" s="11" t="s">
        <v>1692</v>
      </c>
      <c r="C5" s="10">
        <v>0.22220400000000001</v>
      </c>
      <c r="D5" s="9">
        <f>ROUND(D$3*C5,0)</f>
        <v>10378</v>
      </c>
      <c r="E5" s="11">
        <f>ROUND(D5/2,0)</f>
        <v>5189</v>
      </c>
      <c r="F5" s="9">
        <f>D5-E5</f>
        <v>5189</v>
      </c>
    </row>
    <row r="6" spans="1:6">
      <c r="A6" s="8"/>
      <c r="B6" s="11" t="s">
        <v>6</v>
      </c>
      <c r="C6" s="11"/>
      <c r="D6" s="14">
        <v>0.29985800000000001</v>
      </c>
      <c r="E6" s="11"/>
      <c r="F6" s="11"/>
    </row>
    <row r="7" spans="1:6">
      <c r="A7" s="8"/>
      <c r="B7" s="11" t="s">
        <v>7</v>
      </c>
      <c r="C7" s="11"/>
      <c r="D7" s="15">
        <f>ROUND(D5*D6,0)</f>
        <v>3112</v>
      </c>
      <c r="E7" s="16">
        <f>ROUND(D7/2,0)</f>
        <v>1556</v>
      </c>
      <c r="F7" s="15">
        <f>D7-E7</f>
        <v>1556</v>
      </c>
    </row>
    <row r="8" spans="1:6">
      <c r="A8" s="8"/>
      <c r="B8" s="11" t="s">
        <v>8</v>
      </c>
      <c r="C8" s="11"/>
      <c r="D8" s="12">
        <f>+D5-D7</f>
        <v>7266</v>
      </c>
      <c r="E8" s="13">
        <f>ROUND(D8/2,0)</f>
        <v>3633</v>
      </c>
      <c r="F8" s="12">
        <f>D8-E8</f>
        <v>3633</v>
      </c>
    </row>
    <row r="9" spans="1:6">
      <c r="A9" s="8">
        <v>2</v>
      </c>
      <c r="B9" s="11" t="s">
        <v>1693</v>
      </c>
      <c r="C9" s="11"/>
      <c r="D9" s="9"/>
      <c r="E9" s="11"/>
      <c r="F9" s="11"/>
    </row>
    <row r="10" spans="1:6">
      <c r="A10" s="8"/>
      <c r="B10" s="11" t="s">
        <v>10</v>
      </c>
      <c r="C10" s="10">
        <v>3.6200000000000002E-4</v>
      </c>
      <c r="D10" s="12">
        <f>ROUND(D$3*C10,0)</f>
        <v>17</v>
      </c>
      <c r="E10" s="13">
        <f>ROUND(D10/2,0)</f>
        <v>9</v>
      </c>
      <c r="F10" s="12">
        <f>D10-E10</f>
        <v>8</v>
      </c>
    </row>
    <row r="11" spans="1:6">
      <c r="A11" s="8"/>
      <c r="B11" s="11" t="s">
        <v>11</v>
      </c>
      <c r="C11" s="10">
        <v>1.6100000000000001E-4</v>
      </c>
      <c r="D11" s="12">
        <f>ROUND(D$3*C11,0)</f>
        <v>8</v>
      </c>
      <c r="E11" s="13">
        <f>ROUND(D11/2,0)</f>
        <v>4</v>
      </c>
      <c r="F11" s="12">
        <f>D11-E11</f>
        <v>4</v>
      </c>
    </row>
    <row r="12" spans="1:6">
      <c r="A12" s="8">
        <v>2</v>
      </c>
      <c r="B12" s="11" t="s">
        <v>107</v>
      </c>
      <c r="C12" s="11"/>
      <c r="D12" s="9"/>
      <c r="E12" s="11"/>
      <c r="F12" s="11"/>
    </row>
    <row r="13" spans="1:6">
      <c r="A13" s="8"/>
      <c r="B13" s="11" t="s">
        <v>10</v>
      </c>
      <c r="C13" s="10">
        <v>1.5900000000000001E-3</v>
      </c>
      <c r="D13" s="12">
        <f>ROUND(D$3*C13,0)</f>
        <v>74</v>
      </c>
      <c r="E13" s="13">
        <f>ROUND(D13/2,0)</f>
        <v>37</v>
      </c>
      <c r="F13" s="12">
        <f>D13-E13</f>
        <v>37</v>
      </c>
    </row>
    <row r="14" spans="1:6">
      <c r="A14" s="8"/>
      <c r="B14" s="11" t="s">
        <v>11</v>
      </c>
      <c r="C14" s="10">
        <v>1.3680000000000001E-3</v>
      </c>
      <c r="D14" s="12">
        <f>ROUND(D$3*C14,0)</f>
        <v>64</v>
      </c>
      <c r="E14" s="13">
        <f>ROUND(D14/2,0)</f>
        <v>32</v>
      </c>
      <c r="F14" s="12">
        <f>D14-E14</f>
        <v>32</v>
      </c>
    </row>
    <row r="15" spans="1:6">
      <c r="A15" s="8">
        <v>2</v>
      </c>
      <c r="B15" s="11" t="s">
        <v>1440</v>
      </c>
      <c r="C15" s="11"/>
      <c r="D15" s="9"/>
      <c r="E15" s="11"/>
      <c r="F15" s="11"/>
    </row>
    <row r="16" spans="1:6">
      <c r="A16" s="8"/>
      <c r="B16" s="11" t="s">
        <v>10</v>
      </c>
      <c r="C16" s="10">
        <v>7.6499999999999995E-4</v>
      </c>
      <c r="D16" s="12">
        <f>ROUND(D$3*C16,0)</f>
        <v>36</v>
      </c>
      <c r="E16" s="13">
        <f>ROUND(D16/2,0)</f>
        <v>18</v>
      </c>
      <c r="F16" s="12">
        <f>D16-E16</f>
        <v>18</v>
      </c>
    </row>
    <row r="17" spans="1:6">
      <c r="A17" s="8"/>
      <c r="B17" s="11" t="s">
        <v>11</v>
      </c>
      <c r="C17" s="10">
        <v>5.2300000000000003E-4</v>
      </c>
      <c r="D17" s="12">
        <f>ROUND(D$3*C17,0)</f>
        <v>24</v>
      </c>
      <c r="E17" s="13">
        <f>ROUND(D17/2,0)</f>
        <v>12</v>
      </c>
      <c r="F17" s="12">
        <f>D17-E17</f>
        <v>12</v>
      </c>
    </row>
    <row r="18" spans="1:6">
      <c r="A18" s="8">
        <v>2</v>
      </c>
      <c r="B18" s="11" t="s">
        <v>86</v>
      </c>
      <c r="C18" s="11"/>
      <c r="D18" s="9"/>
      <c r="E18" s="11"/>
      <c r="F18" s="11"/>
    </row>
    <row r="19" spans="1:6">
      <c r="A19" s="8"/>
      <c r="B19" s="11" t="s">
        <v>10</v>
      </c>
      <c r="C19" s="10">
        <v>3.0590000000000001E-3</v>
      </c>
      <c r="D19" s="12">
        <f>ROUND(D$3*C19,0)</f>
        <v>143</v>
      </c>
      <c r="E19" s="13">
        <f>ROUND(D19/2,0)</f>
        <v>72</v>
      </c>
      <c r="F19" s="12">
        <f>D19-E19</f>
        <v>71</v>
      </c>
    </row>
    <row r="20" spans="1:6">
      <c r="A20" s="8"/>
      <c r="B20" s="11" t="s">
        <v>11</v>
      </c>
      <c r="C20" s="10">
        <v>2.5149999999999999E-3</v>
      </c>
      <c r="D20" s="12">
        <f>ROUND(D$3*C20,0)</f>
        <v>117</v>
      </c>
      <c r="E20" s="13">
        <f>ROUND(D20/2,0)</f>
        <v>59</v>
      </c>
      <c r="F20" s="12">
        <f>D20-E20</f>
        <v>58</v>
      </c>
    </row>
    <row r="21" spans="1:6">
      <c r="A21" s="8">
        <v>2</v>
      </c>
      <c r="B21" s="11" t="s">
        <v>181</v>
      </c>
      <c r="C21" s="11"/>
      <c r="D21" s="9"/>
      <c r="E21" s="11"/>
      <c r="F21" s="11"/>
    </row>
    <row r="22" spans="1:6">
      <c r="A22" s="8"/>
      <c r="B22" s="11" t="s">
        <v>10</v>
      </c>
      <c r="C22" s="10">
        <v>9.2599999999999996E-4</v>
      </c>
      <c r="D22" s="12">
        <f>ROUND(D$3*C22,0)</f>
        <v>43</v>
      </c>
      <c r="E22" s="13">
        <f>ROUND(D22/2,0)</f>
        <v>22</v>
      </c>
      <c r="F22" s="12">
        <f>D22-E22</f>
        <v>21</v>
      </c>
    </row>
    <row r="23" spans="1:6">
      <c r="A23" s="8"/>
      <c r="B23" s="11" t="s">
        <v>11</v>
      </c>
      <c r="C23" s="10">
        <v>8.8500000000000004E-4</v>
      </c>
      <c r="D23" s="12">
        <f>ROUND(D$3*C23,0)</f>
        <v>41</v>
      </c>
      <c r="E23" s="13">
        <f>ROUND(D23/2,0)</f>
        <v>21</v>
      </c>
      <c r="F23" s="12">
        <f>D23-E23</f>
        <v>20</v>
      </c>
    </row>
    <row r="24" spans="1:6">
      <c r="A24" s="8">
        <v>2</v>
      </c>
      <c r="B24" s="11" t="s">
        <v>20</v>
      </c>
      <c r="C24" s="11"/>
      <c r="D24" s="9"/>
      <c r="E24" s="11"/>
      <c r="F24" s="11"/>
    </row>
    <row r="25" spans="1:6">
      <c r="A25" s="8"/>
      <c r="B25" s="11" t="s">
        <v>10</v>
      </c>
      <c r="C25" s="10">
        <v>1.57E-3</v>
      </c>
      <c r="D25" s="12">
        <f>ROUND(D$3*C25,0)</f>
        <v>73</v>
      </c>
      <c r="E25" s="13">
        <f>ROUND(D25/2,0)</f>
        <v>37</v>
      </c>
      <c r="F25" s="12">
        <f>D25-E25</f>
        <v>36</v>
      </c>
    </row>
    <row r="26" spans="1:6">
      <c r="A26" s="8"/>
      <c r="B26" s="11" t="s">
        <v>11</v>
      </c>
      <c r="C26" s="10">
        <v>1.248E-3</v>
      </c>
      <c r="D26" s="12">
        <f>ROUND(D$3*C26,0)</f>
        <v>58</v>
      </c>
      <c r="E26" s="13">
        <f>ROUND(D26/2,0)</f>
        <v>29</v>
      </c>
      <c r="F26" s="12">
        <f>D26-E26</f>
        <v>29</v>
      </c>
    </row>
    <row r="27" spans="1:6">
      <c r="A27" s="8">
        <v>3</v>
      </c>
      <c r="B27" s="11" t="s">
        <v>1694</v>
      </c>
      <c r="C27" s="10">
        <v>4.4090999999999998E-2</v>
      </c>
      <c r="D27" s="12">
        <f>ROUND(D$3*C27,0)</f>
        <v>2059</v>
      </c>
      <c r="E27" s="13">
        <f>ROUND(D27/2,0)</f>
        <v>1030</v>
      </c>
      <c r="F27" s="12">
        <f>D27-E27</f>
        <v>1029</v>
      </c>
    </row>
    <row r="28" spans="1:6">
      <c r="A28" s="8">
        <v>3</v>
      </c>
      <c r="B28" s="11" t="s">
        <v>1695</v>
      </c>
      <c r="C28" s="10">
        <v>8.7939999999999997E-3</v>
      </c>
      <c r="D28" s="12">
        <f>ROUND(D$3*C28,0)</f>
        <v>411</v>
      </c>
      <c r="E28" s="13">
        <f>ROUND(D28/2,0)</f>
        <v>206</v>
      </c>
      <c r="F28" s="12">
        <f>D28-E28</f>
        <v>205</v>
      </c>
    </row>
    <row r="29" spans="1:6">
      <c r="A29" s="8">
        <v>4</v>
      </c>
      <c r="B29" s="11" t="s">
        <v>542</v>
      </c>
      <c r="C29" s="10">
        <v>0.67699699999999996</v>
      </c>
      <c r="D29" s="9">
        <f>ROUND(D$3*C29,0)</f>
        <v>31620</v>
      </c>
      <c r="E29" s="11">
        <f>ROUND(D29/2,0)</f>
        <v>15810</v>
      </c>
      <c r="F29" s="9">
        <f>D29-E29</f>
        <v>15810</v>
      </c>
    </row>
    <row r="30" spans="1:6">
      <c r="A30" s="8"/>
      <c r="B30" s="11" t="s">
        <v>28</v>
      </c>
      <c r="C30" s="11"/>
      <c r="D30" s="14">
        <v>0.39346700000000001</v>
      </c>
      <c r="E30" s="11"/>
      <c r="F30" s="11"/>
    </row>
    <row r="31" spans="1:6">
      <c r="A31" s="8"/>
      <c r="B31" s="11" t="s">
        <v>29</v>
      </c>
      <c r="C31" s="11"/>
      <c r="D31" s="15">
        <f>ROUND(D29*D30,0)</f>
        <v>12441</v>
      </c>
      <c r="E31" s="16">
        <f>ROUND(D31/2,0)</f>
        <v>6221</v>
      </c>
      <c r="F31" s="15">
        <f>D31-E31</f>
        <v>6220</v>
      </c>
    </row>
    <row r="32" spans="1:6">
      <c r="A32" s="8"/>
      <c r="B32" s="11" t="s">
        <v>30</v>
      </c>
      <c r="C32" s="11"/>
      <c r="D32" s="12">
        <f>+D29-D31</f>
        <v>19179</v>
      </c>
      <c r="E32" s="13">
        <f>ROUND(D32/2,0)</f>
        <v>9590</v>
      </c>
      <c r="F32" s="12">
        <f>D32-E32</f>
        <v>9589</v>
      </c>
    </row>
    <row r="33" spans="1:8">
      <c r="A33" s="8">
        <v>5</v>
      </c>
      <c r="B33" s="11" t="s">
        <v>1696</v>
      </c>
      <c r="C33" s="10">
        <v>3.1815000000000003E-2</v>
      </c>
      <c r="D33" s="12">
        <f>+D3-SUM(D4:D5)-SUM(D10:D29)</f>
        <v>1488</v>
      </c>
      <c r="E33" s="13">
        <f>ROUND(D33/2,0)</f>
        <v>744</v>
      </c>
      <c r="F33" s="12">
        <f>D33-E33</f>
        <v>744</v>
      </c>
    </row>
    <row r="34" spans="1:8">
      <c r="A34" s="8">
        <v>6</v>
      </c>
      <c r="B34" s="11" t="s">
        <v>1697</v>
      </c>
      <c r="C34" s="10">
        <v>0</v>
      </c>
      <c r="D34" s="12">
        <f>ROUND(D$3*C34,0)</f>
        <v>0</v>
      </c>
      <c r="E34" s="13">
        <f>ROUND(D34/2,0)</f>
        <v>0</v>
      </c>
      <c r="F34" s="12">
        <f>D34-E34</f>
        <v>0</v>
      </c>
    </row>
    <row r="35" spans="1:8">
      <c r="A35" s="8"/>
      <c r="B35" s="28" t="s">
        <v>288</v>
      </c>
      <c r="C35" s="10">
        <v>1</v>
      </c>
      <c r="D35" s="12">
        <f>+D4+SUM(D7:D28)+SUM(D31:D34)</f>
        <v>46707</v>
      </c>
      <c r="E35" s="12">
        <f>+E4+SUM(E7:E28)+SUM(E31:E34)</f>
        <v>23359</v>
      </c>
      <c r="F35" s="12">
        <f>+F4+SUM(F7:F28)+SUM(F31:F34)</f>
        <v>23348</v>
      </c>
    </row>
    <row r="36" spans="1:8">
      <c r="B36" s="18" t="s">
        <v>38</v>
      </c>
      <c r="D36" s="19">
        <f>+D4</f>
        <v>53</v>
      </c>
      <c r="E36" s="19">
        <f>+E4</f>
        <v>27</v>
      </c>
      <c r="F36" s="19">
        <f>+F4</f>
        <v>26</v>
      </c>
    </row>
    <row r="37" spans="1:8">
      <c r="B37" s="2" t="s">
        <v>39</v>
      </c>
      <c r="D37" s="19">
        <f>+D7</f>
        <v>3112</v>
      </c>
      <c r="E37" s="19">
        <f>+E7</f>
        <v>1556</v>
      </c>
      <c r="F37" s="19">
        <f>+F7</f>
        <v>1556</v>
      </c>
    </row>
    <row r="38" spans="1:8">
      <c r="B38" s="2" t="s">
        <v>40</v>
      </c>
      <c r="D38" s="19">
        <f>+D31</f>
        <v>12441</v>
      </c>
      <c r="E38" s="19">
        <f>+E31</f>
        <v>6221</v>
      </c>
      <c r="F38" s="19">
        <f>+F31</f>
        <v>6220</v>
      </c>
      <c r="H38" s="3">
        <v>1</v>
      </c>
    </row>
    <row r="39" spans="1:8">
      <c r="B39" s="18" t="s">
        <v>41</v>
      </c>
      <c r="D39" s="19">
        <f>+D35-D36-D37-D38</f>
        <v>31101</v>
      </c>
      <c r="E39" s="19">
        <f>+E35-E36-E37-E38</f>
        <v>15555</v>
      </c>
      <c r="F39" s="19">
        <f>+F35-F36-F37-F38</f>
        <v>15546</v>
      </c>
      <c r="H39" s="3">
        <v>2</v>
      </c>
    </row>
    <row r="40" spans="1:8" hidden="1"/>
    <row r="41" spans="1:8" hidden="1">
      <c r="B41" s="3" t="s">
        <v>42</v>
      </c>
      <c r="C41" s="4">
        <v>0</v>
      </c>
      <c r="D41" s="3">
        <f>+D33-ROUND(D3*C33,0)</f>
        <v>2</v>
      </c>
    </row>
    <row r="42" spans="1:8" hidden="1"/>
    <row r="43" spans="1:8" hidden="1"/>
    <row r="44" spans="1:8" hidden="1"/>
    <row r="45" spans="1:8" hidden="1"/>
    <row r="46" spans="1:8" hidden="1"/>
    <row r="47" spans="1:8" hidden="1"/>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3">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1698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Worksheet'!$D$84</f>
        <v>2510148</v>
      </c>
      <c r="E3" s="11"/>
      <c r="F3" s="11"/>
    </row>
    <row r="4" spans="1:6">
      <c r="A4" s="8">
        <v>0</v>
      </c>
      <c r="B4" s="11" t="s">
        <v>4</v>
      </c>
      <c r="C4" s="10">
        <v>9.6199999999999996E-4</v>
      </c>
      <c r="D4" s="12">
        <f>ROUND(D$3*C4,0)</f>
        <v>2415</v>
      </c>
      <c r="E4" s="13">
        <f>ROUND(D4/2,0)</f>
        <v>1208</v>
      </c>
      <c r="F4" s="12">
        <f>D4-E4</f>
        <v>1207</v>
      </c>
    </row>
    <row r="5" spans="1:6">
      <c r="A5" s="8">
        <v>1</v>
      </c>
      <c r="B5" s="11" t="s">
        <v>1699</v>
      </c>
      <c r="C5" s="10">
        <v>0.23031599999999999</v>
      </c>
      <c r="D5" s="9">
        <f>ROUND(D$3*C5,0)</f>
        <v>578127</v>
      </c>
      <c r="E5" s="11">
        <f>ROUND(D5/2,0)</f>
        <v>289064</v>
      </c>
      <c r="F5" s="9">
        <f>D5-E5</f>
        <v>289063</v>
      </c>
    </row>
    <row r="6" spans="1:6">
      <c r="A6" s="8"/>
      <c r="B6" s="11" t="s">
        <v>6</v>
      </c>
      <c r="C6" s="11"/>
      <c r="D6" s="14">
        <v>0.250915</v>
      </c>
      <c r="E6" s="11"/>
      <c r="F6" s="11"/>
    </row>
    <row r="7" spans="1:6">
      <c r="A7" s="8"/>
      <c r="B7" s="11" t="s">
        <v>7</v>
      </c>
      <c r="C7" s="11"/>
      <c r="D7" s="15">
        <f>ROUND(D5*D6,0)</f>
        <v>145061</v>
      </c>
      <c r="E7" s="16">
        <f>ROUND(D7/2,0)</f>
        <v>72531</v>
      </c>
      <c r="F7" s="15">
        <f>D7-E7</f>
        <v>72530</v>
      </c>
    </row>
    <row r="8" spans="1:6">
      <c r="A8" s="8"/>
      <c r="B8" s="11" t="s">
        <v>8</v>
      </c>
      <c r="C8" s="11"/>
      <c r="D8" s="12">
        <f>+D5-D7</f>
        <v>433066</v>
      </c>
      <c r="E8" s="13">
        <f>ROUND(D8/2,0)</f>
        <v>216533</v>
      </c>
      <c r="F8" s="12">
        <f>D8-E8</f>
        <v>216533</v>
      </c>
    </row>
    <row r="9" spans="1:6">
      <c r="A9" s="8">
        <v>2</v>
      </c>
      <c r="B9" s="11" t="s">
        <v>1700</v>
      </c>
      <c r="C9" s="11"/>
      <c r="D9" s="9"/>
      <c r="E9" s="11"/>
      <c r="F9" s="11"/>
    </row>
    <row r="10" spans="1:6">
      <c r="A10" s="8"/>
      <c r="B10" s="11" t="s">
        <v>10</v>
      </c>
      <c r="C10" s="10">
        <v>3.1000000000000001E-5</v>
      </c>
      <c r="D10" s="9">
        <f>ROUND(D$3*C10,0)</f>
        <v>78</v>
      </c>
      <c r="E10" s="11">
        <f>ROUND(D10/2,0)</f>
        <v>39</v>
      </c>
      <c r="F10" s="9">
        <f>D10-E10</f>
        <v>39</v>
      </c>
    </row>
    <row r="11" spans="1:6">
      <c r="A11" s="8"/>
      <c r="B11" s="11" t="s">
        <v>11</v>
      </c>
      <c r="C11" s="10">
        <v>2.43E-4</v>
      </c>
      <c r="D11" s="9">
        <f>ROUND(D$3*C11,0)</f>
        <v>610</v>
      </c>
      <c r="E11" s="11">
        <f>ROUND(D11/2,0)</f>
        <v>305</v>
      </c>
      <c r="F11" s="9">
        <f>D11-E11</f>
        <v>305</v>
      </c>
    </row>
    <row r="12" spans="1:6">
      <c r="A12" s="8">
        <v>2</v>
      </c>
      <c r="B12" s="11" t="s">
        <v>107</v>
      </c>
      <c r="C12" s="11"/>
      <c r="D12" s="9"/>
      <c r="E12" s="11"/>
      <c r="F12" s="11"/>
    </row>
    <row r="13" spans="1:6">
      <c r="A13" s="8"/>
      <c r="B13" s="11" t="s">
        <v>10</v>
      </c>
      <c r="C13" s="10">
        <v>3.2239999999999999E-3</v>
      </c>
      <c r="D13" s="12">
        <f>ROUND(D$3*C13,0)</f>
        <v>8093</v>
      </c>
      <c r="E13" s="13">
        <f>ROUND(D13/2,0)</f>
        <v>4047</v>
      </c>
      <c r="F13" s="12">
        <f>D13-E13</f>
        <v>4046</v>
      </c>
    </row>
    <row r="14" spans="1:6">
      <c r="A14" s="8"/>
      <c r="B14" s="11" t="s">
        <v>11</v>
      </c>
      <c r="C14" s="10">
        <v>4.95E-4</v>
      </c>
      <c r="D14" s="12">
        <f>ROUND(D$3*C14,0)</f>
        <v>1243</v>
      </c>
      <c r="E14" s="13">
        <f>ROUND(D14/2,0)</f>
        <v>622</v>
      </c>
      <c r="F14" s="12">
        <f>D14-E14</f>
        <v>621</v>
      </c>
    </row>
    <row r="15" spans="1:6">
      <c r="A15" s="8">
        <v>2</v>
      </c>
      <c r="B15" s="11" t="s">
        <v>85</v>
      </c>
      <c r="C15" s="11"/>
      <c r="D15" s="9"/>
      <c r="E15" s="11"/>
      <c r="F15" s="11"/>
    </row>
    <row r="16" spans="1:6">
      <c r="A16" s="8"/>
      <c r="B16" s="11" t="s">
        <v>10</v>
      </c>
      <c r="C16" s="10">
        <v>6.0499999999999996E-4</v>
      </c>
      <c r="D16" s="12">
        <f>ROUND(D$3*C16,0)</f>
        <v>1519</v>
      </c>
      <c r="E16" s="13">
        <f>ROUND(D16/2,0)</f>
        <v>760</v>
      </c>
      <c r="F16" s="12">
        <f>D16-E16</f>
        <v>759</v>
      </c>
    </row>
    <row r="17" spans="1:6">
      <c r="A17" s="8"/>
      <c r="B17" s="11" t="s">
        <v>11</v>
      </c>
      <c r="C17" s="10">
        <v>1.5699999999999999E-4</v>
      </c>
      <c r="D17" s="12">
        <f>ROUND(D$3*C17,0)</f>
        <v>394</v>
      </c>
      <c r="E17" s="13">
        <f>ROUND(D17/2,0)</f>
        <v>197</v>
      </c>
      <c r="F17" s="12">
        <f>D17-E17</f>
        <v>197</v>
      </c>
    </row>
    <row r="18" spans="1:6">
      <c r="A18" s="8">
        <v>2</v>
      </c>
      <c r="B18" s="11" t="s">
        <v>1701</v>
      </c>
      <c r="C18" s="11"/>
      <c r="D18" s="9"/>
      <c r="E18" s="11"/>
      <c r="F18" s="11"/>
    </row>
    <row r="19" spans="1:6">
      <c r="A19" s="8"/>
      <c r="B19" s="11" t="s">
        <v>10</v>
      </c>
      <c r="C19" s="10">
        <v>3.0690000000000001E-3</v>
      </c>
      <c r="D19" s="12">
        <f>ROUND(D$3*C19,0)</f>
        <v>7704</v>
      </c>
      <c r="E19" s="13">
        <f>ROUND(D19/2,0)</f>
        <v>3852</v>
      </c>
      <c r="F19" s="12">
        <f>D19-E19</f>
        <v>3852</v>
      </c>
    </row>
    <row r="20" spans="1:6">
      <c r="A20" s="8"/>
      <c r="B20" s="11" t="s">
        <v>11</v>
      </c>
      <c r="C20" s="10">
        <v>3.1199999999999999E-4</v>
      </c>
      <c r="D20" s="12">
        <f>ROUND(D$3*C20,0)</f>
        <v>783</v>
      </c>
      <c r="E20" s="13">
        <f>ROUND(D20/2,0)</f>
        <v>392</v>
      </c>
      <c r="F20" s="12">
        <f>D20-E20</f>
        <v>391</v>
      </c>
    </row>
    <row r="21" spans="1:6">
      <c r="A21" s="8">
        <v>2</v>
      </c>
      <c r="B21" s="11" t="s">
        <v>56</v>
      </c>
      <c r="C21" s="11"/>
      <c r="D21" s="9"/>
      <c r="E21" s="11"/>
      <c r="F21" s="11"/>
    </row>
    <row r="22" spans="1:6">
      <c r="A22" s="8"/>
      <c r="B22" s="11" t="s">
        <v>10</v>
      </c>
      <c r="C22" s="10">
        <v>8.1700000000000002E-4</v>
      </c>
      <c r="D22" s="12">
        <f>ROUND(D$3*C22,0)</f>
        <v>2051</v>
      </c>
      <c r="E22" s="13">
        <f>ROUND(D22/2,0)</f>
        <v>1026</v>
      </c>
      <c r="F22" s="12">
        <f>D22-E22</f>
        <v>1025</v>
      </c>
    </row>
    <row r="23" spans="1:6">
      <c r="A23" s="8"/>
      <c r="B23" s="11" t="s">
        <v>11</v>
      </c>
      <c r="C23" s="10">
        <v>1.2E-4</v>
      </c>
      <c r="D23" s="12">
        <f>ROUND(D$3*C23,0)</f>
        <v>301</v>
      </c>
      <c r="E23" s="13">
        <f>ROUND(D23/2,0)</f>
        <v>151</v>
      </c>
      <c r="F23" s="12">
        <f>D23-E23</f>
        <v>150</v>
      </c>
    </row>
    <row r="24" spans="1:6">
      <c r="A24" s="8">
        <v>2</v>
      </c>
      <c r="B24" s="11" t="s">
        <v>1702</v>
      </c>
      <c r="C24" s="11"/>
      <c r="D24" s="9"/>
      <c r="E24" s="11"/>
      <c r="F24" s="11"/>
    </row>
    <row r="25" spans="1:6">
      <c r="A25" s="8"/>
      <c r="B25" s="11" t="s">
        <v>10</v>
      </c>
      <c r="C25" s="10">
        <v>6.4359999999999999E-3</v>
      </c>
      <c r="D25" s="12">
        <f>ROUND(D$3*C25,0)</f>
        <v>16155</v>
      </c>
      <c r="E25" s="13">
        <f>ROUND(D25/2,0)</f>
        <v>8078</v>
      </c>
      <c r="F25" s="12">
        <f>D25-E25</f>
        <v>8077</v>
      </c>
    </row>
    <row r="26" spans="1:6">
      <c r="A26" s="8"/>
      <c r="B26" s="11" t="s">
        <v>11</v>
      </c>
      <c r="C26" s="10">
        <v>5.3000000000000001E-5</v>
      </c>
      <c r="D26" s="12">
        <f>ROUND(D$3*C26,0)</f>
        <v>133</v>
      </c>
      <c r="E26" s="13">
        <f>ROUND(D26/2,0)</f>
        <v>67</v>
      </c>
      <c r="F26" s="12">
        <f>D26-E26</f>
        <v>66</v>
      </c>
    </row>
    <row r="27" spans="1:6">
      <c r="A27" s="8">
        <v>2</v>
      </c>
      <c r="B27" s="11" t="s">
        <v>954</v>
      </c>
      <c r="C27" s="11"/>
      <c r="D27" s="9"/>
      <c r="E27" s="11"/>
      <c r="F27" s="11"/>
    </row>
    <row r="28" spans="1:6">
      <c r="A28" s="8"/>
      <c r="B28" s="11" t="s">
        <v>10</v>
      </c>
      <c r="C28" s="10">
        <v>2.0869999999999999E-3</v>
      </c>
      <c r="D28" s="12">
        <f>ROUND(D$3*C28,0)</f>
        <v>5239</v>
      </c>
      <c r="E28" s="13">
        <f>ROUND(D28/2,0)</f>
        <v>2620</v>
      </c>
      <c r="F28" s="12">
        <f>D28-E28</f>
        <v>2619</v>
      </c>
    </row>
    <row r="29" spans="1:6">
      <c r="A29" s="8"/>
      <c r="B29" s="11" t="s">
        <v>11</v>
      </c>
      <c r="C29" s="10">
        <v>4.9700000000000005E-4</v>
      </c>
      <c r="D29" s="12">
        <f>ROUND(D$3*C29,0)</f>
        <v>1248</v>
      </c>
      <c r="E29" s="13">
        <f>ROUND(D29/2,0)</f>
        <v>624</v>
      </c>
      <c r="F29" s="12">
        <f>D29-E29</f>
        <v>624</v>
      </c>
    </row>
    <row r="30" spans="1:6">
      <c r="A30" s="8">
        <v>2</v>
      </c>
      <c r="B30" s="11" t="s">
        <v>20</v>
      </c>
      <c r="C30" s="11"/>
      <c r="D30" s="9"/>
      <c r="E30" s="11"/>
      <c r="F30" s="11"/>
    </row>
    <row r="31" spans="1:6">
      <c r="A31" s="8"/>
      <c r="B31" s="11" t="s">
        <v>10</v>
      </c>
      <c r="C31" s="10">
        <v>1.3100000000000001E-4</v>
      </c>
      <c r="D31" s="12">
        <f>ROUND(D$3*C31,0)</f>
        <v>329</v>
      </c>
      <c r="E31" s="13">
        <f>ROUND(D31/2,0)</f>
        <v>165</v>
      </c>
      <c r="F31" s="12">
        <f>D31-E31</f>
        <v>164</v>
      </c>
    </row>
    <row r="32" spans="1:6">
      <c r="A32" s="8"/>
      <c r="B32" s="11" t="s">
        <v>11</v>
      </c>
      <c r="C32" s="10">
        <v>7.7999999999999999E-5</v>
      </c>
      <c r="D32" s="12">
        <f>ROUND(D$3*C32,0)</f>
        <v>196</v>
      </c>
      <c r="E32" s="13">
        <f>ROUND(D32/2,0)</f>
        <v>98</v>
      </c>
      <c r="F32" s="12">
        <f>D32-E32</f>
        <v>98</v>
      </c>
    </row>
    <row r="33" spans="1:8">
      <c r="A33" s="8">
        <v>3</v>
      </c>
      <c r="B33" s="11" t="s">
        <v>1703</v>
      </c>
      <c r="C33" s="10">
        <v>2.5000000000000001E-4</v>
      </c>
      <c r="D33" s="12">
        <f>ROUND(D$3*C33,0)</f>
        <v>628</v>
      </c>
      <c r="E33" s="13">
        <f>ROUND(D33/2,0)</f>
        <v>314</v>
      </c>
      <c r="F33" s="12">
        <f>D33-E33</f>
        <v>314</v>
      </c>
    </row>
    <row r="34" spans="1:8">
      <c r="A34" s="8">
        <v>3</v>
      </c>
      <c r="B34" s="11" t="s">
        <v>1704</v>
      </c>
      <c r="C34" s="10">
        <v>0.24037800000000001</v>
      </c>
      <c r="D34" s="12">
        <f>ROUND(D$3*C34,0)</f>
        <v>603384</v>
      </c>
      <c r="E34" s="13">
        <f>ROUND(D34/2,0)</f>
        <v>301692</v>
      </c>
      <c r="F34" s="12">
        <f>D34-E34</f>
        <v>301692</v>
      </c>
    </row>
    <row r="35" spans="1:8">
      <c r="A35" s="8">
        <v>4</v>
      </c>
      <c r="B35" s="11" t="s">
        <v>1705</v>
      </c>
      <c r="C35" s="10">
        <v>0.47154000000000001</v>
      </c>
      <c r="D35" s="9">
        <f>ROUND(D$3*C35,0)</f>
        <v>1183635</v>
      </c>
      <c r="E35" s="11">
        <f>ROUND(D35/2,0)</f>
        <v>591818</v>
      </c>
      <c r="F35" s="9">
        <f>D35-E35</f>
        <v>591817</v>
      </c>
    </row>
    <row r="36" spans="1:8">
      <c r="A36" s="8"/>
      <c r="B36" s="11" t="s">
        <v>28</v>
      </c>
      <c r="C36" s="11"/>
      <c r="D36" s="14">
        <v>0.59133599999999997</v>
      </c>
      <c r="E36" s="11"/>
      <c r="F36" s="11"/>
    </row>
    <row r="37" spans="1:8">
      <c r="A37" s="8"/>
      <c r="B37" s="11" t="s">
        <v>29</v>
      </c>
      <c r="C37" s="11"/>
      <c r="D37" s="15">
        <f>ROUND(D35*D36,0)</f>
        <v>699926</v>
      </c>
      <c r="E37" s="16">
        <f>ROUND(D37/2,0)</f>
        <v>349963</v>
      </c>
      <c r="F37" s="15">
        <f>D37-E37</f>
        <v>349963</v>
      </c>
    </row>
    <row r="38" spans="1:8">
      <c r="A38" s="8"/>
      <c r="B38" s="11" t="s">
        <v>30</v>
      </c>
      <c r="C38" s="11"/>
      <c r="D38" s="12">
        <f>+D35-D37</f>
        <v>483709</v>
      </c>
      <c r="E38" s="13">
        <f>ROUND(D38/2,0)</f>
        <v>241855</v>
      </c>
      <c r="F38" s="12">
        <f>D38-E38</f>
        <v>241854</v>
      </c>
    </row>
    <row r="39" spans="1:8">
      <c r="A39" s="8">
        <v>5</v>
      </c>
      <c r="B39" s="11" t="s">
        <v>1706</v>
      </c>
      <c r="C39" s="10">
        <v>3.8199000000000094E-2</v>
      </c>
      <c r="D39" s="12">
        <f>+D3-SUM(D4:D5)-SUM(D10:D35)</f>
        <v>95883</v>
      </c>
      <c r="E39" s="13">
        <f>ROUND(D39/2,0)</f>
        <v>47942</v>
      </c>
      <c r="F39" s="12">
        <f>D39-E39</f>
        <v>47941</v>
      </c>
    </row>
    <row r="40" spans="1:8">
      <c r="A40" s="8">
        <v>6</v>
      </c>
      <c r="B40" s="11" t="s">
        <v>1707</v>
      </c>
      <c r="C40" s="10">
        <v>0</v>
      </c>
      <c r="D40" s="12">
        <f>ROUND(D$3*C40,0)</f>
        <v>0</v>
      </c>
      <c r="E40" s="13">
        <f>ROUND(D40/2,0)</f>
        <v>0</v>
      </c>
      <c r="F40" s="12">
        <f>D40-E40</f>
        <v>0</v>
      </c>
    </row>
    <row r="41" spans="1:8">
      <c r="A41" s="8"/>
      <c r="B41" s="28" t="s">
        <v>288</v>
      </c>
      <c r="C41" s="10">
        <v>1</v>
      </c>
      <c r="D41" s="12">
        <f>+D4+SUM(D7:D34)+SUM(D37:D40)</f>
        <v>2510148</v>
      </c>
      <c r="E41" s="12">
        <f>+E4+SUM(E7:E34)+SUM(E37:E40)</f>
        <v>1255081</v>
      </c>
      <c r="F41" s="12">
        <f>+F4+SUM(F7:F34)+SUM(F37:F40)</f>
        <v>1255067</v>
      </c>
    </row>
    <row r="42" spans="1:8">
      <c r="B42" s="18" t="s">
        <v>38</v>
      </c>
      <c r="D42" s="19">
        <f>+D4</f>
        <v>2415</v>
      </c>
      <c r="E42" s="19">
        <f>+E4</f>
        <v>1208</v>
      </c>
      <c r="F42" s="19">
        <f>+F4</f>
        <v>1207</v>
      </c>
    </row>
    <row r="43" spans="1:8">
      <c r="B43" s="2" t="s">
        <v>39</v>
      </c>
      <c r="D43" s="19">
        <f>+D7</f>
        <v>145061</v>
      </c>
      <c r="E43" s="19">
        <f>+E7</f>
        <v>72531</v>
      </c>
      <c r="F43" s="19">
        <f>+F7</f>
        <v>72530</v>
      </c>
    </row>
    <row r="44" spans="1:8">
      <c r="B44" s="2" t="s">
        <v>40</v>
      </c>
      <c r="D44" s="19">
        <f>+D37</f>
        <v>699926</v>
      </c>
      <c r="E44" s="19">
        <f>+E37</f>
        <v>349963</v>
      </c>
      <c r="F44" s="19">
        <f>+F37</f>
        <v>349963</v>
      </c>
      <c r="H44" s="3">
        <v>1</v>
      </c>
    </row>
    <row r="45" spans="1:8">
      <c r="B45" s="18" t="s">
        <v>41</v>
      </c>
      <c r="D45" s="19">
        <f>+D41-D42-D43-D44</f>
        <v>1662746</v>
      </c>
      <c r="E45" s="19">
        <f>+E41-E42-E43-E44</f>
        <v>831379</v>
      </c>
      <c r="F45" s="19">
        <f>+F41-F42-F43-F44</f>
        <v>831367</v>
      </c>
      <c r="H45" s="3">
        <v>2</v>
      </c>
    </row>
    <row r="46" spans="1:8" hidden="1"/>
    <row r="47" spans="1:8" hidden="1">
      <c r="B47" s="3" t="s">
        <v>42</v>
      </c>
      <c r="C47" s="4">
        <v>-2.9999999999058558E-6</v>
      </c>
      <c r="D47" s="3">
        <f>+D39-ROUND(D3*C39,0)</f>
        <v>-2</v>
      </c>
    </row>
    <row r="48" spans="1:8" hidden="1"/>
    <row r="49" hidden="1"/>
    <row r="50" hidden="1"/>
    <row r="51" hidden="1"/>
    <row r="52" hidden="1"/>
    <row r="53" hidden="1"/>
    <row r="54" hidden="1"/>
    <row r="55" hidden="1"/>
    <row r="56" hidden="1"/>
    <row r="57" hidden="1"/>
    <row r="58" hidden="1"/>
    <row r="59" hidden="1"/>
    <row r="60" hidden="1"/>
    <row r="61" hidden="1"/>
    <row r="62" hidden="1"/>
    <row r="63" hidden="1"/>
    <row r="64"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WVB104"/>
  <sheetViews>
    <sheetView zoomScaleNormal="100" zoomScaleSheetLayoutView="90" workbookViewId="0"/>
  </sheetViews>
  <sheetFormatPr defaultColWidth="0" defaultRowHeight="15"/>
  <cols>
    <col min="1" max="1" width="13.140625" style="1" customWidth="1"/>
    <col min="2" max="2" width="57.140625" style="3" customWidth="1"/>
    <col min="3" max="6" width="20.42578125" style="3" customWidth="1"/>
    <col min="7" max="7" width="9.140625" style="3" customWidth="1"/>
    <col min="8" max="187" width="9.140625" style="3" hidden="1"/>
    <col min="188" max="188" width="11" style="3" hidden="1"/>
    <col min="189" max="189" width="55.140625" style="3" hidden="1"/>
    <col min="190" max="246" width="9.140625" style="3" hidden="1"/>
    <col min="247" max="247" width="16.28515625" style="3" hidden="1"/>
    <col min="248" max="248" width="17.5703125" style="3" hidden="1"/>
    <col min="249" max="249" width="16" style="3" hidden="1"/>
    <col min="250" max="250" width="18.140625" style="3" hidden="1"/>
    <col min="251" max="443" width="9.140625" style="3" hidden="1"/>
    <col min="444" max="444" width="11" style="3" hidden="1"/>
    <col min="445" max="445" width="55.140625" style="3" hidden="1"/>
    <col min="446" max="502" width="9.140625" style="3" hidden="1"/>
    <col min="503" max="503" width="16.28515625" style="3" hidden="1"/>
    <col min="504" max="504" width="17.5703125" style="3" hidden="1"/>
    <col min="505" max="505" width="16" style="3" hidden="1"/>
    <col min="506" max="506" width="18.140625" style="3" hidden="1"/>
    <col min="507" max="699" width="9.140625" style="3" hidden="1"/>
    <col min="700" max="700" width="11" style="3" hidden="1"/>
    <col min="701" max="701" width="55.140625" style="3" hidden="1"/>
    <col min="702" max="758" width="9.140625" style="3" hidden="1"/>
    <col min="759" max="759" width="16.28515625" style="3" hidden="1"/>
    <col min="760" max="760" width="17.5703125" style="3" hidden="1"/>
    <col min="761" max="761" width="16" style="3" hidden="1"/>
    <col min="762" max="762" width="18.140625" style="3" hidden="1"/>
    <col min="763" max="955" width="9.140625" style="3" hidden="1"/>
    <col min="956" max="956" width="11" style="3" hidden="1"/>
    <col min="957" max="957" width="55.140625" style="3" hidden="1"/>
    <col min="958" max="1014" width="9.140625" style="3" hidden="1"/>
    <col min="1015" max="1015" width="16.28515625" style="3" hidden="1"/>
    <col min="1016" max="1016" width="17.5703125" style="3" hidden="1"/>
    <col min="1017" max="1017" width="16" style="3" hidden="1"/>
    <col min="1018" max="1018" width="18.140625" style="3" hidden="1"/>
    <col min="1019" max="1211" width="9.140625" style="3" hidden="1"/>
    <col min="1212" max="1212" width="11" style="3" hidden="1"/>
    <col min="1213" max="1213" width="55.140625" style="3" hidden="1"/>
    <col min="1214" max="1270" width="9.140625" style="3" hidden="1"/>
    <col min="1271" max="1271" width="16.28515625" style="3" hidden="1"/>
    <col min="1272" max="1272" width="17.5703125" style="3" hidden="1"/>
    <col min="1273" max="1273" width="16" style="3" hidden="1"/>
    <col min="1274" max="1274" width="18.140625" style="3" hidden="1"/>
    <col min="1275" max="1467" width="9.140625" style="3" hidden="1"/>
    <col min="1468" max="1468" width="11" style="3" hidden="1"/>
    <col min="1469" max="1469" width="55.140625" style="3" hidden="1"/>
    <col min="1470" max="1526" width="9.140625" style="3" hidden="1"/>
    <col min="1527" max="1527" width="16.28515625" style="3" hidden="1"/>
    <col min="1528" max="1528" width="17.5703125" style="3" hidden="1"/>
    <col min="1529" max="1529" width="16" style="3" hidden="1"/>
    <col min="1530" max="1530" width="18.140625" style="3" hidden="1"/>
    <col min="1531" max="1723" width="9.140625" style="3" hidden="1"/>
    <col min="1724" max="1724" width="11" style="3" hidden="1"/>
    <col min="1725" max="1725" width="55.140625" style="3" hidden="1"/>
    <col min="1726" max="1782" width="9.140625" style="3" hidden="1"/>
    <col min="1783" max="1783" width="16.28515625" style="3" hidden="1"/>
    <col min="1784" max="1784" width="17.5703125" style="3" hidden="1"/>
    <col min="1785" max="1785" width="16" style="3" hidden="1"/>
    <col min="1786" max="1786" width="18.140625" style="3" hidden="1"/>
    <col min="1787" max="1979" width="9.140625" style="3" hidden="1"/>
    <col min="1980" max="1980" width="11" style="3" hidden="1"/>
    <col min="1981" max="1981" width="55.140625" style="3" hidden="1"/>
    <col min="1982" max="2038" width="9.140625" style="3" hidden="1"/>
    <col min="2039" max="2039" width="16.28515625" style="3" hidden="1"/>
    <col min="2040" max="2040" width="17.5703125" style="3" hidden="1"/>
    <col min="2041" max="2041" width="16" style="3" hidden="1"/>
    <col min="2042" max="2042" width="18.140625" style="3" hidden="1"/>
    <col min="2043" max="2235" width="9.140625" style="3" hidden="1"/>
    <col min="2236" max="2236" width="11" style="3" hidden="1"/>
    <col min="2237" max="2237" width="55.140625" style="3" hidden="1"/>
    <col min="2238" max="2294" width="9.140625" style="3" hidden="1"/>
    <col min="2295" max="2295" width="16.28515625" style="3" hidden="1"/>
    <col min="2296" max="2296" width="17.5703125" style="3" hidden="1"/>
    <col min="2297" max="2297" width="16" style="3" hidden="1"/>
    <col min="2298" max="2298" width="18.140625" style="3" hidden="1"/>
    <col min="2299" max="2491" width="9.140625" style="3" hidden="1"/>
    <col min="2492" max="2492" width="11" style="3" hidden="1"/>
    <col min="2493" max="2493" width="55.140625" style="3" hidden="1"/>
    <col min="2494" max="2550" width="9.140625" style="3" hidden="1"/>
    <col min="2551" max="2551" width="16.28515625" style="3" hidden="1"/>
    <col min="2552" max="2552" width="17.5703125" style="3" hidden="1"/>
    <col min="2553" max="2553" width="16" style="3" hidden="1"/>
    <col min="2554" max="2554" width="18.140625" style="3" hidden="1"/>
    <col min="2555" max="2747" width="9.140625" style="3" hidden="1"/>
    <col min="2748" max="2748" width="11" style="3" hidden="1"/>
    <col min="2749" max="2749" width="55.140625" style="3" hidden="1"/>
    <col min="2750" max="2806" width="9.140625" style="3" hidden="1"/>
    <col min="2807" max="2807" width="16.28515625" style="3" hidden="1"/>
    <col min="2808" max="2808" width="17.5703125" style="3" hidden="1"/>
    <col min="2809" max="2809" width="16" style="3" hidden="1"/>
    <col min="2810" max="2810" width="18.140625" style="3" hidden="1"/>
    <col min="2811" max="3003" width="9.140625" style="3" hidden="1"/>
    <col min="3004" max="3004" width="11" style="3" hidden="1"/>
    <col min="3005" max="3005" width="55.140625" style="3" hidden="1"/>
    <col min="3006" max="3062" width="9.140625" style="3" hidden="1"/>
    <col min="3063" max="3063" width="16.28515625" style="3" hidden="1"/>
    <col min="3064" max="3064" width="17.5703125" style="3" hidden="1"/>
    <col min="3065" max="3065" width="16" style="3" hidden="1"/>
    <col min="3066" max="3066" width="18.140625" style="3" hidden="1"/>
    <col min="3067" max="3259" width="9.140625" style="3" hidden="1"/>
    <col min="3260" max="3260" width="11" style="3" hidden="1"/>
    <col min="3261" max="3261" width="55.140625" style="3" hidden="1"/>
    <col min="3262" max="3318" width="9.140625" style="3" hidden="1"/>
    <col min="3319" max="3319" width="16.28515625" style="3" hidden="1"/>
    <col min="3320" max="3320" width="17.5703125" style="3" hidden="1"/>
    <col min="3321" max="3321" width="16" style="3" hidden="1"/>
    <col min="3322" max="3322" width="18.140625" style="3" hidden="1"/>
    <col min="3323" max="3515" width="9.140625" style="3" hidden="1"/>
    <col min="3516" max="3516" width="11" style="3" hidden="1"/>
    <col min="3517" max="3517" width="55.140625" style="3" hidden="1"/>
    <col min="3518" max="3574" width="9.140625" style="3" hidden="1"/>
    <col min="3575" max="3575" width="16.28515625" style="3" hidden="1"/>
    <col min="3576" max="3576" width="17.5703125" style="3" hidden="1"/>
    <col min="3577" max="3577" width="16" style="3" hidden="1"/>
    <col min="3578" max="3578" width="18.140625" style="3" hidden="1"/>
    <col min="3579" max="3771" width="9.140625" style="3" hidden="1"/>
    <col min="3772" max="3772" width="11" style="3" hidden="1"/>
    <col min="3773" max="3773" width="55.140625" style="3" hidden="1"/>
    <col min="3774" max="3830" width="9.140625" style="3" hidden="1"/>
    <col min="3831" max="3831" width="16.28515625" style="3" hidden="1"/>
    <col min="3832" max="3832" width="17.5703125" style="3" hidden="1"/>
    <col min="3833" max="3833" width="16" style="3" hidden="1"/>
    <col min="3834" max="3834" width="18.140625" style="3" hidden="1"/>
    <col min="3835" max="4027" width="9.140625" style="3" hidden="1"/>
    <col min="4028" max="4028" width="11" style="3" hidden="1"/>
    <col min="4029" max="4029" width="55.140625" style="3" hidden="1"/>
    <col min="4030" max="4086" width="9.140625" style="3" hidden="1"/>
    <col min="4087" max="4087" width="16.28515625" style="3" hidden="1"/>
    <col min="4088" max="4088" width="17.5703125" style="3" hidden="1"/>
    <col min="4089" max="4089" width="16" style="3" hidden="1"/>
    <col min="4090" max="4090" width="18.140625" style="3" hidden="1"/>
    <col min="4091" max="4283" width="9.140625" style="3" hidden="1"/>
    <col min="4284" max="4284" width="11" style="3" hidden="1"/>
    <col min="4285" max="4285" width="55.140625" style="3" hidden="1"/>
    <col min="4286" max="4342" width="9.140625" style="3" hidden="1"/>
    <col min="4343" max="4343" width="16.28515625" style="3" hidden="1"/>
    <col min="4344" max="4344" width="17.5703125" style="3" hidden="1"/>
    <col min="4345" max="4345" width="16" style="3" hidden="1"/>
    <col min="4346" max="4346" width="18.140625" style="3" hidden="1"/>
    <col min="4347" max="4539" width="9.140625" style="3" hidden="1"/>
    <col min="4540" max="4540" width="11" style="3" hidden="1"/>
    <col min="4541" max="4541" width="55.140625" style="3" hidden="1"/>
    <col min="4542" max="4598" width="9.140625" style="3" hidden="1"/>
    <col min="4599" max="4599" width="16.28515625" style="3" hidden="1"/>
    <col min="4600" max="4600" width="17.5703125" style="3" hidden="1"/>
    <col min="4601" max="4601" width="16" style="3" hidden="1"/>
    <col min="4602" max="4602" width="18.140625" style="3" hidden="1"/>
    <col min="4603" max="4795" width="9.140625" style="3" hidden="1"/>
    <col min="4796" max="4796" width="11" style="3" hidden="1"/>
    <col min="4797" max="4797" width="55.140625" style="3" hidden="1"/>
    <col min="4798" max="4854" width="9.140625" style="3" hidden="1"/>
    <col min="4855" max="4855" width="16.28515625" style="3" hidden="1"/>
    <col min="4856" max="4856" width="17.5703125" style="3" hidden="1"/>
    <col min="4857" max="4857" width="16" style="3" hidden="1"/>
    <col min="4858" max="4858" width="18.140625" style="3" hidden="1"/>
    <col min="4859" max="5051" width="9.140625" style="3" hidden="1"/>
    <col min="5052" max="5052" width="11" style="3" hidden="1"/>
    <col min="5053" max="5053" width="55.140625" style="3" hidden="1"/>
    <col min="5054" max="5110" width="9.140625" style="3" hidden="1"/>
    <col min="5111" max="5111" width="16.28515625" style="3" hidden="1"/>
    <col min="5112" max="5112" width="17.5703125" style="3" hidden="1"/>
    <col min="5113" max="5113" width="16" style="3" hidden="1"/>
    <col min="5114" max="5114" width="18.140625" style="3" hidden="1"/>
    <col min="5115" max="5307" width="9.140625" style="3" hidden="1"/>
    <col min="5308" max="5308" width="11" style="3" hidden="1"/>
    <col min="5309" max="5309" width="55.140625" style="3" hidden="1"/>
    <col min="5310" max="5366" width="9.140625" style="3" hidden="1"/>
    <col min="5367" max="5367" width="16.28515625" style="3" hidden="1"/>
    <col min="5368" max="5368" width="17.5703125" style="3" hidden="1"/>
    <col min="5369" max="5369" width="16" style="3" hidden="1"/>
    <col min="5370" max="5370" width="18.140625" style="3" hidden="1"/>
    <col min="5371" max="5563" width="9.140625" style="3" hidden="1"/>
    <col min="5564" max="5564" width="11" style="3" hidden="1"/>
    <col min="5565" max="5565" width="55.140625" style="3" hidden="1"/>
    <col min="5566" max="5622" width="9.140625" style="3" hidden="1"/>
    <col min="5623" max="5623" width="16.28515625" style="3" hidden="1"/>
    <col min="5624" max="5624" width="17.5703125" style="3" hidden="1"/>
    <col min="5625" max="5625" width="16" style="3" hidden="1"/>
    <col min="5626" max="5626" width="18.140625" style="3" hidden="1"/>
    <col min="5627" max="5819" width="9.140625" style="3" hidden="1"/>
    <col min="5820" max="5820" width="11" style="3" hidden="1"/>
    <col min="5821" max="5821" width="55.140625" style="3" hidden="1"/>
    <col min="5822" max="5878" width="9.140625" style="3" hidden="1"/>
    <col min="5879" max="5879" width="16.28515625" style="3" hidden="1"/>
    <col min="5880" max="5880" width="17.5703125" style="3" hidden="1"/>
    <col min="5881" max="5881" width="16" style="3" hidden="1"/>
    <col min="5882" max="5882" width="18.140625" style="3" hidden="1"/>
    <col min="5883" max="6075" width="9.140625" style="3" hidden="1"/>
    <col min="6076" max="6076" width="11" style="3" hidden="1"/>
    <col min="6077" max="6077" width="55.140625" style="3" hidden="1"/>
    <col min="6078" max="6134" width="9.140625" style="3" hidden="1"/>
    <col min="6135" max="6135" width="16.28515625" style="3" hidden="1"/>
    <col min="6136" max="6136" width="17.5703125" style="3" hidden="1"/>
    <col min="6137" max="6137" width="16" style="3" hidden="1"/>
    <col min="6138" max="6138" width="18.140625" style="3" hidden="1"/>
    <col min="6139" max="6331" width="9.140625" style="3" hidden="1"/>
    <col min="6332" max="6332" width="11" style="3" hidden="1"/>
    <col min="6333" max="6333" width="55.140625" style="3" hidden="1"/>
    <col min="6334" max="6390" width="9.140625" style="3" hidden="1"/>
    <col min="6391" max="6391" width="16.28515625" style="3" hidden="1"/>
    <col min="6392" max="6392" width="17.5703125" style="3" hidden="1"/>
    <col min="6393" max="6393" width="16" style="3" hidden="1"/>
    <col min="6394" max="6394" width="18.140625" style="3" hidden="1"/>
    <col min="6395" max="6587" width="9.140625" style="3" hidden="1"/>
    <col min="6588" max="6588" width="11" style="3" hidden="1"/>
    <col min="6589" max="6589" width="55.140625" style="3" hidden="1"/>
    <col min="6590" max="6646" width="9.140625" style="3" hidden="1"/>
    <col min="6647" max="6647" width="16.28515625" style="3" hidden="1"/>
    <col min="6648" max="6648" width="17.5703125" style="3" hidden="1"/>
    <col min="6649" max="6649" width="16" style="3" hidden="1"/>
    <col min="6650" max="6650" width="18.140625" style="3" hidden="1"/>
    <col min="6651" max="6843" width="9.140625" style="3" hidden="1"/>
    <col min="6844" max="6844" width="11" style="3" hidden="1"/>
    <col min="6845" max="6845" width="55.140625" style="3" hidden="1"/>
    <col min="6846" max="6902" width="9.140625" style="3" hidden="1"/>
    <col min="6903" max="6903" width="16.28515625" style="3" hidden="1"/>
    <col min="6904" max="6904" width="17.5703125" style="3" hidden="1"/>
    <col min="6905" max="6905" width="16" style="3" hidden="1"/>
    <col min="6906" max="6906" width="18.140625" style="3" hidden="1"/>
    <col min="6907" max="7099" width="9.140625" style="3" hidden="1"/>
    <col min="7100" max="7100" width="11" style="3" hidden="1"/>
    <col min="7101" max="7101" width="55.140625" style="3" hidden="1"/>
    <col min="7102" max="7158" width="9.140625" style="3" hidden="1"/>
    <col min="7159" max="7159" width="16.28515625" style="3" hidden="1"/>
    <col min="7160" max="7160" width="17.5703125" style="3" hidden="1"/>
    <col min="7161" max="7161" width="16" style="3" hidden="1"/>
    <col min="7162" max="7162" width="18.140625" style="3" hidden="1"/>
    <col min="7163" max="7355" width="9.140625" style="3" hidden="1"/>
    <col min="7356" max="7356" width="11" style="3" hidden="1"/>
    <col min="7357" max="7357" width="55.140625" style="3" hidden="1"/>
    <col min="7358" max="7414" width="9.140625" style="3" hidden="1"/>
    <col min="7415" max="7415" width="16.28515625" style="3" hidden="1"/>
    <col min="7416" max="7416" width="17.5703125" style="3" hidden="1"/>
    <col min="7417" max="7417" width="16" style="3" hidden="1"/>
    <col min="7418" max="7418" width="18.140625" style="3" hidden="1"/>
    <col min="7419" max="7611" width="9.140625" style="3" hidden="1"/>
    <col min="7612" max="7612" width="11" style="3" hidden="1"/>
    <col min="7613" max="7613" width="55.140625" style="3" hidden="1"/>
    <col min="7614" max="7670" width="9.140625" style="3" hidden="1"/>
    <col min="7671" max="7671" width="16.28515625" style="3" hidden="1"/>
    <col min="7672" max="7672" width="17.5703125" style="3" hidden="1"/>
    <col min="7673" max="7673" width="16" style="3" hidden="1"/>
    <col min="7674" max="7674" width="18.140625" style="3" hidden="1"/>
    <col min="7675" max="7867" width="9.140625" style="3" hidden="1"/>
    <col min="7868" max="7868" width="11" style="3" hidden="1"/>
    <col min="7869" max="7869" width="55.140625" style="3" hidden="1"/>
    <col min="7870" max="7926" width="9.140625" style="3" hidden="1"/>
    <col min="7927" max="7927" width="16.28515625" style="3" hidden="1"/>
    <col min="7928" max="7928" width="17.5703125" style="3" hidden="1"/>
    <col min="7929" max="7929" width="16" style="3" hidden="1"/>
    <col min="7930" max="7930" width="18.140625" style="3" hidden="1"/>
    <col min="7931" max="8123" width="9.140625" style="3" hidden="1"/>
    <col min="8124" max="8124" width="11" style="3" hidden="1"/>
    <col min="8125" max="8125" width="55.140625" style="3" hidden="1"/>
    <col min="8126" max="8182" width="9.140625" style="3" hidden="1"/>
    <col min="8183" max="8183" width="16.28515625" style="3" hidden="1"/>
    <col min="8184" max="8184" width="17.5703125" style="3" hidden="1"/>
    <col min="8185" max="8185" width="16" style="3" hidden="1"/>
    <col min="8186" max="8186" width="18.140625" style="3" hidden="1"/>
    <col min="8187" max="8379" width="9.140625" style="3" hidden="1"/>
    <col min="8380" max="8380" width="11" style="3" hidden="1"/>
    <col min="8381" max="8381" width="55.140625" style="3" hidden="1"/>
    <col min="8382" max="8438" width="9.140625" style="3" hidden="1"/>
    <col min="8439" max="8439" width="16.28515625" style="3" hidden="1"/>
    <col min="8440" max="8440" width="17.5703125" style="3" hidden="1"/>
    <col min="8441" max="8441" width="16" style="3" hidden="1"/>
    <col min="8442" max="8442" width="18.140625" style="3" hidden="1"/>
    <col min="8443" max="8635" width="9.140625" style="3" hidden="1"/>
    <col min="8636" max="8636" width="11" style="3" hidden="1"/>
    <col min="8637" max="8637" width="55.140625" style="3" hidden="1"/>
    <col min="8638" max="8694" width="9.140625" style="3" hidden="1"/>
    <col min="8695" max="8695" width="16.28515625" style="3" hidden="1"/>
    <col min="8696" max="8696" width="17.5703125" style="3" hidden="1"/>
    <col min="8697" max="8697" width="16" style="3" hidden="1"/>
    <col min="8698" max="8698" width="18.140625" style="3" hidden="1"/>
    <col min="8699" max="8891" width="9.140625" style="3" hidden="1"/>
    <col min="8892" max="8892" width="11" style="3" hidden="1"/>
    <col min="8893" max="8893" width="55.140625" style="3" hidden="1"/>
    <col min="8894" max="8950" width="9.140625" style="3" hidden="1"/>
    <col min="8951" max="8951" width="16.28515625" style="3" hidden="1"/>
    <col min="8952" max="8952" width="17.5703125" style="3" hidden="1"/>
    <col min="8953" max="8953" width="16" style="3" hidden="1"/>
    <col min="8954" max="8954" width="18.140625" style="3" hidden="1"/>
    <col min="8955" max="9147" width="9.140625" style="3" hidden="1"/>
    <col min="9148" max="9148" width="11" style="3" hidden="1"/>
    <col min="9149" max="9149" width="55.140625" style="3" hidden="1"/>
    <col min="9150" max="9206" width="9.140625" style="3" hidden="1"/>
    <col min="9207" max="9207" width="16.28515625" style="3" hidden="1"/>
    <col min="9208" max="9208" width="17.5703125" style="3" hidden="1"/>
    <col min="9209" max="9209" width="16" style="3" hidden="1"/>
    <col min="9210" max="9210" width="18.140625" style="3" hidden="1"/>
    <col min="9211" max="9403" width="9.140625" style="3" hidden="1"/>
    <col min="9404" max="9404" width="11" style="3" hidden="1"/>
    <col min="9405" max="9405" width="55.140625" style="3" hidden="1"/>
    <col min="9406" max="9462" width="9.140625" style="3" hidden="1"/>
    <col min="9463" max="9463" width="16.28515625" style="3" hidden="1"/>
    <col min="9464" max="9464" width="17.5703125" style="3" hidden="1"/>
    <col min="9465" max="9465" width="16" style="3" hidden="1"/>
    <col min="9466" max="9466" width="18.140625" style="3" hidden="1"/>
    <col min="9467" max="9659" width="9.140625" style="3" hidden="1"/>
    <col min="9660" max="9660" width="11" style="3" hidden="1"/>
    <col min="9661" max="9661" width="55.140625" style="3" hidden="1"/>
    <col min="9662" max="9718" width="9.140625" style="3" hidden="1"/>
    <col min="9719" max="9719" width="16.28515625" style="3" hidden="1"/>
    <col min="9720" max="9720" width="17.5703125" style="3" hidden="1"/>
    <col min="9721" max="9721" width="16" style="3" hidden="1"/>
    <col min="9722" max="9722" width="18.140625" style="3" hidden="1"/>
    <col min="9723" max="9915" width="9.140625" style="3" hidden="1"/>
    <col min="9916" max="9916" width="11" style="3" hidden="1"/>
    <col min="9917" max="9917" width="55.140625" style="3" hidden="1"/>
    <col min="9918" max="9974" width="9.140625" style="3" hidden="1"/>
    <col min="9975" max="9975" width="16.28515625" style="3" hidden="1"/>
    <col min="9976" max="9976" width="17.5703125" style="3" hidden="1"/>
    <col min="9977" max="9977" width="16" style="3" hidden="1"/>
    <col min="9978" max="9978" width="18.140625" style="3" hidden="1"/>
    <col min="9979" max="10171" width="9.140625" style="3" hidden="1"/>
    <col min="10172" max="10172" width="11" style="3" hidden="1"/>
    <col min="10173" max="10173" width="55.140625" style="3" hidden="1"/>
    <col min="10174" max="10230" width="9.140625" style="3" hidden="1"/>
    <col min="10231" max="10231" width="16.28515625" style="3" hidden="1"/>
    <col min="10232" max="10232" width="17.5703125" style="3" hidden="1"/>
    <col min="10233" max="10233" width="16" style="3" hidden="1"/>
    <col min="10234" max="10234" width="18.140625" style="3" hidden="1"/>
    <col min="10235" max="10427" width="9.140625" style="3" hidden="1"/>
    <col min="10428" max="10428" width="11" style="3" hidden="1"/>
    <col min="10429" max="10429" width="55.140625" style="3" hidden="1"/>
    <col min="10430" max="10486" width="9.140625" style="3" hidden="1"/>
    <col min="10487" max="10487" width="16.28515625" style="3" hidden="1"/>
    <col min="10488" max="10488" width="17.5703125" style="3" hidden="1"/>
    <col min="10489" max="10489" width="16" style="3" hidden="1"/>
    <col min="10490" max="10490" width="18.140625" style="3" hidden="1"/>
    <col min="10491" max="10683" width="9.140625" style="3" hidden="1"/>
    <col min="10684" max="10684" width="11" style="3" hidden="1"/>
    <col min="10685" max="10685" width="55.140625" style="3" hidden="1"/>
    <col min="10686" max="10742" width="9.140625" style="3" hidden="1"/>
    <col min="10743" max="10743" width="16.28515625" style="3" hidden="1"/>
    <col min="10744" max="10744" width="17.5703125" style="3" hidden="1"/>
    <col min="10745" max="10745" width="16" style="3" hidden="1"/>
    <col min="10746" max="10746" width="18.140625" style="3" hidden="1"/>
    <col min="10747" max="10939" width="9.140625" style="3" hidden="1"/>
    <col min="10940" max="10940" width="11" style="3" hidden="1"/>
    <col min="10941" max="10941" width="55.140625" style="3" hidden="1"/>
    <col min="10942" max="10998" width="9.140625" style="3" hidden="1"/>
    <col min="10999" max="10999" width="16.28515625" style="3" hidden="1"/>
    <col min="11000" max="11000" width="17.5703125" style="3" hidden="1"/>
    <col min="11001" max="11001" width="16" style="3" hidden="1"/>
    <col min="11002" max="11002" width="18.140625" style="3" hidden="1"/>
    <col min="11003" max="11195" width="9.140625" style="3" hidden="1"/>
    <col min="11196" max="11196" width="11" style="3" hidden="1"/>
    <col min="11197" max="11197" width="55.140625" style="3" hidden="1"/>
    <col min="11198" max="11254" width="9.140625" style="3" hidden="1"/>
    <col min="11255" max="11255" width="16.28515625" style="3" hidden="1"/>
    <col min="11256" max="11256" width="17.5703125" style="3" hidden="1"/>
    <col min="11257" max="11257" width="16" style="3" hidden="1"/>
    <col min="11258" max="11258" width="18.140625" style="3" hidden="1"/>
    <col min="11259" max="11451" width="9.140625" style="3" hidden="1"/>
    <col min="11452" max="11452" width="11" style="3" hidden="1"/>
    <col min="11453" max="11453" width="55.140625" style="3" hidden="1"/>
    <col min="11454" max="11510" width="9.140625" style="3" hidden="1"/>
    <col min="11511" max="11511" width="16.28515625" style="3" hidden="1"/>
    <col min="11512" max="11512" width="17.5703125" style="3" hidden="1"/>
    <col min="11513" max="11513" width="16" style="3" hidden="1"/>
    <col min="11514" max="11514" width="18.140625" style="3" hidden="1"/>
    <col min="11515" max="11707" width="9.140625" style="3" hidden="1"/>
    <col min="11708" max="11708" width="11" style="3" hidden="1"/>
    <col min="11709" max="11709" width="55.140625" style="3" hidden="1"/>
    <col min="11710" max="11766" width="9.140625" style="3" hidden="1"/>
    <col min="11767" max="11767" width="16.28515625" style="3" hidden="1"/>
    <col min="11768" max="11768" width="17.5703125" style="3" hidden="1"/>
    <col min="11769" max="11769" width="16" style="3" hidden="1"/>
    <col min="11770" max="11770" width="18.140625" style="3" hidden="1"/>
    <col min="11771" max="11963" width="9.140625" style="3" hidden="1"/>
    <col min="11964" max="11964" width="11" style="3" hidden="1"/>
    <col min="11965" max="11965" width="55.140625" style="3" hidden="1"/>
    <col min="11966" max="12022" width="9.140625" style="3" hidden="1"/>
    <col min="12023" max="12023" width="16.28515625" style="3" hidden="1"/>
    <col min="12024" max="12024" width="17.5703125" style="3" hidden="1"/>
    <col min="12025" max="12025" width="16" style="3" hidden="1"/>
    <col min="12026" max="12026" width="18.140625" style="3" hidden="1"/>
    <col min="12027" max="12219" width="9.140625" style="3" hidden="1"/>
    <col min="12220" max="12220" width="11" style="3" hidden="1"/>
    <col min="12221" max="12221" width="55.140625" style="3" hidden="1"/>
    <col min="12222" max="12278" width="9.140625" style="3" hidden="1"/>
    <col min="12279" max="12279" width="16.28515625" style="3" hidden="1"/>
    <col min="12280" max="12280" width="17.5703125" style="3" hidden="1"/>
    <col min="12281" max="12281" width="16" style="3" hidden="1"/>
    <col min="12282" max="12282" width="18.140625" style="3" hidden="1"/>
    <col min="12283" max="12475" width="9.140625" style="3" hidden="1"/>
    <col min="12476" max="12476" width="11" style="3" hidden="1"/>
    <col min="12477" max="12477" width="55.140625" style="3" hidden="1"/>
    <col min="12478" max="12534" width="9.140625" style="3" hidden="1"/>
    <col min="12535" max="12535" width="16.28515625" style="3" hidden="1"/>
    <col min="12536" max="12536" width="17.5703125" style="3" hidden="1"/>
    <col min="12537" max="12537" width="16" style="3" hidden="1"/>
    <col min="12538" max="12538" width="18.140625" style="3" hidden="1"/>
    <col min="12539" max="12731" width="9.140625" style="3" hidden="1"/>
    <col min="12732" max="12732" width="11" style="3" hidden="1"/>
    <col min="12733" max="12733" width="55.140625" style="3" hidden="1"/>
    <col min="12734" max="12790" width="9.140625" style="3" hidden="1"/>
    <col min="12791" max="12791" width="16.28515625" style="3" hidden="1"/>
    <col min="12792" max="12792" width="17.5703125" style="3" hidden="1"/>
    <col min="12793" max="12793" width="16" style="3" hidden="1"/>
    <col min="12794" max="12794" width="18.140625" style="3" hidden="1"/>
    <col min="12795" max="12987" width="9.140625" style="3" hidden="1"/>
    <col min="12988" max="12988" width="11" style="3" hidden="1"/>
    <col min="12989" max="12989" width="55.140625" style="3" hidden="1"/>
    <col min="12990" max="13046" width="9.140625" style="3" hidden="1"/>
    <col min="13047" max="13047" width="16.28515625" style="3" hidden="1"/>
    <col min="13048" max="13048" width="17.5703125" style="3" hidden="1"/>
    <col min="13049" max="13049" width="16" style="3" hidden="1"/>
    <col min="13050" max="13050" width="18.140625" style="3" hidden="1"/>
    <col min="13051" max="13243" width="9.140625" style="3" hidden="1"/>
    <col min="13244" max="13244" width="11" style="3" hidden="1"/>
    <col min="13245" max="13245" width="55.140625" style="3" hidden="1"/>
    <col min="13246" max="13302" width="9.140625" style="3" hidden="1"/>
    <col min="13303" max="13303" width="16.28515625" style="3" hidden="1"/>
    <col min="13304" max="13304" width="17.5703125" style="3" hidden="1"/>
    <col min="13305" max="13305" width="16" style="3" hidden="1"/>
    <col min="13306" max="13306" width="18.140625" style="3" hidden="1"/>
    <col min="13307" max="13499" width="9.140625" style="3" hidden="1"/>
    <col min="13500" max="13500" width="11" style="3" hidden="1"/>
    <col min="13501" max="13501" width="55.140625" style="3" hidden="1"/>
    <col min="13502" max="13558" width="9.140625" style="3" hidden="1"/>
    <col min="13559" max="13559" width="16.28515625" style="3" hidden="1"/>
    <col min="13560" max="13560" width="17.5703125" style="3" hidden="1"/>
    <col min="13561" max="13561" width="16" style="3" hidden="1"/>
    <col min="13562" max="13562" width="18.140625" style="3" hidden="1"/>
    <col min="13563" max="13755" width="9.140625" style="3" hidden="1"/>
    <col min="13756" max="13756" width="11" style="3" hidden="1"/>
    <col min="13757" max="13757" width="55.140625" style="3" hidden="1"/>
    <col min="13758" max="13814" width="9.140625" style="3" hidden="1"/>
    <col min="13815" max="13815" width="16.28515625" style="3" hidden="1"/>
    <col min="13816" max="13816" width="17.5703125" style="3" hidden="1"/>
    <col min="13817" max="13817" width="16" style="3" hidden="1"/>
    <col min="13818" max="13818" width="18.140625" style="3" hidden="1"/>
    <col min="13819" max="14011" width="9.140625" style="3" hidden="1"/>
    <col min="14012" max="14012" width="11" style="3" hidden="1"/>
    <col min="14013" max="14013" width="55.140625" style="3" hidden="1"/>
    <col min="14014" max="14070" width="9.140625" style="3" hidden="1"/>
    <col min="14071" max="14071" width="16.28515625" style="3" hidden="1"/>
    <col min="14072" max="14072" width="17.5703125" style="3" hidden="1"/>
    <col min="14073" max="14073" width="16" style="3" hidden="1"/>
    <col min="14074" max="14074" width="18.140625" style="3" hidden="1"/>
    <col min="14075" max="14267" width="9.140625" style="3" hidden="1"/>
    <col min="14268" max="14268" width="11" style="3" hidden="1"/>
    <col min="14269" max="14269" width="55.140625" style="3" hidden="1"/>
    <col min="14270" max="14326" width="9.140625" style="3" hidden="1"/>
    <col min="14327" max="14327" width="16.28515625" style="3" hidden="1"/>
    <col min="14328" max="14328" width="17.5703125" style="3" hidden="1"/>
    <col min="14329" max="14329" width="16" style="3" hidden="1"/>
    <col min="14330" max="14330" width="18.140625" style="3" hidden="1"/>
    <col min="14331" max="14523" width="9.140625" style="3" hidden="1"/>
    <col min="14524" max="14524" width="11" style="3" hidden="1"/>
    <col min="14525" max="14525" width="55.140625" style="3" hidden="1"/>
    <col min="14526" max="14582" width="9.140625" style="3" hidden="1"/>
    <col min="14583" max="14583" width="16.28515625" style="3" hidden="1"/>
    <col min="14584" max="14584" width="17.5703125" style="3" hidden="1"/>
    <col min="14585" max="14585" width="16" style="3" hidden="1"/>
    <col min="14586" max="14586" width="18.140625" style="3" hidden="1"/>
    <col min="14587" max="14779" width="9.140625" style="3" hidden="1"/>
    <col min="14780" max="14780" width="11" style="3" hidden="1"/>
    <col min="14781" max="14781" width="55.140625" style="3" hidden="1"/>
    <col min="14782" max="14838" width="9.140625" style="3" hidden="1"/>
    <col min="14839" max="14839" width="16.28515625" style="3" hidden="1"/>
    <col min="14840" max="14840" width="17.5703125" style="3" hidden="1"/>
    <col min="14841" max="14841" width="16" style="3" hidden="1"/>
    <col min="14842" max="14842" width="18.140625" style="3" hidden="1"/>
    <col min="14843" max="15035" width="9.140625" style="3" hidden="1"/>
    <col min="15036" max="15036" width="11" style="3" hidden="1"/>
    <col min="15037" max="15037" width="55.140625" style="3" hidden="1"/>
    <col min="15038" max="15094" width="9.140625" style="3" hidden="1"/>
    <col min="15095" max="15095" width="16.28515625" style="3" hidden="1"/>
    <col min="15096" max="15096" width="17.5703125" style="3" hidden="1"/>
    <col min="15097" max="15097" width="16" style="3" hidden="1"/>
    <col min="15098" max="15098" width="18.140625" style="3" hidden="1"/>
    <col min="15099" max="15291" width="9.140625" style="3" hidden="1"/>
    <col min="15292" max="15292" width="11" style="3" hidden="1"/>
    <col min="15293" max="15293" width="55.140625" style="3" hidden="1"/>
    <col min="15294" max="15350" width="9.140625" style="3" hidden="1"/>
    <col min="15351" max="15351" width="16.28515625" style="3" hidden="1"/>
    <col min="15352" max="15352" width="17.5703125" style="3" hidden="1"/>
    <col min="15353" max="15353" width="16" style="3" hidden="1"/>
    <col min="15354" max="15354" width="18.140625" style="3" hidden="1"/>
    <col min="15355" max="15547" width="9.140625" style="3" hidden="1"/>
    <col min="15548" max="15548" width="11" style="3" hidden="1"/>
    <col min="15549" max="15549" width="55.140625" style="3" hidden="1"/>
    <col min="15550" max="15606" width="9.140625" style="3" hidden="1"/>
    <col min="15607" max="15607" width="16.28515625" style="3" hidden="1"/>
    <col min="15608" max="15608" width="17.5703125" style="3" hidden="1"/>
    <col min="15609" max="15609" width="16" style="3" hidden="1"/>
    <col min="15610" max="15610" width="18.140625" style="3" hidden="1"/>
    <col min="15611" max="15803" width="9.140625" style="3" hidden="1"/>
    <col min="15804" max="15804" width="11" style="3" hidden="1"/>
    <col min="15805" max="15805" width="55.140625" style="3" hidden="1"/>
    <col min="15806" max="15862" width="9.140625" style="3" hidden="1"/>
    <col min="15863" max="15863" width="16.28515625" style="3" hidden="1"/>
    <col min="15864" max="15864" width="17.5703125" style="3" hidden="1"/>
    <col min="15865" max="15865" width="16" style="3" hidden="1"/>
    <col min="15866" max="15866" width="18.140625" style="3" hidden="1"/>
    <col min="15867" max="16059" width="9.140625" style="3" hidden="1"/>
    <col min="16060" max="16060" width="11" style="3" hidden="1"/>
    <col min="16061" max="16061" width="55.140625" style="3" hidden="1"/>
    <col min="16062" max="16118" width="9.140625" style="3" hidden="1"/>
    <col min="16119" max="16119" width="16.28515625" style="3" hidden="1"/>
    <col min="16120" max="16120" width="17.5703125" style="3" hidden="1"/>
    <col min="16121" max="16121" width="16" style="3" hidden="1"/>
    <col min="16122" max="16122" width="18.140625" style="3" hidden="1"/>
    <col min="16123" max="16384" width="9.140625" style="3" hidden="1"/>
  </cols>
  <sheetData>
    <row r="1" spans="1:6">
      <c r="B1" s="2" t="s">
        <v>43</v>
      </c>
    </row>
    <row r="2" spans="1:6" s="22" customFormat="1" ht="45.75" customHeight="1">
      <c r="A2" s="21"/>
      <c r="B2" s="2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23">
        <f>'Allocation Worksheet'!$D$4</f>
        <v>3825828</v>
      </c>
      <c r="E3" s="11"/>
      <c r="F3" s="11"/>
    </row>
    <row r="4" spans="1:6">
      <c r="A4" s="8">
        <v>0</v>
      </c>
      <c r="B4" s="11" t="s">
        <v>4</v>
      </c>
      <c r="C4" s="10">
        <v>1.039E-3</v>
      </c>
      <c r="D4" s="25">
        <f>ROUND(D$3*C4,0)</f>
        <v>3975</v>
      </c>
      <c r="E4" s="13">
        <f>+ROUND(D4/2,0)</f>
        <v>1988</v>
      </c>
      <c r="F4" s="12">
        <f>+D4-E4</f>
        <v>1987</v>
      </c>
    </row>
    <row r="5" spans="1:6">
      <c r="A5" s="8">
        <v>1</v>
      </c>
      <c r="B5" s="11" t="s">
        <v>44</v>
      </c>
      <c r="C5" s="10">
        <v>0.18340300000000001</v>
      </c>
      <c r="D5" s="23">
        <f>ROUND(D$3*C5,0)</f>
        <v>701668</v>
      </c>
      <c r="E5" s="11">
        <f>+ROUND(D5/2,0)</f>
        <v>350834</v>
      </c>
      <c r="F5" s="9">
        <f>+D5-E5</f>
        <v>350834</v>
      </c>
    </row>
    <row r="6" spans="1:6">
      <c r="A6" s="8"/>
      <c r="B6" s="11" t="s">
        <v>6</v>
      </c>
      <c r="C6" s="11"/>
      <c r="D6" s="26">
        <v>0.28551700000000002</v>
      </c>
      <c r="E6" s="11"/>
      <c r="F6" s="11"/>
    </row>
    <row r="7" spans="1:6">
      <c r="A7" s="8"/>
      <c r="B7" s="11" t="s">
        <v>7</v>
      </c>
      <c r="C7" s="11"/>
      <c r="D7" s="27">
        <f>ROUND(D5*D6,0)</f>
        <v>200338</v>
      </c>
      <c r="E7" s="16">
        <f>+ROUND(D7/2,0)</f>
        <v>100169</v>
      </c>
      <c r="F7" s="15">
        <f>+D7-E7</f>
        <v>100169</v>
      </c>
    </row>
    <row r="8" spans="1:6">
      <c r="A8" s="8"/>
      <c r="B8" s="11" t="s">
        <v>8</v>
      </c>
      <c r="C8" s="11"/>
      <c r="D8" s="25">
        <f>+D5-D7</f>
        <v>501330</v>
      </c>
      <c r="E8" s="13">
        <f>+ROUND(D8/2,0)</f>
        <v>250665</v>
      </c>
      <c r="F8" s="12">
        <f>+D8-E8</f>
        <v>250665</v>
      </c>
    </row>
    <row r="9" spans="1:6">
      <c r="A9" s="8">
        <v>2</v>
      </c>
      <c r="B9" s="11" t="s">
        <v>45</v>
      </c>
      <c r="C9" s="11"/>
      <c r="D9" s="23"/>
      <c r="E9" s="11"/>
      <c r="F9" s="11"/>
    </row>
    <row r="10" spans="1:6">
      <c r="A10" s="8"/>
      <c r="B10" s="11" t="s">
        <v>10</v>
      </c>
      <c r="C10" s="10">
        <v>2.7399999999999999E-4</v>
      </c>
      <c r="D10" s="25">
        <f>ROUND(D$3*C10,0)</f>
        <v>1048</v>
      </c>
      <c r="E10" s="13">
        <f>+ROUND(D10/2,0)</f>
        <v>524</v>
      </c>
      <c r="F10" s="12">
        <f>+D10-E10</f>
        <v>524</v>
      </c>
    </row>
    <row r="11" spans="1:6">
      <c r="A11" s="8"/>
      <c r="B11" s="11" t="s">
        <v>11</v>
      </c>
      <c r="C11" s="10">
        <v>4.8999999999999998E-5</v>
      </c>
      <c r="D11" s="25">
        <f>ROUND(D$3*C11,0)</f>
        <v>187</v>
      </c>
      <c r="E11" s="13">
        <f>+ROUND(D11/2,0)</f>
        <v>94</v>
      </c>
      <c r="F11" s="12">
        <f>+D11-E11</f>
        <v>93</v>
      </c>
    </row>
    <row r="12" spans="1:6">
      <c r="A12" s="8">
        <v>2</v>
      </c>
      <c r="B12" s="11" t="s">
        <v>46</v>
      </c>
      <c r="C12" s="11"/>
      <c r="D12" s="23"/>
      <c r="E12" s="11"/>
      <c r="F12" s="11"/>
    </row>
    <row r="13" spans="1:6">
      <c r="A13" s="8"/>
      <c r="B13" s="11" t="s">
        <v>10</v>
      </c>
      <c r="C13" s="10">
        <v>2.6359999999999999E-3</v>
      </c>
      <c r="D13" s="25">
        <f>ROUND(D$3*C13,0)</f>
        <v>10085</v>
      </c>
      <c r="E13" s="13">
        <f>+ROUND(D13/2,0)</f>
        <v>5043</v>
      </c>
      <c r="F13" s="12">
        <f>+D13-E13</f>
        <v>5042</v>
      </c>
    </row>
    <row r="14" spans="1:6">
      <c r="A14" s="8"/>
      <c r="B14" s="11" t="s">
        <v>11</v>
      </c>
      <c r="C14" s="10">
        <v>8.6000000000000003E-5</v>
      </c>
      <c r="D14" s="25">
        <f>ROUND(D$3*C14,0)</f>
        <v>329</v>
      </c>
      <c r="E14" s="13">
        <f>+ROUND(D14/2,0)</f>
        <v>165</v>
      </c>
      <c r="F14" s="12">
        <f>+D14-E14</f>
        <v>164</v>
      </c>
    </row>
    <row r="15" spans="1:6">
      <c r="A15" s="8">
        <v>2</v>
      </c>
      <c r="B15" s="11" t="s">
        <v>47</v>
      </c>
      <c r="C15" s="11"/>
      <c r="D15" s="23"/>
      <c r="E15" s="11"/>
      <c r="F15" s="11"/>
    </row>
    <row r="16" spans="1:6">
      <c r="A16" s="8"/>
      <c r="B16" s="11" t="s">
        <v>10</v>
      </c>
      <c r="C16" s="10">
        <v>9.7E-5</v>
      </c>
      <c r="D16" s="25">
        <f>ROUND(D$3*C16,0)</f>
        <v>371</v>
      </c>
      <c r="E16" s="13">
        <f>+ROUND(D16/2,0)</f>
        <v>186</v>
      </c>
      <c r="F16" s="12">
        <f>+D16-E16</f>
        <v>185</v>
      </c>
    </row>
    <row r="17" spans="1:6">
      <c r="A17" s="8"/>
      <c r="B17" s="11" t="s">
        <v>11</v>
      </c>
      <c r="C17" s="10">
        <v>8.8999999999999995E-5</v>
      </c>
      <c r="D17" s="25">
        <f>ROUND(D$3*C17,0)</f>
        <v>340</v>
      </c>
      <c r="E17" s="13">
        <f>+ROUND(D17/2,0)</f>
        <v>170</v>
      </c>
      <c r="F17" s="12">
        <f>+D17-E17</f>
        <v>170</v>
      </c>
    </row>
    <row r="18" spans="1:6">
      <c r="A18" s="8">
        <v>2</v>
      </c>
      <c r="B18" s="11" t="s">
        <v>48</v>
      </c>
      <c r="C18" s="11"/>
      <c r="D18" s="23"/>
      <c r="E18" s="11"/>
      <c r="F18" s="11"/>
    </row>
    <row r="19" spans="1:6">
      <c r="A19" s="8"/>
      <c r="B19" s="11" t="s">
        <v>10</v>
      </c>
      <c r="C19" s="10">
        <v>9.0000000000000006E-5</v>
      </c>
      <c r="D19" s="25">
        <f>ROUND(D$3*C19,0)</f>
        <v>344</v>
      </c>
      <c r="E19" s="13">
        <f>+ROUND(D19/2,0)</f>
        <v>172</v>
      </c>
      <c r="F19" s="12">
        <f>+D19-E19</f>
        <v>172</v>
      </c>
    </row>
    <row r="20" spans="1:6">
      <c r="A20" s="8"/>
      <c r="B20" s="11" t="s">
        <v>11</v>
      </c>
      <c r="C20" s="10">
        <v>5.1999999999999997E-5</v>
      </c>
      <c r="D20" s="25">
        <f>ROUND(D$3*C20,0)</f>
        <v>199</v>
      </c>
      <c r="E20" s="13">
        <f>+ROUND(D20/2,0)</f>
        <v>100</v>
      </c>
      <c r="F20" s="12">
        <f>+D20-E20</f>
        <v>99</v>
      </c>
    </row>
    <row r="21" spans="1:6">
      <c r="A21" s="8">
        <v>2</v>
      </c>
      <c r="B21" s="11" t="s">
        <v>49</v>
      </c>
      <c r="C21" s="11"/>
      <c r="D21" s="23"/>
      <c r="E21" s="11"/>
      <c r="F21" s="11"/>
    </row>
    <row r="22" spans="1:6">
      <c r="A22" s="8"/>
      <c r="B22" s="11" t="s">
        <v>10</v>
      </c>
      <c r="C22" s="10">
        <v>3.3000000000000003E-5</v>
      </c>
      <c r="D22" s="25">
        <f>ROUND(D$3*C22,0)</f>
        <v>126</v>
      </c>
      <c r="E22" s="13">
        <f>+ROUND(D22/2,0)</f>
        <v>63</v>
      </c>
      <c r="F22" s="12">
        <f>+D22-E22</f>
        <v>63</v>
      </c>
    </row>
    <row r="23" spans="1:6">
      <c r="A23" s="8"/>
      <c r="B23" s="11" t="s">
        <v>11</v>
      </c>
      <c r="C23" s="10">
        <v>2.3E-5</v>
      </c>
      <c r="D23" s="25">
        <f>ROUND(D$3*C23,0)</f>
        <v>88</v>
      </c>
      <c r="E23" s="13">
        <f>+ROUND(D23/2,0)</f>
        <v>44</v>
      </c>
      <c r="F23" s="12">
        <f>+D23-E23</f>
        <v>44</v>
      </c>
    </row>
    <row r="24" spans="1:6">
      <c r="A24" s="8">
        <v>2</v>
      </c>
      <c r="B24" s="11" t="s">
        <v>14</v>
      </c>
      <c r="C24" s="11"/>
      <c r="D24" s="23"/>
      <c r="E24" s="11"/>
      <c r="F24" s="11"/>
    </row>
    <row r="25" spans="1:6">
      <c r="A25" s="8"/>
      <c r="B25" s="11" t="s">
        <v>10</v>
      </c>
      <c r="C25" s="10">
        <v>9.7E-5</v>
      </c>
      <c r="D25" s="25">
        <f>ROUND(D$3*C25,0)</f>
        <v>371</v>
      </c>
      <c r="E25" s="13">
        <f>+ROUND(D25/2,0)</f>
        <v>186</v>
      </c>
      <c r="F25" s="12">
        <f>+D25-E25</f>
        <v>185</v>
      </c>
    </row>
    <row r="26" spans="1:6">
      <c r="A26" s="8"/>
      <c r="B26" s="11" t="s">
        <v>11</v>
      </c>
      <c r="C26" s="10">
        <v>1.1E-5</v>
      </c>
      <c r="D26" s="25">
        <f>ROUND(D$3*C26,0)</f>
        <v>42</v>
      </c>
      <c r="E26" s="13">
        <f>+ROUND(D26/2,0)</f>
        <v>21</v>
      </c>
      <c r="F26" s="12">
        <f>+D26-E26</f>
        <v>21</v>
      </c>
    </row>
    <row r="27" spans="1:6">
      <c r="A27" s="8">
        <v>2</v>
      </c>
      <c r="B27" s="11" t="s">
        <v>50</v>
      </c>
      <c r="C27" s="11"/>
      <c r="D27" s="23"/>
      <c r="E27" s="11"/>
      <c r="F27" s="11"/>
    </row>
    <row r="28" spans="1:6">
      <c r="A28" s="8"/>
      <c r="B28" s="11" t="s">
        <v>10</v>
      </c>
      <c r="C28" s="10">
        <v>2.0999999999999999E-5</v>
      </c>
      <c r="D28" s="25">
        <f>ROUND(D$3*C28,0)</f>
        <v>80</v>
      </c>
      <c r="E28" s="13">
        <f>+ROUND(D28/2,0)</f>
        <v>40</v>
      </c>
      <c r="F28" s="12">
        <f>+D28-E28</f>
        <v>40</v>
      </c>
    </row>
    <row r="29" spans="1:6">
      <c r="A29" s="8"/>
      <c r="B29" s="11" t="s">
        <v>11</v>
      </c>
      <c r="C29" s="10">
        <v>0</v>
      </c>
      <c r="D29" s="25">
        <f>ROUND(D$3*C29,0)</f>
        <v>0</v>
      </c>
      <c r="E29" s="13">
        <f>+ROUND(D29/2,0)</f>
        <v>0</v>
      </c>
      <c r="F29" s="12">
        <f>+D29-E29</f>
        <v>0</v>
      </c>
    </row>
    <row r="30" spans="1:6">
      <c r="A30" s="8">
        <v>2</v>
      </c>
      <c r="B30" s="11" t="s">
        <v>51</v>
      </c>
      <c r="C30" s="11"/>
      <c r="D30" s="23"/>
      <c r="E30" s="11"/>
      <c r="F30" s="11"/>
    </row>
    <row r="31" spans="1:6">
      <c r="A31" s="8"/>
      <c r="B31" s="11" t="s">
        <v>10</v>
      </c>
      <c r="C31" s="10">
        <v>1.9900000000000001E-4</v>
      </c>
      <c r="D31" s="25">
        <f>ROUND(D$3*C31,0)</f>
        <v>761</v>
      </c>
      <c r="E31" s="13">
        <f>+ROUND(D31/2,0)</f>
        <v>381</v>
      </c>
      <c r="F31" s="12">
        <f>+D31-E31</f>
        <v>380</v>
      </c>
    </row>
    <row r="32" spans="1:6">
      <c r="A32" s="8"/>
      <c r="B32" s="11" t="s">
        <v>11</v>
      </c>
      <c r="C32" s="10">
        <v>8.5000000000000006E-5</v>
      </c>
      <c r="D32" s="25">
        <f>ROUND(D$3*C32,0)</f>
        <v>325</v>
      </c>
      <c r="E32" s="13">
        <f>+ROUND(D32/2,0)</f>
        <v>163</v>
      </c>
      <c r="F32" s="12">
        <f>+D32-E32</f>
        <v>162</v>
      </c>
    </row>
    <row r="33" spans="1:6">
      <c r="A33" s="8">
        <v>2</v>
      </c>
      <c r="B33" s="11" t="s">
        <v>52</v>
      </c>
      <c r="C33" s="11"/>
      <c r="D33" s="23"/>
      <c r="E33" s="11"/>
      <c r="F33" s="11"/>
    </row>
    <row r="34" spans="1:6">
      <c r="A34" s="8"/>
      <c r="B34" s="11" t="s">
        <v>10</v>
      </c>
      <c r="C34" s="10">
        <v>4.1999999999999998E-5</v>
      </c>
      <c r="D34" s="25">
        <f>ROUND(D$3*C34,0)</f>
        <v>161</v>
      </c>
      <c r="E34" s="13">
        <f>+ROUND(D34/2,0)</f>
        <v>81</v>
      </c>
      <c r="F34" s="12">
        <f>+D34-E34</f>
        <v>80</v>
      </c>
    </row>
    <row r="35" spans="1:6">
      <c r="A35" s="8"/>
      <c r="B35" s="11" t="s">
        <v>11</v>
      </c>
      <c r="C35" s="10">
        <v>3.3000000000000003E-5</v>
      </c>
      <c r="D35" s="25">
        <f>ROUND(D$3*C35,0)</f>
        <v>126</v>
      </c>
      <c r="E35" s="13">
        <f>+ROUND(D35/2,0)</f>
        <v>63</v>
      </c>
      <c r="F35" s="12">
        <f>+D35-E35</f>
        <v>63</v>
      </c>
    </row>
    <row r="36" spans="1:6">
      <c r="A36" s="8">
        <v>2</v>
      </c>
      <c r="B36" s="11" t="s">
        <v>53</v>
      </c>
      <c r="C36" s="11"/>
      <c r="D36" s="23"/>
      <c r="E36" s="11"/>
      <c r="F36" s="11"/>
    </row>
    <row r="37" spans="1:6">
      <c r="A37" s="8"/>
      <c r="B37" s="11" t="s">
        <v>10</v>
      </c>
      <c r="C37" s="10">
        <v>1.5E-5</v>
      </c>
      <c r="D37" s="25">
        <f>ROUND(D$3*C37,0)</f>
        <v>57</v>
      </c>
      <c r="E37" s="13">
        <f>+ROUND(D37/2,0)</f>
        <v>29</v>
      </c>
      <c r="F37" s="12">
        <f>+D37-E37</f>
        <v>28</v>
      </c>
    </row>
    <row r="38" spans="1:6">
      <c r="A38" s="8"/>
      <c r="B38" s="11" t="s">
        <v>11</v>
      </c>
      <c r="C38" s="10">
        <v>1.2E-5</v>
      </c>
      <c r="D38" s="25">
        <f>ROUND(D$3*C38,0)</f>
        <v>46</v>
      </c>
      <c r="E38" s="13">
        <f>+ROUND(D38/2,0)</f>
        <v>23</v>
      </c>
      <c r="F38" s="12">
        <f>+D38-E38</f>
        <v>23</v>
      </c>
    </row>
    <row r="39" spans="1:6">
      <c r="A39" s="8">
        <v>2</v>
      </c>
      <c r="B39" s="11" t="s">
        <v>54</v>
      </c>
      <c r="C39" s="11"/>
      <c r="D39" s="23"/>
      <c r="E39" s="11"/>
      <c r="F39" s="11"/>
    </row>
    <row r="40" spans="1:6">
      <c r="A40" s="8"/>
      <c r="B40" s="11" t="s">
        <v>10</v>
      </c>
      <c r="C40" s="10">
        <v>1.4100000000000001E-4</v>
      </c>
      <c r="D40" s="25">
        <f>ROUND(D$3*C40,0)</f>
        <v>539</v>
      </c>
      <c r="E40" s="13">
        <f>+ROUND(D40/2,0)</f>
        <v>270</v>
      </c>
      <c r="F40" s="12">
        <f>+D40-E40</f>
        <v>269</v>
      </c>
    </row>
    <row r="41" spans="1:6">
      <c r="A41" s="8"/>
      <c r="B41" s="11" t="s">
        <v>11</v>
      </c>
      <c r="C41" s="10">
        <v>5.3000000000000001E-5</v>
      </c>
      <c r="D41" s="25">
        <f>ROUND(D$3*C41,0)</f>
        <v>203</v>
      </c>
      <c r="E41" s="13">
        <f>+ROUND(D41/2,0)</f>
        <v>102</v>
      </c>
      <c r="F41" s="12">
        <f>+D41-E41</f>
        <v>101</v>
      </c>
    </row>
    <row r="42" spans="1:6">
      <c r="A42" s="8">
        <v>2</v>
      </c>
      <c r="B42" s="11" t="s">
        <v>55</v>
      </c>
      <c r="C42" s="11"/>
      <c r="D42" s="23"/>
      <c r="E42" s="11"/>
      <c r="F42" s="11"/>
    </row>
    <row r="43" spans="1:6">
      <c r="A43" s="8"/>
      <c r="B43" s="11" t="s">
        <v>10</v>
      </c>
      <c r="C43" s="10">
        <v>4.3000000000000002E-5</v>
      </c>
      <c r="D43" s="25">
        <f>ROUND(D$3*C43,0)</f>
        <v>165</v>
      </c>
      <c r="E43" s="13">
        <f>+ROUND(D43/2,0)</f>
        <v>83</v>
      </c>
      <c r="F43" s="12">
        <f>+D43-E43</f>
        <v>82</v>
      </c>
    </row>
    <row r="44" spans="1:6">
      <c r="A44" s="8"/>
      <c r="B44" s="11" t="s">
        <v>11</v>
      </c>
      <c r="C44" s="10">
        <v>2.5000000000000001E-5</v>
      </c>
      <c r="D44" s="25">
        <f>ROUND(D$3*C44,0)</f>
        <v>96</v>
      </c>
      <c r="E44" s="13">
        <f>+ROUND(D44/2,0)</f>
        <v>48</v>
      </c>
      <c r="F44" s="12">
        <f>+D44-E44</f>
        <v>48</v>
      </c>
    </row>
    <row r="45" spans="1:6">
      <c r="A45" s="8">
        <v>2</v>
      </c>
      <c r="B45" s="11" t="s">
        <v>16</v>
      </c>
      <c r="C45" s="11"/>
      <c r="D45" s="23"/>
      <c r="E45" s="11"/>
      <c r="F45" s="11"/>
    </row>
    <row r="46" spans="1:6">
      <c r="A46" s="8"/>
      <c r="B46" s="11" t="s">
        <v>10</v>
      </c>
      <c r="C46" s="10">
        <v>2.9E-5</v>
      </c>
      <c r="D46" s="25">
        <f>ROUND(D$3*C46,0)</f>
        <v>111</v>
      </c>
      <c r="E46" s="13">
        <f>+ROUND(D46/2,0)</f>
        <v>56</v>
      </c>
      <c r="F46" s="12">
        <f>+D46-E46</f>
        <v>55</v>
      </c>
    </row>
    <row r="47" spans="1:6">
      <c r="A47" s="8"/>
      <c r="B47" s="11" t="s">
        <v>11</v>
      </c>
      <c r="C47" s="10">
        <v>1.2E-5</v>
      </c>
      <c r="D47" s="25">
        <f>ROUND(D$3*C47,0)</f>
        <v>46</v>
      </c>
      <c r="E47" s="13">
        <f>+ROUND(D47/2,0)</f>
        <v>23</v>
      </c>
      <c r="F47" s="12">
        <f>+D47-E47</f>
        <v>23</v>
      </c>
    </row>
    <row r="48" spans="1:6">
      <c r="A48" s="8">
        <v>2</v>
      </c>
      <c r="B48" s="11" t="s">
        <v>56</v>
      </c>
      <c r="C48" s="11"/>
      <c r="D48" s="23"/>
      <c r="E48" s="11"/>
      <c r="F48" s="11"/>
    </row>
    <row r="49" spans="1:6">
      <c r="A49" s="8"/>
      <c r="B49" s="11" t="s">
        <v>10</v>
      </c>
      <c r="C49" s="10">
        <v>9.7E-5</v>
      </c>
      <c r="D49" s="25">
        <f>ROUND(D$3*C49,0)</f>
        <v>371</v>
      </c>
      <c r="E49" s="13">
        <f>+ROUND(D49/2,0)</f>
        <v>186</v>
      </c>
      <c r="F49" s="12">
        <f>+D49-E49</f>
        <v>185</v>
      </c>
    </row>
    <row r="50" spans="1:6">
      <c r="A50" s="8"/>
      <c r="B50" s="11" t="s">
        <v>11</v>
      </c>
      <c r="C50" s="10">
        <v>1.56E-4</v>
      </c>
      <c r="D50" s="25">
        <f>ROUND(D$3*C50,0)</f>
        <v>597</v>
      </c>
      <c r="E50" s="13">
        <f>+ROUND(D50/2,0)</f>
        <v>299</v>
      </c>
      <c r="F50" s="12">
        <f>+D50-E50</f>
        <v>298</v>
      </c>
    </row>
    <row r="51" spans="1:6">
      <c r="A51" s="8">
        <v>2</v>
      </c>
      <c r="B51" s="11" t="s">
        <v>57</v>
      </c>
      <c r="C51" s="11"/>
      <c r="D51" s="23"/>
      <c r="E51" s="11"/>
      <c r="F51" s="11"/>
    </row>
    <row r="52" spans="1:6">
      <c r="A52" s="8"/>
      <c r="B52" s="11" t="s">
        <v>10</v>
      </c>
      <c r="C52" s="10">
        <v>4.1999999999999998E-5</v>
      </c>
      <c r="D52" s="25">
        <f>ROUND(D$3*C52,0)</f>
        <v>161</v>
      </c>
      <c r="E52" s="13">
        <f>+ROUND(D52/2,0)</f>
        <v>81</v>
      </c>
      <c r="F52" s="12">
        <f>+D52-E52</f>
        <v>80</v>
      </c>
    </row>
    <row r="53" spans="1:6">
      <c r="A53" s="8"/>
      <c r="B53" s="11" t="s">
        <v>11</v>
      </c>
      <c r="C53" s="10">
        <v>0</v>
      </c>
      <c r="D53" s="25">
        <f>ROUND(D$3*C53,0)</f>
        <v>0</v>
      </c>
      <c r="E53" s="13">
        <f>+ROUND(D53/2,0)</f>
        <v>0</v>
      </c>
      <c r="F53" s="12">
        <f>+D53-E53</f>
        <v>0</v>
      </c>
    </row>
    <row r="54" spans="1:6">
      <c r="A54" s="8">
        <v>2</v>
      </c>
      <c r="B54" s="11" t="s">
        <v>58</v>
      </c>
      <c r="C54" s="11"/>
      <c r="D54" s="23"/>
      <c r="E54" s="11"/>
      <c r="F54" s="11"/>
    </row>
    <row r="55" spans="1:6">
      <c r="A55" s="8"/>
      <c r="B55" s="11" t="s">
        <v>10</v>
      </c>
      <c r="C55" s="10">
        <v>9.9999999999999995E-7</v>
      </c>
      <c r="D55" s="25">
        <f>ROUND(D$3*C55,0)</f>
        <v>4</v>
      </c>
      <c r="E55" s="13">
        <f>+ROUND(D55/2,0)</f>
        <v>2</v>
      </c>
      <c r="F55" s="12">
        <f>+D55-E55</f>
        <v>2</v>
      </c>
    </row>
    <row r="56" spans="1:6">
      <c r="A56" s="8"/>
      <c r="B56" s="11" t="s">
        <v>11</v>
      </c>
      <c r="C56" s="10">
        <v>9.9999999999999995E-7</v>
      </c>
      <c r="D56" s="25">
        <f>ROUND(D$3*C56,0)</f>
        <v>4</v>
      </c>
      <c r="E56" s="13">
        <f>+ROUND(D56/2,0)</f>
        <v>2</v>
      </c>
      <c r="F56" s="12">
        <f>+D56-E56</f>
        <v>2</v>
      </c>
    </row>
    <row r="57" spans="1:6">
      <c r="A57" s="8">
        <v>2</v>
      </c>
      <c r="B57" s="11" t="s">
        <v>59</v>
      </c>
      <c r="C57" s="11"/>
      <c r="D57" s="23"/>
      <c r="E57" s="11"/>
      <c r="F57" s="11"/>
    </row>
    <row r="58" spans="1:6">
      <c r="A58" s="8"/>
      <c r="B58" s="11" t="s">
        <v>10</v>
      </c>
      <c r="C58" s="10">
        <v>1.5300000000000001E-4</v>
      </c>
      <c r="D58" s="25">
        <f>ROUND(D$3*C58,0)</f>
        <v>585</v>
      </c>
      <c r="E58" s="13">
        <f>+ROUND(D58/2,0)</f>
        <v>293</v>
      </c>
      <c r="F58" s="12">
        <f>+D58-E58</f>
        <v>292</v>
      </c>
    </row>
    <row r="59" spans="1:6">
      <c r="A59" s="8"/>
      <c r="B59" s="11" t="s">
        <v>11</v>
      </c>
      <c r="C59" s="10">
        <v>6.3999999999999997E-5</v>
      </c>
      <c r="D59" s="25">
        <f>ROUND(D$3*C59,0)</f>
        <v>245</v>
      </c>
      <c r="E59" s="13">
        <f>+ROUND(D59/2,0)</f>
        <v>123</v>
      </c>
      <c r="F59" s="12">
        <f>+D59-E59</f>
        <v>122</v>
      </c>
    </row>
    <row r="60" spans="1:6">
      <c r="A60" s="8">
        <v>2</v>
      </c>
      <c r="B60" s="11" t="s">
        <v>60</v>
      </c>
      <c r="C60" s="11"/>
      <c r="D60" s="23"/>
      <c r="E60" s="11"/>
      <c r="F60" s="11"/>
    </row>
    <row r="61" spans="1:6">
      <c r="A61" s="8"/>
      <c r="B61" s="11" t="s">
        <v>10</v>
      </c>
      <c r="C61" s="10">
        <v>2.61E-4</v>
      </c>
      <c r="D61" s="25">
        <f>ROUND(D$3*C61,0)</f>
        <v>999</v>
      </c>
      <c r="E61" s="13">
        <f>+ROUND(D61/2,0)</f>
        <v>500</v>
      </c>
      <c r="F61" s="12">
        <f>+D61-E61</f>
        <v>499</v>
      </c>
    </row>
    <row r="62" spans="1:6">
      <c r="A62" s="8"/>
      <c r="B62" s="11" t="s">
        <v>11</v>
      </c>
      <c r="C62" s="10">
        <v>1.9000000000000001E-5</v>
      </c>
      <c r="D62" s="25">
        <f>ROUND(D$3*C62,0)</f>
        <v>73</v>
      </c>
      <c r="E62" s="13">
        <f>+ROUND(D62/2,0)</f>
        <v>37</v>
      </c>
      <c r="F62" s="12">
        <f>+D62-E62</f>
        <v>36</v>
      </c>
    </row>
    <row r="63" spans="1:6">
      <c r="A63" s="8">
        <v>2</v>
      </c>
      <c r="B63" s="11" t="s">
        <v>22</v>
      </c>
      <c r="C63" s="11"/>
      <c r="D63" s="23"/>
      <c r="E63" s="11"/>
      <c r="F63" s="11"/>
    </row>
    <row r="64" spans="1:6">
      <c r="A64" s="8"/>
      <c r="B64" s="11" t="s">
        <v>10</v>
      </c>
      <c r="C64" s="10">
        <v>1.389E-3</v>
      </c>
      <c r="D64" s="25">
        <f>ROUND(D$3*C64,0)</f>
        <v>5314</v>
      </c>
      <c r="E64" s="13">
        <f>+ROUND(D64/2,0)</f>
        <v>2657</v>
      </c>
      <c r="F64" s="12">
        <f>+D64-E64</f>
        <v>2657</v>
      </c>
    </row>
    <row r="65" spans="1:6">
      <c r="A65" s="8"/>
      <c r="B65" s="11" t="s">
        <v>11</v>
      </c>
      <c r="C65" s="10">
        <v>8.8999999999999995E-5</v>
      </c>
      <c r="D65" s="25">
        <f>ROUND(D$3*C65,0)</f>
        <v>340</v>
      </c>
      <c r="E65" s="13">
        <f>+ROUND(D65/2,0)</f>
        <v>170</v>
      </c>
      <c r="F65" s="12">
        <f>+D65-E65</f>
        <v>170</v>
      </c>
    </row>
    <row r="66" spans="1:6">
      <c r="A66" s="8">
        <v>2</v>
      </c>
      <c r="B66" s="11" t="s">
        <v>61</v>
      </c>
      <c r="C66" s="11"/>
      <c r="D66" s="23"/>
      <c r="E66" s="11"/>
      <c r="F66" s="11"/>
    </row>
    <row r="67" spans="1:6">
      <c r="A67" s="8"/>
      <c r="B67" s="11" t="s">
        <v>10</v>
      </c>
      <c r="C67" s="10">
        <v>1.1211E-2</v>
      </c>
      <c r="D67" s="25">
        <f t="shared" ref="D67:D77" si="0">ROUND(D$3*C67,0)</f>
        <v>42891</v>
      </c>
      <c r="E67" s="13">
        <f t="shared" ref="E67:E77" si="1">+ROUND(D67/2,0)</f>
        <v>21446</v>
      </c>
      <c r="F67" s="12">
        <f t="shared" ref="F67:F77" si="2">+D67-E67</f>
        <v>21445</v>
      </c>
    </row>
    <row r="68" spans="1:6">
      <c r="A68" s="8"/>
      <c r="B68" s="11" t="s">
        <v>11</v>
      </c>
      <c r="C68" s="10">
        <v>0</v>
      </c>
      <c r="D68" s="25">
        <f t="shared" si="0"/>
        <v>0</v>
      </c>
      <c r="E68" s="13">
        <f t="shared" si="1"/>
        <v>0</v>
      </c>
      <c r="F68" s="12">
        <f t="shared" si="2"/>
        <v>0</v>
      </c>
    </row>
    <row r="69" spans="1:6">
      <c r="A69" s="8">
        <v>3</v>
      </c>
      <c r="B69" s="11" t="s">
        <v>62</v>
      </c>
      <c r="C69" s="10">
        <v>0.17504900000000001</v>
      </c>
      <c r="D69" s="25">
        <f t="shared" si="0"/>
        <v>669707</v>
      </c>
      <c r="E69" s="13">
        <f t="shared" si="1"/>
        <v>334854</v>
      </c>
      <c r="F69" s="12">
        <f t="shared" si="2"/>
        <v>334853</v>
      </c>
    </row>
    <row r="70" spans="1:6">
      <c r="A70" s="8">
        <v>3</v>
      </c>
      <c r="B70" s="11" t="s">
        <v>63</v>
      </c>
      <c r="C70" s="10">
        <v>1.92E-4</v>
      </c>
      <c r="D70" s="25">
        <f t="shared" si="0"/>
        <v>735</v>
      </c>
      <c r="E70" s="13">
        <f t="shared" si="1"/>
        <v>368</v>
      </c>
      <c r="F70" s="12">
        <f t="shared" si="2"/>
        <v>367</v>
      </c>
    </row>
    <row r="71" spans="1:6">
      <c r="A71" s="8" t="s">
        <v>590</v>
      </c>
      <c r="B71" s="11" t="s">
        <v>64</v>
      </c>
      <c r="C71" s="10">
        <v>4.9100000000000001E-4</v>
      </c>
      <c r="D71" s="25">
        <f t="shared" si="0"/>
        <v>1878</v>
      </c>
      <c r="E71" s="13">
        <f t="shared" si="1"/>
        <v>939</v>
      </c>
      <c r="F71" s="12">
        <f t="shared" si="2"/>
        <v>939</v>
      </c>
    </row>
    <row r="72" spans="1:6">
      <c r="A72" s="8">
        <v>3</v>
      </c>
      <c r="B72" s="11" t="s">
        <v>65</v>
      </c>
      <c r="C72" s="10">
        <v>6.2200000000000005E-4</v>
      </c>
      <c r="D72" s="25">
        <f t="shared" si="0"/>
        <v>2380</v>
      </c>
      <c r="E72" s="13">
        <f t="shared" si="1"/>
        <v>1190</v>
      </c>
      <c r="F72" s="12">
        <f t="shared" si="2"/>
        <v>1190</v>
      </c>
    </row>
    <row r="73" spans="1:6">
      <c r="A73" s="8">
        <v>3</v>
      </c>
      <c r="B73" s="11" t="s">
        <v>66</v>
      </c>
      <c r="C73" s="10">
        <v>3.1700000000000001E-4</v>
      </c>
      <c r="D73" s="25">
        <f t="shared" si="0"/>
        <v>1213</v>
      </c>
      <c r="E73" s="13">
        <f t="shared" si="1"/>
        <v>607</v>
      </c>
      <c r="F73" s="12">
        <f t="shared" si="2"/>
        <v>606</v>
      </c>
    </row>
    <row r="74" spans="1:6">
      <c r="A74" s="8">
        <v>3</v>
      </c>
      <c r="B74" s="11" t="s">
        <v>67</v>
      </c>
      <c r="C74" s="10">
        <v>2.9343999999999999E-2</v>
      </c>
      <c r="D74" s="25">
        <f t="shared" si="0"/>
        <v>112265</v>
      </c>
      <c r="E74" s="13">
        <f t="shared" si="1"/>
        <v>56133</v>
      </c>
      <c r="F74" s="12">
        <f t="shared" si="2"/>
        <v>56132</v>
      </c>
    </row>
    <row r="75" spans="1:6">
      <c r="A75" s="8">
        <v>3</v>
      </c>
      <c r="B75" s="11" t="s">
        <v>68</v>
      </c>
      <c r="C75" s="10">
        <v>2.43E-4</v>
      </c>
      <c r="D75" s="25">
        <f t="shared" si="0"/>
        <v>930</v>
      </c>
      <c r="E75" s="13">
        <f t="shared" si="1"/>
        <v>465</v>
      </c>
      <c r="F75" s="12">
        <f t="shared" si="2"/>
        <v>465</v>
      </c>
    </row>
    <row r="76" spans="1:6">
      <c r="A76" s="8">
        <v>3</v>
      </c>
      <c r="B76" s="11" t="s">
        <v>69</v>
      </c>
      <c r="C76" s="10">
        <v>0</v>
      </c>
      <c r="D76" s="25">
        <f t="shared" si="0"/>
        <v>0</v>
      </c>
      <c r="E76" s="13">
        <f t="shared" si="1"/>
        <v>0</v>
      </c>
      <c r="F76" s="12">
        <f t="shared" si="2"/>
        <v>0</v>
      </c>
    </row>
    <row r="77" spans="1:6">
      <c r="A77" s="8">
        <v>4</v>
      </c>
      <c r="B77" s="11" t="s">
        <v>70</v>
      </c>
      <c r="C77" s="10">
        <v>0.124371</v>
      </c>
      <c r="D77" s="23">
        <f t="shared" si="0"/>
        <v>475822</v>
      </c>
      <c r="E77" s="11">
        <f t="shared" si="1"/>
        <v>237911</v>
      </c>
      <c r="F77" s="9">
        <f t="shared" si="2"/>
        <v>237911</v>
      </c>
    </row>
    <row r="78" spans="1:6">
      <c r="A78" s="8"/>
      <c r="B78" s="11" t="s">
        <v>28</v>
      </c>
      <c r="C78" s="11"/>
      <c r="D78" s="26">
        <v>0.45873399999999998</v>
      </c>
      <c r="E78" s="11"/>
      <c r="F78" s="11"/>
    </row>
    <row r="79" spans="1:6">
      <c r="A79" s="8"/>
      <c r="B79" s="11" t="s">
        <v>29</v>
      </c>
      <c r="C79" s="11"/>
      <c r="D79" s="27">
        <f>ROUND(D77*D78,0)</f>
        <v>218276</v>
      </c>
      <c r="E79" s="16">
        <f>+ROUND(D79/2,0)</f>
        <v>109138</v>
      </c>
      <c r="F79" s="15">
        <f>+D79-E79</f>
        <v>109138</v>
      </c>
    </row>
    <row r="80" spans="1:6">
      <c r="A80" s="8"/>
      <c r="B80" s="11" t="s">
        <v>30</v>
      </c>
      <c r="C80" s="11"/>
      <c r="D80" s="25">
        <f>+D77-D79</f>
        <v>257546</v>
      </c>
      <c r="E80" s="13">
        <f>+ROUND(D80/2,0)</f>
        <v>128773</v>
      </c>
      <c r="F80" s="12">
        <f>+D80-E80</f>
        <v>128773</v>
      </c>
    </row>
    <row r="81" spans="1:6">
      <c r="A81" s="8">
        <v>4</v>
      </c>
      <c r="B81" s="11" t="s">
        <v>71</v>
      </c>
      <c r="C81" s="10">
        <v>0.33696700000000002</v>
      </c>
      <c r="D81" s="23">
        <f>ROUND(D$3*C81,0)</f>
        <v>1289178</v>
      </c>
      <c r="E81" s="11">
        <f>+ROUND(D81/2,0)</f>
        <v>644589</v>
      </c>
      <c r="F81" s="9">
        <f>+D81-E81</f>
        <v>644589</v>
      </c>
    </row>
    <row r="82" spans="1:6">
      <c r="A82" s="8"/>
      <c r="B82" s="11" t="s">
        <v>28</v>
      </c>
      <c r="C82" s="11"/>
      <c r="D82" s="26">
        <v>0.45568399999999998</v>
      </c>
      <c r="E82" s="11"/>
      <c r="F82" s="11"/>
    </row>
    <row r="83" spans="1:6">
      <c r="A83" s="8"/>
      <c r="B83" s="11" t="s">
        <v>29</v>
      </c>
      <c r="C83" s="11"/>
      <c r="D83" s="27">
        <f>ROUND(D81*D82,0)</f>
        <v>587458</v>
      </c>
      <c r="E83" s="16">
        <f>+ROUND(D83/2,0)</f>
        <v>293729</v>
      </c>
      <c r="F83" s="15">
        <f>+D83-E83</f>
        <v>293729</v>
      </c>
    </row>
    <row r="84" spans="1:6">
      <c r="A84" s="8"/>
      <c r="B84" s="11" t="s">
        <v>30</v>
      </c>
      <c r="C84" s="11"/>
      <c r="D84" s="25">
        <f>+D81-D83</f>
        <v>701720</v>
      </c>
      <c r="E84" s="13">
        <f>+ROUND(D84/2,0)</f>
        <v>350860</v>
      </c>
      <c r="F84" s="12">
        <f>+D84-E84</f>
        <v>350860</v>
      </c>
    </row>
    <row r="85" spans="1:6">
      <c r="A85" s="8">
        <v>4</v>
      </c>
      <c r="B85" s="11" t="s">
        <v>72</v>
      </c>
      <c r="C85" s="10">
        <v>3.2927999999999999E-2</v>
      </c>
      <c r="D85" s="23">
        <f>ROUND(D$3*C85,0)</f>
        <v>125977</v>
      </c>
      <c r="E85" s="11">
        <f>+ROUND(D85/2,0)</f>
        <v>62989</v>
      </c>
      <c r="F85" s="9">
        <f>+D85-E85</f>
        <v>62988</v>
      </c>
    </row>
    <row r="86" spans="1:6">
      <c r="A86" s="8"/>
      <c r="B86" s="11" t="s">
        <v>28</v>
      </c>
      <c r="C86" s="11"/>
      <c r="D86" s="26">
        <v>0.48022399999999998</v>
      </c>
      <c r="E86" s="11"/>
      <c r="F86" s="11"/>
    </row>
    <row r="87" spans="1:6">
      <c r="A87" s="8"/>
      <c r="B87" s="11" t="s">
        <v>29</v>
      </c>
      <c r="C87" s="11"/>
      <c r="D87" s="27">
        <f>ROUND(D85*D86,0)</f>
        <v>60497</v>
      </c>
      <c r="E87" s="16">
        <f>+ROUND(D87/2,0)</f>
        <v>30249</v>
      </c>
      <c r="F87" s="15">
        <f>+D87-E87</f>
        <v>30248</v>
      </c>
    </row>
    <row r="88" spans="1:6">
      <c r="A88" s="8"/>
      <c r="B88" s="11" t="s">
        <v>30</v>
      </c>
      <c r="C88" s="11"/>
      <c r="D88" s="25">
        <f>+D85-D87</f>
        <v>65480</v>
      </c>
      <c r="E88" s="13">
        <f>+ROUND(D88/2,0)</f>
        <v>32740</v>
      </c>
      <c r="F88" s="12">
        <f>+D88-E88</f>
        <v>32740</v>
      </c>
    </row>
    <row r="89" spans="1:6">
      <c r="A89" s="8">
        <v>4</v>
      </c>
      <c r="B89" s="11" t="s">
        <v>73</v>
      </c>
      <c r="C89" s="10">
        <v>2.5451999999999999E-2</v>
      </c>
      <c r="D89" s="23">
        <f>ROUND(D$3*C89,0)</f>
        <v>97375</v>
      </c>
      <c r="E89" s="11">
        <f>+ROUND(D89/2,0)</f>
        <v>48688</v>
      </c>
      <c r="F89" s="9">
        <f>+D89-E89</f>
        <v>48687</v>
      </c>
    </row>
    <row r="90" spans="1:6">
      <c r="A90" s="8"/>
      <c r="B90" s="11" t="s">
        <v>28</v>
      </c>
      <c r="C90" s="11"/>
      <c r="D90" s="26">
        <v>0.45088099999999998</v>
      </c>
      <c r="E90" s="11"/>
      <c r="F90" s="11"/>
    </row>
    <row r="91" spans="1:6">
      <c r="A91" s="8"/>
      <c r="B91" s="11" t="s">
        <v>29</v>
      </c>
      <c r="C91" s="11"/>
      <c r="D91" s="27">
        <f>ROUND(D89*D90,0)</f>
        <v>43905</v>
      </c>
      <c r="E91" s="16">
        <f t="shared" ref="E91:E97" si="3">+ROUND(D91/2,0)</f>
        <v>21953</v>
      </c>
      <c r="F91" s="15">
        <f t="shared" ref="F91:F97" si="4">+D91-E91</f>
        <v>21952</v>
      </c>
    </row>
    <row r="92" spans="1:6">
      <c r="A92" s="8"/>
      <c r="B92" s="11" t="s">
        <v>30</v>
      </c>
      <c r="C92" s="11"/>
      <c r="D92" s="25">
        <f>+D89-D91</f>
        <v>53470</v>
      </c>
      <c r="E92" s="13">
        <f t="shared" si="3"/>
        <v>26735</v>
      </c>
      <c r="F92" s="12">
        <f t="shared" si="4"/>
        <v>26735</v>
      </c>
    </row>
    <row r="93" spans="1:6">
      <c r="A93" s="8">
        <v>5</v>
      </c>
      <c r="B93" s="11" t="s">
        <v>74</v>
      </c>
      <c r="C93" s="10">
        <v>4.5010000000000001E-2</v>
      </c>
      <c r="D93" s="25">
        <f>ROUND(D$3*C93,0)</f>
        <v>172201</v>
      </c>
      <c r="E93" s="13">
        <f t="shared" si="3"/>
        <v>86101</v>
      </c>
      <c r="F93" s="12">
        <f t="shared" si="4"/>
        <v>86100</v>
      </c>
    </row>
    <row r="94" spans="1:6">
      <c r="A94" s="8">
        <v>6</v>
      </c>
      <c r="B94" s="11" t="s">
        <v>75</v>
      </c>
      <c r="C94" s="10">
        <v>0</v>
      </c>
      <c r="D94" s="25">
        <f>ROUND(D$3*C94,0)</f>
        <v>0</v>
      </c>
      <c r="E94" s="13">
        <f t="shared" si="3"/>
        <v>0</v>
      </c>
      <c r="F94" s="12">
        <f t="shared" si="4"/>
        <v>0</v>
      </c>
    </row>
    <row r="95" spans="1:6">
      <c r="A95" s="8">
        <v>6</v>
      </c>
      <c r="B95" s="11" t="s">
        <v>76</v>
      </c>
      <c r="C95" s="10">
        <v>1.0461E-2</v>
      </c>
      <c r="D95" s="25">
        <f>ROUND(D$3*C95,0)</f>
        <v>40022</v>
      </c>
      <c r="E95" s="13">
        <f t="shared" si="3"/>
        <v>20011</v>
      </c>
      <c r="F95" s="12">
        <f t="shared" si="4"/>
        <v>20011</v>
      </c>
    </row>
    <row r="96" spans="1:6">
      <c r="A96" s="8">
        <v>6</v>
      </c>
      <c r="B96" s="11" t="s">
        <v>77</v>
      </c>
      <c r="C96" s="10">
        <v>8.3389999999999992E-3</v>
      </c>
      <c r="D96" s="25">
        <f>ROUND(D$3*C96,0)</f>
        <v>31904</v>
      </c>
      <c r="E96" s="13">
        <f t="shared" si="3"/>
        <v>15952</v>
      </c>
      <c r="F96" s="12">
        <f t="shared" si="4"/>
        <v>15952</v>
      </c>
    </row>
    <row r="97" spans="1:8">
      <c r="A97" s="8">
        <v>6</v>
      </c>
      <c r="B97" s="11" t="s">
        <v>78</v>
      </c>
      <c r="C97" s="10">
        <v>8.0419999999998826E-3</v>
      </c>
      <c r="D97" s="25">
        <f>+D3-SUM(D4:D5)-SUM(D10:D77)-D81-D85-D89-SUM(D93:D96)</f>
        <v>30768</v>
      </c>
      <c r="E97" s="13">
        <f t="shared" si="3"/>
        <v>15384</v>
      </c>
      <c r="F97" s="12">
        <f t="shared" si="4"/>
        <v>15384</v>
      </c>
    </row>
    <row r="98" spans="1:8">
      <c r="A98" s="8"/>
      <c r="B98" s="28" t="s">
        <v>37</v>
      </c>
      <c r="C98" s="10">
        <v>1</v>
      </c>
      <c r="D98" s="29">
        <f>+D4+SUM(D7:D76)+D79+D80+D83+D84+D87+D88+SUM(D91:D97)</f>
        <v>3825828</v>
      </c>
      <c r="E98" s="29">
        <f>+E4+SUM(E7:E76)+E79+E80+E83+E84+E87+E88+SUM(E91:E97)</f>
        <v>1912929</v>
      </c>
      <c r="F98" s="29">
        <f>+F4+SUM(F7:F76)+F79+F80+F83+F84+F87+F88+SUM(F91:F97)</f>
        <v>1912899</v>
      </c>
    </row>
    <row r="99" spans="1:8">
      <c r="B99" s="18" t="s">
        <v>38</v>
      </c>
      <c r="D99" s="30">
        <f>+D4</f>
        <v>3975</v>
      </c>
      <c r="E99" s="30">
        <f>+E4</f>
        <v>1988</v>
      </c>
      <c r="F99" s="30">
        <f>+F4</f>
        <v>1987</v>
      </c>
    </row>
    <row r="100" spans="1:8">
      <c r="B100" s="18" t="s">
        <v>39</v>
      </c>
      <c r="D100" s="30">
        <f>+D7</f>
        <v>200338</v>
      </c>
      <c r="E100" s="30">
        <f>+E7</f>
        <v>100169</v>
      </c>
      <c r="F100" s="30">
        <f>+F7</f>
        <v>100169</v>
      </c>
    </row>
    <row r="101" spans="1:8">
      <c r="B101" s="18" t="s">
        <v>40</v>
      </c>
      <c r="D101" s="30">
        <f>+D79+D83+D87+D91</f>
        <v>910136</v>
      </c>
      <c r="E101" s="30">
        <f>+E79+E83+E87+E91</f>
        <v>455069</v>
      </c>
      <c r="F101" s="30">
        <f>+F79+F83+F87+F91</f>
        <v>455067</v>
      </c>
      <c r="H101" s="3">
        <v>1</v>
      </c>
    </row>
    <row r="102" spans="1:8">
      <c r="B102" s="18" t="s">
        <v>41</v>
      </c>
      <c r="D102" s="30">
        <f>+D98-D99-D100-D101</f>
        <v>2711379</v>
      </c>
      <c r="E102" s="30">
        <f>+E98-E99-E100-E101</f>
        <v>1355703</v>
      </c>
      <c r="F102" s="30">
        <f>+F98-F99-F100-F101</f>
        <v>1355676</v>
      </c>
      <c r="H102" s="3">
        <v>2</v>
      </c>
    </row>
    <row r="104" spans="1:8" hidden="1">
      <c r="B104" s="3" t="s">
        <v>42</v>
      </c>
      <c r="C104" s="4">
        <v>9.9999999988303889E-7</v>
      </c>
      <c r="D104" s="23">
        <v>9.9999999988303889E-7</v>
      </c>
    </row>
  </sheetData>
  <pageMargins left="0.7" right="0.7" top="0.75" bottom="0.75" header="0.3" footer="0.3"/>
  <pageSetup scale="42"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84">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1708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Worksheet'!$D$85</f>
        <v>185992</v>
      </c>
      <c r="E3" s="11"/>
      <c r="F3" s="11"/>
    </row>
    <row r="4" spans="1:6">
      <c r="A4" s="8">
        <v>0</v>
      </c>
      <c r="B4" s="11" t="s">
        <v>4</v>
      </c>
      <c r="C4" s="10">
        <v>1.157E-3</v>
      </c>
      <c r="D4" s="12">
        <f>ROUND(D$3*C4,0)</f>
        <v>215</v>
      </c>
      <c r="E4" s="13">
        <f>ROUND(D4/2,0)</f>
        <v>108</v>
      </c>
      <c r="F4" s="12">
        <f>D4-E4</f>
        <v>107</v>
      </c>
    </row>
    <row r="5" spans="1:6">
      <c r="A5" s="8">
        <v>1</v>
      </c>
      <c r="B5" s="11" t="s">
        <v>1709</v>
      </c>
      <c r="C5" s="10">
        <v>0.26108700000000001</v>
      </c>
      <c r="D5" s="9">
        <f>ROUND(D$3*C5,0)</f>
        <v>48560</v>
      </c>
      <c r="E5" s="11">
        <f>ROUND(D5/2,0)</f>
        <v>24280</v>
      </c>
      <c r="F5" s="9">
        <f>D5-E5</f>
        <v>24280</v>
      </c>
    </row>
    <row r="6" spans="1:6">
      <c r="A6" s="8"/>
      <c r="B6" s="11" t="s">
        <v>6</v>
      </c>
      <c r="C6" s="11"/>
      <c r="D6" s="14">
        <v>7.6754000000000003E-2</v>
      </c>
      <c r="E6" s="11"/>
      <c r="F6" s="11"/>
    </row>
    <row r="7" spans="1:6">
      <c r="A7" s="8"/>
      <c r="B7" s="11" t="s">
        <v>7</v>
      </c>
      <c r="C7" s="11"/>
      <c r="D7" s="15">
        <f>ROUND(D5*D6,0)</f>
        <v>3727</v>
      </c>
      <c r="E7" s="16">
        <f>ROUND(D7/2,0)</f>
        <v>1864</v>
      </c>
      <c r="F7" s="15">
        <f>D7-E7</f>
        <v>1863</v>
      </c>
    </row>
    <row r="8" spans="1:6">
      <c r="A8" s="8"/>
      <c r="B8" s="11" t="s">
        <v>8</v>
      </c>
      <c r="C8" s="11"/>
      <c r="D8" s="12">
        <f>+D5-D7</f>
        <v>44833</v>
      </c>
      <c r="E8" s="13">
        <f>ROUND(D8/2,0)</f>
        <v>22417</v>
      </c>
      <c r="F8" s="12">
        <f>D8-E8</f>
        <v>22416</v>
      </c>
    </row>
    <row r="9" spans="1:6">
      <c r="A9" s="8">
        <v>2</v>
      </c>
      <c r="B9" s="11" t="s">
        <v>147</v>
      </c>
      <c r="C9" s="11"/>
      <c r="D9" s="9"/>
      <c r="E9" s="11"/>
      <c r="F9" s="11"/>
    </row>
    <row r="10" spans="1:6">
      <c r="A10" s="8"/>
      <c r="B10" s="11" t="s">
        <v>10</v>
      </c>
      <c r="C10" s="10">
        <v>8.8830000000000003E-3</v>
      </c>
      <c r="D10" s="12">
        <f>ROUND(D$3*C10,0)</f>
        <v>1652</v>
      </c>
      <c r="E10" s="13">
        <f>ROUND(D10/2,0)</f>
        <v>826</v>
      </c>
      <c r="F10" s="12">
        <f>D10-E10</f>
        <v>826</v>
      </c>
    </row>
    <row r="11" spans="1:6">
      <c r="A11" s="8"/>
      <c r="B11" s="11" t="s">
        <v>11</v>
      </c>
      <c r="C11" s="10">
        <v>2.2439999999999999E-3</v>
      </c>
      <c r="D11" s="12">
        <f>ROUND(D$3*C11,0)</f>
        <v>417</v>
      </c>
      <c r="E11" s="13">
        <f>ROUND(D11/2,0)</f>
        <v>209</v>
      </c>
      <c r="F11" s="12">
        <f>D11-E11</f>
        <v>208</v>
      </c>
    </row>
    <row r="12" spans="1:6">
      <c r="A12" s="8">
        <v>2</v>
      </c>
      <c r="B12" s="11" t="s">
        <v>1710</v>
      </c>
      <c r="C12" s="11"/>
      <c r="D12" s="9"/>
      <c r="E12" s="11"/>
      <c r="F12" s="11"/>
    </row>
    <row r="13" spans="1:6">
      <c r="A13" s="8"/>
      <c r="B13" s="11" t="s">
        <v>10</v>
      </c>
      <c r="C13" s="10">
        <v>2.6679999999999998E-3</v>
      </c>
      <c r="D13" s="12">
        <f>ROUND(D$3*C13,0)</f>
        <v>496</v>
      </c>
      <c r="E13" s="13">
        <f>ROUND(D13/2,0)</f>
        <v>248</v>
      </c>
      <c r="F13" s="12">
        <f>D13-E13</f>
        <v>248</v>
      </c>
    </row>
    <row r="14" spans="1:6">
      <c r="A14" s="8"/>
      <c r="B14" s="11" t="s">
        <v>11</v>
      </c>
      <c r="C14" s="10">
        <v>1.769E-3</v>
      </c>
      <c r="D14" s="12">
        <f>ROUND(D$3*C14,0)</f>
        <v>329</v>
      </c>
      <c r="E14" s="13">
        <f>ROUND(D14/2,0)</f>
        <v>165</v>
      </c>
      <c r="F14" s="12">
        <f>D14-E14</f>
        <v>164</v>
      </c>
    </row>
    <row r="15" spans="1:6">
      <c r="A15" s="8">
        <v>2</v>
      </c>
      <c r="B15" s="11" t="s">
        <v>1711</v>
      </c>
      <c r="C15" s="11"/>
      <c r="D15" s="9"/>
      <c r="E15" s="11"/>
      <c r="F15" s="11"/>
    </row>
    <row r="16" spans="1:6">
      <c r="A16" s="8"/>
      <c r="B16" s="11" t="s">
        <v>10</v>
      </c>
      <c r="C16" s="10">
        <v>3.1129999999999999E-3</v>
      </c>
      <c r="D16" s="12">
        <f>ROUND(D$3*C16,0)</f>
        <v>579</v>
      </c>
      <c r="E16" s="13">
        <f>ROUND(D16/2,0)</f>
        <v>290</v>
      </c>
      <c r="F16" s="12">
        <f>D16-E16</f>
        <v>289</v>
      </c>
    </row>
    <row r="17" spans="1:6">
      <c r="A17" s="8"/>
      <c r="B17" s="11" t="s">
        <v>11</v>
      </c>
      <c r="C17" s="10">
        <v>2.5569999999999998E-3</v>
      </c>
      <c r="D17" s="12">
        <f>ROUND(D$3*C17,0)</f>
        <v>476</v>
      </c>
      <c r="E17" s="13">
        <f>ROUND(D17/2,0)</f>
        <v>238</v>
      </c>
      <c r="F17" s="12">
        <f>D17-E17</f>
        <v>238</v>
      </c>
    </row>
    <row r="18" spans="1:6">
      <c r="A18" s="8">
        <v>2</v>
      </c>
      <c r="B18" s="11" t="s">
        <v>528</v>
      </c>
      <c r="C18" s="11"/>
      <c r="D18" s="9"/>
      <c r="E18" s="11"/>
      <c r="F18" s="11"/>
    </row>
    <row r="19" spans="1:6">
      <c r="A19" s="8"/>
      <c r="B19" s="11" t="s">
        <v>10</v>
      </c>
      <c r="C19" s="10">
        <v>4.1029999999999999E-3</v>
      </c>
      <c r="D19" s="12">
        <f>ROUND(D$3*C19,0)</f>
        <v>763</v>
      </c>
      <c r="E19" s="13">
        <f>ROUND(D19/2,0)</f>
        <v>382</v>
      </c>
      <c r="F19" s="12">
        <f>D19-E19</f>
        <v>381</v>
      </c>
    </row>
    <row r="20" spans="1:6">
      <c r="A20" s="8"/>
      <c r="B20" s="11" t="s">
        <v>11</v>
      </c>
      <c r="C20" s="10">
        <v>3.274E-3</v>
      </c>
      <c r="D20" s="12">
        <f>ROUND(D$3*C20,0)</f>
        <v>609</v>
      </c>
      <c r="E20" s="13">
        <f>ROUND(D20/2,0)</f>
        <v>305</v>
      </c>
      <c r="F20" s="12">
        <f>D20-E20</f>
        <v>304</v>
      </c>
    </row>
    <row r="21" spans="1:6">
      <c r="A21" s="8">
        <v>2</v>
      </c>
      <c r="B21" s="11" t="s">
        <v>1712</v>
      </c>
      <c r="C21" s="11"/>
      <c r="D21" s="9"/>
      <c r="E21" s="11"/>
      <c r="F21" s="11"/>
    </row>
    <row r="22" spans="1:6">
      <c r="A22" s="8"/>
      <c r="B22" s="11" t="s">
        <v>10</v>
      </c>
      <c r="C22" s="10">
        <v>5.8600000000000004E-4</v>
      </c>
      <c r="D22" s="12">
        <f t="shared" ref="D22:D31" si="0">ROUND(D$3*C22,0)</f>
        <v>109</v>
      </c>
      <c r="E22" s="13">
        <f t="shared" ref="E22:E31" si="1">ROUND(D22/2,0)</f>
        <v>55</v>
      </c>
      <c r="F22" s="12">
        <f t="shared" ref="F22:F31" si="2">D22-E22</f>
        <v>54</v>
      </c>
    </row>
    <row r="23" spans="1:6">
      <c r="A23" s="8"/>
      <c r="B23" s="11" t="s">
        <v>11</v>
      </c>
      <c r="C23" s="10">
        <v>1.21E-4</v>
      </c>
      <c r="D23" s="12">
        <f t="shared" si="0"/>
        <v>23</v>
      </c>
      <c r="E23" s="13">
        <f t="shared" si="1"/>
        <v>12</v>
      </c>
      <c r="F23" s="12">
        <f t="shared" si="2"/>
        <v>11</v>
      </c>
    </row>
    <row r="24" spans="1:6">
      <c r="A24" s="8">
        <v>3</v>
      </c>
      <c r="B24" s="11" t="s">
        <v>1713</v>
      </c>
      <c r="C24" s="10">
        <v>1.0697999999999999E-2</v>
      </c>
      <c r="D24" s="12">
        <f t="shared" si="0"/>
        <v>1990</v>
      </c>
      <c r="E24" s="13">
        <f t="shared" si="1"/>
        <v>995</v>
      </c>
      <c r="F24" s="12">
        <f t="shared" si="2"/>
        <v>995</v>
      </c>
    </row>
    <row r="25" spans="1:6">
      <c r="A25" s="8">
        <v>3</v>
      </c>
      <c r="B25" s="11" t="s">
        <v>1714</v>
      </c>
      <c r="C25" s="10">
        <v>2.5776E-2</v>
      </c>
      <c r="D25" s="12">
        <f t="shared" si="0"/>
        <v>4794</v>
      </c>
      <c r="E25" s="13">
        <f t="shared" si="1"/>
        <v>2397</v>
      </c>
      <c r="F25" s="12">
        <f t="shared" si="2"/>
        <v>2397</v>
      </c>
    </row>
    <row r="26" spans="1:6">
      <c r="A26" s="8">
        <v>3</v>
      </c>
      <c r="B26" s="11" t="s">
        <v>1715</v>
      </c>
      <c r="C26" s="10">
        <v>4.5329999999999997E-3</v>
      </c>
      <c r="D26" s="12">
        <f t="shared" si="0"/>
        <v>843</v>
      </c>
      <c r="E26" s="13">
        <f t="shared" si="1"/>
        <v>422</v>
      </c>
      <c r="F26" s="12">
        <f t="shared" si="2"/>
        <v>421</v>
      </c>
    </row>
    <row r="27" spans="1:6">
      <c r="A27" s="8">
        <v>3</v>
      </c>
      <c r="B27" s="11" t="s">
        <v>1716</v>
      </c>
      <c r="C27" s="10">
        <v>3.1779999999999998E-3</v>
      </c>
      <c r="D27" s="12">
        <f t="shared" si="0"/>
        <v>591</v>
      </c>
      <c r="E27" s="13">
        <f t="shared" si="1"/>
        <v>296</v>
      </c>
      <c r="F27" s="12">
        <f t="shared" si="2"/>
        <v>295</v>
      </c>
    </row>
    <row r="28" spans="1:6">
      <c r="A28" s="8">
        <v>3</v>
      </c>
      <c r="B28" s="11" t="s">
        <v>1717</v>
      </c>
      <c r="C28" s="10">
        <v>6.8199999999999999E-4</v>
      </c>
      <c r="D28" s="12">
        <f t="shared" si="0"/>
        <v>127</v>
      </c>
      <c r="E28" s="13">
        <f t="shared" si="1"/>
        <v>64</v>
      </c>
      <c r="F28" s="12">
        <f t="shared" si="2"/>
        <v>63</v>
      </c>
    </row>
    <row r="29" spans="1:6">
      <c r="A29" s="8">
        <v>3</v>
      </c>
      <c r="B29" s="11" t="s">
        <v>1718</v>
      </c>
      <c r="C29" s="10">
        <v>2.3349999999999998E-3</v>
      </c>
      <c r="D29" s="12">
        <f t="shared" si="0"/>
        <v>434</v>
      </c>
      <c r="E29" s="13">
        <f t="shared" si="1"/>
        <v>217</v>
      </c>
      <c r="F29" s="12">
        <f t="shared" si="2"/>
        <v>217</v>
      </c>
    </row>
    <row r="30" spans="1:6">
      <c r="A30" s="8">
        <v>3</v>
      </c>
      <c r="B30" s="11" t="s">
        <v>1719</v>
      </c>
      <c r="C30" s="10">
        <v>1.4859999999999999E-3</v>
      </c>
      <c r="D30" s="12">
        <f t="shared" si="0"/>
        <v>276</v>
      </c>
      <c r="E30" s="13">
        <f t="shared" si="1"/>
        <v>138</v>
      </c>
      <c r="F30" s="12">
        <f t="shared" si="2"/>
        <v>138</v>
      </c>
    </row>
    <row r="31" spans="1:6">
      <c r="A31" s="8">
        <v>4</v>
      </c>
      <c r="B31" s="11" t="s">
        <v>1720</v>
      </c>
      <c r="C31" s="10">
        <v>0.33277099999999998</v>
      </c>
      <c r="D31" s="9">
        <f t="shared" si="0"/>
        <v>61893</v>
      </c>
      <c r="E31" s="11">
        <f t="shared" si="1"/>
        <v>30947</v>
      </c>
      <c r="F31" s="9">
        <f t="shared" si="2"/>
        <v>30946</v>
      </c>
    </row>
    <row r="32" spans="1:6">
      <c r="A32" s="8"/>
      <c r="B32" s="11" t="s">
        <v>28</v>
      </c>
      <c r="C32" s="11"/>
      <c r="D32" s="14">
        <v>0.46354600000000001</v>
      </c>
      <c r="E32" s="11"/>
      <c r="F32" s="11"/>
    </row>
    <row r="33" spans="1:8">
      <c r="A33" s="8"/>
      <c r="B33" s="11" t="s">
        <v>29</v>
      </c>
      <c r="C33" s="11"/>
      <c r="D33" s="15">
        <f>ROUND(D31*D32,0)</f>
        <v>28690</v>
      </c>
      <c r="E33" s="16">
        <f>ROUND(D33/2,0)</f>
        <v>14345</v>
      </c>
      <c r="F33" s="15">
        <f>D33-E33</f>
        <v>14345</v>
      </c>
    </row>
    <row r="34" spans="1:8">
      <c r="A34" s="8"/>
      <c r="B34" s="11" t="s">
        <v>30</v>
      </c>
      <c r="C34" s="11"/>
      <c r="D34" s="12">
        <f>+D31-D33</f>
        <v>33203</v>
      </c>
      <c r="E34" s="13">
        <f>ROUND(D34/2,0)</f>
        <v>16602</v>
      </c>
      <c r="F34" s="12">
        <f>D34-E34</f>
        <v>16601</v>
      </c>
    </row>
    <row r="35" spans="1:8">
      <c r="A35" s="8">
        <v>4</v>
      </c>
      <c r="B35" s="11" t="s">
        <v>1721</v>
      </c>
      <c r="C35" s="10">
        <v>0.29403299999999999</v>
      </c>
      <c r="D35" s="9">
        <f>ROUND(D$3*C35,0)</f>
        <v>54688</v>
      </c>
      <c r="E35" s="11">
        <f>ROUND(D35/2,0)</f>
        <v>27344</v>
      </c>
      <c r="F35" s="9">
        <f>D35-E35</f>
        <v>27344</v>
      </c>
    </row>
    <row r="36" spans="1:8">
      <c r="A36" s="8"/>
      <c r="B36" s="11" t="s">
        <v>28</v>
      </c>
      <c r="C36" s="11"/>
      <c r="D36" s="14">
        <v>0.41342299999999998</v>
      </c>
      <c r="E36" s="11"/>
      <c r="F36" s="11"/>
    </row>
    <row r="37" spans="1:8">
      <c r="A37" s="8"/>
      <c r="B37" s="11" t="s">
        <v>29</v>
      </c>
      <c r="C37" s="11"/>
      <c r="D37" s="15">
        <f>ROUND(D35*D36,0)</f>
        <v>22609</v>
      </c>
      <c r="E37" s="16">
        <f>ROUND(D37/2,0)</f>
        <v>11305</v>
      </c>
      <c r="F37" s="15">
        <f>D37-E37</f>
        <v>11304</v>
      </c>
    </row>
    <row r="38" spans="1:8">
      <c r="A38" s="8"/>
      <c r="B38" s="11" t="s">
        <v>30</v>
      </c>
      <c r="C38" s="11"/>
      <c r="D38" s="12">
        <f>+D35-D37</f>
        <v>32079</v>
      </c>
      <c r="E38" s="13">
        <f>ROUND(D38/2,0)</f>
        <v>16040</v>
      </c>
      <c r="F38" s="12">
        <f>D38-E38</f>
        <v>16039</v>
      </c>
    </row>
    <row r="39" spans="1:8">
      <c r="A39" s="8">
        <v>5</v>
      </c>
      <c r="B39" s="11" t="s">
        <v>1722</v>
      </c>
      <c r="C39" s="10">
        <v>2.3730000000000001E-2</v>
      </c>
      <c r="D39" s="12">
        <f>ROUND(D$3*C39,0)</f>
        <v>4414</v>
      </c>
      <c r="E39" s="13">
        <f>ROUND(D39/2,0)</f>
        <v>2207</v>
      </c>
      <c r="F39" s="12">
        <f>D39-E39</f>
        <v>2207</v>
      </c>
    </row>
    <row r="40" spans="1:8">
      <c r="A40" s="8">
        <v>5</v>
      </c>
      <c r="B40" s="11" t="s">
        <v>1723</v>
      </c>
      <c r="C40" s="10">
        <v>9.216000000000002E-3</v>
      </c>
      <c r="D40" s="12">
        <f>+D3-SUM(D4:D5)-SUM(D10:D31)-D35-D39</f>
        <v>1714</v>
      </c>
      <c r="E40" s="13">
        <f>ROUND(D40/2,0)</f>
        <v>857</v>
      </c>
      <c r="F40" s="12">
        <f>D40-E40</f>
        <v>857</v>
      </c>
    </row>
    <row r="41" spans="1:8">
      <c r="A41" s="8">
        <v>6</v>
      </c>
      <c r="B41" s="11" t="s">
        <v>1724</v>
      </c>
      <c r="C41" s="10">
        <v>0</v>
      </c>
      <c r="D41" s="12">
        <f>ROUND(D$3*C41,0)</f>
        <v>0</v>
      </c>
      <c r="E41" s="13">
        <f>ROUND(D41/2,0)</f>
        <v>0</v>
      </c>
      <c r="F41" s="12">
        <f>D41-E41</f>
        <v>0</v>
      </c>
    </row>
    <row r="42" spans="1:8">
      <c r="A42" s="8"/>
      <c r="B42" s="28" t="s">
        <v>288</v>
      </c>
      <c r="C42" s="10">
        <v>1</v>
      </c>
      <c r="D42" s="12">
        <f>+D4+SUM(D7:D30)+SUM(D33:D34)+SUM(D37:D41)</f>
        <v>185992</v>
      </c>
      <c r="E42" s="12">
        <f>+E4+SUM(E7:E30)+SUM(E33:E34)+SUM(E37:E41)</f>
        <v>93004</v>
      </c>
      <c r="F42" s="12">
        <f>+F4+SUM(F7:F30)+SUM(F33:F34)+SUM(F37:F41)</f>
        <v>92988</v>
      </c>
    </row>
    <row r="43" spans="1:8">
      <c r="B43" s="18" t="s">
        <v>38</v>
      </c>
      <c r="D43" s="19">
        <f>+D4</f>
        <v>215</v>
      </c>
      <c r="E43" s="19">
        <f>+E4</f>
        <v>108</v>
      </c>
      <c r="F43" s="19">
        <f>+F4</f>
        <v>107</v>
      </c>
    </row>
    <row r="44" spans="1:8">
      <c r="B44" s="2" t="s">
        <v>39</v>
      </c>
      <c r="D44" s="19">
        <f>+D7</f>
        <v>3727</v>
      </c>
      <c r="E44" s="19">
        <f>+E7</f>
        <v>1864</v>
      </c>
      <c r="F44" s="19">
        <f>+F7</f>
        <v>1863</v>
      </c>
    </row>
    <row r="45" spans="1:8">
      <c r="B45" s="2" t="s">
        <v>40</v>
      </c>
      <c r="D45" s="19">
        <f>+D33+D37</f>
        <v>51299</v>
      </c>
      <c r="E45" s="19">
        <f>+E33+E37</f>
        <v>25650</v>
      </c>
      <c r="F45" s="19">
        <f>+F33+F37</f>
        <v>25649</v>
      </c>
      <c r="H45" s="3">
        <v>1</v>
      </c>
    </row>
    <row r="46" spans="1:8">
      <c r="B46" s="18" t="s">
        <v>41</v>
      </c>
      <c r="D46" s="19">
        <f>+D42-D43-D44-D45</f>
        <v>130751</v>
      </c>
      <c r="E46" s="19">
        <f>+E42-E43-E44-E45</f>
        <v>65382</v>
      </c>
      <c r="F46" s="19">
        <f>+F42-F43-F44-F45</f>
        <v>65369</v>
      </c>
      <c r="H46" s="3">
        <v>2</v>
      </c>
    </row>
    <row r="47" spans="1:8" hidden="1"/>
    <row r="48" spans="1:8" hidden="1">
      <c r="B48" s="3" t="s">
        <v>42</v>
      </c>
      <c r="C48" s="4">
        <v>-9.9999999999753064E-7</v>
      </c>
      <c r="D48" s="3">
        <f>+D40-ROUND(D3*C40,0)</f>
        <v>0</v>
      </c>
    </row>
    <row r="49" hidden="1"/>
    <row r="50" hidden="1"/>
    <row r="51" hidden="1"/>
    <row r="52" hidden="1"/>
    <row r="53" hidden="1"/>
    <row r="54" hidden="1"/>
    <row r="55" hidden="1"/>
    <row r="56" hidden="1"/>
    <row r="57" hidden="1"/>
    <row r="58" hidden="1"/>
    <row r="59" hidden="1"/>
    <row r="60" hidden="1"/>
    <row r="61" hidden="1"/>
    <row r="62" hidden="1"/>
    <row r="63" hidden="1"/>
    <row r="64"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85">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28515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28515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28515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28515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28515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28515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28515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28515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28515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28515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28515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28515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28515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28515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28515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28515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28515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28515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28515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28515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28515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28515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28515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28515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28515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28515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28515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28515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28515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28515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28515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28515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28515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28515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28515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28515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28515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28515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28515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28515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28515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28515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28515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28515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28515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28515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28515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28515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28515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28515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28515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28515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28515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28515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28515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28515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28515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28515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28515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28515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28515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28515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28515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1725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Worksheet'!$D$86</f>
        <v>818337</v>
      </c>
      <c r="E3" s="11"/>
      <c r="F3" s="11"/>
    </row>
    <row r="4" spans="1:6">
      <c r="A4" s="8">
        <v>0</v>
      </c>
      <c r="B4" s="11" t="s">
        <v>4</v>
      </c>
      <c r="C4" s="10">
        <v>8.43E-4</v>
      </c>
      <c r="D4" s="12">
        <f>ROUND(D$3*C4,0)</f>
        <v>690</v>
      </c>
      <c r="E4" s="13">
        <f>ROUND(D4/2,0)</f>
        <v>345</v>
      </c>
      <c r="F4" s="12">
        <f>D4-E4</f>
        <v>345</v>
      </c>
    </row>
    <row r="5" spans="1:6">
      <c r="A5" s="8">
        <v>1</v>
      </c>
      <c r="B5" s="11" t="s">
        <v>1726</v>
      </c>
      <c r="C5" s="10">
        <v>0.20152</v>
      </c>
      <c r="D5" s="9">
        <f>ROUND(D$3*C5,0)</f>
        <v>164911</v>
      </c>
      <c r="E5" s="11">
        <f>ROUND(D5/2,0)</f>
        <v>82456</v>
      </c>
      <c r="F5" s="9">
        <f>D5-E5</f>
        <v>82455</v>
      </c>
    </row>
    <row r="6" spans="1:6">
      <c r="A6" s="8"/>
      <c r="B6" s="11" t="s">
        <v>6</v>
      </c>
      <c r="C6" s="11"/>
      <c r="D6" s="14">
        <v>0.192386</v>
      </c>
      <c r="E6" s="11"/>
      <c r="F6" s="11"/>
    </row>
    <row r="7" spans="1:6">
      <c r="A7" s="8"/>
      <c r="B7" s="11" t="s">
        <v>7</v>
      </c>
      <c r="C7" s="11"/>
      <c r="D7" s="15">
        <f>ROUND(D5*D6,0)</f>
        <v>31727</v>
      </c>
      <c r="E7" s="16">
        <f>ROUND(D7/2,0)</f>
        <v>15864</v>
      </c>
      <c r="F7" s="15">
        <f>D7-E7</f>
        <v>15863</v>
      </c>
    </row>
    <row r="8" spans="1:6">
      <c r="A8" s="8"/>
      <c r="B8" s="11" t="s">
        <v>8</v>
      </c>
      <c r="C8" s="11"/>
      <c r="D8" s="12">
        <f>+D5-D7</f>
        <v>133184</v>
      </c>
      <c r="E8" s="13">
        <f>ROUND(D8/2,0)</f>
        <v>66592</v>
      </c>
      <c r="F8" s="12">
        <f>D8-E8</f>
        <v>66592</v>
      </c>
    </row>
    <row r="9" spans="1:6">
      <c r="A9" s="8">
        <v>2</v>
      </c>
      <c r="B9" s="11" t="s">
        <v>1727</v>
      </c>
      <c r="C9" s="11"/>
      <c r="D9" s="9"/>
      <c r="E9" s="11"/>
      <c r="F9" s="11"/>
    </row>
    <row r="10" spans="1:6">
      <c r="A10" s="8"/>
      <c r="B10" s="11" t="s">
        <v>10</v>
      </c>
      <c r="C10" s="10">
        <v>2.12E-4</v>
      </c>
      <c r="D10" s="12">
        <f>ROUND(D$3*C10,0)</f>
        <v>173</v>
      </c>
      <c r="E10" s="13">
        <f>ROUND(D10/2,0)</f>
        <v>87</v>
      </c>
      <c r="F10" s="12">
        <f>D10-E10</f>
        <v>86</v>
      </c>
    </row>
    <row r="11" spans="1:6">
      <c r="A11" s="8"/>
      <c r="B11" s="11" t="s">
        <v>11</v>
      </c>
      <c r="C11" s="10">
        <v>1.22E-4</v>
      </c>
      <c r="D11" s="12">
        <f>ROUND(D$3*C11,0)</f>
        <v>100</v>
      </c>
      <c r="E11" s="13">
        <f>ROUND(D11/2,0)</f>
        <v>50</v>
      </c>
      <c r="F11" s="12">
        <f>D11-E11</f>
        <v>50</v>
      </c>
    </row>
    <row r="12" spans="1:6">
      <c r="A12" s="8">
        <v>2</v>
      </c>
      <c r="B12" s="11" t="s">
        <v>86</v>
      </c>
      <c r="C12" s="11"/>
      <c r="D12" s="9"/>
      <c r="E12" s="11"/>
      <c r="F12" s="11"/>
    </row>
    <row r="13" spans="1:6">
      <c r="A13" s="8"/>
      <c r="B13" s="11" t="s">
        <v>10</v>
      </c>
      <c r="C13" s="10">
        <v>5.744E-3</v>
      </c>
      <c r="D13" s="12">
        <f>ROUND(D$3*C13,0)</f>
        <v>4701</v>
      </c>
      <c r="E13" s="13">
        <f>ROUND(D13/2,0)</f>
        <v>2351</v>
      </c>
      <c r="F13" s="12">
        <f>D13-E13</f>
        <v>2350</v>
      </c>
    </row>
    <row r="14" spans="1:6">
      <c r="A14" s="8"/>
      <c r="B14" s="11" t="s">
        <v>11</v>
      </c>
      <c r="C14" s="10">
        <v>0</v>
      </c>
      <c r="D14" s="12">
        <f>ROUND(D$3*C14,0)</f>
        <v>0</v>
      </c>
      <c r="E14" s="13">
        <f>ROUND(D14/2,0)</f>
        <v>0</v>
      </c>
      <c r="F14" s="12">
        <f>D14-E14</f>
        <v>0</v>
      </c>
    </row>
    <row r="15" spans="1:6">
      <c r="A15" s="8">
        <v>2</v>
      </c>
      <c r="B15" s="11" t="s">
        <v>776</v>
      </c>
      <c r="C15" s="11"/>
      <c r="D15" s="9"/>
      <c r="E15" s="11"/>
      <c r="F15" s="11"/>
    </row>
    <row r="16" spans="1:6">
      <c r="A16" s="8"/>
      <c r="B16" s="11" t="s">
        <v>10</v>
      </c>
      <c r="C16" s="10">
        <v>1.4799999999999999E-4</v>
      </c>
      <c r="D16" s="12">
        <f>ROUND(D$3*C16,0)</f>
        <v>121</v>
      </c>
      <c r="E16" s="13">
        <f>ROUND(D16/2,0)</f>
        <v>61</v>
      </c>
      <c r="F16" s="12">
        <f>D16-E16</f>
        <v>60</v>
      </c>
    </row>
    <row r="17" spans="1:6">
      <c r="A17" s="8"/>
      <c r="B17" s="11" t="s">
        <v>11</v>
      </c>
      <c r="C17" s="10">
        <v>0</v>
      </c>
      <c r="D17" s="12">
        <f>ROUND(D$3*C17,0)</f>
        <v>0</v>
      </c>
      <c r="E17" s="13">
        <f>ROUND(D17/2,0)</f>
        <v>0</v>
      </c>
      <c r="F17" s="12">
        <f>D17-E17</f>
        <v>0</v>
      </c>
    </row>
    <row r="18" spans="1:6">
      <c r="A18" s="8">
        <v>2</v>
      </c>
      <c r="B18" s="11" t="s">
        <v>1728</v>
      </c>
      <c r="C18" s="11"/>
      <c r="D18" s="9"/>
      <c r="E18" s="11"/>
      <c r="F18" s="11"/>
    </row>
    <row r="19" spans="1:6">
      <c r="A19" s="8"/>
      <c r="B19" s="11" t="s">
        <v>10</v>
      </c>
      <c r="C19" s="10">
        <v>1.931E-3</v>
      </c>
      <c r="D19" s="12">
        <f>ROUND(D$3*C19,0)</f>
        <v>1580</v>
      </c>
      <c r="E19" s="13">
        <f>ROUND(D19/2,0)</f>
        <v>790</v>
      </c>
      <c r="F19" s="12">
        <f>D19-E19</f>
        <v>790</v>
      </c>
    </row>
    <row r="20" spans="1:6">
      <c r="A20" s="8"/>
      <c r="B20" s="11" t="s">
        <v>11</v>
      </c>
      <c r="C20" s="10">
        <v>1.225E-3</v>
      </c>
      <c r="D20" s="12">
        <f>ROUND(D$3*C20,0)</f>
        <v>1002</v>
      </c>
      <c r="E20" s="13">
        <f>ROUND(D20/2,0)</f>
        <v>501</v>
      </c>
      <c r="F20" s="12">
        <f>D20-E20</f>
        <v>501</v>
      </c>
    </row>
    <row r="21" spans="1:6">
      <c r="A21" s="8">
        <v>2</v>
      </c>
      <c r="B21" s="11" t="s">
        <v>1729</v>
      </c>
      <c r="C21" s="11"/>
      <c r="D21" s="9"/>
      <c r="E21" s="11"/>
      <c r="F21" s="11"/>
    </row>
    <row r="22" spans="1:6">
      <c r="A22" s="8"/>
      <c r="B22" s="11" t="s">
        <v>10</v>
      </c>
      <c r="C22" s="10">
        <v>5.3899999999999998E-4</v>
      </c>
      <c r="D22" s="12">
        <f>ROUND(D$3*C22,0)</f>
        <v>441</v>
      </c>
      <c r="E22" s="13">
        <f>ROUND(D22/2,0)</f>
        <v>221</v>
      </c>
      <c r="F22" s="12">
        <f>D22-E22</f>
        <v>220</v>
      </c>
    </row>
    <row r="23" spans="1:6">
      <c r="A23" s="8"/>
      <c r="B23" s="11" t="s">
        <v>11</v>
      </c>
      <c r="C23" s="10">
        <v>0</v>
      </c>
      <c r="D23" s="12">
        <f>ROUND(D$3*C23,0)</f>
        <v>0</v>
      </c>
      <c r="E23" s="13">
        <f>ROUND(D23/2,0)</f>
        <v>0</v>
      </c>
      <c r="F23" s="12">
        <f>D23-E23</f>
        <v>0</v>
      </c>
    </row>
    <row r="24" spans="1:6">
      <c r="A24" s="8">
        <v>2</v>
      </c>
      <c r="B24" s="11" t="s">
        <v>1730</v>
      </c>
      <c r="C24" s="11"/>
      <c r="D24" s="9"/>
      <c r="E24" s="11"/>
      <c r="F24" s="11"/>
    </row>
    <row r="25" spans="1:6">
      <c r="A25" s="8"/>
      <c r="B25" s="11" t="s">
        <v>10</v>
      </c>
      <c r="C25" s="10">
        <v>4.66E-4</v>
      </c>
      <c r="D25" s="12">
        <f>ROUND(D$3*C25,0)</f>
        <v>381</v>
      </c>
      <c r="E25" s="13">
        <f>ROUND(D25/2,0)</f>
        <v>191</v>
      </c>
      <c r="F25" s="12">
        <f>D25-E25</f>
        <v>190</v>
      </c>
    </row>
    <row r="26" spans="1:6">
      <c r="A26" s="8"/>
      <c r="B26" s="11" t="s">
        <v>11</v>
      </c>
      <c r="C26" s="10">
        <v>1.75E-4</v>
      </c>
      <c r="D26" s="12">
        <f>ROUND(D$3*C26,0)</f>
        <v>143</v>
      </c>
      <c r="E26" s="13">
        <f>ROUND(D26/2,0)</f>
        <v>72</v>
      </c>
      <c r="F26" s="12">
        <f>D26-E26</f>
        <v>71</v>
      </c>
    </row>
    <row r="27" spans="1:6">
      <c r="A27" s="8">
        <v>2</v>
      </c>
      <c r="B27" s="11" t="s">
        <v>1527</v>
      </c>
      <c r="C27" s="11"/>
      <c r="D27" s="9"/>
      <c r="E27" s="11"/>
      <c r="F27" s="11"/>
    </row>
    <row r="28" spans="1:6">
      <c r="A28" s="8"/>
      <c r="B28" s="11" t="s">
        <v>10</v>
      </c>
      <c r="C28" s="10">
        <v>5.2899999999999996E-4</v>
      </c>
      <c r="D28" s="12">
        <f>ROUND(D$3*C28,0)</f>
        <v>433</v>
      </c>
      <c r="E28" s="13">
        <f>ROUND(D28/2,0)</f>
        <v>217</v>
      </c>
      <c r="F28" s="12">
        <f>D28-E28</f>
        <v>216</v>
      </c>
    </row>
    <row r="29" spans="1:6">
      <c r="A29" s="8"/>
      <c r="B29" s="11" t="s">
        <v>11</v>
      </c>
      <c r="C29" s="10">
        <v>8.92E-4</v>
      </c>
      <c r="D29" s="12">
        <f>ROUND(D$3*C29,0)</f>
        <v>730</v>
      </c>
      <c r="E29" s="13">
        <f>ROUND(D29/2,0)</f>
        <v>365</v>
      </c>
      <c r="F29" s="12">
        <f>D29-E29</f>
        <v>365</v>
      </c>
    </row>
    <row r="30" spans="1:6">
      <c r="A30" s="8">
        <v>2</v>
      </c>
      <c r="B30" s="11" t="s">
        <v>1731</v>
      </c>
      <c r="C30" s="11"/>
      <c r="D30" s="9"/>
      <c r="E30" s="11"/>
      <c r="F30" s="11"/>
    </row>
    <row r="31" spans="1:6">
      <c r="A31" s="8"/>
      <c r="B31" s="11" t="s">
        <v>10</v>
      </c>
      <c r="C31" s="10">
        <v>4.44E-4</v>
      </c>
      <c r="D31" s="12">
        <f>ROUND(D$3*C31,0)</f>
        <v>363</v>
      </c>
      <c r="E31" s="13">
        <f>ROUND(D31/2,0)</f>
        <v>182</v>
      </c>
      <c r="F31" s="12">
        <f>D31-E31</f>
        <v>181</v>
      </c>
    </row>
    <row r="32" spans="1:6">
      <c r="A32" s="8"/>
      <c r="B32" s="11" t="s">
        <v>11</v>
      </c>
      <c r="C32" s="10">
        <v>1.92E-4</v>
      </c>
      <c r="D32" s="12">
        <f>ROUND(D$3*C32,0)</f>
        <v>157</v>
      </c>
      <c r="E32" s="13">
        <f>ROUND(D32/2,0)</f>
        <v>79</v>
      </c>
      <c r="F32" s="12">
        <f>D32-E32</f>
        <v>78</v>
      </c>
    </row>
    <row r="33" spans="1:6">
      <c r="A33" s="8">
        <v>2</v>
      </c>
      <c r="B33" s="11" t="s">
        <v>1732</v>
      </c>
      <c r="C33" s="11"/>
      <c r="D33" s="9"/>
      <c r="E33" s="11"/>
      <c r="F33" s="11"/>
    </row>
    <row r="34" spans="1:6">
      <c r="A34" s="8"/>
      <c r="B34" s="11" t="s">
        <v>10</v>
      </c>
      <c r="C34" s="10">
        <v>1.075E-3</v>
      </c>
      <c r="D34" s="12">
        <f>ROUND(D$3*C34,0)</f>
        <v>880</v>
      </c>
      <c r="E34" s="13">
        <f>ROUND(D34/2,0)</f>
        <v>440</v>
      </c>
      <c r="F34" s="12">
        <f>D34-E34</f>
        <v>440</v>
      </c>
    </row>
    <row r="35" spans="1:6">
      <c r="A35" s="8"/>
      <c r="B35" s="11" t="s">
        <v>11</v>
      </c>
      <c r="C35" s="10">
        <v>6.0800000000000003E-4</v>
      </c>
      <c r="D35" s="12">
        <f>ROUND(D$3*C35,0)</f>
        <v>498</v>
      </c>
      <c r="E35" s="13">
        <f>ROUND(D35/2,0)</f>
        <v>249</v>
      </c>
      <c r="F35" s="12">
        <f>D35-E35</f>
        <v>249</v>
      </c>
    </row>
    <row r="36" spans="1:6">
      <c r="A36" s="8">
        <v>2</v>
      </c>
      <c r="B36" s="11" t="s">
        <v>1733</v>
      </c>
      <c r="C36" s="11"/>
      <c r="D36" s="9"/>
      <c r="E36" s="11"/>
      <c r="F36" s="11"/>
    </row>
    <row r="37" spans="1:6">
      <c r="A37" s="8"/>
      <c r="B37" s="11" t="s">
        <v>10</v>
      </c>
      <c r="C37" s="10">
        <v>1.18E-4</v>
      </c>
      <c r="D37" s="12">
        <f>ROUND(D$3*C37,0)</f>
        <v>97</v>
      </c>
      <c r="E37" s="13">
        <f>ROUND(D37/2,0)</f>
        <v>49</v>
      </c>
      <c r="F37" s="12">
        <f>D37-E37</f>
        <v>48</v>
      </c>
    </row>
    <row r="38" spans="1:6">
      <c r="A38" s="8"/>
      <c r="B38" s="11" t="s">
        <v>11</v>
      </c>
      <c r="C38" s="10">
        <v>0</v>
      </c>
      <c r="D38" s="12">
        <f>ROUND(D$3*C38,0)</f>
        <v>0</v>
      </c>
      <c r="E38" s="13">
        <f>ROUND(D38/2,0)</f>
        <v>0</v>
      </c>
      <c r="F38" s="12">
        <f>D38-E38</f>
        <v>0</v>
      </c>
    </row>
    <row r="39" spans="1:6">
      <c r="A39" s="8">
        <v>2</v>
      </c>
      <c r="B39" s="11" t="s">
        <v>1734</v>
      </c>
      <c r="C39" s="11"/>
      <c r="D39" s="9"/>
      <c r="E39" s="11"/>
      <c r="F39" s="11"/>
    </row>
    <row r="40" spans="1:6">
      <c r="A40" s="8"/>
      <c r="B40" s="11" t="s">
        <v>10</v>
      </c>
      <c r="C40" s="10">
        <v>6.2000000000000003E-5</v>
      </c>
      <c r="D40" s="12">
        <f>ROUND(D$3*C40,0)</f>
        <v>51</v>
      </c>
      <c r="E40" s="13">
        <f>ROUND(D40/2,0)</f>
        <v>26</v>
      </c>
      <c r="F40" s="12">
        <f>D40-E40</f>
        <v>25</v>
      </c>
    </row>
    <row r="41" spans="1:6">
      <c r="A41" s="8"/>
      <c r="B41" s="11" t="s">
        <v>11</v>
      </c>
      <c r="C41" s="10">
        <v>0</v>
      </c>
      <c r="D41" s="12">
        <f>ROUND(D$3*C41,0)</f>
        <v>0</v>
      </c>
      <c r="E41" s="13">
        <f>ROUND(D41/2,0)</f>
        <v>0</v>
      </c>
      <c r="F41" s="12">
        <f>D41-E41</f>
        <v>0</v>
      </c>
    </row>
    <row r="42" spans="1:6">
      <c r="A42" s="8">
        <v>2</v>
      </c>
      <c r="B42" s="11" t="s">
        <v>149</v>
      </c>
      <c r="C42" s="11"/>
      <c r="D42" s="9"/>
      <c r="E42" s="11"/>
      <c r="F42" s="11"/>
    </row>
    <row r="43" spans="1:6">
      <c r="A43" s="8"/>
      <c r="B43" s="11" t="s">
        <v>10</v>
      </c>
      <c r="C43" s="10">
        <v>1.771E-3</v>
      </c>
      <c r="D43" s="12">
        <f t="shared" ref="D43:D49" si="0">ROUND(D$3*C43,0)</f>
        <v>1449</v>
      </c>
      <c r="E43" s="13">
        <f t="shared" ref="E43:E49" si="1">ROUND(D43/2,0)</f>
        <v>725</v>
      </c>
      <c r="F43" s="12">
        <f t="shared" ref="F43:F49" si="2">D43-E43</f>
        <v>724</v>
      </c>
    </row>
    <row r="44" spans="1:6">
      <c r="A44" s="8"/>
      <c r="B44" s="11" t="s">
        <v>11</v>
      </c>
      <c r="C44" s="10">
        <v>0</v>
      </c>
      <c r="D44" s="12">
        <f t="shared" si="0"/>
        <v>0</v>
      </c>
      <c r="E44" s="13">
        <f t="shared" si="1"/>
        <v>0</v>
      </c>
      <c r="F44" s="12">
        <f t="shared" si="2"/>
        <v>0</v>
      </c>
    </row>
    <row r="45" spans="1:6">
      <c r="A45" s="8">
        <v>3</v>
      </c>
      <c r="B45" s="11" t="s">
        <v>1735</v>
      </c>
      <c r="C45" s="10">
        <v>9.9999999999999995E-7</v>
      </c>
      <c r="D45" s="12">
        <f t="shared" si="0"/>
        <v>1</v>
      </c>
      <c r="E45" s="13">
        <f t="shared" si="1"/>
        <v>1</v>
      </c>
      <c r="F45" s="12">
        <f t="shared" si="2"/>
        <v>0</v>
      </c>
    </row>
    <row r="46" spans="1:6">
      <c r="A46" s="8">
        <v>3</v>
      </c>
      <c r="B46" s="11" t="s">
        <v>1736</v>
      </c>
      <c r="C46" s="10">
        <v>9.5000000000000005E-5</v>
      </c>
      <c r="D46" s="12">
        <f t="shared" si="0"/>
        <v>78</v>
      </c>
      <c r="E46" s="13">
        <f t="shared" si="1"/>
        <v>39</v>
      </c>
      <c r="F46" s="12">
        <f t="shared" si="2"/>
        <v>39</v>
      </c>
    </row>
    <row r="47" spans="1:6">
      <c r="A47" s="8">
        <v>3</v>
      </c>
      <c r="B47" s="11" t="s">
        <v>1737</v>
      </c>
      <c r="C47" s="10">
        <v>0.20457900000000001</v>
      </c>
      <c r="D47" s="12">
        <f t="shared" si="0"/>
        <v>167415</v>
      </c>
      <c r="E47" s="13">
        <f t="shared" si="1"/>
        <v>83708</v>
      </c>
      <c r="F47" s="12">
        <f t="shared" si="2"/>
        <v>83707</v>
      </c>
    </row>
    <row r="48" spans="1:6">
      <c r="A48" s="8">
        <v>3</v>
      </c>
      <c r="B48" s="11" t="s">
        <v>1738</v>
      </c>
      <c r="C48" s="10">
        <v>5.1120000000000002E-3</v>
      </c>
      <c r="D48" s="12">
        <f t="shared" si="0"/>
        <v>4183</v>
      </c>
      <c r="E48" s="13">
        <f t="shared" si="1"/>
        <v>2092</v>
      </c>
      <c r="F48" s="12">
        <f t="shared" si="2"/>
        <v>2091</v>
      </c>
    </row>
    <row r="49" spans="1:6">
      <c r="A49" s="8">
        <v>4</v>
      </c>
      <c r="B49" s="11" t="s">
        <v>1739</v>
      </c>
      <c r="C49" s="10">
        <v>0.47371200000000002</v>
      </c>
      <c r="D49" s="9">
        <f t="shared" si="0"/>
        <v>387656</v>
      </c>
      <c r="E49" s="11">
        <f t="shared" si="1"/>
        <v>193828</v>
      </c>
      <c r="F49" s="9">
        <f t="shared" si="2"/>
        <v>193828</v>
      </c>
    </row>
    <row r="50" spans="1:6">
      <c r="A50" s="8"/>
      <c r="B50" s="11" t="s">
        <v>28</v>
      </c>
      <c r="C50" s="11"/>
      <c r="D50" s="14">
        <v>0.47839900000000002</v>
      </c>
      <c r="E50" s="11"/>
      <c r="F50" s="11"/>
    </row>
    <row r="51" spans="1:6">
      <c r="A51" s="8"/>
      <c r="B51" s="11" t="s">
        <v>29</v>
      </c>
      <c r="C51" s="11"/>
      <c r="D51" s="15">
        <f>ROUND(D49*D50,0)</f>
        <v>185454</v>
      </c>
      <c r="E51" s="16">
        <f t="shared" ref="E51:E61" si="3">ROUND(D51/2,0)</f>
        <v>92727</v>
      </c>
      <c r="F51" s="15">
        <f t="shared" ref="F51:F61" si="4">D51-E51</f>
        <v>92727</v>
      </c>
    </row>
    <row r="52" spans="1:6">
      <c r="A52" s="8"/>
      <c r="B52" s="11" t="s">
        <v>30</v>
      </c>
      <c r="C52" s="11"/>
      <c r="D52" s="12">
        <f>+D49-D51</f>
        <v>202202</v>
      </c>
      <c r="E52" s="13">
        <f t="shared" si="3"/>
        <v>101101</v>
      </c>
      <c r="F52" s="12">
        <f t="shared" si="4"/>
        <v>101101</v>
      </c>
    </row>
    <row r="53" spans="1:6">
      <c r="A53" s="8">
        <v>5</v>
      </c>
      <c r="B53" s="11" t="s">
        <v>1740</v>
      </c>
      <c r="C53" s="10">
        <v>4.0315999999999998E-2</v>
      </c>
      <c r="D53" s="12">
        <f t="shared" ref="D53:D60" si="5">ROUND(D$3*C53,0)</f>
        <v>32992</v>
      </c>
      <c r="E53" s="13">
        <f t="shared" si="3"/>
        <v>16496</v>
      </c>
      <c r="F53" s="12">
        <f t="shared" si="4"/>
        <v>16496</v>
      </c>
    </row>
    <row r="54" spans="1:6">
      <c r="A54" s="8">
        <v>6</v>
      </c>
      <c r="B54" s="11" t="s">
        <v>264</v>
      </c>
      <c r="C54" s="10">
        <v>0</v>
      </c>
      <c r="D54" s="12">
        <f t="shared" si="5"/>
        <v>0</v>
      </c>
      <c r="E54" s="13">
        <f t="shared" si="3"/>
        <v>0</v>
      </c>
      <c r="F54" s="12">
        <f t="shared" si="4"/>
        <v>0</v>
      </c>
    </row>
    <row r="55" spans="1:6">
      <c r="A55" s="8">
        <v>6</v>
      </c>
      <c r="B55" s="11" t="s">
        <v>1741</v>
      </c>
      <c r="C55" s="10">
        <v>3.4889999999999999E-3</v>
      </c>
      <c r="D55" s="12">
        <f t="shared" si="5"/>
        <v>2855</v>
      </c>
      <c r="E55" s="13">
        <f t="shared" si="3"/>
        <v>1428</v>
      </c>
      <c r="F55" s="12">
        <f t="shared" si="4"/>
        <v>1427</v>
      </c>
    </row>
    <row r="56" spans="1:6">
      <c r="A56" s="8">
        <v>6</v>
      </c>
      <c r="B56" s="11" t="s">
        <v>1742</v>
      </c>
      <c r="C56" s="10">
        <v>1.6992E-2</v>
      </c>
      <c r="D56" s="12">
        <f t="shared" si="5"/>
        <v>13905</v>
      </c>
      <c r="E56" s="13">
        <f t="shared" si="3"/>
        <v>6953</v>
      </c>
      <c r="F56" s="12">
        <f t="shared" si="4"/>
        <v>6952</v>
      </c>
    </row>
    <row r="57" spans="1:6">
      <c r="A57" s="8">
        <v>6</v>
      </c>
      <c r="B57" s="11" t="s">
        <v>1743</v>
      </c>
      <c r="C57" s="10">
        <v>2.5579999999999999E-3</v>
      </c>
      <c r="D57" s="12">
        <f t="shared" si="5"/>
        <v>2093</v>
      </c>
      <c r="E57" s="13">
        <f t="shared" si="3"/>
        <v>1047</v>
      </c>
      <c r="F57" s="12">
        <f t="shared" si="4"/>
        <v>1046</v>
      </c>
    </row>
    <row r="58" spans="1:6">
      <c r="A58" s="8">
        <v>6</v>
      </c>
      <c r="B58" s="11" t="s">
        <v>1744</v>
      </c>
      <c r="C58" s="10">
        <v>7.6400000000000003E-4</v>
      </c>
      <c r="D58" s="12">
        <f t="shared" si="5"/>
        <v>625</v>
      </c>
      <c r="E58" s="13">
        <f t="shared" si="3"/>
        <v>313</v>
      </c>
      <c r="F58" s="12">
        <f t="shared" si="4"/>
        <v>312</v>
      </c>
    </row>
    <row r="59" spans="1:6">
      <c r="A59" s="8">
        <v>6</v>
      </c>
      <c r="B59" s="11" t="s">
        <v>1745</v>
      </c>
      <c r="C59" s="10">
        <v>2.99E-4</v>
      </c>
      <c r="D59" s="12">
        <f t="shared" si="5"/>
        <v>245</v>
      </c>
      <c r="E59" s="13">
        <f t="shared" si="3"/>
        <v>123</v>
      </c>
      <c r="F59" s="12">
        <f t="shared" si="4"/>
        <v>122</v>
      </c>
    </row>
    <row r="60" spans="1:6">
      <c r="A60" s="8">
        <v>6</v>
      </c>
      <c r="B60" s="11" t="s">
        <v>1746</v>
      </c>
      <c r="C60" s="10">
        <v>2.8449999999999999E-3</v>
      </c>
      <c r="D60" s="12">
        <f t="shared" si="5"/>
        <v>2328</v>
      </c>
      <c r="E60" s="13">
        <f t="shared" si="3"/>
        <v>1164</v>
      </c>
      <c r="F60" s="12">
        <f t="shared" si="4"/>
        <v>1164</v>
      </c>
    </row>
    <row r="61" spans="1:6">
      <c r="A61" s="8">
        <v>6</v>
      </c>
      <c r="B61" s="11" t="s">
        <v>1747</v>
      </c>
      <c r="C61" s="10">
        <v>3.0622E-2</v>
      </c>
      <c r="D61" s="12">
        <f>+D3-SUM(D4:D5)-SUM(D10:D49)-SUM(D53:D60)</f>
        <v>25060</v>
      </c>
      <c r="E61" s="13">
        <f t="shared" si="3"/>
        <v>12530</v>
      </c>
      <c r="F61" s="12">
        <f t="shared" si="4"/>
        <v>12530</v>
      </c>
    </row>
    <row r="62" spans="1:6">
      <c r="A62" s="8"/>
      <c r="B62" s="28" t="s">
        <v>288</v>
      </c>
      <c r="C62" s="10">
        <v>1</v>
      </c>
      <c r="D62" s="12">
        <f>+D4+SUM(D7:D48)+SUM(D51:D61)</f>
        <v>818337</v>
      </c>
      <c r="E62" s="12">
        <f>+E4+SUM(E7:E48)+SUM(E51:E61)</f>
        <v>409179</v>
      </c>
      <c r="F62" s="12">
        <f>+F4+SUM(F7:F48)+SUM(F51:F61)</f>
        <v>409158</v>
      </c>
    </row>
    <row r="63" spans="1:6">
      <c r="B63" s="18" t="s">
        <v>38</v>
      </c>
      <c r="D63" s="19">
        <f>+D4</f>
        <v>690</v>
      </c>
      <c r="E63" s="19">
        <f>+E4</f>
        <v>345</v>
      </c>
      <c r="F63" s="19">
        <f>+F4</f>
        <v>345</v>
      </c>
    </row>
    <row r="64" spans="1:6">
      <c r="B64" s="2" t="s">
        <v>39</v>
      </c>
      <c r="D64" s="19">
        <f>+D7</f>
        <v>31727</v>
      </c>
      <c r="E64" s="19">
        <f>+E7</f>
        <v>15864</v>
      </c>
      <c r="F64" s="19">
        <f>+F7</f>
        <v>15863</v>
      </c>
    </row>
    <row r="65" spans="1:8">
      <c r="B65" s="2" t="s">
        <v>40</v>
      </c>
      <c r="D65" s="19">
        <f>+D51</f>
        <v>185454</v>
      </c>
      <c r="E65" s="19">
        <f>+E51</f>
        <v>92727</v>
      </c>
      <c r="F65" s="19">
        <f>+F51</f>
        <v>92727</v>
      </c>
      <c r="H65" s="3">
        <v>1</v>
      </c>
    </row>
    <row r="66" spans="1:8">
      <c r="B66" s="18" t="s">
        <v>41</v>
      </c>
      <c r="D66" s="19">
        <f>+D62-D63-D64-D65</f>
        <v>600466</v>
      </c>
      <c r="E66" s="19">
        <f>+E62-E63-E64-E65</f>
        <v>300243</v>
      </c>
      <c r="F66" s="19">
        <f>+F62-F63-F64-F65</f>
        <v>300223</v>
      </c>
      <c r="H66" s="3">
        <v>2</v>
      </c>
    </row>
    <row r="67" spans="1:8" hidden="1"/>
    <row r="68" spans="1:8" hidden="1">
      <c r="B68" s="3" t="s">
        <v>42</v>
      </c>
      <c r="C68" s="4">
        <v>0</v>
      </c>
      <c r="D68" s="3">
        <f>+D61-ROUND(D3*C61,0)</f>
        <v>1</v>
      </c>
    </row>
    <row r="69" spans="1:8" hidden="1"/>
    <row r="70" spans="1:8" hidden="1"/>
    <row r="71" spans="1:8" hidden="1">
      <c r="A71" s="1" t="s">
        <v>590</v>
      </c>
    </row>
  </sheetData>
  <pageMargins left="0.7" right="0.7" top="0.75" bottom="0.75" header="0.3" footer="0.3"/>
  <pageSetup scale="65"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86">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425781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425781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425781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425781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425781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425781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425781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425781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425781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425781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425781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425781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425781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425781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425781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425781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425781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425781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425781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425781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425781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425781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425781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425781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425781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425781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425781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425781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425781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425781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425781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425781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425781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425781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425781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425781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425781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425781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425781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425781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425781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425781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425781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425781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425781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425781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425781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425781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425781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425781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425781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425781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425781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425781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425781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425781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425781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425781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425781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425781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425781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425781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425781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1748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Worksheet'!$D$87</f>
        <v>360099</v>
      </c>
      <c r="E3" s="11"/>
      <c r="F3" s="11"/>
    </row>
    <row r="4" spans="1:6">
      <c r="A4" s="8">
        <v>0</v>
      </c>
      <c r="B4" s="11" t="s">
        <v>4</v>
      </c>
      <c r="C4" s="10">
        <v>1.253E-3</v>
      </c>
      <c r="D4" s="12">
        <f>ROUND(D$3*C4,0)</f>
        <v>451</v>
      </c>
      <c r="E4" s="13">
        <f>ROUND(D4/2,0)</f>
        <v>226</v>
      </c>
      <c r="F4" s="12">
        <f>D4-E4</f>
        <v>225</v>
      </c>
    </row>
    <row r="5" spans="1:6">
      <c r="A5" s="8">
        <v>1</v>
      </c>
      <c r="B5" s="11" t="s">
        <v>1749</v>
      </c>
      <c r="C5" s="10">
        <v>0.21440999999999999</v>
      </c>
      <c r="D5" s="9">
        <f>ROUND(D$3*C5,0)</f>
        <v>77209</v>
      </c>
      <c r="E5" s="11">
        <f>ROUND(D5/2,0)</f>
        <v>38605</v>
      </c>
      <c r="F5" s="9">
        <f>D5-E5</f>
        <v>38604</v>
      </c>
    </row>
    <row r="6" spans="1:6">
      <c r="A6" s="8"/>
      <c r="B6" s="11" t="s">
        <v>6</v>
      </c>
      <c r="C6" s="11"/>
      <c r="D6" s="14">
        <v>0.336231</v>
      </c>
      <c r="E6" s="11"/>
      <c r="F6" s="11"/>
    </row>
    <row r="7" spans="1:6">
      <c r="A7" s="8"/>
      <c r="B7" s="11" t="s">
        <v>7</v>
      </c>
      <c r="C7" s="11"/>
      <c r="D7" s="15">
        <f>ROUND(D5*D6,0)</f>
        <v>25960</v>
      </c>
      <c r="E7" s="16">
        <f>ROUND(D7/2,0)</f>
        <v>12980</v>
      </c>
      <c r="F7" s="15">
        <f>D7-E7</f>
        <v>12980</v>
      </c>
    </row>
    <row r="8" spans="1:6">
      <c r="A8" s="8"/>
      <c r="B8" s="11" t="s">
        <v>8</v>
      </c>
      <c r="C8" s="11"/>
      <c r="D8" s="12">
        <f>+D5-D7</f>
        <v>51249</v>
      </c>
      <c r="E8" s="13">
        <f>ROUND(D8/2,0)</f>
        <v>25625</v>
      </c>
      <c r="F8" s="12">
        <f>D8-E8</f>
        <v>25624</v>
      </c>
    </row>
    <row r="9" spans="1:6">
      <c r="A9" s="8">
        <v>2</v>
      </c>
      <c r="B9" s="11" t="s">
        <v>1750</v>
      </c>
      <c r="C9" s="11"/>
      <c r="D9" s="9"/>
      <c r="E9" s="11"/>
      <c r="F9" s="11"/>
    </row>
    <row r="10" spans="1:6">
      <c r="A10" s="8"/>
      <c r="B10" s="11" t="s">
        <v>10</v>
      </c>
      <c r="C10" s="10">
        <v>7.6940000000000003E-3</v>
      </c>
      <c r="D10" s="12">
        <f>ROUND(D$3*C10,0)</f>
        <v>2771</v>
      </c>
      <c r="E10" s="13">
        <f>ROUND(D10/2,0)</f>
        <v>1386</v>
      </c>
      <c r="F10" s="12">
        <f>D10-E10</f>
        <v>1385</v>
      </c>
    </row>
    <row r="11" spans="1:6">
      <c r="A11" s="8"/>
      <c r="B11" s="11" t="s">
        <v>11</v>
      </c>
      <c r="C11" s="10">
        <v>1.034E-3</v>
      </c>
      <c r="D11" s="12">
        <f>ROUND(D$3*C11,0)</f>
        <v>372</v>
      </c>
      <c r="E11" s="13">
        <f>ROUND(D11/2,0)</f>
        <v>186</v>
      </c>
      <c r="F11" s="12">
        <f>D11-E11</f>
        <v>186</v>
      </c>
    </row>
    <row r="12" spans="1:6">
      <c r="A12" s="8">
        <v>2</v>
      </c>
      <c r="B12" s="11" t="s">
        <v>1751</v>
      </c>
      <c r="C12" s="11"/>
      <c r="D12" s="9"/>
      <c r="E12" s="11"/>
      <c r="F12" s="11"/>
    </row>
    <row r="13" spans="1:6">
      <c r="A13" s="8"/>
      <c r="B13" s="11" t="s">
        <v>10</v>
      </c>
      <c r="C13" s="10">
        <v>9.7900000000000005E-4</v>
      </c>
      <c r="D13" s="12">
        <f>ROUND(D$3*C13,0)</f>
        <v>353</v>
      </c>
      <c r="E13" s="13">
        <f>ROUND(D13/2,0)</f>
        <v>177</v>
      </c>
      <c r="F13" s="12">
        <f>D13-E13</f>
        <v>176</v>
      </c>
    </row>
    <row r="14" spans="1:6">
      <c r="A14" s="8"/>
      <c r="B14" s="11" t="s">
        <v>11</v>
      </c>
      <c r="C14" s="10">
        <v>1.7099999999999999E-3</v>
      </c>
      <c r="D14" s="12">
        <f>ROUND(D$3*C14,0)</f>
        <v>616</v>
      </c>
      <c r="E14" s="13">
        <f>ROUND(D14/2,0)</f>
        <v>308</v>
      </c>
      <c r="F14" s="12">
        <f>D14-E14</f>
        <v>308</v>
      </c>
    </row>
    <row r="15" spans="1:6">
      <c r="A15" s="8">
        <v>2</v>
      </c>
      <c r="B15" s="11" t="s">
        <v>181</v>
      </c>
      <c r="C15" s="11"/>
      <c r="D15" s="9"/>
      <c r="E15" s="11"/>
      <c r="F15" s="11"/>
    </row>
    <row r="16" spans="1:6">
      <c r="A16" s="8"/>
      <c r="B16" s="11" t="s">
        <v>10</v>
      </c>
      <c r="C16" s="10">
        <v>7.3099999999999999E-4</v>
      </c>
      <c r="D16" s="12">
        <f>ROUND(D$3*C16,0)</f>
        <v>263</v>
      </c>
      <c r="E16" s="13">
        <f>ROUND(D16/2,0)</f>
        <v>132</v>
      </c>
      <c r="F16" s="12">
        <f>D16-E16</f>
        <v>131</v>
      </c>
    </row>
    <row r="17" spans="1:6">
      <c r="A17" s="8"/>
      <c r="B17" s="11" t="s">
        <v>11</v>
      </c>
      <c r="C17" s="10">
        <v>6.8900000000000005E-4</v>
      </c>
      <c r="D17" s="12">
        <f>ROUND(D$3*C17,0)</f>
        <v>248</v>
      </c>
      <c r="E17" s="13">
        <f>ROUND(D17/2,0)</f>
        <v>124</v>
      </c>
      <c r="F17" s="12">
        <f>D17-E17</f>
        <v>124</v>
      </c>
    </row>
    <row r="18" spans="1:6">
      <c r="A18" s="8">
        <v>2</v>
      </c>
      <c r="B18" s="11" t="s">
        <v>203</v>
      </c>
      <c r="C18" s="11"/>
      <c r="D18" s="9"/>
      <c r="E18" s="11"/>
      <c r="F18" s="11"/>
    </row>
    <row r="19" spans="1:6">
      <c r="A19" s="8"/>
      <c r="B19" s="11" t="s">
        <v>10</v>
      </c>
      <c r="C19" s="10">
        <v>8.5140000000000007E-3</v>
      </c>
      <c r="D19" s="12">
        <f>ROUND(D$3*C19,0)</f>
        <v>3066</v>
      </c>
      <c r="E19" s="13">
        <f>ROUND(D19/2,0)</f>
        <v>1533</v>
      </c>
      <c r="F19" s="12">
        <f>D19-E19</f>
        <v>1533</v>
      </c>
    </row>
    <row r="20" spans="1:6">
      <c r="A20" s="8"/>
      <c r="B20" s="11" t="s">
        <v>11</v>
      </c>
      <c r="C20" s="10">
        <v>1.9E-3</v>
      </c>
      <c r="D20" s="12">
        <f>ROUND(D$3*C20,0)</f>
        <v>684</v>
      </c>
      <c r="E20" s="13">
        <f>ROUND(D20/2,0)</f>
        <v>342</v>
      </c>
      <c r="F20" s="12">
        <f>D20-E20</f>
        <v>342</v>
      </c>
    </row>
    <row r="21" spans="1:6">
      <c r="A21" s="8">
        <v>2</v>
      </c>
      <c r="B21" s="11" t="s">
        <v>1752</v>
      </c>
      <c r="C21" s="11"/>
      <c r="D21" s="9"/>
      <c r="E21" s="11"/>
      <c r="F21" s="11"/>
    </row>
    <row r="22" spans="1:6">
      <c r="A22" s="8"/>
      <c r="B22" s="11" t="s">
        <v>10</v>
      </c>
      <c r="C22" s="10">
        <v>1.5920000000000001E-3</v>
      </c>
      <c r="D22" s="12">
        <f>ROUND(D$3*C22,0)</f>
        <v>573</v>
      </c>
      <c r="E22" s="13">
        <f>ROUND(D22/2,0)</f>
        <v>287</v>
      </c>
      <c r="F22" s="12">
        <f>D22-E22</f>
        <v>286</v>
      </c>
    </row>
    <row r="23" spans="1:6">
      <c r="A23" s="8"/>
      <c r="B23" s="11" t="s">
        <v>11</v>
      </c>
      <c r="C23" s="10">
        <v>5.53E-4</v>
      </c>
      <c r="D23" s="12">
        <f>ROUND(D$3*C23,0)</f>
        <v>199</v>
      </c>
      <c r="E23" s="13">
        <f>ROUND(D23/2,0)</f>
        <v>100</v>
      </c>
      <c r="F23" s="12">
        <f>D23-E23</f>
        <v>99</v>
      </c>
    </row>
    <row r="24" spans="1:6">
      <c r="A24" s="8">
        <v>2</v>
      </c>
      <c r="B24" s="11" t="s">
        <v>57</v>
      </c>
      <c r="C24" s="11"/>
      <c r="D24" s="9"/>
      <c r="E24" s="11"/>
      <c r="F24" s="11"/>
    </row>
    <row r="25" spans="1:6">
      <c r="A25" s="8"/>
      <c r="B25" s="11" t="s">
        <v>10</v>
      </c>
      <c r="C25" s="10">
        <v>6.0920000000000002E-3</v>
      </c>
      <c r="D25" s="12">
        <f>ROUND(D$3*C25,0)</f>
        <v>2194</v>
      </c>
      <c r="E25" s="13">
        <f>ROUND(D25/2,0)</f>
        <v>1097</v>
      </c>
      <c r="F25" s="12">
        <f>D25-E25</f>
        <v>1097</v>
      </c>
    </row>
    <row r="26" spans="1:6">
      <c r="A26" s="8"/>
      <c r="B26" s="11" t="s">
        <v>11</v>
      </c>
      <c r="C26" s="10">
        <v>4.8390000000000004E-3</v>
      </c>
      <c r="D26" s="12">
        <f>ROUND(D$3*C26,0)</f>
        <v>1743</v>
      </c>
      <c r="E26" s="13">
        <f>ROUND(D26/2,0)</f>
        <v>872</v>
      </c>
      <c r="F26" s="12">
        <f>D26-E26</f>
        <v>871</v>
      </c>
    </row>
    <row r="27" spans="1:6">
      <c r="A27" s="8">
        <v>2</v>
      </c>
      <c r="B27" s="11" t="s">
        <v>1753</v>
      </c>
      <c r="C27" s="11"/>
      <c r="D27" s="9"/>
      <c r="E27" s="11"/>
      <c r="F27" s="11"/>
    </row>
    <row r="28" spans="1:6">
      <c r="A28" s="8"/>
      <c r="B28" s="11" t="s">
        <v>10</v>
      </c>
      <c r="C28" s="10">
        <v>2.3000000000000001E-4</v>
      </c>
      <c r="D28" s="12">
        <f t="shared" ref="D28:D35" si="0">ROUND(D$3*C28,0)</f>
        <v>83</v>
      </c>
      <c r="E28" s="13">
        <f t="shared" ref="E28:E35" si="1">ROUND(D28/2,0)</f>
        <v>42</v>
      </c>
      <c r="F28" s="12">
        <f t="shared" ref="F28:F35" si="2">D28-E28</f>
        <v>41</v>
      </c>
    </row>
    <row r="29" spans="1:6">
      <c r="A29" s="8"/>
      <c r="B29" s="11" t="s">
        <v>11</v>
      </c>
      <c r="C29" s="10">
        <v>1.25E-4</v>
      </c>
      <c r="D29" s="12">
        <f t="shared" si="0"/>
        <v>45</v>
      </c>
      <c r="E29" s="13">
        <f t="shared" si="1"/>
        <v>23</v>
      </c>
      <c r="F29" s="12">
        <f t="shared" si="2"/>
        <v>22</v>
      </c>
    </row>
    <row r="30" spans="1:6">
      <c r="A30" s="8">
        <v>3</v>
      </c>
      <c r="B30" s="11" t="s">
        <v>1754</v>
      </c>
      <c r="C30" s="10">
        <v>1.3129999999999999E-3</v>
      </c>
      <c r="D30" s="12">
        <f t="shared" si="0"/>
        <v>473</v>
      </c>
      <c r="E30" s="13">
        <f t="shared" si="1"/>
        <v>237</v>
      </c>
      <c r="F30" s="12">
        <f t="shared" si="2"/>
        <v>236</v>
      </c>
    </row>
    <row r="31" spans="1:6">
      <c r="A31" s="8">
        <v>3</v>
      </c>
      <c r="B31" s="11" t="s">
        <v>1755</v>
      </c>
      <c r="C31" s="10">
        <v>9.9200000000000004E-4</v>
      </c>
      <c r="D31" s="12">
        <f t="shared" si="0"/>
        <v>357</v>
      </c>
      <c r="E31" s="13">
        <f t="shared" si="1"/>
        <v>179</v>
      </c>
      <c r="F31" s="12">
        <f t="shared" si="2"/>
        <v>178</v>
      </c>
    </row>
    <row r="32" spans="1:6">
      <c r="A32" s="8">
        <v>3</v>
      </c>
      <c r="B32" s="11" t="s">
        <v>1756</v>
      </c>
      <c r="C32" s="10">
        <v>2.5801999999999999E-2</v>
      </c>
      <c r="D32" s="12">
        <f t="shared" si="0"/>
        <v>9291</v>
      </c>
      <c r="E32" s="13">
        <f t="shared" si="1"/>
        <v>4646</v>
      </c>
      <c r="F32" s="12">
        <f t="shared" si="2"/>
        <v>4645</v>
      </c>
    </row>
    <row r="33" spans="1:6">
      <c r="A33" s="8">
        <v>3</v>
      </c>
      <c r="B33" s="11" t="s">
        <v>1757</v>
      </c>
      <c r="C33" s="10">
        <v>5.9000000000000003E-4</v>
      </c>
      <c r="D33" s="12">
        <f t="shared" si="0"/>
        <v>212</v>
      </c>
      <c r="E33" s="13">
        <f t="shared" si="1"/>
        <v>106</v>
      </c>
      <c r="F33" s="12">
        <f t="shared" si="2"/>
        <v>106</v>
      </c>
    </row>
    <row r="34" spans="1:6">
      <c r="A34" s="8">
        <v>3</v>
      </c>
      <c r="B34" s="11" t="s">
        <v>1758</v>
      </c>
      <c r="C34" s="10">
        <v>7.4989E-2</v>
      </c>
      <c r="D34" s="12">
        <f t="shared" si="0"/>
        <v>27003</v>
      </c>
      <c r="E34" s="13">
        <f t="shared" si="1"/>
        <v>13502</v>
      </c>
      <c r="F34" s="12">
        <f t="shared" si="2"/>
        <v>13501</v>
      </c>
    </row>
    <row r="35" spans="1:6">
      <c r="A35" s="8">
        <v>4</v>
      </c>
      <c r="B35" s="11" t="s">
        <v>1759</v>
      </c>
      <c r="C35" s="10">
        <v>0.299896</v>
      </c>
      <c r="D35" s="9">
        <f t="shared" si="0"/>
        <v>107992</v>
      </c>
      <c r="E35" s="11">
        <f t="shared" si="1"/>
        <v>53996</v>
      </c>
      <c r="F35" s="9">
        <f t="shared" si="2"/>
        <v>53996</v>
      </c>
    </row>
    <row r="36" spans="1:6">
      <c r="A36" s="8"/>
      <c r="B36" s="11" t="s">
        <v>28</v>
      </c>
      <c r="C36" s="11"/>
      <c r="D36" s="14">
        <v>0.50551199999999996</v>
      </c>
      <c r="E36" s="11"/>
      <c r="F36" s="11"/>
    </row>
    <row r="37" spans="1:6">
      <c r="A37" s="8"/>
      <c r="B37" s="11" t="s">
        <v>29</v>
      </c>
      <c r="C37" s="11"/>
      <c r="D37" s="15">
        <f>ROUND(D35*D36,0)</f>
        <v>54591</v>
      </c>
      <c r="E37" s="16">
        <f>ROUND(D37/2,0)</f>
        <v>27296</v>
      </c>
      <c r="F37" s="15">
        <f>D37-E37</f>
        <v>27295</v>
      </c>
    </row>
    <row r="38" spans="1:6">
      <c r="A38" s="8"/>
      <c r="B38" s="11" t="s">
        <v>30</v>
      </c>
      <c r="C38" s="11"/>
      <c r="D38" s="12">
        <f>+D35-D37</f>
        <v>53401</v>
      </c>
      <c r="E38" s="13">
        <f>ROUND(D38/2,0)</f>
        <v>26701</v>
      </c>
      <c r="F38" s="12">
        <f>D38-E38</f>
        <v>26700</v>
      </c>
    </row>
    <row r="39" spans="1:6">
      <c r="A39" s="8">
        <v>4</v>
      </c>
      <c r="B39" s="11" t="s">
        <v>1760</v>
      </c>
      <c r="C39" s="10">
        <v>0.266567</v>
      </c>
      <c r="D39" s="9">
        <f>ROUND(D$3*C39,0)</f>
        <v>95991</v>
      </c>
      <c r="E39" s="11">
        <f>ROUND(D39/2,0)</f>
        <v>47996</v>
      </c>
      <c r="F39" s="9">
        <f>D39-E39</f>
        <v>47995</v>
      </c>
    </row>
    <row r="40" spans="1:6">
      <c r="A40" s="8"/>
      <c r="B40" s="11" t="s">
        <v>28</v>
      </c>
      <c r="C40" s="11"/>
      <c r="D40" s="14">
        <v>0.44625799999999999</v>
      </c>
      <c r="E40" s="11"/>
      <c r="F40" s="11"/>
    </row>
    <row r="41" spans="1:6">
      <c r="A41" s="8"/>
      <c r="B41" s="11" t="s">
        <v>29</v>
      </c>
      <c r="C41" s="11"/>
      <c r="D41" s="15">
        <f>ROUND(D39*D40,0)</f>
        <v>42837</v>
      </c>
      <c r="E41" s="16">
        <f>ROUND(D41/2,0)</f>
        <v>21419</v>
      </c>
      <c r="F41" s="15">
        <f>D41-E41</f>
        <v>21418</v>
      </c>
    </row>
    <row r="42" spans="1:6">
      <c r="A42" s="8"/>
      <c r="B42" s="11" t="s">
        <v>30</v>
      </c>
      <c r="C42" s="11"/>
      <c r="D42" s="12">
        <f>+D39-D41</f>
        <v>53154</v>
      </c>
      <c r="E42" s="13">
        <f>ROUND(D42/2,0)</f>
        <v>26577</v>
      </c>
      <c r="F42" s="12">
        <f>D42-E42</f>
        <v>26577</v>
      </c>
    </row>
    <row r="43" spans="1:6">
      <c r="A43" s="8">
        <v>4</v>
      </c>
      <c r="B43" s="11" t="s">
        <v>1761</v>
      </c>
      <c r="C43" s="10">
        <v>6.5846000000000002E-2</v>
      </c>
      <c r="D43" s="9">
        <f>ROUND(D$3*C43,0)</f>
        <v>23711</v>
      </c>
      <c r="E43" s="11">
        <f>ROUND(D43/2,0)</f>
        <v>11856</v>
      </c>
      <c r="F43" s="9">
        <f>D43-E43</f>
        <v>11855</v>
      </c>
    </row>
    <row r="44" spans="1:6">
      <c r="A44" s="8"/>
      <c r="B44" s="11" t="s">
        <v>28</v>
      </c>
      <c r="C44" s="11"/>
      <c r="D44" s="14">
        <v>0.53324499999999997</v>
      </c>
      <c r="E44" s="11"/>
      <c r="F44" s="11"/>
    </row>
    <row r="45" spans="1:6">
      <c r="A45" s="8"/>
      <c r="B45" s="11" t="s">
        <v>29</v>
      </c>
      <c r="C45" s="11"/>
      <c r="D45" s="15">
        <f>ROUND(D43*D44,0)</f>
        <v>12644</v>
      </c>
      <c r="E45" s="16">
        <f t="shared" ref="E45:E50" si="3">ROUND(D45/2,0)</f>
        <v>6322</v>
      </c>
      <c r="F45" s="15">
        <f t="shared" ref="F45:F50" si="4">D45-E45</f>
        <v>6322</v>
      </c>
    </row>
    <row r="46" spans="1:6">
      <c r="A46" s="8"/>
      <c r="B46" s="11" t="s">
        <v>30</v>
      </c>
      <c r="C46" s="11"/>
      <c r="D46" s="12">
        <f>+D43-D45</f>
        <v>11067</v>
      </c>
      <c r="E46" s="13">
        <f t="shared" si="3"/>
        <v>5534</v>
      </c>
      <c r="F46" s="12">
        <f t="shared" si="4"/>
        <v>5533</v>
      </c>
    </row>
    <row r="47" spans="1:6">
      <c r="A47" s="8">
        <v>5</v>
      </c>
      <c r="B47" s="11" t="s">
        <v>1762</v>
      </c>
      <c r="C47" s="10">
        <v>3.0170000000000002E-3</v>
      </c>
      <c r="D47" s="12">
        <f>ROUND(D$3*C47,0)</f>
        <v>1086</v>
      </c>
      <c r="E47" s="13">
        <f t="shared" si="3"/>
        <v>543</v>
      </c>
      <c r="F47" s="12">
        <f t="shared" si="4"/>
        <v>543</v>
      </c>
    </row>
    <row r="48" spans="1:6">
      <c r="A48" s="8">
        <v>5</v>
      </c>
      <c r="B48" s="11" t="s">
        <v>1763</v>
      </c>
      <c r="C48" s="10">
        <v>1.673E-3</v>
      </c>
      <c r="D48" s="12">
        <f>ROUND(D$3*C48,0)</f>
        <v>602</v>
      </c>
      <c r="E48" s="13">
        <f t="shared" si="3"/>
        <v>301</v>
      </c>
      <c r="F48" s="12">
        <f t="shared" si="4"/>
        <v>301</v>
      </c>
    </row>
    <row r="49" spans="1:8">
      <c r="A49" s="8">
        <v>5</v>
      </c>
      <c r="B49" s="11" t="s">
        <v>1764</v>
      </c>
      <c r="C49" s="10">
        <v>6.9700000000000317E-3</v>
      </c>
      <c r="D49" s="12">
        <f>+D3-SUM(D4:D5)-SUM(D10:D35)-D39-D43-SUM(D47:D48)</f>
        <v>2511</v>
      </c>
      <c r="E49" s="13">
        <f t="shared" si="3"/>
        <v>1256</v>
      </c>
      <c r="F49" s="12">
        <f t="shared" si="4"/>
        <v>1255</v>
      </c>
    </row>
    <row r="50" spans="1:8">
      <c r="A50" s="8">
        <v>6</v>
      </c>
      <c r="B50" s="11" t="s">
        <v>1765</v>
      </c>
      <c r="C50" s="10">
        <v>0</v>
      </c>
      <c r="D50" s="12">
        <f>ROUND(D$3*C50,0)</f>
        <v>0</v>
      </c>
      <c r="E50" s="13">
        <f t="shared" si="3"/>
        <v>0</v>
      </c>
      <c r="F50" s="12">
        <f t="shared" si="4"/>
        <v>0</v>
      </c>
    </row>
    <row r="51" spans="1:8">
      <c r="A51" s="8"/>
      <c r="B51" s="28" t="s">
        <v>288</v>
      </c>
      <c r="C51" s="10">
        <v>1</v>
      </c>
      <c r="D51" s="12">
        <f>+D4+SUM(D7:D34)+SUM(D37:D38)+SUM(D41:D42)+SUM(D45:D50)</f>
        <v>360099</v>
      </c>
      <c r="E51" s="12">
        <f>+E4+SUM(E7:E34)+SUM(E37:E38)+SUM(E41:E42)+SUM(E45:E50)</f>
        <v>180059</v>
      </c>
      <c r="F51" s="12">
        <f>+F4+SUM(F7:F34)+SUM(F37:F38)+SUM(F41:F42)+SUM(F45:F50)</f>
        <v>180040</v>
      </c>
    </row>
    <row r="52" spans="1:8">
      <c r="B52" s="18" t="s">
        <v>38</v>
      </c>
      <c r="D52" s="19">
        <f>+D4</f>
        <v>451</v>
      </c>
      <c r="E52" s="19">
        <f>+E4</f>
        <v>226</v>
      </c>
      <c r="F52" s="19">
        <f>+F4</f>
        <v>225</v>
      </c>
    </row>
    <row r="53" spans="1:8">
      <c r="B53" s="2" t="s">
        <v>39</v>
      </c>
      <c r="D53" s="19">
        <f>+D7</f>
        <v>25960</v>
      </c>
      <c r="E53" s="19">
        <f>+E7</f>
        <v>12980</v>
      </c>
      <c r="F53" s="19">
        <f>+F7</f>
        <v>12980</v>
      </c>
    </row>
    <row r="54" spans="1:8">
      <c r="B54" s="2" t="s">
        <v>40</v>
      </c>
      <c r="D54" s="19">
        <f>+D37+D41+D45</f>
        <v>110072</v>
      </c>
      <c r="E54" s="19">
        <f>+E37+E41+E45</f>
        <v>55037</v>
      </c>
      <c r="F54" s="19">
        <f>+F37+F41+F45</f>
        <v>55035</v>
      </c>
      <c r="H54" s="3">
        <v>1</v>
      </c>
    </row>
    <row r="55" spans="1:8">
      <c r="B55" s="18" t="s">
        <v>41</v>
      </c>
      <c r="D55" s="19">
        <f>+D51-D52-D53-D54</f>
        <v>223616</v>
      </c>
      <c r="E55" s="19">
        <f>+E51-E52-E53-E54</f>
        <v>111816</v>
      </c>
      <c r="F55" s="19">
        <f>+F51-F52-F53-F54</f>
        <v>111800</v>
      </c>
      <c r="H55" s="3">
        <v>2</v>
      </c>
    </row>
    <row r="56" spans="1:8" hidden="1"/>
    <row r="57" spans="1:8" hidden="1">
      <c r="B57" s="3" t="s">
        <v>42</v>
      </c>
      <c r="C57" s="4">
        <v>-9.9999999996804034E-7</v>
      </c>
      <c r="D57" s="3">
        <f>+D49-ROUND(D3*C49,0)</f>
        <v>1</v>
      </c>
    </row>
    <row r="58" spans="1:8" hidden="1"/>
    <row r="59" spans="1:8" hidden="1"/>
    <row r="60" spans="1:8" hidden="1"/>
    <row r="61" spans="1:8" hidden="1"/>
    <row r="62" spans="1:8" hidden="1"/>
    <row r="63" spans="1:8" hidden="1"/>
    <row r="64" spans="1:8"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87">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A1" s="41"/>
      <c r="B1" s="2" t="s">
        <v>1766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Worksheet'!$D$88</f>
        <v>59011</v>
      </c>
      <c r="E3" s="11"/>
      <c r="F3" s="11"/>
    </row>
    <row r="4" spans="1:6">
      <c r="A4" s="8">
        <v>0</v>
      </c>
      <c r="B4" s="11" t="s">
        <v>4</v>
      </c>
      <c r="C4" s="10">
        <v>1.3699999999999999E-3</v>
      </c>
      <c r="D4" s="12">
        <f>ROUND(D$3*C4,0)</f>
        <v>81</v>
      </c>
      <c r="E4" s="13">
        <f>ROUND(D4/2,0)</f>
        <v>41</v>
      </c>
      <c r="F4" s="12">
        <f>D4-E4</f>
        <v>40</v>
      </c>
    </row>
    <row r="5" spans="1:6">
      <c r="A5" s="8">
        <v>1</v>
      </c>
      <c r="B5" s="11" t="s">
        <v>1767</v>
      </c>
      <c r="C5" s="10">
        <v>0.313029</v>
      </c>
      <c r="D5" s="9">
        <f>ROUND(D$3*C5,0)</f>
        <v>18472</v>
      </c>
      <c r="E5" s="11">
        <f>ROUND(D5/2,0)</f>
        <v>9236</v>
      </c>
      <c r="F5" s="9">
        <f>D5-E5</f>
        <v>9236</v>
      </c>
    </row>
    <row r="6" spans="1:6">
      <c r="A6" s="8"/>
      <c r="B6" s="11" t="s">
        <v>6</v>
      </c>
      <c r="C6" s="11"/>
      <c r="D6" s="14">
        <v>9.2796000000000003E-2</v>
      </c>
      <c r="E6" s="11"/>
      <c r="F6" s="11"/>
    </row>
    <row r="7" spans="1:6">
      <c r="A7" s="8"/>
      <c r="B7" s="11" t="s">
        <v>7</v>
      </c>
      <c r="C7" s="11"/>
      <c r="D7" s="15">
        <f>ROUND(D5*D6,0)</f>
        <v>1714</v>
      </c>
      <c r="E7" s="16">
        <f>ROUND(D7/2,0)</f>
        <v>857</v>
      </c>
      <c r="F7" s="15">
        <f>D7-E7</f>
        <v>857</v>
      </c>
    </row>
    <row r="8" spans="1:6">
      <c r="A8" s="8"/>
      <c r="B8" s="11" t="s">
        <v>8</v>
      </c>
      <c r="C8" s="11"/>
      <c r="D8" s="12">
        <f>+D5-D7</f>
        <v>16758</v>
      </c>
      <c r="E8" s="13">
        <f>ROUND(D8/2,0)</f>
        <v>8379</v>
      </c>
      <c r="F8" s="12">
        <f>D8-E8</f>
        <v>8379</v>
      </c>
    </row>
    <row r="9" spans="1:6">
      <c r="A9" s="8">
        <v>2</v>
      </c>
      <c r="B9" s="11" t="s">
        <v>46</v>
      </c>
      <c r="C9" s="11"/>
      <c r="D9" s="9"/>
      <c r="E9" s="11"/>
      <c r="F9" s="11"/>
    </row>
    <row r="10" spans="1:6">
      <c r="A10" s="8"/>
      <c r="B10" s="11" t="s">
        <v>10</v>
      </c>
      <c r="C10" s="10">
        <v>1.768E-3</v>
      </c>
      <c r="D10" s="12">
        <f>ROUND(D$3*C10,0)</f>
        <v>104</v>
      </c>
      <c r="E10" s="13">
        <f>ROUND(D10/2,0)</f>
        <v>52</v>
      </c>
      <c r="F10" s="12">
        <f>D10-E10</f>
        <v>52</v>
      </c>
    </row>
    <row r="11" spans="1:6">
      <c r="A11" s="8"/>
      <c r="B11" s="11" t="s">
        <v>11</v>
      </c>
      <c r="C11" s="10">
        <v>3.5E-4</v>
      </c>
      <c r="D11" s="12">
        <f>ROUND(D$3*C11,0)</f>
        <v>21</v>
      </c>
      <c r="E11" s="13">
        <f>ROUND(D11/2,0)</f>
        <v>11</v>
      </c>
      <c r="F11" s="12">
        <f>D11-E11</f>
        <v>10</v>
      </c>
    </row>
    <row r="12" spans="1:6">
      <c r="A12" s="8">
        <v>2</v>
      </c>
      <c r="B12" s="11" t="s">
        <v>835</v>
      </c>
      <c r="C12" s="11"/>
      <c r="D12" s="9"/>
      <c r="E12" s="11"/>
      <c r="F12" s="11"/>
    </row>
    <row r="13" spans="1:6">
      <c r="A13" s="8"/>
      <c r="B13" s="11" t="s">
        <v>10</v>
      </c>
      <c r="C13" s="10">
        <v>8.4400000000000002E-4</v>
      </c>
      <c r="D13" s="12">
        <f>ROUND(D$3*C13,0)</f>
        <v>50</v>
      </c>
      <c r="E13" s="13">
        <f>ROUND(D13/2,0)</f>
        <v>25</v>
      </c>
      <c r="F13" s="12">
        <f>D13-E13</f>
        <v>25</v>
      </c>
    </row>
    <row r="14" spans="1:6">
      <c r="A14" s="8"/>
      <c r="B14" s="11" t="s">
        <v>11</v>
      </c>
      <c r="C14" s="10">
        <v>3.5E-4</v>
      </c>
      <c r="D14" s="12">
        <f>ROUND(D$3*C14,0)</f>
        <v>21</v>
      </c>
      <c r="E14" s="13">
        <f>ROUND(D14/2,0)</f>
        <v>11</v>
      </c>
      <c r="F14" s="12">
        <f>D14-E14</f>
        <v>10</v>
      </c>
    </row>
    <row r="15" spans="1:6">
      <c r="A15" s="8">
        <v>2</v>
      </c>
      <c r="B15" s="11" t="s">
        <v>1768</v>
      </c>
      <c r="C15" s="11"/>
      <c r="D15" s="9"/>
      <c r="E15" s="11"/>
      <c r="F15" s="11"/>
    </row>
    <row r="16" spans="1:6">
      <c r="A16" s="8"/>
      <c r="B16" s="11" t="s">
        <v>10</v>
      </c>
      <c r="C16" s="10">
        <v>3.5999999999999999E-3</v>
      </c>
      <c r="D16" s="12">
        <f>ROUND(D$3*C16,0)</f>
        <v>212</v>
      </c>
      <c r="E16" s="13">
        <f>ROUND(D16/2,0)</f>
        <v>106</v>
      </c>
      <c r="F16" s="12">
        <f>D16-E16</f>
        <v>106</v>
      </c>
    </row>
    <row r="17" spans="1:6">
      <c r="A17" s="8"/>
      <c r="B17" s="11" t="s">
        <v>11</v>
      </c>
      <c r="C17" s="10">
        <v>2.0869999999999999E-3</v>
      </c>
      <c r="D17" s="12">
        <f>ROUND(D$3*C17,0)</f>
        <v>123</v>
      </c>
      <c r="E17" s="13">
        <f>ROUND(D17/2,0)</f>
        <v>62</v>
      </c>
      <c r="F17" s="12">
        <f>D17-E17</f>
        <v>61</v>
      </c>
    </row>
    <row r="18" spans="1:6">
      <c r="A18" s="8">
        <v>2</v>
      </c>
      <c r="B18" s="11" t="s">
        <v>181</v>
      </c>
      <c r="C18" s="11"/>
      <c r="D18" s="9"/>
      <c r="E18" s="11"/>
      <c r="F18" s="11"/>
    </row>
    <row r="19" spans="1:6">
      <c r="A19" s="8"/>
      <c r="B19" s="11" t="s">
        <v>10</v>
      </c>
      <c r="C19" s="10">
        <v>6.2760000000000003E-3</v>
      </c>
      <c r="D19" s="12">
        <f>ROUND(D$3*C19,0)</f>
        <v>370</v>
      </c>
      <c r="E19" s="13">
        <f>ROUND(D19/2,0)</f>
        <v>185</v>
      </c>
      <c r="F19" s="12">
        <f>D19-E19</f>
        <v>185</v>
      </c>
    </row>
    <row r="20" spans="1:6">
      <c r="A20" s="8"/>
      <c r="B20" s="11" t="s">
        <v>11</v>
      </c>
      <c r="C20" s="10">
        <v>1.3060000000000001E-3</v>
      </c>
      <c r="D20" s="12">
        <f>ROUND(D$3*C20,0)</f>
        <v>77</v>
      </c>
      <c r="E20" s="13">
        <f>ROUND(D20/2,0)</f>
        <v>39</v>
      </c>
      <c r="F20" s="12">
        <f>D20-E20</f>
        <v>38</v>
      </c>
    </row>
    <row r="21" spans="1:6">
      <c r="A21" s="8">
        <v>2</v>
      </c>
      <c r="B21" s="11" t="s">
        <v>1769</v>
      </c>
      <c r="C21" s="11"/>
      <c r="D21" s="9"/>
      <c r="E21" s="11"/>
      <c r="F21" s="11"/>
    </row>
    <row r="22" spans="1:6">
      <c r="A22" s="8"/>
      <c r="B22" s="11" t="s">
        <v>10</v>
      </c>
      <c r="C22" s="10">
        <v>2.405E-3</v>
      </c>
      <c r="D22" s="12">
        <f>ROUND(D$3*C22,0)</f>
        <v>142</v>
      </c>
      <c r="E22" s="13">
        <f>ROUND(D22/2,0)</f>
        <v>71</v>
      </c>
      <c r="F22" s="12">
        <f>D22-E22</f>
        <v>71</v>
      </c>
    </row>
    <row r="23" spans="1:6">
      <c r="A23" s="8"/>
      <c r="B23" s="11" t="s">
        <v>11</v>
      </c>
      <c r="C23" s="10">
        <v>7.3300000000000004E-4</v>
      </c>
      <c r="D23" s="12">
        <f>ROUND(D$3*C23,0)</f>
        <v>43</v>
      </c>
      <c r="E23" s="13">
        <f>ROUND(D23/2,0)</f>
        <v>22</v>
      </c>
      <c r="F23" s="12">
        <f>D23-E23</f>
        <v>21</v>
      </c>
    </row>
    <row r="24" spans="1:6">
      <c r="A24" s="8">
        <v>2</v>
      </c>
      <c r="B24" s="11" t="s">
        <v>1770</v>
      </c>
      <c r="C24" s="11"/>
      <c r="D24" s="9"/>
      <c r="E24" s="11"/>
      <c r="F24" s="11"/>
    </row>
    <row r="25" spans="1:6">
      <c r="A25" s="8"/>
      <c r="B25" s="11" t="s">
        <v>10</v>
      </c>
      <c r="C25" s="10">
        <v>1.529E-3</v>
      </c>
      <c r="D25" s="12">
        <f>ROUND(D$3*C25,0)</f>
        <v>90</v>
      </c>
      <c r="E25" s="13">
        <f>ROUND(D25/2,0)</f>
        <v>45</v>
      </c>
      <c r="F25" s="12">
        <f>D25-E25</f>
        <v>45</v>
      </c>
    </row>
    <row r="26" spans="1:6">
      <c r="A26" s="8"/>
      <c r="B26" s="11" t="s">
        <v>11</v>
      </c>
      <c r="C26" s="10">
        <v>9.0799999999999995E-4</v>
      </c>
      <c r="D26" s="12">
        <f>ROUND(D$3*C26,0)</f>
        <v>54</v>
      </c>
      <c r="E26" s="13">
        <f>ROUND(D26/2,0)</f>
        <v>27</v>
      </c>
      <c r="F26" s="12">
        <f>D26-E26</f>
        <v>27</v>
      </c>
    </row>
    <row r="27" spans="1:6">
      <c r="A27" s="8">
        <v>2</v>
      </c>
      <c r="B27" s="11" t="s">
        <v>858</v>
      </c>
      <c r="C27" s="11"/>
      <c r="D27" s="9"/>
      <c r="E27" s="11"/>
      <c r="F27" s="11"/>
    </row>
    <row r="28" spans="1:6">
      <c r="A28" s="8"/>
      <c r="B28" s="11" t="s">
        <v>10</v>
      </c>
      <c r="C28" s="10">
        <v>3.8200000000000002E-4</v>
      </c>
      <c r="D28" s="12">
        <f>ROUND(D$3*C28,0)</f>
        <v>23</v>
      </c>
      <c r="E28" s="13">
        <f>ROUND(D28/2,0)</f>
        <v>12</v>
      </c>
      <c r="F28" s="12">
        <f>D28-E28</f>
        <v>11</v>
      </c>
    </row>
    <row r="29" spans="1:6">
      <c r="A29" s="8"/>
      <c r="B29" s="11" t="s">
        <v>11</v>
      </c>
      <c r="C29" s="10">
        <v>1.4300000000000001E-4</v>
      </c>
      <c r="D29" s="12">
        <f>ROUND(D$3*C29,0)</f>
        <v>8</v>
      </c>
      <c r="E29" s="13">
        <f>ROUND(D29/2,0)</f>
        <v>4</v>
      </c>
      <c r="F29" s="12">
        <f>D29-E29</f>
        <v>4</v>
      </c>
    </row>
    <row r="30" spans="1:6">
      <c r="A30" s="8">
        <v>2</v>
      </c>
      <c r="B30" s="11" t="s">
        <v>113</v>
      </c>
      <c r="C30" s="11"/>
      <c r="D30" s="9"/>
      <c r="E30" s="11"/>
      <c r="F30" s="11"/>
    </row>
    <row r="31" spans="1:6">
      <c r="A31" s="8"/>
      <c r="B31" s="11" t="s">
        <v>10</v>
      </c>
      <c r="C31" s="10">
        <v>1.338E-3</v>
      </c>
      <c r="D31" s="12">
        <f>ROUND(D$3*C31,0)</f>
        <v>79</v>
      </c>
      <c r="E31" s="13">
        <f>ROUND(D31/2,0)</f>
        <v>40</v>
      </c>
      <c r="F31" s="12">
        <f>D31-E31</f>
        <v>39</v>
      </c>
    </row>
    <row r="32" spans="1:6">
      <c r="A32" s="8"/>
      <c r="B32" s="11" t="s">
        <v>11</v>
      </c>
      <c r="C32" s="10">
        <v>4.1399999999999998E-4</v>
      </c>
      <c r="D32" s="12">
        <f>ROUND(D$3*C32,0)</f>
        <v>24</v>
      </c>
      <c r="E32" s="13">
        <f>ROUND(D32/2,0)</f>
        <v>12</v>
      </c>
      <c r="F32" s="12">
        <f>D32-E32</f>
        <v>12</v>
      </c>
    </row>
    <row r="33" spans="1:6">
      <c r="A33" s="8">
        <v>2</v>
      </c>
      <c r="B33" s="11" t="s">
        <v>744</v>
      </c>
      <c r="C33" s="11"/>
      <c r="D33" s="9"/>
      <c r="E33" s="11"/>
      <c r="F33" s="11"/>
    </row>
    <row r="34" spans="1:6">
      <c r="A34" s="8"/>
      <c r="B34" s="11" t="s">
        <v>10</v>
      </c>
      <c r="C34" s="10">
        <v>3.8200000000000002E-4</v>
      </c>
      <c r="D34" s="12">
        <f>ROUND(D$3*C34,0)</f>
        <v>23</v>
      </c>
      <c r="E34" s="13">
        <f>ROUND(D34/2,0)</f>
        <v>12</v>
      </c>
      <c r="F34" s="12">
        <f>D34-E34</f>
        <v>11</v>
      </c>
    </row>
    <row r="35" spans="1:6">
      <c r="A35" s="8"/>
      <c r="B35" s="11" t="s">
        <v>11</v>
      </c>
      <c r="C35" s="10">
        <v>2.8699999999999998E-4</v>
      </c>
      <c r="D35" s="12">
        <f>ROUND(D$3*C35,0)</f>
        <v>17</v>
      </c>
      <c r="E35" s="13">
        <f>ROUND(D35/2,0)</f>
        <v>9</v>
      </c>
      <c r="F35" s="12">
        <f>D35-E35</f>
        <v>8</v>
      </c>
    </row>
    <row r="36" spans="1:6">
      <c r="A36" s="8">
        <v>2</v>
      </c>
      <c r="B36" s="11" t="s">
        <v>1626</v>
      </c>
      <c r="C36" s="11"/>
      <c r="D36" s="9"/>
      <c r="E36" s="11"/>
      <c r="F36" s="11"/>
    </row>
    <row r="37" spans="1:6">
      <c r="A37" s="8"/>
      <c r="B37" s="11" t="s">
        <v>10</v>
      </c>
      <c r="C37" s="10">
        <v>6.0499999999999996E-4</v>
      </c>
      <c r="D37" s="12">
        <f>ROUND(D$3*C37,0)</f>
        <v>36</v>
      </c>
      <c r="E37" s="13">
        <f>ROUND(D37/2,0)</f>
        <v>18</v>
      </c>
      <c r="F37" s="12">
        <f>D37-E37</f>
        <v>18</v>
      </c>
    </row>
    <row r="38" spans="1:6">
      <c r="A38" s="8"/>
      <c r="B38" s="11" t="s">
        <v>11</v>
      </c>
      <c r="C38" s="10">
        <v>3.0299999999999999E-4</v>
      </c>
      <c r="D38" s="12">
        <f>ROUND(D$3*C38,0)</f>
        <v>18</v>
      </c>
      <c r="E38" s="13">
        <f>ROUND(D38/2,0)</f>
        <v>9</v>
      </c>
      <c r="F38" s="12">
        <f>D38-E38</f>
        <v>9</v>
      </c>
    </row>
    <row r="39" spans="1:6">
      <c r="A39" s="8">
        <v>2</v>
      </c>
      <c r="B39" s="11" t="s">
        <v>272</v>
      </c>
      <c r="C39" s="11"/>
      <c r="D39" s="9"/>
      <c r="E39" s="11"/>
      <c r="F39" s="11"/>
    </row>
    <row r="40" spans="1:6">
      <c r="A40" s="8"/>
      <c r="B40" s="11" t="s">
        <v>10</v>
      </c>
      <c r="C40" s="10">
        <v>4.6200000000000001E-4</v>
      </c>
      <c r="D40" s="12">
        <f>ROUND(D$3*C40,0)</f>
        <v>27</v>
      </c>
      <c r="E40" s="13">
        <f>ROUND(D40/2,0)</f>
        <v>14</v>
      </c>
      <c r="F40" s="12">
        <f>D40-E40</f>
        <v>13</v>
      </c>
    </row>
    <row r="41" spans="1:6">
      <c r="A41" s="8"/>
      <c r="B41" s="11" t="s">
        <v>11</v>
      </c>
      <c r="C41" s="10">
        <v>2.8699999999999998E-4</v>
      </c>
      <c r="D41" s="12">
        <f>ROUND(D$3*C41,0)</f>
        <v>17</v>
      </c>
      <c r="E41" s="13">
        <f>ROUND(D41/2,0)</f>
        <v>9</v>
      </c>
      <c r="F41" s="12">
        <f>D41-E41</f>
        <v>8</v>
      </c>
    </row>
    <row r="42" spans="1:6">
      <c r="A42" s="8">
        <v>2</v>
      </c>
      <c r="B42" s="11" t="s">
        <v>22</v>
      </c>
      <c r="C42" s="11"/>
      <c r="D42" s="9"/>
      <c r="E42" s="11"/>
      <c r="F42" s="11"/>
    </row>
    <row r="43" spans="1:6">
      <c r="A43" s="8"/>
      <c r="B43" s="11" t="s">
        <v>10</v>
      </c>
      <c r="C43" s="10">
        <v>1.27E-4</v>
      </c>
      <c r="D43" s="12">
        <f t="shared" ref="D43:D49" si="0">ROUND(D$3*C43,0)</f>
        <v>7</v>
      </c>
      <c r="E43" s="13">
        <f t="shared" ref="E43:E49" si="1">ROUND(D43/2,0)</f>
        <v>4</v>
      </c>
      <c r="F43" s="12">
        <f t="shared" ref="F43:F49" si="2">D43-E43</f>
        <v>3</v>
      </c>
    </row>
    <row r="44" spans="1:6">
      <c r="A44" s="8"/>
      <c r="B44" s="11" t="s">
        <v>11</v>
      </c>
      <c r="C44" s="10">
        <v>0</v>
      </c>
      <c r="D44" s="12">
        <f t="shared" si="0"/>
        <v>0</v>
      </c>
      <c r="E44" s="13">
        <f t="shared" si="1"/>
        <v>0</v>
      </c>
      <c r="F44" s="12">
        <f t="shared" si="2"/>
        <v>0</v>
      </c>
    </row>
    <row r="45" spans="1:6">
      <c r="A45" s="8">
        <v>3</v>
      </c>
      <c r="B45" s="11" t="s">
        <v>1771</v>
      </c>
      <c r="C45" s="10">
        <v>0</v>
      </c>
      <c r="D45" s="12">
        <f t="shared" si="0"/>
        <v>0</v>
      </c>
      <c r="E45" s="13">
        <f t="shared" si="1"/>
        <v>0</v>
      </c>
      <c r="F45" s="12">
        <f t="shared" si="2"/>
        <v>0</v>
      </c>
    </row>
    <row r="46" spans="1:6">
      <c r="A46" s="8">
        <v>3</v>
      </c>
      <c r="B46" s="11" t="s">
        <v>1772</v>
      </c>
      <c r="C46" s="10">
        <v>2.8699999999999998E-4</v>
      </c>
      <c r="D46" s="12">
        <f t="shared" si="0"/>
        <v>17</v>
      </c>
      <c r="E46" s="13">
        <f t="shared" si="1"/>
        <v>9</v>
      </c>
      <c r="F46" s="12">
        <f t="shared" si="2"/>
        <v>8</v>
      </c>
    </row>
    <row r="47" spans="1:6">
      <c r="A47" s="8">
        <v>3</v>
      </c>
      <c r="B47" s="11" t="s">
        <v>1773</v>
      </c>
      <c r="C47" s="10">
        <v>1.0349999999999999E-3</v>
      </c>
      <c r="D47" s="12">
        <f t="shared" si="0"/>
        <v>61</v>
      </c>
      <c r="E47" s="13">
        <f t="shared" si="1"/>
        <v>31</v>
      </c>
      <c r="F47" s="12">
        <f t="shared" si="2"/>
        <v>30</v>
      </c>
    </row>
    <row r="48" spans="1:6">
      <c r="A48" s="8">
        <v>3</v>
      </c>
      <c r="B48" s="11" t="s">
        <v>1774</v>
      </c>
      <c r="C48" s="10">
        <v>2.31E-3</v>
      </c>
      <c r="D48" s="12">
        <f t="shared" si="0"/>
        <v>136</v>
      </c>
      <c r="E48" s="13">
        <f t="shared" si="1"/>
        <v>68</v>
      </c>
      <c r="F48" s="12">
        <f t="shared" si="2"/>
        <v>68</v>
      </c>
    </row>
    <row r="49" spans="1:6">
      <c r="A49" s="8">
        <v>4</v>
      </c>
      <c r="B49" s="11" t="s">
        <v>122</v>
      </c>
      <c r="C49" s="10">
        <v>0.10784199999999999</v>
      </c>
      <c r="D49" s="9">
        <f t="shared" si="0"/>
        <v>6364</v>
      </c>
      <c r="E49" s="11">
        <f t="shared" si="1"/>
        <v>3182</v>
      </c>
      <c r="F49" s="9">
        <f t="shared" si="2"/>
        <v>3182</v>
      </c>
    </row>
    <row r="50" spans="1:6">
      <c r="A50" s="8"/>
      <c r="B50" s="11" t="s">
        <v>28</v>
      </c>
      <c r="C50" s="11"/>
      <c r="D50" s="14">
        <v>0.45683600000000002</v>
      </c>
      <c r="E50" s="11"/>
      <c r="F50" s="11"/>
    </row>
    <row r="51" spans="1:6">
      <c r="A51" s="8"/>
      <c r="B51" s="11" t="s">
        <v>29</v>
      </c>
      <c r="C51" s="11"/>
      <c r="D51" s="15">
        <f>ROUND(D49*D50,0)</f>
        <v>2907</v>
      </c>
      <c r="E51" s="16">
        <f>ROUND(D51/2,0)</f>
        <v>1454</v>
      </c>
      <c r="F51" s="15">
        <f>D51-E51</f>
        <v>1453</v>
      </c>
    </row>
    <row r="52" spans="1:6">
      <c r="A52" s="8"/>
      <c r="B52" s="11" t="s">
        <v>30</v>
      </c>
      <c r="C52" s="11"/>
      <c r="D52" s="12">
        <f>+D49-D51</f>
        <v>3457</v>
      </c>
      <c r="E52" s="13">
        <f>ROUND(D52/2,0)</f>
        <v>1729</v>
      </c>
      <c r="F52" s="12">
        <f>D52-E52</f>
        <v>1728</v>
      </c>
    </row>
    <row r="53" spans="1:6">
      <c r="A53" s="8">
        <v>4</v>
      </c>
      <c r="B53" s="11" t="s">
        <v>517</v>
      </c>
      <c r="C53" s="10">
        <v>6.4577999999999997E-2</v>
      </c>
      <c r="D53" s="9">
        <f>ROUND(D$3*C53,0)</f>
        <v>3811</v>
      </c>
      <c r="E53" s="11">
        <f>ROUND(D53/2,0)</f>
        <v>1906</v>
      </c>
      <c r="F53" s="9">
        <f>D53-E53</f>
        <v>1905</v>
      </c>
    </row>
    <row r="54" spans="1:6">
      <c r="A54" s="8"/>
      <c r="B54" s="11" t="s">
        <v>28</v>
      </c>
      <c r="C54" s="11"/>
      <c r="D54" s="14">
        <v>0.45909</v>
      </c>
      <c r="E54" s="11"/>
      <c r="F54" s="11"/>
    </row>
    <row r="55" spans="1:6">
      <c r="A55" s="8"/>
      <c r="B55" s="11" t="s">
        <v>29</v>
      </c>
      <c r="C55" s="11"/>
      <c r="D55" s="15">
        <f>ROUND(D53*D54,0)</f>
        <v>1750</v>
      </c>
      <c r="E55" s="16">
        <f>ROUND(D55/2,0)</f>
        <v>875</v>
      </c>
      <c r="F55" s="15">
        <f>D55-E55</f>
        <v>875</v>
      </c>
    </row>
    <row r="56" spans="1:6">
      <c r="A56" s="8"/>
      <c r="B56" s="11" t="s">
        <v>30</v>
      </c>
      <c r="C56" s="11"/>
      <c r="D56" s="12">
        <f>+D53-D55</f>
        <v>2061</v>
      </c>
      <c r="E56" s="13">
        <f>ROUND(D56/2,0)</f>
        <v>1031</v>
      </c>
      <c r="F56" s="12">
        <f>D56-E56</f>
        <v>1030</v>
      </c>
    </row>
    <row r="57" spans="1:6">
      <c r="A57" s="8">
        <v>4</v>
      </c>
      <c r="B57" s="11" t="s">
        <v>1775</v>
      </c>
      <c r="C57" s="10">
        <v>0.464231</v>
      </c>
      <c r="D57" s="9">
        <f>ROUND(D$3*C57,0)</f>
        <v>27395</v>
      </c>
      <c r="E57" s="11">
        <f>ROUND(D57/2,0)</f>
        <v>13698</v>
      </c>
      <c r="F57" s="9">
        <f>D57-E57</f>
        <v>13697</v>
      </c>
    </row>
    <row r="58" spans="1:6">
      <c r="A58" s="8"/>
      <c r="B58" s="11" t="s">
        <v>28</v>
      </c>
      <c r="C58" s="11"/>
      <c r="D58" s="14">
        <v>0.47661399999999998</v>
      </c>
      <c r="E58" s="11"/>
      <c r="F58" s="11"/>
    </row>
    <row r="59" spans="1:6">
      <c r="A59" s="8"/>
      <c r="B59" s="11" t="s">
        <v>29</v>
      </c>
      <c r="C59" s="11"/>
      <c r="D59" s="15">
        <f>ROUND(D57*D58,0)</f>
        <v>13057</v>
      </c>
      <c r="E59" s="16">
        <f>ROUND(D59/2,0)</f>
        <v>6529</v>
      </c>
      <c r="F59" s="15">
        <f>D59-E59</f>
        <v>6528</v>
      </c>
    </row>
    <row r="60" spans="1:6">
      <c r="A60" s="8"/>
      <c r="B60" s="11" t="s">
        <v>30</v>
      </c>
      <c r="C60" s="11"/>
      <c r="D60" s="12">
        <f>+D57-D59</f>
        <v>14338</v>
      </c>
      <c r="E60" s="13">
        <f>ROUND(D60/2,0)</f>
        <v>7169</v>
      </c>
      <c r="F60" s="12">
        <f>D60-E60</f>
        <v>7169</v>
      </c>
    </row>
    <row r="61" spans="1:6">
      <c r="A61" s="8">
        <v>5</v>
      </c>
      <c r="B61" s="11" t="s">
        <v>1776</v>
      </c>
      <c r="C61" s="10">
        <v>1.5449999999999999E-3</v>
      </c>
      <c r="D61" s="12">
        <f>ROUND(D$3*C61,0)</f>
        <v>91</v>
      </c>
      <c r="E61" s="13">
        <f>ROUND(D61/2,0)</f>
        <v>46</v>
      </c>
      <c r="F61" s="12">
        <f>D61-E61</f>
        <v>45</v>
      </c>
    </row>
    <row r="62" spans="1:6">
      <c r="A62" s="8">
        <v>5</v>
      </c>
      <c r="B62" s="11" t="s">
        <v>1777</v>
      </c>
      <c r="C62" s="10">
        <v>2.3579999999999999E-3</v>
      </c>
      <c r="D62" s="12">
        <f>ROUND(D$3*C62,0)</f>
        <v>139</v>
      </c>
      <c r="E62" s="13">
        <f>ROUND(D62/2,0)</f>
        <v>70</v>
      </c>
      <c r="F62" s="12">
        <f>D62-E62</f>
        <v>69</v>
      </c>
    </row>
    <row r="63" spans="1:6">
      <c r="A63" s="8">
        <v>6</v>
      </c>
      <c r="B63" s="11" t="s">
        <v>1778</v>
      </c>
      <c r="C63" s="10">
        <v>1.4529000000000014E-2</v>
      </c>
      <c r="D63" s="12">
        <f>+D3-SUM(D4:D5)-SUM(D10:D49)-D53-D57-SUM(D61:D62)</f>
        <v>858</v>
      </c>
      <c r="E63" s="13">
        <f>ROUND(D63/2,0)</f>
        <v>429</v>
      </c>
      <c r="F63" s="12">
        <f>D63-E63</f>
        <v>429</v>
      </c>
    </row>
    <row r="64" spans="1:6">
      <c r="A64" s="8"/>
      <c r="B64" s="28" t="s">
        <v>288</v>
      </c>
      <c r="C64" s="10">
        <v>1</v>
      </c>
      <c r="D64" s="12">
        <f>+D4+SUM(D7:D48)+SUM(D51:D52)+SUM(D55:D56)+SUM(D59:D63)</f>
        <v>59011</v>
      </c>
      <c r="E64" s="12">
        <f>+E4+SUM(E7:E48)+SUM(E51:E52)+SUM(E55:E56)+SUM(E59:E63)</f>
        <v>29516</v>
      </c>
      <c r="F64" s="12">
        <f>+F4+SUM(F7:F48)+SUM(F51:F52)+SUM(F55:F56)+SUM(F59:F63)</f>
        <v>29495</v>
      </c>
    </row>
    <row r="65" spans="1:8">
      <c r="B65" s="18" t="s">
        <v>38</v>
      </c>
      <c r="D65" s="19">
        <f>+D4</f>
        <v>81</v>
      </c>
      <c r="E65" s="19">
        <f>+E4</f>
        <v>41</v>
      </c>
      <c r="F65" s="19">
        <f>+F4</f>
        <v>40</v>
      </c>
    </row>
    <row r="66" spans="1:8">
      <c r="B66" s="2" t="s">
        <v>39</v>
      </c>
      <c r="D66" s="19">
        <f>+D7</f>
        <v>1714</v>
      </c>
      <c r="E66" s="19">
        <f>+E7</f>
        <v>857</v>
      </c>
      <c r="F66" s="19">
        <f>+F7</f>
        <v>857</v>
      </c>
    </row>
    <row r="67" spans="1:8">
      <c r="B67" s="2" t="s">
        <v>40</v>
      </c>
      <c r="D67" s="19">
        <f>+D51+D55+D59</f>
        <v>17714</v>
      </c>
      <c r="E67" s="19">
        <f>+E51+E55+E59</f>
        <v>8858</v>
      </c>
      <c r="F67" s="19">
        <f>+F51+F55+F59</f>
        <v>8856</v>
      </c>
      <c r="H67" s="3">
        <v>1</v>
      </c>
    </row>
    <row r="68" spans="1:8">
      <c r="B68" s="18" t="s">
        <v>41</v>
      </c>
      <c r="D68" s="19">
        <f>+D64-D65-D66-D67</f>
        <v>39502</v>
      </c>
      <c r="E68" s="19">
        <f>+E64-E65-E66-E67</f>
        <v>19760</v>
      </c>
      <c r="F68" s="19">
        <f>+F64-F65-F66-F67</f>
        <v>19742</v>
      </c>
      <c r="H68" s="3">
        <v>2</v>
      </c>
    </row>
    <row r="69" spans="1:8" hidden="1"/>
    <row r="70" spans="1:8" hidden="1">
      <c r="B70" s="3" t="s">
        <v>42</v>
      </c>
      <c r="C70" s="4">
        <v>1.0000000000148779E-6</v>
      </c>
      <c r="D70" s="3">
        <f>+D63-ROUND(D3*C63,0)</f>
        <v>1</v>
      </c>
    </row>
    <row r="71" spans="1:8" hidden="1">
      <c r="A71" s="1" t="s">
        <v>590</v>
      </c>
    </row>
  </sheetData>
  <pageMargins left="0.7" right="0.7" top="0.75" bottom="0.75" header="0.3" footer="0.3"/>
  <pageSetup scale="65"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88">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14062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14062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14062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14062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14062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14062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14062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14062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14062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14062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14062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14062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14062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14062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14062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14062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14062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14062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14062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14062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14062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14062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14062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14062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14062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14062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14062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14062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14062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14062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14062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14062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14062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14062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14062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14062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14062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14062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14062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14062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14062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14062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14062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14062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14062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14062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14062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14062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14062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14062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14062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14062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14062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14062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14062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14062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14062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14062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14062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14062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14062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14062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14062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1779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Worksheet'!$D$89</f>
        <v>284327</v>
      </c>
      <c r="E3" s="11"/>
      <c r="F3" s="11"/>
    </row>
    <row r="4" spans="1:6">
      <c r="A4" s="8">
        <v>0</v>
      </c>
      <c r="B4" s="11" t="s">
        <v>4</v>
      </c>
      <c r="C4" s="10">
        <v>1.3389999999999999E-3</v>
      </c>
      <c r="D4" s="12">
        <f>ROUND(D$3*C4,0)</f>
        <v>381</v>
      </c>
      <c r="E4" s="13">
        <f>ROUND(D4/2,0)</f>
        <v>191</v>
      </c>
      <c r="F4" s="12">
        <f>D4-E4</f>
        <v>190</v>
      </c>
    </row>
    <row r="5" spans="1:6">
      <c r="A5" s="8">
        <v>1</v>
      </c>
      <c r="B5" s="11" t="s">
        <v>1780</v>
      </c>
      <c r="C5" s="10">
        <v>0.22764699999999999</v>
      </c>
      <c r="D5" s="9">
        <f>ROUND(D$3*C5,0)</f>
        <v>64726</v>
      </c>
      <c r="E5" s="11">
        <f>ROUND(D5/2,0)</f>
        <v>32363</v>
      </c>
      <c r="F5" s="9">
        <f>D5-E5</f>
        <v>32363</v>
      </c>
    </row>
    <row r="6" spans="1:6">
      <c r="A6" s="8"/>
      <c r="B6" s="11" t="s">
        <v>6</v>
      </c>
      <c r="C6" s="11"/>
      <c r="D6" s="14">
        <v>0.11051999999999999</v>
      </c>
      <c r="E6" s="11"/>
      <c r="F6" s="11"/>
    </row>
    <row r="7" spans="1:6">
      <c r="A7" s="8"/>
      <c r="B7" s="11" t="s">
        <v>7</v>
      </c>
      <c r="C7" s="11"/>
      <c r="D7" s="15">
        <f>ROUND(D5*D6,0)</f>
        <v>7154</v>
      </c>
      <c r="E7" s="16">
        <f>ROUND(D7/2,0)</f>
        <v>3577</v>
      </c>
      <c r="F7" s="15">
        <f>D7-E7</f>
        <v>3577</v>
      </c>
    </row>
    <row r="8" spans="1:6">
      <c r="A8" s="8"/>
      <c r="B8" s="11" t="s">
        <v>8</v>
      </c>
      <c r="C8" s="11"/>
      <c r="D8" s="12">
        <f>+D5-D7</f>
        <v>57572</v>
      </c>
      <c r="E8" s="13">
        <f>ROUND(D8/2,0)</f>
        <v>28786</v>
      </c>
      <c r="F8" s="12">
        <f>D8-E8</f>
        <v>28786</v>
      </c>
    </row>
    <row r="9" spans="1:6">
      <c r="A9" s="8">
        <v>2</v>
      </c>
      <c r="B9" s="11" t="s">
        <v>1122</v>
      </c>
      <c r="C9" s="11"/>
      <c r="D9" s="9"/>
      <c r="E9" s="11"/>
      <c r="F9" s="11"/>
    </row>
    <row r="10" spans="1:6">
      <c r="A10" s="8"/>
      <c r="B10" s="11" t="s">
        <v>10</v>
      </c>
      <c r="C10" s="10">
        <v>4.5600000000000003E-4</v>
      </c>
      <c r="D10" s="12">
        <f>ROUND(D$3*C10,0)</f>
        <v>130</v>
      </c>
      <c r="E10" s="13">
        <f>ROUND(D10/2,0)</f>
        <v>65</v>
      </c>
      <c r="F10" s="12">
        <f>D10-E10</f>
        <v>65</v>
      </c>
    </row>
    <row r="11" spans="1:6">
      <c r="A11" s="8"/>
      <c r="B11" s="11" t="s">
        <v>11</v>
      </c>
      <c r="C11" s="10">
        <v>3.3399999999999999E-4</v>
      </c>
      <c r="D11" s="12">
        <f>ROUND(D$3*C11,0)</f>
        <v>95</v>
      </c>
      <c r="E11" s="13">
        <f>ROUND(D11/2,0)</f>
        <v>48</v>
      </c>
      <c r="F11" s="12">
        <f>D11-E11</f>
        <v>47</v>
      </c>
    </row>
    <row r="12" spans="1:6">
      <c r="A12" s="8">
        <v>2</v>
      </c>
      <c r="B12" s="11" t="s">
        <v>1781</v>
      </c>
      <c r="C12" s="11"/>
      <c r="D12" s="9"/>
      <c r="E12" s="11"/>
      <c r="F12" s="11"/>
    </row>
    <row r="13" spans="1:6">
      <c r="A13" s="8"/>
      <c r="B13" s="11" t="s">
        <v>10</v>
      </c>
      <c r="C13" s="10">
        <v>6.2009999999999999E-3</v>
      </c>
      <c r="D13" s="12">
        <f>ROUND(D$3*C13,0)</f>
        <v>1763</v>
      </c>
      <c r="E13" s="13">
        <f>ROUND(D13/2,0)</f>
        <v>882</v>
      </c>
      <c r="F13" s="12">
        <f>D13-E13</f>
        <v>881</v>
      </c>
    </row>
    <row r="14" spans="1:6">
      <c r="A14" s="8"/>
      <c r="B14" s="11" t="s">
        <v>11</v>
      </c>
      <c r="C14" s="10">
        <v>4.5019999999999999E-3</v>
      </c>
      <c r="D14" s="12">
        <f>ROUND(D$3*C14,0)</f>
        <v>1280</v>
      </c>
      <c r="E14" s="13">
        <f>ROUND(D14/2,0)</f>
        <v>640</v>
      </c>
      <c r="F14" s="12">
        <f>D14-E14</f>
        <v>640</v>
      </c>
    </row>
    <row r="15" spans="1:6">
      <c r="A15" s="8">
        <v>2</v>
      </c>
      <c r="B15" s="11" t="s">
        <v>885</v>
      </c>
      <c r="C15" s="11"/>
      <c r="D15" s="9"/>
      <c r="E15" s="11"/>
      <c r="F15" s="11"/>
    </row>
    <row r="16" spans="1:6">
      <c r="A16" s="8"/>
      <c r="B16" s="11" t="s">
        <v>10</v>
      </c>
      <c r="C16" s="10">
        <v>1.75E-4</v>
      </c>
      <c r="D16" s="12">
        <f>ROUND(D$3*C16,0)</f>
        <v>50</v>
      </c>
      <c r="E16" s="13">
        <f>ROUND(D16/2,0)</f>
        <v>25</v>
      </c>
      <c r="F16" s="12">
        <f>D16-E16</f>
        <v>25</v>
      </c>
    </row>
    <row r="17" spans="1:6">
      <c r="A17" s="8"/>
      <c r="B17" s="11" t="s">
        <v>11</v>
      </c>
      <c r="C17" s="10">
        <v>6.0000000000000002E-5</v>
      </c>
      <c r="D17" s="12">
        <f>ROUND(D$3*C17,0)</f>
        <v>17</v>
      </c>
      <c r="E17" s="13">
        <f>ROUND(D17/2,0)</f>
        <v>9</v>
      </c>
      <c r="F17" s="12">
        <f>D17-E17</f>
        <v>8</v>
      </c>
    </row>
    <row r="18" spans="1:6">
      <c r="A18" s="8">
        <v>2</v>
      </c>
      <c r="B18" s="11" t="s">
        <v>1782</v>
      </c>
      <c r="C18" s="11"/>
      <c r="D18" s="9"/>
      <c r="E18" s="11"/>
      <c r="F18" s="11"/>
    </row>
    <row r="19" spans="1:6">
      <c r="A19" s="8"/>
      <c r="B19" s="11" t="s">
        <v>10</v>
      </c>
      <c r="C19" s="10">
        <v>2.036E-3</v>
      </c>
      <c r="D19" s="12">
        <f>ROUND(D$3*C19,0)</f>
        <v>579</v>
      </c>
      <c r="E19" s="13">
        <f>ROUND(D19/2,0)</f>
        <v>290</v>
      </c>
      <c r="F19" s="12">
        <f>D19-E19</f>
        <v>289</v>
      </c>
    </row>
    <row r="20" spans="1:6">
      <c r="A20" s="8"/>
      <c r="B20" s="11" t="s">
        <v>11</v>
      </c>
      <c r="C20" s="10">
        <v>4.3600000000000003E-4</v>
      </c>
      <c r="D20" s="12">
        <f>ROUND(D$3*C20,0)</f>
        <v>124</v>
      </c>
      <c r="E20" s="13">
        <f>ROUND(D20/2,0)</f>
        <v>62</v>
      </c>
      <c r="F20" s="12">
        <f>D20-E20</f>
        <v>62</v>
      </c>
    </row>
    <row r="21" spans="1:6">
      <c r="A21" s="8">
        <v>2</v>
      </c>
      <c r="B21" s="11" t="s">
        <v>1783</v>
      </c>
      <c r="C21" s="11"/>
      <c r="D21" s="9"/>
      <c r="E21" s="11"/>
      <c r="F21" s="11"/>
    </row>
    <row r="22" spans="1:6">
      <c r="A22" s="8"/>
      <c r="B22" s="11" t="s">
        <v>10</v>
      </c>
      <c r="C22" s="10">
        <v>1.7819999999999999E-3</v>
      </c>
      <c r="D22" s="12">
        <f>ROUND(D$3*C22,0)</f>
        <v>507</v>
      </c>
      <c r="E22" s="13">
        <f>ROUND(D22/2,0)</f>
        <v>254</v>
      </c>
      <c r="F22" s="12">
        <f>D22-E22</f>
        <v>253</v>
      </c>
    </row>
    <row r="23" spans="1:6">
      <c r="A23" s="8"/>
      <c r="B23" s="11" t="s">
        <v>11</v>
      </c>
      <c r="C23" s="10">
        <v>1.3780000000000001E-3</v>
      </c>
      <c r="D23" s="12">
        <f>ROUND(D$3*C23,0)</f>
        <v>392</v>
      </c>
      <c r="E23" s="13">
        <f>ROUND(D23/2,0)</f>
        <v>196</v>
      </c>
      <c r="F23" s="12">
        <f>D23-E23</f>
        <v>196</v>
      </c>
    </row>
    <row r="24" spans="1:6">
      <c r="A24" s="8">
        <v>2</v>
      </c>
      <c r="B24" s="11" t="s">
        <v>1784</v>
      </c>
      <c r="C24" s="11"/>
      <c r="D24" s="9"/>
      <c r="E24" s="11"/>
      <c r="F24" s="11"/>
    </row>
    <row r="25" spans="1:6">
      <c r="A25" s="8"/>
      <c r="B25" s="11" t="s">
        <v>10</v>
      </c>
      <c r="C25" s="10">
        <v>2.5999999999999998E-5</v>
      </c>
      <c r="D25" s="12">
        <f>ROUND(D$3*C25,0)</f>
        <v>7</v>
      </c>
      <c r="E25" s="13">
        <f>ROUND(D25/2,0)</f>
        <v>4</v>
      </c>
      <c r="F25" s="12">
        <f>D25-E25</f>
        <v>3</v>
      </c>
    </row>
    <row r="26" spans="1:6">
      <c r="A26" s="8"/>
      <c r="B26" s="11" t="s">
        <v>11</v>
      </c>
      <c r="C26" s="10">
        <v>1.7E-5</v>
      </c>
      <c r="D26" s="12">
        <f>ROUND(D$3*C26,0)</f>
        <v>5</v>
      </c>
      <c r="E26" s="13">
        <f>ROUND(D26/2,0)</f>
        <v>3</v>
      </c>
      <c r="F26" s="12">
        <f>D26-E26</f>
        <v>2</v>
      </c>
    </row>
    <row r="27" spans="1:6">
      <c r="A27" s="8">
        <v>2</v>
      </c>
      <c r="B27" s="11" t="s">
        <v>88</v>
      </c>
      <c r="C27" s="11"/>
      <c r="D27" s="9"/>
      <c r="E27" s="11"/>
      <c r="F27" s="11"/>
    </row>
    <row r="28" spans="1:6">
      <c r="A28" s="8"/>
      <c r="B28" s="11" t="s">
        <v>10</v>
      </c>
      <c r="C28" s="10">
        <v>4.8960000000000002E-3</v>
      </c>
      <c r="D28" s="12">
        <f>ROUND(D$3*C28,0)</f>
        <v>1392</v>
      </c>
      <c r="E28" s="13">
        <f>ROUND(D28/2,0)</f>
        <v>696</v>
      </c>
      <c r="F28" s="12">
        <f>D28-E28</f>
        <v>696</v>
      </c>
    </row>
    <row r="29" spans="1:6">
      <c r="A29" s="8"/>
      <c r="B29" s="11" t="s">
        <v>11</v>
      </c>
      <c r="C29" s="10">
        <v>7.1999999999999998E-3</v>
      </c>
      <c r="D29" s="12">
        <f>ROUND(D$3*C29,0)</f>
        <v>2047</v>
      </c>
      <c r="E29" s="13">
        <f>ROUND(D29/2,0)</f>
        <v>1024</v>
      </c>
      <c r="F29" s="12">
        <f>D29-E29</f>
        <v>1023</v>
      </c>
    </row>
    <row r="30" spans="1:6">
      <c r="A30" s="8">
        <v>2</v>
      </c>
      <c r="B30" s="11" t="s">
        <v>224</v>
      </c>
      <c r="C30" s="11"/>
      <c r="D30" s="9"/>
      <c r="E30" s="11"/>
      <c r="F30" s="11"/>
    </row>
    <row r="31" spans="1:6">
      <c r="A31" s="8"/>
      <c r="B31" s="11" t="s">
        <v>10</v>
      </c>
      <c r="C31" s="10">
        <v>2.8400000000000002E-4</v>
      </c>
      <c r="D31" s="12">
        <f>ROUND(D$3*C31,0)</f>
        <v>81</v>
      </c>
      <c r="E31" s="13">
        <f>ROUND(D31/2,0)</f>
        <v>41</v>
      </c>
      <c r="F31" s="12">
        <f>D31-E31</f>
        <v>40</v>
      </c>
    </row>
    <row r="32" spans="1:6">
      <c r="A32" s="8"/>
      <c r="B32" s="11" t="s">
        <v>11</v>
      </c>
      <c r="C32" s="10">
        <v>1.3200000000000001E-4</v>
      </c>
      <c r="D32" s="12">
        <f>ROUND(D$3*C32,0)</f>
        <v>38</v>
      </c>
      <c r="E32" s="13">
        <f>ROUND(D32/2,0)</f>
        <v>19</v>
      </c>
      <c r="F32" s="12">
        <f>D32-E32</f>
        <v>19</v>
      </c>
    </row>
    <row r="33" spans="1:6">
      <c r="A33" s="8">
        <v>2</v>
      </c>
      <c r="B33" s="11" t="s">
        <v>1702</v>
      </c>
      <c r="C33" s="11"/>
      <c r="D33" s="9"/>
      <c r="E33" s="11"/>
      <c r="F33" s="11"/>
    </row>
    <row r="34" spans="1:6">
      <c r="A34" s="8"/>
      <c r="B34" s="11" t="s">
        <v>10</v>
      </c>
      <c r="C34" s="10">
        <v>1.686E-3</v>
      </c>
      <c r="D34" s="12">
        <f>ROUND(D$3*C34,0)</f>
        <v>479</v>
      </c>
      <c r="E34" s="13">
        <f>ROUND(D34/2,0)</f>
        <v>240</v>
      </c>
      <c r="F34" s="12">
        <f>D34-E34</f>
        <v>239</v>
      </c>
    </row>
    <row r="35" spans="1:6">
      <c r="A35" s="8"/>
      <c r="B35" s="11" t="s">
        <v>11</v>
      </c>
      <c r="C35" s="10">
        <v>6.5499999999999998E-4</v>
      </c>
      <c r="D35" s="12">
        <f>ROUND(D$3*C35,0)</f>
        <v>186</v>
      </c>
      <c r="E35" s="13">
        <f>ROUND(D35/2,0)</f>
        <v>93</v>
      </c>
      <c r="F35" s="12">
        <f>D35-E35</f>
        <v>93</v>
      </c>
    </row>
    <row r="36" spans="1:6">
      <c r="A36" s="8">
        <v>2</v>
      </c>
      <c r="B36" s="11" t="s">
        <v>1785</v>
      </c>
      <c r="C36" s="11"/>
      <c r="D36" s="9"/>
      <c r="E36" s="11"/>
      <c r="F36" s="11"/>
    </row>
    <row r="37" spans="1:6">
      <c r="A37" s="8"/>
      <c r="B37" s="11" t="s">
        <v>10</v>
      </c>
      <c r="C37" s="10">
        <v>8.6899999999999998E-4</v>
      </c>
      <c r="D37" s="12">
        <f t="shared" ref="D37:D45" si="0">ROUND(D$3*C37,0)</f>
        <v>247</v>
      </c>
      <c r="E37" s="13">
        <f t="shared" ref="E37:E45" si="1">ROUND(D37/2,0)</f>
        <v>124</v>
      </c>
      <c r="F37" s="12">
        <f t="shared" ref="F37:F45" si="2">D37-E37</f>
        <v>123</v>
      </c>
    </row>
    <row r="38" spans="1:6">
      <c r="A38" s="8"/>
      <c r="B38" s="11" t="s">
        <v>11</v>
      </c>
      <c r="C38" s="10">
        <v>7.9299999999999998E-4</v>
      </c>
      <c r="D38" s="12">
        <f t="shared" si="0"/>
        <v>225</v>
      </c>
      <c r="E38" s="13">
        <f t="shared" si="1"/>
        <v>113</v>
      </c>
      <c r="F38" s="12">
        <f t="shared" si="2"/>
        <v>112</v>
      </c>
    </row>
    <row r="39" spans="1:6">
      <c r="A39" s="8">
        <v>3</v>
      </c>
      <c r="B39" s="11" t="s">
        <v>1786</v>
      </c>
      <c r="C39" s="10">
        <v>1.6226999999999998E-2</v>
      </c>
      <c r="D39" s="12">
        <f t="shared" si="0"/>
        <v>4614</v>
      </c>
      <c r="E39" s="13">
        <f t="shared" si="1"/>
        <v>2307</v>
      </c>
      <c r="F39" s="12">
        <f t="shared" si="2"/>
        <v>2307</v>
      </c>
    </row>
    <row r="40" spans="1:6">
      <c r="A40" s="8">
        <v>3</v>
      </c>
      <c r="B40" s="11" t="s">
        <v>1787</v>
      </c>
      <c r="C40" s="10">
        <v>3.4123000000000001E-2</v>
      </c>
      <c r="D40" s="12">
        <f t="shared" si="0"/>
        <v>9702</v>
      </c>
      <c r="E40" s="13">
        <f t="shared" si="1"/>
        <v>4851</v>
      </c>
      <c r="F40" s="12">
        <f t="shared" si="2"/>
        <v>4851</v>
      </c>
    </row>
    <row r="41" spans="1:6">
      <c r="A41" s="8">
        <v>3</v>
      </c>
      <c r="B41" s="11" t="s">
        <v>1788</v>
      </c>
      <c r="C41" s="10">
        <v>8.9300000000000002E-4</v>
      </c>
      <c r="D41" s="12">
        <f t="shared" si="0"/>
        <v>254</v>
      </c>
      <c r="E41" s="13">
        <f t="shared" si="1"/>
        <v>127</v>
      </c>
      <c r="F41" s="12">
        <f t="shared" si="2"/>
        <v>127</v>
      </c>
    </row>
    <row r="42" spans="1:6">
      <c r="A42" s="8">
        <v>3</v>
      </c>
      <c r="B42" s="11" t="s">
        <v>1789</v>
      </c>
      <c r="C42" s="10">
        <v>0</v>
      </c>
      <c r="D42" s="12">
        <f t="shared" si="0"/>
        <v>0</v>
      </c>
      <c r="E42" s="13">
        <f t="shared" si="1"/>
        <v>0</v>
      </c>
      <c r="F42" s="12">
        <f t="shared" si="2"/>
        <v>0</v>
      </c>
    </row>
    <row r="43" spans="1:6">
      <c r="A43" s="8">
        <v>3</v>
      </c>
      <c r="B43" s="11" t="s">
        <v>1790</v>
      </c>
      <c r="C43" s="10">
        <v>1.944E-3</v>
      </c>
      <c r="D43" s="12">
        <f t="shared" si="0"/>
        <v>553</v>
      </c>
      <c r="E43" s="13">
        <f t="shared" si="1"/>
        <v>277</v>
      </c>
      <c r="F43" s="12">
        <f t="shared" si="2"/>
        <v>276</v>
      </c>
    </row>
    <row r="44" spans="1:6">
      <c r="A44" s="8">
        <v>3</v>
      </c>
      <c r="B44" s="11" t="s">
        <v>1791</v>
      </c>
      <c r="C44" s="10">
        <v>1.75E-4</v>
      </c>
      <c r="D44" s="12">
        <f t="shared" si="0"/>
        <v>50</v>
      </c>
      <c r="E44" s="13">
        <f t="shared" si="1"/>
        <v>25</v>
      </c>
      <c r="F44" s="12">
        <f t="shared" si="2"/>
        <v>25</v>
      </c>
    </row>
    <row r="45" spans="1:6">
      <c r="A45" s="8">
        <v>4</v>
      </c>
      <c r="B45" s="11" t="s">
        <v>1792</v>
      </c>
      <c r="C45" s="10">
        <v>0.63734100000000005</v>
      </c>
      <c r="D45" s="9">
        <f t="shared" si="0"/>
        <v>181213</v>
      </c>
      <c r="E45" s="11">
        <f t="shared" si="1"/>
        <v>90607</v>
      </c>
      <c r="F45" s="9">
        <f t="shared" si="2"/>
        <v>90606</v>
      </c>
    </row>
    <row r="46" spans="1:6">
      <c r="A46" s="8"/>
      <c r="B46" s="11" t="s">
        <v>28</v>
      </c>
      <c r="C46" s="11"/>
      <c r="D46" s="14">
        <v>0.48412500000000003</v>
      </c>
      <c r="E46" s="11"/>
      <c r="F46" s="11"/>
    </row>
    <row r="47" spans="1:6">
      <c r="A47" s="8"/>
      <c r="B47" s="11" t="s">
        <v>29</v>
      </c>
      <c r="C47" s="11"/>
      <c r="D47" s="15">
        <f>ROUND(D45*D46,0)</f>
        <v>87730</v>
      </c>
      <c r="E47" s="16">
        <f>ROUND(D47/2,0)</f>
        <v>43865</v>
      </c>
      <c r="F47" s="15">
        <f>D47-E47</f>
        <v>43865</v>
      </c>
    </row>
    <row r="48" spans="1:6">
      <c r="A48" s="8"/>
      <c r="B48" s="11" t="s">
        <v>30</v>
      </c>
      <c r="C48" s="11"/>
      <c r="D48" s="12">
        <f>+D45-D47</f>
        <v>93483</v>
      </c>
      <c r="E48" s="13">
        <f>ROUND(D48/2,0)</f>
        <v>46742</v>
      </c>
      <c r="F48" s="12">
        <f>D48-E48</f>
        <v>46741</v>
      </c>
    </row>
    <row r="49" spans="1:8">
      <c r="A49" s="8">
        <v>5</v>
      </c>
      <c r="B49" s="11" t="s">
        <v>1793</v>
      </c>
      <c r="C49" s="10">
        <v>1.1464E-2</v>
      </c>
      <c r="D49" s="12">
        <f>ROUND(D$3*C49,0)</f>
        <v>3260</v>
      </c>
      <c r="E49" s="13">
        <f>ROUND(D49/2,0)</f>
        <v>1630</v>
      </c>
      <c r="F49" s="12">
        <f>D49-E49</f>
        <v>1630</v>
      </c>
    </row>
    <row r="50" spans="1:8">
      <c r="A50" s="8">
        <v>5</v>
      </c>
      <c r="B50" s="11" t="s">
        <v>1794</v>
      </c>
      <c r="C50" s="10">
        <v>2.4358999999999999E-2</v>
      </c>
      <c r="D50" s="12">
        <f>ROUND(D$3*C50,0)</f>
        <v>6926</v>
      </c>
      <c r="E50" s="13">
        <f>ROUND(D50/2,0)</f>
        <v>3463</v>
      </c>
      <c r="F50" s="12">
        <f>D50-E50</f>
        <v>3463</v>
      </c>
    </row>
    <row r="51" spans="1:8">
      <c r="A51" s="8">
        <v>6</v>
      </c>
      <c r="B51" s="11" t="s">
        <v>1795</v>
      </c>
      <c r="C51" s="10">
        <v>1.0569999999999857E-2</v>
      </c>
      <c r="D51" s="12">
        <f>+D3-SUM(D4:D5)-SUM(D10:D45)-SUM(D49:D50)</f>
        <v>3004</v>
      </c>
      <c r="E51" s="13">
        <f>ROUND(D51/2,0)</f>
        <v>1502</v>
      </c>
      <c r="F51" s="12">
        <f>D51-E51</f>
        <v>1502</v>
      </c>
    </row>
    <row r="52" spans="1:8">
      <c r="A52" s="8"/>
      <c r="B52" s="28" t="s">
        <v>288</v>
      </c>
      <c r="C52" s="10">
        <v>1</v>
      </c>
      <c r="D52" s="12">
        <f>+D4+SUM(D7:D44)+SUM(D47:D51)</f>
        <v>284327</v>
      </c>
      <c r="E52" s="12">
        <f>+E4+SUM(E7:E44)+SUM(E47:E51)</f>
        <v>142171</v>
      </c>
      <c r="F52" s="12">
        <f>+F4+SUM(F7:F44)+SUM(F47:F51)</f>
        <v>142156</v>
      </c>
    </row>
    <row r="53" spans="1:8">
      <c r="B53" s="18" t="s">
        <v>38</v>
      </c>
      <c r="D53" s="19">
        <f>+D4</f>
        <v>381</v>
      </c>
      <c r="E53" s="19">
        <f>+E4</f>
        <v>191</v>
      </c>
      <c r="F53" s="19">
        <f>+F4</f>
        <v>190</v>
      </c>
    </row>
    <row r="54" spans="1:8">
      <c r="B54" s="2" t="s">
        <v>39</v>
      </c>
      <c r="D54" s="19">
        <f>+D7</f>
        <v>7154</v>
      </c>
      <c r="E54" s="19">
        <f>+E7</f>
        <v>3577</v>
      </c>
      <c r="F54" s="19">
        <f>+F7</f>
        <v>3577</v>
      </c>
    </row>
    <row r="55" spans="1:8">
      <c r="B55" s="2" t="s">
        <v>40</v>
      </c>
      <c r="D55" s="19">
        <f>+D47</f>
        <v>87730</v>
      </c>
      <c r="E55" s="19">
        <f>+E47</f>
        <v>43865</v>
      </c>
      <c r="F55" s="19">
        <f>+F47</f>
        <v>43865</v>
      </c>
      <c r="H55" s="3">
        <v>1</v>
      </c>
    </row>
    <row r="56" spans="1:8">
      <c r="B56" s="18" t="s">
        <v>41</v>
      </c>
      <c r="D56" s="19">
        <f>+D52-D53-D54-D55</f>
        <v>189062</v>
      </c>
      <c r="E56" s="19">
        <f>+E52-E53-E54-E55</f>
        <v>94538</v>
      </c>
      <c r="F56" s="19">
        <f>+F52-F53-F54-F55</f>
        <v>94524</v>
      </c>
      <c r="H56" s="3">
        <v>2</v>
      </c>
    </row>
    <row r="57" spans="1:8" hidden="1"/>
    <row r="58" spans="1:8" hidden="1">
      <c r="B58" s="3" t="s">
        <v>42</v>
      </c>
      <c r="C58" s="4">
        <v>-1.0000000001432474E-6</v>
      </c>
      <c r="D58" s="3">
        <f>+D51-ROUND(D3*C51,0)</f>
        <v>-1</v>
      </c>
    </row>
    <row r="59" spans="1:8" hidden="1"/>
    <row r="60" spans="1:8" hidden="1"/>
    <row r="61" spans="1:8" hidden="1"/>
    <row r="62" spans="1:8" hidden="1"/>
    <row r="63" spans="1:8" hidden="1"/>
    <row r="64" spans="1:8"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89">
    <pageSetUpPr fitToPage="1"/>
  </sheetPr>
  <dimension ref="A1:WVB78"/>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6"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6"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6"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6"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6"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6"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6"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6"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6"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6"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6"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6"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6"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6"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6"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6"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6"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6"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6"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6"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6"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6"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6"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6"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6"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6"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6"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6"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6"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6"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6"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6"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6"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6"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6"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6"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6"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6"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6"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6"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6"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6"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6"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6"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6"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6"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6"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6"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6"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6"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6"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6"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6"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6"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6"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6"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6"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6"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6"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6"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6"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6"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6"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1796</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Worksheet'!$D$90</f>
        <v>182293</v>
      </c>
      <c r="E3" s="11"/>
      <c r="F3" s="11"/>
    </row>
    <row r="4" spans="1:6">
      <c r="A4" s="8">
        <v>0</v>
      </c>
      <c r="B4" s="11" t="s">
        <v>4</v>
      </c>
      <c r="C4" s="10">
        <v>1.217E-3</v>
      </c>
      <c r="D4" s="12">
        <f>ROUND(D$3*C4,0)</f>
        <v>222</v>
      </c>
      <c r="E4" s="13">
        <f>ROUND(D4/2,0)</f>
        <v>111</v>
      </c>
      <c r="F4" s="12">
        <f>D4-E4</f>
        <v>111</v>
      </c>
    </row>
    <row r="5" spans="1:6">
      <c r="A5" s="8">
        <v>1</v>
      </c>
      <c r="B5" s="11" t="s">
        <v>1797</v>
      </c>
      <c r="C5" s="10">
        <v>0.25672099999999998</v>
      </c>
      <c r="D5" s="9">
        <f>ROUND(D$3*C5,0)</f>
        <v>46798</v>
      </c>
      <c r="E5" s="11">
        <f>ROUND(D5/2,0)</f>
        <v>23399</v>
      </c>
      <c r="F5" s="9">
        <f>D5-E5</f>
        <v>23399</v>
      </c>
    </row>
    <row r="6" spans="1:6">
      <c r="A6" s="8"/>
      <c r="B6" s="11" t="s">
        <v>6</v>
      </c>
      <c r="C6" s="11"/>
      <c r="D6" s="14">
        <v>0.220443</v>
      </c>
      <c r="E6" s="11"/>
      <c r="F6" s="11"/>
    </row>
    <row r="7" spans="1:6">
      <c r="A7" s="8"/>
      <c r="B7" s="11" t="s">
        <v>7</v>
      </c>
      <c r="C7" s="11"/>
      <c r="D7" s="15">
        <f>ROUND(D5*D6,0)</f>
        <v>10316</v>
      </c>
      <c r="E7" s="16">
        <f>ROUND(D7/2,0)</f>
        <v>5158</v>
      </c>
      <c r="F7" s="15">
        <f>D7-E7</f>
        <v>5158</v>
      </c>
    </row>
    <row r="8" spans="1:6">
      <c r="A8" s="8"/>
      <c r="B8" s="11" t="s">
        <v>8</v>
      </c>
      <c r="C8" s="11"/>
      <c r="D8" s="12">
        <f>+D5-D7</f>
        <v>36482</v>
      </c>
      <c r="E8" s="13">
        <f>ROUND(D8/2,0)</f>
        <v>18241</v>
      </c>
      <c r="F8" s="12">
        <f>D8-E8</f>
        <v>18241</v>
      </c>
    </row>
    <row r="9" spans="1:6">
      <c r="A9" s="8">
        <v>2</v>
      </c>
      <c r="B9" s="11" t="s">
        <v>671</v>
      </c>
      <c r="C9" s="11"/>
      <c r="D9" s="9"/>
      <c r="E9" s="11"/>
      <c r="F9" s="11"/>
    </row>
    <row r="10" spans="1:6">
      <c r="A10" s="8"/>
      <c r="B10" s="11" t="s">
        <v>10</v>
      </c>
      <c r="C10" s="10">
        <v>6.7500000000000004E-4</v>
      </c>
      <c r="D10" s="12">
        <f>ROUND(D$3*C10,0)</f>
        <v>123</v>
      </c>
      <c r="E10" s="13">
        <f>ROUND(D10/2,0)</f>
        <v>62</v>
      </c>
      <c r="F10" s="12">
        <f>D10-E10</f>
        <v>61</v>
      </c>
    </row>
    <row r="11" spans="1:6">
      <c r="A11" s="8"/>
      <c r="B11" s="11" t="s">
        <v>11</v>
      </c>
      <c r="C11" s="10">
        <v>0</v>
      </c>
      <c r="D11" s="12">
        <f>ROUND(D$3*C11,0)</f>
        <v>0</v>
      </c>
      <c r="E11" s="13">
        <f>ROUND(D11/2,0)</f>
        <v>0</v>
      </c>
      <c r="F11" s="12">
        <f>D11-E11</f>
        <v>0</v>
      </c>
    </row>
    <row r="12" spans="1:6">
      <c r="A12" s="8">
        <v>2</v>
      </c>
      <c r="B12" s="11" t="s">
        <v>372</v>
      </c>
      <c r="C12" s="11"/>
      <c r="D12" s="9"/>
      <c r="E12" s="11"/>
      <c r="F12" s="11"/>
    </row>
    <row r="13" spans="1:6">
      <c r="A13" s="8"/>
      <c r="B13" s="11" t="s">
        <v>10</v>
      </c>
      <c r="C13" s="10">
        <v>9.9500000000000001E-4</v>
      </c>
      <c r="D13" s="12">
        <f>ROUND(D$3*C13,0)</f>
        <v>181</v>
      </c>
      <c r="E13" s="13">
        <f>ROUND(D13/2,0)</f>
        <v>91</v>
      </c>
      <c r="F13" s="12">
        <f>D13-E13</f>
        <v>90</v>
      </c>
    </row>
    <row r="14" spans="1:6">
      <c r="A14" s="8"/>
      <c r="B14" s="11" t="s">
        <v>11</v>
      </c>
      <c r="C14" s="10">
        <v>6.7000000000000002E-4</v>
      </c>
      <c r="D14" s="12">
        <f>ROUND(D$3*C14,0)</f>
        <v>122</v>
      </c>
      <c r="E14" s="13">
        <f>ROUND(D14/2,0)</f>
        <v>61</v>
      </c>
      <c r="F14" s="12">
        <f>D14-E14</f>
        <v>61</v>
      </c>
    </row>
    <row r="15" spans="1:6">
      <c r="A15" s="8">
        <v>2</v>
      </c>
      <c r="B15" s="11" t="s">
        <v>1798</v>
      </c>
      <c r="C15" s="11"/>
      <c r="D15" s="9"/>
      <c r="E15" s="11"/>
      <c r="F15" s="11"/>
    </row>
    <row r="16" spans="1:6">
      <c r="A16" s="8"/>
      <c r="B16" s="11" t="s">
        <v>10</v>
      </c>
      <c r="C16" s="10">
        <v>7.4200000000000004E-4</v>
      </c>
      <c r="D16" s="12">
        <f>ROUND(D$3*C16,0)</f>
        <v>135</v>
      </c>
      <c r="E16" s="13">
        <f>ROUND(D16/2,0)</f>
        <v>68</v>
      </c>
      <c r="F16" s="12">
        <f>D16-E16</f>
        <v>67</v>
      </c>
    </row>
    <row r="17" spans="1:6">
      <c r="A17" s="8"/>
      <c r="B17" s="11" t="s">
        <v>11</v>
      </c>
      <c r="C17" s="10">
        <v>9.5399999999999999E-4</v>
      </c>
      <c r="D17" s="12">
        <f>ROUND(D$3*C17,0)</f>
        <v>174</v>
      </c>
      <c r="E17" s="13">
        <f>ROUND(D17/2,0)</f>
        <v>87</v>
      </c>
      <c r="F17" s="12">
        <f>D17-E17</f>
        <v>87</v>
      </c>
    </row>
    <row r="18" spans="1:6">
      <c r="A18" s="8">
        <v>2</v>
      </c>
      <c r="B18" s="11" t="s">
        <v>777</v>
      </c>
      <c r="C18" s="11"/>
      <c r="D18" s="9"/>
      <c r="E18" s="11"/>
      <c r="F18" s="11"/>
    </row>
    <row r="19" spans="1:6">
      <c r="A19" s="8"/>
      <c r="B19" s="11" t="s">
        <v>10</v>
      </c>
      <c r="C19" s="10">
        <v>1.3899999999999999E-4</v>
      </c>
      <c r="D19" s="12">
        <f>ROUND(D$3*C19,0)</f>
        <v>25</v>
      </c>
      <c r="E19" s="13">
        <f>ROUND(D19/2,0)</f>
        <v>13</v>
      </c>
      <c r="F19" s="12">
        <f>D19-E19</f>
        <v>12</v>
      </c>
    </row>
    <row r="20" spans="1:6">
      <c r="A20" s="8"/>
      <c r="B20" s="11" t="s">
        <v>11</v>
      </c>
      <c r="C20" s="10">
        <v>0</v>
      </c>
      <c r="D20" s="12">
        <f>ROUND(D$3*C20,0)</f>
        <v>0</v>
      </c>
      <c r="E20" s="13">
        <f>ROUND(D20/2,0)</f>
        <v>0</v>
      </c>
      <c r="F20" s="12">
        <f>D20-E20</f>
        <v>0</v>
      </c>
    </row>
    <row r="21" spans="1:6">
      <c r="A21" s="8">
        <v>2</v>
      </c>
      <c r="B21" s="11" t="s">
        <v>49</v>
      </c>
      <c r="C21" s="11"/>
      <c r="D21" s="9"/>
      <c r="E21" s="11"/>
      <c r="F21" s="11"/>
    </row>
    <row r="22" spans="1:6">
      <c r="A22" s="8"/>
      <c r="B22" s="11" t="s">
        <v>10</v>
      </c>
      <c r="C22" s="10">
        <v>7.3200000000000001E-4</v>
      </c>
      <c r="D22" s="12">
        <f>ROUND(D$3*C22,0)</f>
        <v>133</v>
      </c>
      <c r="E22" s="13">
        <f>ROUND(D22/2,0)</f>
        <v>67</v>
      </c>
      <c r="F22" s="12">
        <f>D22-E22</f>
        <v>66</v>
      </c>
    </row>
    <row r="23" spans="1:6">
      <c r="A23" s="8"/>
      <c r="B23" s="11" t="s">
        <v>11</v>
      </c>
      <c r="C23" s="10">
        <v>5.31E-4</v>
      </c>
      <c r="D23" s="12">
        <f>ROUND(D$3*C23,0)</f>
        <v>97</v>
      </c>
      <c r="E23" s="13">
        <f>ROUND(D23/2,0)</f>
        <v>49</v>
      </c>
      <c r="F23" s="12">
        <f>D23-E23</f>
        <v>48</v>
      </c>
    </row>
    <row r="24" spans="1:6">
      <c r="A24" s="8">
        <v>2</v>
      </c>
      <c r="B24" s="11" t="s">
        <v>14</v>
      </c>
      <c r="C24" s="11"/>
      <c r="D24" s="9"/>
      <c r="E24" s="11"/>
      <c r="F24" s="11"/>
    </row>
    <row r="25" spans="1:6">
      <c r="A25" s="8"/>
      <c r="B25" s="11" t="s">
        <v>10</v>
      </c>
      <c r="C25" s="10">
        <v>4.64E-4</v>
      </c>
      <c r="D25" s="12">
        <f>ROUND(D$3*C25,0)</f>
        <v>85</v>
      </c>
      <c r="E25" s="13">
        <f>ROUND(D25/2,0)</f>
        <v>43</v>
      </c>
      <c r="F25" s="12">
        <f>D25-E25</f>
        <v>42</v>
      </c>
    </row>
    <row r="26" spans="1:6">
      <c r="A26" s="8"/>
      <c r="B26" s="11" t="s">
        <v>11</v>
      </c>
      <c r="C26" s="10">
        <v>9.2999999999999997E-5</v>
      </c>
      <c r="D26" s="12">
        <f>ROUND(D$3*C26,0)</f>
        <v>17</v>
      </c>
      <c r="E26" s="13">
        <f>ROUND(D26/2,0)</f>
        <v>9</v>
      </c>
      <c r="F26" s="12">
        <f>D26-E26</f>
        <v>8</v>
      </c>
    </row>
    <row r="27" spans="1:6">
      <c r="A27" s="8">
        <v>2</v>
      </c>
      <c r="B27" s="11" t="s">
        <v>52</v>
      </c>
      <c r="C27" s="11"/>
      <c r="D27" s="9"/>
      <c r="E27" s="11"/>
      <c r="F27" s="11"/>
    </row>
    <row r="28" spans="1:6">
      <c r="A28" s="8"/>
      <c r="B28" s="11" t="s">
        <v>10</v>
      </c>
      <c r="C28" s="10">
        <v>8.8199999999999997E-4</v>
      </c>
      <c r="D28" s="12">
        <f>ROUND(D$3*C28,0)</f>
        <v>161</v>
      </c>
      <c r="E28" s="13">
        <f>ROUND(D28/2,0)</f>
        <v>81</v>
      </c>
      <c r="F28" s="12">
        <f>D28-E28</f>
        <v>80</v>
      </c>
    </row>
    <row r="29" spans="1:6">
      <c r="A29" s="8"/>
      <c r="B29" s="11" t="s">
        <v>11</v>
      </c>
      <c r="C29" s="10">
        <v>7.3200000000000001E-4</v>
      </c>
      <c r="D29" s="12">
        <f>ROUND(D$3*C29,0)</f>
        <v>133</v>
      </c>
      <c r="E29" s="13">
        <f>ROUND(D29/2,0)</f>
        <v>67</v>
      </c>
      <c r="F29" s="12">
        <f>D29-E29</f>
        <v>66</v>
      </c>
    </row>
    <row r="30" spans="1:6">
      <c r="A30" s="8">
        <v>2</v>
      </c>
      <c r="B30" s="11" t="s">
        <v>16</v>
      </c>
      <c r="C30" s="11"/>
      <c r="D30" s="9"/>
      <c r="E30" s="11"/>
      <c r="F30" s="11"/>
    </row>
    <row r="31" spans="1:6">
      <c r="A31" s="8"/>
      <c r="B31" s="11" t="s">
        <v>10</v>
      </c>
      <c r="C31" s="10">
        <v>2.9290000000000002E-3</v>
      </c>
      <c r="D31" s="12">
        <f>ROUND(D$3*C31,0)</f>
        <v>534</v>
      </c>
      <c r="E31" s="13">
        <f>ROUND(D31/2,0)</f>
        <v>267</v>
      </c>
      <c r="F31" s="12">
        <f>D31-E31</f>
        <v>267</v>
      </c>
    </row>
    <row r="32" spans="1:6">
      <c r="A32" s="8"/>
      <c r="B32" s="11" t="s">
        <v>11</v>
      </c>
      <c r="C32" s="10">
        <v>6.1399999999999996E-4</v>
      </c>
      <c r="D32" s="12">
        <f>ROUND(D$3*C32,0)</f>
        <v>112</v>
      </c>
      <c r="E32" s="13">
        <f>ROUND(D32/2,0)</f>
        <v>56</v>
      </c>
      <c r="F32" s="12">
        <f>D32-E32</f>
        <v>56</v>
      </c>
    </row>
    <row r="33" spans="1:6">
      <c r="A33" s="8">
        <v>2</v>
      </c>
      <c r="B33" s="11" t="s">
        <v>1799</v>
      </c>
      <c r="C33" s="11"/>
      <c r="D33" s="9"/>
      <c r="E33" s="11"/>
      <c r="F33" s="11"/>
    </row>
    <row r="34" spans="1:6">
      <c r="A34" s="8"/>
      <c r="B34" s="11" t="s">
        <v>10</v>
      </c>
      <c r="C34" s="10">
        <v>3.5599999999999998E-4</v>
      </c>
      <c r="D34" s="12">
        <f>ROUND(D$3*C34,0)</f>
        <v>65</v>
      </c>
      <c r="E34" s="13">
        <f>ROUND(D34/2,0)</f>
        <v>33</v>
      </c>
      <c r="F34" s="12">
        <f>D34-E34</f>
        <v>32</v>
      </c>
    </row>
    <row r="35" spans="1:6">
      <c r="A35" s="8"/>
      <c r="B35" s="11" t="s">
        <v>11</v>
      </c>
      <c r="C35" s="10">
        <v>3.0400000000000002E-4</v>
      </c>
      <c r="D35" s="12">
        <f>ROUND(D$3*C35,0)</f>
        <v>55</v>
      </c>
      <c r="E35" s="13">
        <f>ROUND(D35/2,0)</f>
        <v>28</v>
      </c>
      <c r="F35" s="12">
        <f>D35-E35</f>
        <v>27</v>
      </c>
    </row>
    <row r="36" spans="1:6">
      <c r="A36" s="8">
        <v>2</v>
      </c>
      <c r="B36" s="11" t="s">
        <v>795</v>
      </c>
      <c r="C36" s="11"/>
      <c r="D36" s="9"/>
      <c r="E36" s="11"/>
      <c r="F36" s="11"/>
    </row>
    <row r="37" spans="1:6">
      <c r="A37" s="8"/>
      <c r="B37" s="11" t="s">
        <v>10</v>
      </c>
      <c r="C37" s="10">
        <v>1.165E-3</v>
      </c>
      <c r="D37" s="12">
        <f>ROUND(D$3*C37,0)</f>
        <v>212</v>
      </c>
      <c r="E37" s="13">
        <f>ROUND(D37/2,0)</f>
        <v>106</v>
      </c>
      <c r="F37" s="12">
        <f>D37-E37</f>
        <v>106</v>
      </c>
    </row>
    <row r="38" spans="1:6">
      <c r="A38" s="8"/>
      <c r="B38" s="11" t="s">
        <v>11</v>
      </c>
      <c r="C38" s="10">
        <v>5.4699999999999996E-4</v>
      </c>
      <c r="D38" s="12">
        <f>ROUND(D$3*C38,0)</f>
        <v>100</v>
      </c>
      <c r="E38" s="13">
        <f>ROUND(D38/2,0)</f>
        <v>50</v>
      </c>
      <c r="F38" s="12">
        <f>D38-E38</f>
        <v>50</v>
      </c>
    </row>
    <row r="39" spans="1:6">
      <c r="A39" s="8">
        <v>2</v>
      </c>
      <c r="B39" s="11" t="s">
        <v>252</v>
      </c>
      <c r="C39" s="11"/>
      <c r="D39" s="9"/>
      <c r="E39" s="11"/>
      <c r="F39" s="11"/>
    </row>
    <row r="40" spans="1:6">
      <c r="A40" s="8"/>
      <c r="B40" s="11" t="s">
        <v>10</v>
      </c>
      <c r="C40" s="10">
        <v>6.0300000000000002E-4</v>
      </c>
      <c r="D40" s="12">
        <f>ROUND(D$3*C40,0)</f>
        <v>110</v>
      </c>
      <c r="E40" s="13">
        <f>ROUND(D40/2,0)</f>
        <v>55</v>
      </c>
      <c r="F40" s="12">
        <f>D40-E40</f>
        <v>55</v>
      </c>
    </row>
    <row r="41" spans="1:6">
      <c r="A41" s="8"/>
      <c r="B41" s="11" t="s">
        <v>11</v>
      </c>
      <c r="C41" s="10">
        <v>6.3400000000000001E-4</v>
      </c>
      <c r="D41" s="12">
        <f>ROUND(D$3*C41,0)</f>
        <v>116</v>
      </c>
      <c r="E41" s="13">
        <f>ROUND(D41/2,0)</f>
        <v>58</v>
      </c>
      <c r="F41" s="12">
        <f>D41-E41</f>
        <v>58</v>
      </c>
    </row>
    <row r="42" spans="1:6">
      <c r="A42" s="8">
        <v>2</v>
      </c>
      <c r="B42" s="11" t="s">
        <v>673</v>
      </c>
      <c r="C42" s="11"/>
      <c r="D42" s="9"/>
      <c r="E42" s="11"/>
      <c r="F42" s="11"/>
    </row>
    <row r="43" spans="1:6">
      <c r="A43" s="8"/>
      <c r="B43" s="11" t="s">
        <v>10</v>
      </c>
      <c r="C43" s="10">
        <v>7.27E-4</v>
      </c>
      <c r="D43" s="12">
        <f>ROUND(D$3*C43,0)</f>
        <v>133</v>
      </c>
      <c r="E43" s="13">
        <f>ROUND(D43/2,0)</f>
        <v>67</v>
      </c>
      <c r="F43" s="12">
        <f>D43-E43</f>
        <v>66</v>
      </c>
    </row>
    <row r="44" spans="1:6">
      <c r="A44" s="8"/>
      <c r="B44" s="11" t="s">
        <v>11</v>
      </c>
      <c r="C44" s="10">
        <v>0</v>
      </c>
      <c r="D44" s="12">
        <f>ROUND(D$3*C44,0)</f>
        <v>0</v>
      </c>
      <c r="E44" s="13">
        <f>ROUND(D44/2,0)</f>
        <v>0</v>
      </c>
      <c r="F44" s="12">
        <f>D44-E44</f>
        <v>0</v>
      </c>
    </row>
    <row r="45" spans="1:6">
      <c r="A45" s="8">
        <v>2</v>
      </c>
      <c r="B45" s="11" t="s">
        <v>22</v>
      </c>
      <c r="C45" s="11"/>
      <c r="D45" s="9"/>
      <c r="E45" s="11"/>
      <c r="F45" s="11"/>
    </row>
    <row r="46" spans="1:6">
      <c r="A46" s="8"/>
      <c r="B46" s="11" t="s">
        <v>10</v>
      </c>
      <c r="C46" s="10">
        <v>5.3930000000000002E-3</v>
      </c>
      <c r="D46" s="12">
        <f t="shared" ref="D46:D56" si="0">ROUND(D$3*C46,0)</f>
        <v>983</v>
      </c>
      <c r="E46" s="13">
        <f t="shared" ref="E46:E56" si="1">ROUND(D46/2,0)</f>
        <v>492</v>
      </c>
      <c r="F46" s="12">
        <f t="shared" ref="F46:F56" si="2">D46-E46</f>
        <v>491</v>
      </c>
    </row>
    <row r="47" spans="1:6">
      <c r="A47" s="8"/>
      <c r="B47" s="11" t="s">
        <v>11</v>
      </c>
      <c r="C47" s="10">
        <v>2.748E-3</v>
      </c>
      <c r="D47" s="12">
        <f t="shared" si="0"/>
        <v>501</v>
      </c>
      <c r="E47" s="13">
        <f t="shared" si="1"/>
        <v>251</v>
      </c>
      <c r="F47" s="12">
        <f t="shared" si="2"/>
        <v>250</v>
      </c>
    </row>
    <row r="48" spans="1:6">
      <c r="A48" s="8">
        <v>3</v>
      </c>
      <c r="B48" s="11" t="s">
        <v>1800</v>
      </c>
      <c r="C48" s="10">
        <v>5.7200000000000003E-4</v>
      </c>
      <c r="D48" s="12">
        <f t="shared" si="0"/>
        <v>104</v>
      </c>
      <c r="E48" s="13">
        <f t="shared" si="1"/>
        <v>52</v>
      </c>
      <c r="F48" s="12">
        <f t="shared" si="2"/>
        <v>52</v>
      </c>
    </row>
    <row r="49" spans="1:6">
      <c r="A49" s="8">
        <v>3</v>
      </c>
      <c r="B49" s="11" t="s">
        <v>1801</v>
      </c>
      <c r="C49" s="10">
        <v>0</v>
      </c>
      <c r="D49" s="12">
        <f t="shared" si="0"/>
        <v>0</v>
      </c>
      <c r="E49" s="13">
        <f t="shared" si="1"/>
        <v>0</v>
      </c>
      <c r="F49" s="12">
        <f t="shared" si="2"/>
        <v>0</v>
      </c>
    </row>
    <row r="50" spans="1:6">
      <c r="A50" s="8">
        <v>3</v>
      </c>
      <c r="B50" s="11" t="s">
        <v>1802</v>
      </c>
      <c r="C50" s="10">
        <v>1.0000000000000001E-5</v>
      </c>
      <c r="D50" s="12">
        <f t="shared" si="0"/>
        <v>2</v>
      </c>
      <c r="E50" s="13">
        <f t="shared" si="1"/>
        <v>1</v>
      </c>
      <c r="F50" s="12">
        <f t="shared" si="2"/>
        <v>1</v>
      </c>
    </row>
    <row r="51" spans="1:6">
      <c r="A51" s="8">
        <v>3</v>
      </c>
      <c r="B51" s="11" t="s">
        <v>1803</v>
      </c>
      <c r="C51" s="10">
        <v>2.0999999999999999E-5</v>
      </c>
      <c r="D51" s="12">
        <f t="shared" si="0"/>
        <v>4</v>
      </c>
      <c r="E51" s="13">
        <f t="shared" si="1"/>
        <v>2</v>
      </c>
      <c r="F51" s="12">
        <f t="shared" si="2"/>
        <v>2</v>
      </c>
    </row>
    <row r="52" spans="1:6">
      <c r="A52" s="8">
        <v>3</v>
      </c>
      <c r="B52" s="11" t="s">
        <v>1804</v>
      </c>
      <c r="C52" s="10">
        <v>4.3300000000000001E-4</v>
      </c>
      <c r="D52" s="12">
        <f t="shared" si="0"/>
        <v>79</v>
      </c>
      <c r="E52" s="13">
        <f t="shared" si="1"/>
        <v>40</v>
      </c>
      <c r="F52" s="12">
        <f t="shared" si="2"/>
        <v>39</v>
      </c>
    </row>
    <row r="53" spans="1:6">
      <c r="A53" s="8">
        <v>3</v>
      </c>
      <c r="B53" s="11" t="s">
        <v>1805</v>
      </c>
      <c r="C53" s="10">
        <v>4.3620000000000004E-3</v>
      </c>
      <c r="D53" s="12">
        <f t="shared" si="0"/>
        <v>795</v>
      </c>
      <c r="E53" s="13">
        <f t="shared" si="1"/>
        <v>398</v>
      </c>
      <c r="F53" s="12">
        <f t="shared" si="2"/>
        <v>397</v>
      </c>
    </row>
    <row r="54" spans="1:6">
      <c r="A54" s="8">
        <v>3</v>
      </c>
      <c r="B54" s="11" t="s">
        <v>1806</v>
      </c>
      <c r="C54" s="10">
        <v>7.5005000000000002E-2</v>
      </c>
      <c r="D54" s="12">
        <f t="shared" si="0"/>
        <v>13673</v>
      </c>
      <c r="E54" s="13">
        <f t="shared" si="1"/>
        <v>6837</v>
      </c>
      <c r="F54" s="12">
        <f t="shared" si="2"/>
        <v>6836</v>
      </c>
    </row>
    <row r="55" spans="1:6">
      <c r="A55" s="8">
        <v>3</v>
      </c>
      <c r="B55" s="11" t="s">
        <v>1807</v>
      </c>
      <c r="C55" s="10">
        <v>7.1199999999999996E-4</v>
      </c>
      <c r="D55" s="12">
        <f t="shared" si="0"/>
        <v>130</v>
      </c>
      <c r="E55" s="13">
        <f t="shared" si="1"/>
        <v>65</v>
      </c>
      <c r="F55" s="12">
        <f t="shared" si="2"/>
        <v>65</v>
      </c>
    </row>
    <row r="56" spans="1:6">
      <c r="A56" s="8">
        <v>4</v>
      </c>
      <c r="B56" s="11" t="s">
        <v>1808</v>
      </c>
      <c r="C56" s="10">
        <v>0.122225</v>
      </c>
      <c r="D56" s="9">
        <f t="shared" si="0"/>
        <v>22281</v>
      </c>
      <c r="E56" s="11">
        <f t="shared" si="1"/>
        <v>11141</v>
      </c>
      <c r="F56" s="9">
        <f t="shared" si="2"/>
        <v>11140</v>
      </c>
    </row>
    <row r="57" spans="1:6">
      <c r="A57" s="8"/>
      <c r="B57" s="11" t="s">
        <v>28</v>
      </c>
      <c r="C57" s="11"/>
      <c r="D57" s="14">
        <v>0.36418400000000001</v>
      </c>
      <c r="E57" s="11"/>
      <c r="F57" s="11"/>
    </row>
    <row r="58" spans="1:6">
      <c r="A58" s="8"/>
      <c r="B58" s="11" t="s">
        <v>29</v>
      </c>
      <c r="C58" s="11"/>
      <c r="D58" s="15">
        <f>ROUND(D56*D57,0)</f>
        <v>8114</v>
      </c>
      <c r="E58" s="16">
        <f>ROUND(D58/2,0)</f>
        <v>4057</v>
      </c>
      <c r="F58" s="15">
        <f>D58-E58</f>
        <v>4057</v>
      </c>
    </row>
    <row r="59" spans="1:6">
      <c r="A59" s="8"/>
      <c r="B59" s="11" t="s">
        <v>30</v>
      </c>
      <c r="C59" s="11"/>
      <c r="D59" s="12">
        <f>+D56-D58</f>
        <v>14167</v>
      </c>
      <c r="E59" s="13">
        <f>ROUND(D59/2,0)</f>
        <v>7084</v>
      </c>
      <c r="F59" s="12">
        <f>D59-E59</f>
        <v>7083</v>
      </c>
    </row>
    <row r="60" spans="1:6">
      <c r="A60" s="8">
        <v>4</v>
      </c>
      <c r="B60" s="11" t="s">
        <v>1809</v>
      </c>
      <c r="C60" s="10">
        <v>0.35965200000000003</v>
      </c>
      <c r="D60" s="9">
        <f>ROUND(D$3*C60,0)</f>
        <v>65562</v>
      </c>
      <c r="E60" s="11">
        <f>ROUND(D60/2,0)</f>
        <v>32781</v>
      </c>
      <c r="F60" s="9">
        <f>D60-E60</f>
        <v>32781</v>
      </c>
    </row>
    <row r="61" spans="1:6">
      <c r="A61" s="8"/>
      <c r="B61" s="11" t="s">
        <v>28</v>
      </c>
      <c r="C61" s="11"/>
      <c r="D61" s="14">
        <v>0.389629</v>
      </c>
      <c r="E61" s="11"/>
      <c r="F61" s="11"/>
    </row>
    <row r="62" spans="1:6">
      <c r="A62" s="8"/>
      <c r="B62" s="11" t="s">
        <v>29</v>
      </c>
      <c r="C62" s="11"/>
      <c r="D62" s="15">
        <f>ROUND(D60*D61,0)</f>
        <v>25545</v>
      </c>
      <c r="E62" s="16">
        <f>ROUND(D62/2,0)</f>
        <v>12773</v>
      </c>
      <c r="F62" s="15">
        <f>D62-E62</f>
        <v>12772</v>
      </c>
    </row>
    <row r="63" spans="1:6">
      <c r="A63" s="8"/>
      <c r="B63" s="11" t="s">
        <v>30</v>
      </c>
      <c r="C63" s="11"/>
      <c r="D63" s="12">
        <f>+D60-D62</f>
        <v>40017</v>
      </c>
      <c r="E63" s="13">
        <f>ROUND(D63/2,0)</f>
        <v>20009</v>
      </c>
      <c r="F63" s="12">
        <f>D63-E63</f>
        <v>20008</v>
      </c>
    </row>
    <row r="64" spans="1:6">
      <c r="A64" s="8">
        <v>4</v>
      </c>
      <c r="B64" s="11" t="s">
        <v>1810</v>
      </c>
      <c r="C64" s="10">
        <v>0.11051</v>
      </c>
      <c r="D64" s="9">
        <f>ROUND(D$3*C64,0)</f>
        <v>20145</v>
      </c>
      <c r="E64" s="11">
        <f>ROUND(D64/2,0)</f>
        <v>10073</v>
      </c>
      <c r="F64" s="9">
        <f>D64-E64</f>
        <v>10072</v>
      </c>
    </row>
    <row r="65" spans="1:8">
      <c r="A65" s="8"/>
      <c r="B65" s="11" t="s">
        <v>28</v>
      </c>
      <c r="C65" s="11"/>
      <c r="D65" s="14">
        <v>0.41133399999999998</v>
      </c>
      <c r="E65" s="11"/>
      <c r="F65" s="11"/>
    </row>
    <row r="66" spans="1:8">
      <c r="A66" s="8"/>
      <c r="B66" s="11" t="s">
        <v>29</v>
      </c>
      <c r="C66" s="11"/>
      <c r="D66" s="15">
        <f>ROUND(D64*D65,0)</f>
        <v>8286</v>
      </c>
      <c r="E66" s="16">
        <f t="shared" ref="E66:E71" si="3">ROUND(D66/2,0)</f>
        <v>4143</v>
      </c>
      <c r="F66" s="15">
        <f t="shared" ref="F66:F71" si="4">D66-E66</f>
        <v>4143</v>
      </c>
    </row>
    <row r="67" spans="1:8">
      <c r="A67" s="8"/>
      <c r="B67" s="11" t="s">
        <v>30</v>
      </c>
      <c r="C67" s="11"/>
      <c r="D67" s="12">
        <f>+D64-D66</f>
        <v>11859</v>
      </c>
      <c r="E67" s="13">
        <f t="shared" si="3"/>
        <v>5930</v>
      </c>
      <c r="F67" s="12">
        <f t="shared" si="4"/>
        <v>5929</v>
      </c>
    </row>
    <row r="68" spans="1:8">
      <c r="A68" s="8">
        <v>5</v>
      </c>
      <c r="B68" s="11" t="s">
        <v>1811</v>
      </c>
      <c r="C68" s="10">
        <v>1.091E-2</v>
      </c>
      <c r="D68" s="12">
        <f>ROUND(D$3*C68,0)</f>
        <v>1989</v>
      </c>
      <c r="E68" s="13">
        <f t="shared" si="3"/>
        <v>995</v>
      </c>
      <c r="F68" s="12">
        <f t="shared" si="4"/>
        <v>994</v>
      </c>
    </row>
    <row r="69" spans="1:8">
      <c r="A69" s="8">
        <v>6</v>
      </c>
      <c r="B69" s="11" t="s">
        <v>1812</v>
      </c>
      <c r="C69" s="10">
        <v>3.8699999999999997E-4</v>
      </c>
      <c r="D69" s="12">
        <f>ROUND(D$3*C69,0)</f>
        <v>71</v>
      </c>
      <c r="E69" s="13">
        <f t="shared" si="3"/>
        <v>36</v>
      </c>
      <c r="F69" s="12">
        <f t="shared" si="4"/>
        <v>35</v>
      </c>
    </row>
    <row r="70" spans="1:8">
      <c r="A70" s="8">
        <v>6</v>
      </c>
      <c r="B70" s="11" t="s">
        <v>1813</v>
      </c>
      <c r="C70" s="10">
        <v>4.45E-3</v>
      </c>
      <c r="D70" s="12">
        <f>ROUND(D$3*C70,0)</f>
        <v>811</v>
      </c>
      <c r="E70" s="13">
        <f t="shared" si="3"/>
        <v>406</v>
      </c>
      <c r="F70" s="12">
        <f t="shared" si="4"/>
        <v>405</v>
      </c>
    </row>
    <row r="71" spans="1:8">
      <c r="A71" s="8" t="s">
        <v>590</v>
      </c>
      <c r="B71" s="11" t="s">
        <v>1814</v>
      </c>
      <c r="C71" s="10">
        <v>2.9183999999999766E-2</v>
      </c>
      <c r="D71" s="12">
        <f>+D3-SUM(D4:D5)-SUM(D10:D56)-D60-D64-SUM(D68:D70)</f>
        <v>5320</v>
      </c>
      <c r="E71" s="13">
        <f t="shared" si="3"/>
        <v>2660</v>
      </c>
      <c r="F71" s="12">
        <f t="shared" si="4"/>
        <v>2660</v>
      </c>
    </row>
    <row r="72" spans="1:8">
      <c r="A72" s="8"/>
      <c r="B72" s="28" t="s">
        <v>288</v>
      </c>
      <c r="C72" s="10">
        <v>1</v>
      </c>
      <c r="D72" s="12">
        <f>+D4+SUM(D7:D55)+SUM(D58:D59)+SUM(D62:D63)+SUM(D66:D71)</f>
        <v>182293</v>
      </c>
      <c r="E72" s="12">
        <f>+E4+SUM(E7:E55)+SUM(E58:E59)+SUM(E62:E63)+SUM(E66:E71)</f>
        <v>91159</v>
      </c>
      <c r="F72" s="12">
        <f>+F4+SUM(F7:F55)+SUM(F58:F59)+SUM(F62:F63)+SUM(F66:F71)</f>
        <v>91134</v>
      </c>
    </row>
    <row r="73" spans="1:8">
      <c r="B73" s="18" t="s">
        <v>38</v>
      </c>
      <c r="D73" s="19">
        <f>+D4</f>
        <v>222</v>
      </c>
      <c r="E73" s="19">
        <f>+E4</f>
        <v>111</v>
      </c>
      <c r="F73" s="19">
        <f>+F4</f>
        <v>111</v>
      </c>
    </row>
    <row r="74" spans="1:8">
      <c r="B74" s="2" t="s">
        <v>39</v>
      </c>
      <c r="D74" s="19">
        <f>+D7</f>
        <v>10316</v>
      </c>
      <c r="E74" s="19">
        <f>+E7</f>
        <v>5158</v>
      </c>
      <c r="F74" s="19">
        <f>+F7</f>
        <v>5158</v>
      </c>
    </row>
    <row r="75" spans="1:8">
      <c r="B75" s="2" t="s">
        <v>40</v>
      </c>
      <c r="D75" s="19">
        <f>+D58+D62+D66</f>
        <v>41945</v>
      </c>
      <c r="E75" s="19">
        <f>+E58+E62+E66</f>
        <v>20973</v>
      </c>
      <c r="F75" s="19">
        <f>+F58+F62+F66</f>
        <v>20972</v>
      </c>
      <c r="H75" s="3">
        <v>1</v>
      </c>
    </row>
    <row r="76" spans="1:8">
      <c r="B76" s="18" t="s">
        <v>41</v>
      </c>
      <c r="D76" s="19">
        <f>+D72-D73-D74-D75</f>
        <v>129810</v>
      </c>
      <c r="E76" s="19">
        <f>+E72-E73-E74-E75</f>
        <v>64917</v>
      </c>
      <c r="F76" s="19">
        <f>+F72-F73-F74-F75</f>
        <v>64893</v>
      </c>
      <c r="H76" s="3">
        <v>2</v>
      </c>
    </row>
    <row r="78" spans="1:8" hidden="1">
      <c r="B78" s="3" t="s">
        <v>42</v>
      </c>
      <c r="C78" s="4">
        <v>9.999999997650777E-7</v>
      </c>
      <c r="D78" s="3">
        <f>+D71-ROUND(D3*C71,0)</f>
        <v>0</v>
      </c>
    </row>
  </sheetData>
  <pageMargins left="0.7" right="0.7" top="0.75" bottom="0.75" header="0.3" footer="0.3"/>
  <pageSetup scale="5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0">
    <pageSetUpPr fitToPage="1"/>
  </sheetPr>
  <dimension ref="A1:WVB102"/>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3.855468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3.855468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3.855468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3.855468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3.855468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3.855468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3.855468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3.855468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3.855468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3.855468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3.855468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3.855468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3.855468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3.855468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3.855468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3.855468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3.855468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3.855468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3.855468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3.855468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3.855468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3.855468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3.855468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3.855468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3.855468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3.855468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3.855468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3.855468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3.855468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3.855468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3.855468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3.855468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3.855468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3.855468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3.855468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3.855468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3.855468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3.855468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3.855468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3.855468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3.855468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3.855468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3.855468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3.855468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3.855468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3.855468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3.855468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3.855468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3.855468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3.855468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3.855468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3.855468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3.855468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3.855468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3.855468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3.855468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3.855468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3.855468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3.855468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3.855468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3.855468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3.855468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3.855468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1815</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Worksheet'!$D$91</f>
        <v>1005801</v>
      </c>
      <c r="E3" s="11"/>
      <c r="F3" s="11"/>
    </row>
    <row r="4" spans="1:6">
      <c r="A4" s="8">
        <v>0</v>
      </c>
      <c r="B4" s="11" t="s">
        <v>4</v>
      </c>
      <c r="C4" s="10">
        <v>9.3899999999999995E-4</v>
      </c>
      <c r="D4" s="12">
        <f>ROUND(D$3*C4,0)</f>
        <v>944</v>
      </c>
      <c r="E4" s="13">
        <f>ROUND(D4/2,0)</f>
        <v>472</v>
      </c>
      <c r="F4" s="12">
        <f>D4-E4</f>
        <v>472</v>
      </c>
    </row>
    <row r="5" spans="1:6">
      <c r="A5" s="8">
        <v>1</v>
      </c>
      <c r="B5" s="11" t="s">
        <v>1816</v>
      </c>
      <c r="C5" s="10">
        <v>0.193577</v>
      </c>
      <c r="D5" s="9">
        <f>ROUND(D$3*C5,0)</f>
        <v>194700</v>
      </c>
      <c r="E5" s="11">
        <f>ROUND(D5/2,0)</f>
        <v>97350</v>
      </c>
      <c r="F5" s="9">
        <f>D5-E5</f>
        <v>97350</v>
      </c>
    </row>
    <row r="6" spans="1:6">
      <c r="A6" s="8"/>
      <c r="B6" s="11" t="s">
        <v>6</v>
      </c>
      <c r="C6" s="11"/>
      <c r="D6" s="14">
        <v>0.113464</v>
      </c>
      <c r="E6" s="11"/>
      <c r="F6" s="11"/>
    </row>
    <row r="7" spans="1:6">
      <c r="A7" s="8"/>
      <c r="B7" s="11" t="s">
        <v>7</v>
      </c>
      <c r="C7" s="11"/>
      <c r="D7" s="15">
        <f>ROUND(D5*D6,0)</f>
        <v>22091</v>
      </c>
      <c r="E7" s="16">
        <f>ROUND(D7/2,0)</f>
        <v>11046</v>
      </c>
      <c r="F7" s="15">
        <f>D7-E7</f>
        <v>11045</v>
      </c>
    </row>
    <row r="8" spans="1:6">
      <c r="A8" s="8"/>
      <c r="B8" s="11" t="s">
        <v>8</v>
      </c>
      <c r="C8" s="11"/>
      <c r="D8" s="12">
        <f>+D5-D7</f>
        <v>172609</v>
      </c>
      <c r="E8" s="13">
        <f>ROUND(D8/2,0)</f>
        <v>86305</v>
      </c>
      <c r="F8" s="12">
        <f>D8-E8</f>
        <v>86304</v>
      </c>
    </row>
    <row r="9" spans="1:6">
      <c r="A9" s="8">
        <v>2</v>
      </c>
      <c r="B9" s="11" t="s">
        <v>1817</v>
      </c>
      <c r="C9" s="11"/>
      <c r="D9" s="9"/>
      <c r="E9" s="11"/>
      <c r="F9" s="11"/>
    </row>
    <row r="10" spans="1:6">
      <c r="A10" s="8"/>
      <c r="B10" s="11" t="s">
        <v>10</v>
      </c>
      <c r="C10" s="10">
        <v>9.4499999999999998E-4</v>
      </c>
      <c r="D10" s="12">
        <f>ROUND(D$3*C10,0)</f>
        <v>950</v>
      </c>
      <c r="E10" s="13">
        <f>ROUND(D10/2,0)</f>
        <v>475</v>
      </c>
      <c r="F10" s="12">
        <f>D10-E10</f>
        <v>475</v>
      </c>
    </row>
    <row r="11" spans="1:6">
      <c r="A11" s="8"/>
      <c r="B11" s="11" t="s">
        <v>11</v>
      </c>
      <c r="C11" s="10">
        <v>4.1399999999999998E-4</v>
      </c>
      <c r="D11" s="12">
        <f>ROUND(D$3*C11,0)</f>
        <v>416</v>
      </c>
      <c r="E11" s="13">
        <f>ROUND(D11/2,0)</f>
        <v>208</v>
      </c>
      <c r="F11" s="12">
        <f>D11-E11</f>
        <v>208</v>
      </c>
    </row>
    <row r="12" spans="1:6">
      <c r="A12" s="8">
        <v>2</v>
      </c>
      <c r="B12" s="11" t="s">
        <v>1818</v>
      </c>
      <c r="C12" s="11"/>
      <c r="D12" s="9"/>
      <c r="E12" s="11"/>
      <c r="F12" s="11"/>
    </row>
    <row r="13" spans="1:6">
      <c r="A13" s="8"/>
      <c r="B13" s="11" t="s">
        <v>10</v>
      </c>
      <c r="C13" s="10">
        <v>2.5999999999999998E-5</v>
      </c>
      <c r="D13" s="12">
        <f>ROUND(D$3*C13,0)</f>
        <v>26</v>
      </c>
      <c r="E13" s="13">
        <f>ROUND(D13/2,0)</f>
        <v>13</v>
      </c>
      <c r="F13" s="12">
        <f>D13-E13</f>
        <v>13</v>
      </c>
    </row>
    <row r="14" spans="1:6">
      <c r="A14" s="8"/>
      <c r="B14" s="11" t="s">
        <v>11</v>
      </c>
      <c r="C14" s="10">
        <v>7.7999999999999999E-5</v>
      </c>
      <c r="D14" s="12">
        <f>ROUND(D$3*C14,0)</f>
        <v>78</v>
      </c>
      <c r="E14" s="13">
        <f>ROUND(D14/2,0)</f>
        <v>39</v>
      </c>
      <c r="F14" s="12">
        <f>D14-E14</f>
        <v>39</v>
      </c>
    </row>
    <row r="15" spans="1:6">
      <c r="A15" s="8">
        <v>2</v>
      </c>
      <c r="B15" s="11" t="s">
        <v>107</v>
      </c>
      <c r="C15" s="11"/>
      <c r="D15" s="9"/>
      <c r="E15" s="11"/>
      <c r="F15" s="11"/>
    </row>
    <row r="16" spans="1:6">
      <c r="A16" s="8"/>
      <c r="B16" s="11" t="s">
        <v>10</v>
      </c>
      <c r="C16" s="10">
        <v>5.9100000000000005E-4</v>
      </c>
      <c r="D16" s="12">
        <f>ROUND(D$3*C16,0)</f>
        <v>594</v>
      </c>
      <c r="E16" s="13">
        <f>ROUND(D16/2,0)</f>
        <v>297</v>
      </c>
      <c r="F16" s="12">
        <f>D16-E16</f>
        <v>297</v>
      </c>
    </row>
    <row r="17" spans="1:6">
      <c r="A17" s="8"/>
      <c r="B17" s="11" t="s">
        <v>11</v>
      </c>
      <c r="C17" s="10">
        <v>6.78E-4</v>
      </c>
      <c r="D17" s="12">
        <f>ROUND(D$3*C17,0)</f>
        <v>682</v>
      </c>
      <c r="E17" s="13">
        <f>ROUND(D17/2,0)</f>
        <v>341</v>
      </c>
      <c r="F17" s="12">
        <f>D17-E17</f>
        <v>341</v>
      </c>
    </row>
    <row r="18" spans="1:6">
      <c r="A18" s="8">
        <v>2</v>
      </c>
      <c r="B18" s="11" t="s">
        <v>81</v>
      </c>
      <c r="C18" s="11"/>
      <c r="D18" s="9"/>
      <c r="E18" s="11"/>
      <c r="F18" s="11"/>
    </row>
    <row r="19" spans="1:6">
      <c r="A19" s="8"/>
      <c r="B19" s="11" t="s">
        <v>10</v>
      </c>
      <c r="C19" s="10">
        <v>1.01E-4</v>
      </c>
      <c r="D19" s="12">
        <f>ROUND(D$3*C19,0)</f>
        <v>102</v>
      </c>
      <c r="E19" s="13">
        <f>ROUND(D19/2,0)</f>
        <v>51</v>
      </c>
      <c r="F19" s="12">
        <f>D19-E19</f>
        <v>51</v>
      </c>
    </row>
    <row r="20" spans="1:6">
      <c r="A20" s="8"/>
      <c r="B20" s="11" t="s">
        <v>11</v>
      </c>
      <c r="C20" s="10">
        <v>2.2100000000000001E-4</v>
      </c>
      <c r="D20" s="12">
        <f>ROUND(D$3*C20,0)</f>
        <v>222</v>
      </c>
      <c r="E20" s="13">
        <f>ROUND(D20/2,0)</f>
        <v>111</v>
      </c>
      <c r="F20" s="12">
        <f>D20-E20</f>
        <v>111</v>
      </c>
    </row>
    <row r="21" spans="1:6">
      <c r="A21" s="8">
        <v>2</v>
      </c>
      <c r="B21" s="11" t="s">
        <v>1819</v>
      </c>
      <c r="C21" s="11"/>
      <c r="D21" s="9"/>
      <c r="E21" s="11"/>
      <c r="F21" s="11"/>
    </row>
    <row r="22" spans="1:6">
      <c r="A22" s="8"/>
      <c r="B22" s="11" t="s">
        <v>10</v>
      </c>
      <c r="C22" s="10">
        <v>7.2999999999999999E-5</v>
      </c>
      <c r="D22" s="12">
        <f>ROUND(D$3*C22,0)</f>
        <v>73</v>
      </c>
      <c r="E22" s="13">
        <f>ROUND(D22/2,0)</f>
        <v>37</v>
      </c>
      <c r="F22" s="12">
        <f>D22-E22</f>
        <v>36</v>
      </c>
    </row>
    <row r="23" spans="1:6">
      <c r="A23" s="8"/>
      <c r="B23" s="11" t="s">
        <v>11</v>
      </c>
      <c r="C23" s="10">
        <v>3.8999999999999999E-5</v>
      </c>
      <c r="D23" s="12">
        <f>ROUND(D$3*C23,0)</f>
        <v>39</v>
      </c>
      <c r="E23" s="13">
        <f>ROUND(D23/2,0)</f>
        <v>20</v>
      </c>
      <c r="F23" s="12">
        <f>D23-E23</f>
        <v>19</v>
      </c>
    </row>
    <row r="24" spans="1:6">
      <c r="A24" s="8">
        <v>2</v>
      </c>
      <c r="B24" s="11" t="s">
        <v>372</v>
      </c>
      <c r="C24" s="11"/>
      <c r="D24" s="9"/>
      <c r="E24" s="11"/>
      <c r="F24" s="11"/>
    </row>
    <row r="25" spans="1:6">
      <c r="A25" s="8"/>
      <c r="B25" s="11" t="s">
        <v>10</v>
      </c>
      <c r="C25" s="10">
        <v>6.3999999999999997E-5</v>
      </c>
      <c r="D25" s="12">
        <f>ROUND(D$3*C25,0)</f>
        <v>64</v>
      </c>
      <c r="E25" s="13">
        <f>ROUND(D25/2,0)</f>
        <v>32</v>
      </c>
      <c r="F25" s="12">
        <f>D25-E25</f>
        <v>32</v>
      </c>
    </row>
    <row r="26" spans="1:6">
      <c r="A26" s="8"/>
      <c r="B26" s="11" t="s">
        <v>11</v>
      </c>
      <c r="C26" s="10">
        <v>2.0699999999999999E-4</v>
      </c>
      <c r="D26" s="12">
        <f>ROUND(D$3*C26,0)</f>
        <v>208</v>
      </c>
      <c r="E26" s="13">
        <f>ROUND(D26/2,0)</f>
        <v>104</v>
      </c>
      <c r="F26" s="12">
        <f>D26-E26</f>
        <v>104</v>
      </c>
    </row>
    <row r="27" spans="1:6">
      <c r="A27" s="8">
        <v>2</v>
      </c>
      <c r="B27" s="11" t="s">
        <v>855</v>
      </c>
      <c r="C27" s="11"/>
      <c r="D27" s="9"/>
      <c r="E27" s="11"/>
      <c r="F27" s="11"/>
    </row>
    <row r="28" spans="1:6">
      <c r="A28" s="8"/>
      <c r="B28" s="11" t="s">
        <v>10</v>
      </c>
      <c r="C28" s="10">
        <v>4.7699999999999999E-4</v>
      </c>
      <c r="D28" s="12">
        <f>ROUND(D$3*C28,0)</f>
        <v>480</v>
      </c>
      <c r="E28" s="13">
        <f>ROUND(D28/2,0)</f>
        <v>240</v>
      </c>
      <c r="F28" s="12">
        <f>D28-E28</f>
        <v>240</v>
      </c>
    </row>
    <row r="29" spans="1:6">
      <c r="A29" s="8"/>
      <c r="B29" s="11" t="s">
        <v>11</v>
      </c>
      <c r="C29" s="10">
        <v>3.6999999999999999E-4</v>
      </c>
      <c r="D29" s="12">
        <f>ROUND(D$3*C29,0)</f>
        <v>372</v>
      </c>
      <c r="E29" s="13">
        <f>ROUND(D29/2,0)</f>
        <v>186</v>
      </c>
      <c r="F29" s="12">
        <f>D29-E29</f>
        <v>186</v>
      </c>
    </row>
    <row r="30" spans="1:6">
      <c r="A30" s="8">
        <v>2</v>
      </c>
      <c r="B30" s="11" t="s">
        <v>86</v>
      </c>
      <c r="C30" s="11"/>
      <c r="D30" s="9"/>
      <c r="E30" s="11"/>
      <c r="F30" s="11"/>
    </row>
    <row r="31" spans="1:6">
      <c r="A31" s="8"/>
      <c r="B31" s="11" t="s">
        <v>10</v>
      </c>
      <c r="C31" s="10">
        <v>5.0000000000000004E-6</v>
      </c>
      <c r="D31" s="12">
        <f>ROUND(D$3*C31,0)</f>
        <v>5</v>
      </c>
      <c r="E31" s="13">
        <f>ROUND(D31/2,0)</f>
        <v>3</v>
      </c>
      <c r="F31" s="12">
        <f>D31-E31</f>
        <v>2</v>
      </c>
    </row>
    <row r="32" spans="1:6">
      <c r="A32" s="8"/>
      <c r="B32" s="11" t="s">
        <v>11</v>
      </c>
      <c r="C32" s="10">
        <v>3.9999999999999998E-6</v>
      </c>
      <c r="D32" s="12">
        <f>ROUND(D$3*C32,0)</f>
        <v>4</v>
      </c>
      <c r="E32" s="13">
        <f>ROUND(D32/2,0)</f>
        <v>2</v>
      </c>
      <c r="F32" s="12">
        <f>D32-E32</f>
        <v>2</v>
      </c>
    </row>
    <row r="33" spans="1:6">
      <c r="A33" s="8">
        <v>2</v>
      </c>
      <c r="B33" s="11" t="s">
        <v>49</v>
      </c>
      <c r="C33" s="11"/>
      <c r="D33" s="9"/>
      <c r="E33" s="11"/>
      <c r="F33" s="11"/>
    </row>
    <row r="34" spans="1:6">
      <c r="A34" s="8"/>
      <c r="B34" s="11" t="s">
        <v>10</v>
      </c>
      <c r="C34" s="10">
        <v>8.8900000000000003E-4</v>
      </c>
      <c r="D34" s="12">
        <f>ROUND(D$3*C34,0)</f>
        <v>894</v>
      </c>
      <c r="E34" s="13">
        <f>ROUND(D34/2,0)</f>
        <v>447</v>
      </c>
      <c r="F34" s="12">
        <f>D34-E34</f>
        <v>447</v>
      </c>
    </row>
    <row r="35" spans="1:6">
      <c r="A35" s="8"/>
      <c r="B35" s="11" t="s">
        <v>11</v>
      </c>
      <c r="C35" s="10">
        <v>2.2000000000000001E-4</v>
      </c>
      <c r="D35" s="12">
        <f>ROUND(D$3*C35,0)</f>
        <v>221</v>
      </c>
      <c r="E35" s="13">
        <f>ROUND(D35/2,0)</f>
        <v>111</v>
      </c>
      <c r="F35" s="12">
        <f>D35-E35</f>
        <v>110</v>
      </c>
    </row>
    <row r="36" spans="1:6">
      <c r="A36" s="8">
        <v>2</v>
      </c>
      <c r="B36" s="11" t="s">
        <v>14</v>
      </c>
      <c r="C36" s="11"/>
      <c r="D36" s="9"/>
      <c r="E36" s="11"/>
      <c r="F36" s="11"/>
    </row>
    <row r="37" spans="1:6">
      <c r="A37" s="8"/>
      <c r="B37" s="11" t="s">
        <v>10</v>
      </c>
      <c r="C37" s="10">
        <v>5.7499999999999999E-4</v>
      </c>
      <c r="D37" s="12">
        <f>ROUND(D$3*C37,0)</f>
        <v>578</v>
      </c>
      <c r="E37" s="13">
        <f>ROUND(D37/2,0)</f>
        <v>289</v>
      </c>
      <c r="F37" s="12">
        <f>D37-E37</f>
        <v>289</v>
      </c>
    </row>
    <row r="38" spans="1:6">
      <c r="A38" s="8"/>
      <c r="B38" s="11" t="s">
        <v>11</v>
      </c>
      <c r="C38" s="10">
        <v>1.64E-4</v>
      </c>
      <c r="D38" s="12">
        <f>ROUND(D$3*C38,0)</f>
        <v>165</v>
      </c>
      <c r="E38" s="13">
        <f>ROUND(D38/2,0)</f>
        <v>83</v>
      </c>
      <c r="F38" s="12">
        <f>D38-E38</f>
        <v>82</v>
      </c>
    </row>
    <row r="39" spans="1:6">
      <c r="A39" s="8">
        <v>2</v>
      </c>
      <c r="B39" s="11" t="s">
        <v>1820</v>
      </c>
      <c r="C39" s="11"/>
      <c r="D39" s="9"/>
      <c r="E39" s="11"/>
      <c r="F39" s="11"/>
    </row>
    <row r="40" spans="1:6">
      <c r="A40" s="8"/>
      <c r="B40" s="11" t="s">
        <v>10</v>
      </c>
      <c r="C40" s="10">
        <v>2.33E-4</v>
      </c>
      <c r="D40" s="12">
        <f>ROUND(D$3*C40,0)</f>
        <v>234</v>
      </c>
      <c r="E40" s="13">
        <f>ROUND(D40/2,0)</f>
        <v>117</v>
      </c>
      <c r="F40" s="12">
        <f>D40-E40</f>
        <v>117</v>
      </c>
    </row>
    <row r="41" spans="1:6">
      <c r="A41" s="8"/>
      <c r="B41" s="11" t="s">
        <v>11</v>
      </c>
      <c r="C41" s="10">
        <v>1.9599999999999999E-4</v>
      </c>
      <c r="D41" s="12">
        <f>ROUND(D$3*C41,0)</f>
        <v>197</v>
      </c>
      <c r="E41" s="13">
        <f>ROUND(D41/2,0)</f>
        <v>99</v>
      </c>
      <c r="F41" s="12">
        <f>D41-E41</f>
        <v>98</v>
      </c>
    </row>
    <row r="42" spans="1:6">
      <c r="A42" s="8">
        <v>2</v>
      </c>
      <c r="B42" s="11" t="s">
        <v>56</v>
      </c>
      <c r="C42" s="11"/>
      <c r="D42" s="9"/>
      <c r="E42" s="11"/>
      <c r="F42" s="11"/>
    </row>
    <row r="43" spans="1:6">
      <c r="A43" s="8"/>
      <c r="B43" s="11" t="s">
        <v>10</v>
      </c>
      <c r="C43" s="10">
        <v>8.8999999999999995E-5</v>
      </c>
      <c r="D43" s="12">
        <f>ROUND(D$3*C43,0)</f>
        <v>90</v>
      </c>
      <c r="E43" s="13">
        <f>ROUND(D43/2,0)</f>
        <v>45</v>
      </c>
      <c r="F43" s="12">
        <f>D43-E43</f>
        <v>45</v>
      </c>
    </row>
    <row r="44" spans="1:6">
      <c r="A44" s="8"/>
      <c r="B44" s="11" t="s">
        <v>11</v>
      </c>
      <c r="C44" s="10">
        <v>1.8000000000000001E-4</v>
      </c>
      <c r="D44" s="12">
        <f>ROUND(D$3*C44,0)</f>
        <v>181</v>
      </c>
      <c r="E44" s="13">
        <f>ROUND(D44/2,0)</f>
        <v>91</v>
      </c>
      <c r="F44" s="12">
        <f>D44-E44</f>
        <v>90</v>
      </c>
    </row>
    <row r="45" spans="1:6">
      <c r="A45" s="8">
        <v>2</v>
      </c>
      <c r="B45" s="11" t="s">
        <v>22</v>
      </c>
      <c r="C45" s="11"/>
      <c r="D45" s="9"/>
      <c r="E45" s="11"/>
      <c r="F45" s="11"/>
    </row>
    <row r="46" spans="1:6">
      <c r="A46" s="8"/>
      <c r="B46" s="11" t="s">
        <v>10</v>
      </c>
      <c r="C46" s="10">
        <v>1E-4</v>
      </c>
      <c r="D46" s="12">
        <f>ROUND(D$3*C46,0)</f>
        <v>101</v>
      </c>
      <c r="E46" s="13">
        <f>ROUND(D46/2,0)</f>
        <v>51</v>
      </c>
      <c r="F46" s="12">
        <f>D46-E46</f>
        <v>50</v>
      </c>
    </row>
    <row r="47" spans="1:6">
      <c r="A47" s="8"/>
      <c r="B47" s="11" t="s">
        <v>11</v>
      </c>
      <c r="C47" s="10">
        <v>1.7899999999999999E-4</v>
      </c>
      <c r="D47" s="12">
        <f>ROUND(D$3*C47,0)</f>
        <v>180</v>
      </c>
      <c r="E47" s="13">
        <f>ROUND(D47/2,0)</f>
        <v>90</v>
      </c>
      <c r="F47" s="12">
        <f>D47-E47</f>
        <v>90</v>
      </c>
    </row>
    <row r="48" spans="1:6">
      <c r="A48" s="8">
        <v>2</v>
      </c>
      <c r="B48" s="11" t="s">
        <v>61</v>
      </c>
      <c r="C48" s="11"/>
      <c r="D48" s="9"/>
      <c r="E48" s="11"/>
      <c r="F48" s="11"/>
    </row>
    <row r="49" spans="1:6">
      <c r="A49" s="8"/>
      <c r="B49" s="11" t="s">
        <v>10</v>
      </c>
      <c r="C49" s="10">
        <v>1.0315E-2</v>
      </c>
      <c r="D49" s="12">
        <f>ROUND(D$3*C49,0)</f>
        <v>10375</v>
      </c>
      <c r="E49" s="13">
        <f>ROUND(D49/2,0)</f>
        <v>5188</v>
      </c>
      <c r="F49" s="12">
        <f>D49-E49</f>
        <v>5187</v>
      </c>
    </row>
    <row r="50" spans="1:6">
      <c r="A50" s="8"/>
      <c r="B50" s="11" t="s">
        <v>11</v>
      </c>
      <c r="C50" s="10">
        <v>9.5399999999999999E-4</v>
      </c>
      <c r="D50" s="12">
        <f>ROUND(D$3*C50,0)</f>
        <v>960</v>
      </c>
      <c r="E50" s="13">
        <f>ROUND(D50/2,0)</f>
        <v>480</v>
      </c>
      <c r="F50" s="12">
        <f>D50-E50</f>
        <v>480</v>
      </c>
    </row>
    <row r="51" spans="1:6">
      <c r="A51" s="8">
        <v>2</v>
      </c>
      <c r="B51" s="11" t="s">
        <v>692</v>
      </c>
      <c r="C51" s="11"/>
      <c r="D51" s="9"/>
      <c r="E51" s="11"/>
      <c r="F51" s="11"/>
    </row>
    <row r="52" spans="1:6">
      <c r="A52" s="8"/>
      <c r="B52" s="11" t="s">
        <v>10</v>
      </c>
      <c r="C52" s="10">
        <v>2.4699999999999999E-4</v>
      </c>
      <c r="D52" s="12">
        <f t="shared" ref="D52:D68" si="0">ROUND(D$3*C52,0)</f>
        <v>248</v>
      </c>
      <c r="E52" s="13">
        <f t="shared" ref="E52:E68" si="1">ROUND(D52/2,0)</f>
        <v>124</v>
      </c>
      <c r="F52" s="12">
        <f t="shared" ref="F52:F68" si="2">D52-E52</f>
        <v>124</v>
      </c>
    </row>
    <row r="53" spans="1:6">
      <c r="A53" s="8"/>
      <c r="B53" s="11" t="s">
        <v>11</v>
      </c>
      <c r="C53" s="10">
        <v>2.31E-4</v>
      </c>
      <c r="D53" s="12">
        <f t="shared" si="0"/>
        <v>232</v>
      </c>
      <c r="E53" s="13">
        <f t="shared" si="1"/>
        <v>116</v>
      </c>
      <c r="F53" s="12">
        <f t="shared" si="2"/>
        <v>116</v>
      </c>
    </row>
    <row r="54" spans="1:6">
      <c r="A54" s="8">
        <v>3</v>
      </c>
      <c r="B54" s="11" t="s">
        <v>1821</v>
      </c>
      <c r="C54" s="10">
        <v>0</v>
      </c>
      <c r="D54" s="12">
        <f t="shared" si="0"/>
        <v>0</v>
      </c>
      <c r="E54" s="13">
        <f t="shared" si="1"/>
        <v>0</v>
      </c>
      <c r="F54" s="12">
        <f t="shared" si="2"/>
        <v>0</v>
      </c>
    </row>
    <row r="55" spans="1:6">
      <c r="A55" s="8">
        <v>3</v>
      </c>
      <c r="B55" s="11" t="s">
        <v>1822</v>
      </c>
      <c r="C55" s="10">
        <v>3.1050000000000001E-3</v>
      </c>
      <c r="D55" s="12">
        <f t="shared" si="0"/>
        <v>3123</v>
      </c>
      <c r="E55" s="13">
        <f t="shared" si="1"/>
        <v>1562</v>
      </c>
      <c r="F55" s="12">
        <f t="shared" si="2"/>
        <v>1561</v>
      </c>
    </row>
    <row r="56" spans="1:6">
      <c r="A56" s="8">
        <v>3</v>
      </c>
      <c r="B56" s="11" t="s">
        <v>1823</v>
      </c>
      <c r="C56" s="10">
        <v>4.4079999999999996E-3</v>
      </c>
      <c r="D56" s="12">
        <f t="shared" si="0"/>
        <v>4434</v>
      </c>
      <c r="E56" s="13">
        <f t="shared" si="1"/>
        <v>2217</v>
      </c>
      <c r="F56" s="12">
        <f t="shared" si="2"/>
        <v>2217</v>
      </c>
    </row>
    <row r="57" spans="1:6">
      <c r="A57" s="8">
        <v>3</v>
      </c>
      <c r="B57" s="11" t="s">
        <v>1824</v>
      </c>
      <c r="C57" s="10">
        <v>3.6699999999999998E-4</v>
      </c>
      <c r="D57" s="12">
        <f t="shared" si="0"/>
        <v>369</v>
      </c>
      <c r="E57" s="13">
        <f t="shared" si="1"/>
        <v>185</v>
      </c>
      <c r="F57" s="12">
        <f t="shared" si="2"/>
        <v>184</v>
      </c>
    </row>
    <row r="58" spans="1:6">
      <c r="A58" s="8">
        <v>3</v>
      </c>
      <c r="B58" s="11" t="s">
        <v>1825</v>
      </c>
      <c r="C58" s="10">
        <v>3.7599999999999998E-4</v>
      </c>
      <c r="D58" s="12">
        <f t="shared" si="0"/>
        <v>378</v>
      </c>
      <c r="E58" s="13">
        <f t="shared" si="1"/>
        <v>189</v>
      </c>
      <c r="F58" s="12">
        <f t="shared" si="2"/>
        <v>189</v>
      </c>
    </row>
    <row r="59" spans="1:6">
      <c r="A59" s="8">
        <v>3</v>
      </c>
      <c r="B59" s="11" t="s">
        <v>1826</v>
      </c>
      <c r="C59" s="10">
        <v>3.1999999999999999E-5</v>
      </c>
      <c r="D59" s="12">
        <f t="shared" si="0"/>
        <v>32</v>
      </c>
      <c r="E59" s="13">
        <f t="shared" si="1"/>
        <v>16</v>
      </c>
      <c r="F59" s="12">
        <f t="shared" si="2"/>
        <v>16</v>
      </c>
    </row>
    <row r="60" spans="1:6">
      <c r="A60" s="8">
        <v>3</v>
      </c>
      <c r="B60" s="11" t="s">
        <v>1827</v>
      </c>
      <c r="C60" s="10">
        <v>0</v>
      </c>
      <c r="D60" s="12">
        <f t="shared" si="0"/>
        <v>0</v>
      </c>
      <c r="E60" s="13">
        <f t="shared" si="1"/>
        <v>0</v>
      </c>
      <c r="F60" s="12">
        <f t="shared" si="2"/>
        <v>0</v>
      </c>
    </row>
    <row r="61" spans="1:6">
      <c r="A61" s="8">
        <v>3</v>
      </c>
      <c r="B61" s="11" t="s">
        <v>1828</v>
      </c>
      <c r="C61" s="10">
        <v>0</v>
      </c>
      <c r="D61" s="12">
        <f t="shared" si="0"/>
        <v>0</v>
      </c>
      <c r="E61" s="13">
        <f t="shared" si="1"/>
        <v>0</v>
      </c>
      <c r="F61" s="12">
        <f t="shared" si="2"/>
        <v>0</v>
      </c>
    </row>
    <row r="62" spans="1:6">
      <c r="A62" s="8">
        <v>3</v>
      </c>
      <c r="B62" s="11" t="s">
        <v>1829</v>
      </c>
      <c r="C62" s="10">
        <v>1.524E-3</v>
      </c>
      <c r="D62" s="12">
        <f t="shared" si="0"/>
        <v>1533</v>
      </c>
      <c r="E62" s="13">
        <f t="shared" si="1"/>
        <v>767</v>
      </c>
      <c r="F62" s="12">
        <f t="shared" si="2"/>
        <v>766</v>
      </c>
    </row>
    <row r="63" spans="1:6">
      <c r="A63" s="8">
        <v>3</v>
      </c>
      <c r="B63" s="11" t="s">
        <v>1830</v>
      </c>
      <c r="C63" s="10">
        <v>3.4E-5</v>
      </c>
      <c r="D63" s="12">
        <f t="shared" si="0"/>
        <v>34</v>
      </c>
      <c r="E63" s="13">
        <f t="shared" si="1"/>
        <v>17</v>
      </c>
      <c r="F63" s="12">
        <f t="shared" si="2"/>
        <v>17</v>
      </c>
    </row>
    <row r="64" spans="1:6">
      <c r="A64" s="8">
        <v>3</v>
      </c>
      <c r="B64" s="11" t="s">
        <v>1831</v>
      </c>
      <c r="C64" s="10">
        <v>5.0000000000000004E-6</v>
      </c>
      <c r="D64" s="12">
        <f t="shared" si="0"/>
        <v>5</v>
      </c>
      <c r="E64" s="13">
        <f t="shared" si="1"/>
        <v>3</v>
      </c>
      <c r="F64" s="12">
        <f t="shared" si="2"/>
        <v>2</v>
      </c>
    </row>
    <row r="65" spans="1:6">
      <c r="A65" s="8">
        <v>3</v>
      </c>
      <c r="B65" s="11" t="s">
        <v>1832</v>
      </c>
      <c r="C65" s="10">
        <v>0.196908</v>
      </c>
      <c r="D65" s="12">
        <f t="shared" si="0"/>
        <v>198050</v>
      </c>
      <c r="E65" s="13">
        <f t="shared" si="1"/>
        <v>99025</v>
      </c>
      <c r="F65" s="12">
        <f t="shared" si="2"/>
        <v>99025</v>
      </c>
    </row>
    <row r="66" spans="1:6">
      <c r="A66" s="8">
        <v>3</v>
      </c>
      <c r="B66" s="11" t="s">
        <v>1833</v>
      </c>
      <c r="C66" s="10">
        <v>6.0000000000000002E-6</v>
      </c>
      <c r="D66" s="12">
        <f t="shared" si="0"/>
        <v>6</v>
      </c>
      <c r="E66" s="13">
        <f t="shared" si="1"/>
        <v>3</v>
      </c>
      <c r="F66" s="12">
        <f t="shared" si="2"/>
        <v>3</v>
      </c>
    </row>
    <row r="67" spans="1:6">
      <c r="A67" s="8">
        <v>3</v>
      </c>
      <c r="B67" s="11" t="s">
        <v>1834</v>
      </c>
      <c r="C67" s="10">
        <v>0</v>
      </c>
      <c r="D67" s="12">
        <f t="shared" si="0"/>
        <v>0</v>
      </c>
      <c r="E67" s="13">
        <f t="shared" si="1"/>
        <v>0</v>
      </c>
      <c r="F67" s="12">
        <f t="shared" si="2"/>
        <v>0</v>
      </c>
    </row>
    <row r="68" spans="1:6">
      <c r="A68" s="8">
        <v>4</v>
      </c>
      <c r="B68" s="11" t="s">
        <v>1835</v>
      </c>
      <c r="C68" s="10">
        <v>5.0383999999999998E-2</v>
      </c>
      <c r="D68" s="9">
        <f t="shared" si="0"/>
        <v>50676</v>
      </c>
      <c r="E68" s="11">
        <f t="shared" si="1"/>
        <v>25338</v>
      </c>
      <c r="F68" s="9">
        <f t="shared" si="2"/>
        <v>25338</v>
      </c>
    </row>
    <row r="69" spans="1:6">
      <c r="A69" s="8"/>
      <c r="B69" s="11" t="s">
        <v>28</v>
      </c>
      <c r="C69" s="10"/>
      <c r="D69" s="14">
        <v>0.34016200000000002</v>
      </c>
      <c r="E69" s="11"/>
      <c r="F69" s="11"/>
    </row>
    <row r="70" spans="1:6">
      <c r="A70" s="8"/>
      <c r="B70" s="11" t="s">
        <v>29</v>
      </c>
      <c r="C70" s="11"/>
      <c r="D70" s="15">
        <f>ROUND(D68*D69,0)</f>
        <v>17238</v>
      </c>
      <c r="E70" s="16">
        <f>ROUND(D70/2,0)</f>
        <v>8619</v>
      </c>
      <c r="F70" s="15">
        <f>D70-E70</f>
        <v>8619</v>
      </c>
    </row>
    <row r="71" spans="1:6">
      <c r="A71" s="8" t="s">
        <v>590</v>
      </c>
      <c r="B71" s="11" t="s">
        <v>30</v>
      </c>
      <c r="C71" s="11"/>
      <c r="D71" s="12">
        <f>+D68-D70</f>
        <v>33438</v>
      </c>
      <c r="E71" s="13">
        <f>ROUND(D71/2,0)</f>
        <v>16719</v>
      </c>
      <c r="F71" s="12">
        <f>D71-E71</f>
        <v>16719</v>
      </c>
    </row>
    <row r="72" spans="1:6">
      <c r="A72" s="8">
        <v>4</v>
      </c>
      <c r="B72" s="11" t="s">
        <v>764</v>
      </c>
      <c r="C72" s="10">
        <v>2.2197000000000001E-2</v>
      </c>
      <c r="D72" s="9">
        <f>ROUND(D$3*C72,0)</f>
        <v>22326</v>
      </c>
      <c r="E72" s="11">
        <f>ROUND(D72/2,0)</f>
        <v>11163</v>
      </c>
      <c r="F72" s="9">
        <f>D72-E72</f>
        <v>11163</v>
      </c>
    </row>
    <row r="73" spans="1:6">
      <c r="A73" s="8"/>
      <c r="B73" s="11" t="s">
        <v>28</v>
      </c>
      <c r="C73" s="11"/>
      <c r="D73" s="14">
        <v>0.434776</v>
      </c>
      <c r="E73" s="11"/>
      <c r="F73" s="11"/>
    </row>
    <row r="74" spans="1:6">
      <c r="A74" s="8"/>
      <c r="B74" s="11" t="s">
        <v>29</v>
      </c>
      <c r="C74" s="11"/>
      <c r="D74" s="15">
        <f>ROUND(D72*D73,0)</f>
        <v>9707</v>
      </c>
      <c r="E74" s="16">
        <f>ROUND(D74/2,0)</f>
        <v>4854</v>
      </c>
      <c r="F74" s="15">
        <f>D74-E74</f>
        <v>4853</v>
      </c>
    </row>
    <row r="75" spans="1:6">
      <c r="A75" s="8"/>
      <c r="B75" s="11" t="s">
        <v>30</v>
      </c>
      <c r="C75" s="11"/>
      <c r="D75" s="12">
        <f>+D72-D74</f>
        <v>12619</v>
      </c>
      <c r="E75" s="13">
        <f>ROUND(D75/2,0)</f>
        <v>6310</v>
      </c>
      <c r="F75" s="12">
        <f>D75-E75</f>
        <v>6309</v>
      </c>
    </row>
    <row r="76" spans="1:6">
      <c r="A76" s="8">
        <v>4</v>
      </c>
      <c r="B76" s="11" t="s">
        <v>1836</v>
      </c>
      <c r="C76" s="10">
        <v>2.3667000000000001E-2</v>
      </c>
      <c r="D76" s="9">
        <f>ROUND(D$3*C76,0)</f>
        <v>23804</v>
      </c>
      <c r="E76" s="11">
        <f>ROUND(D76/2,0)</f>
        <v>11902</v>
      </c>
      <c r="F76" s="9">
        <f>D76-E76</f>
        <v>11902</v>
      </c>
    </row>
    <row r="77" spans="1:6">
      <c r="A77" s="8"/>
      <c r="B77" s="11" t="s">
        <v>28</v>
      </c>
      <c r="C77" s="11"/>
      <c r="D77" s="14">
        <v>0.41495500000000002</v>
      </c>
      <c r="E77" s="11"/>
      <c r="F77" s="11"/>
    </row>
    <row r="78" spans="1:6">
      <c r="A78" s="8"/>
      <c r="B78" s="11" t="s">
        <v>29</v>
      </c>
      <c r="C78" s="11"/>
      <c r="D78" s="15">
        <f>ROUND(D76*D77,0)</f>
        <v>9878</v>
      </c>
      <c r="E78" s="16">
        <f>ROUND(D78/2,0)</f>
        <v>4939</v>
      </c>
      <c r="F78" s="15">
        <f>D78-E78</f>
        <v>4939</v>
      </c>
    </row>
    <row r="79" spans="1:6">
      <c r="A79" s="8"/>
      <c r="B79" s="11" t="s">
        <v>30</v>
      </c>
      <c r="C79" s="11"/>
      <c r="D79" s="12">
        <f>+D76-D78</f>
        <v>13926</v>
      </c>
      <c r="E79" s="13">
        <f>ROUND(D79/2,0)</f>
        <v>6963</v>
      </c>
      <c r="F79" s="12">
        <f>D79-E79</f>
        <v>6963</v>
      </c>
    </row>
    <row r="80" spans="1:6">
      <c r="A80" s="8">
        <v>4</v>
      </c>
      <c r="B80" s="11" t="s">
        <v>1837</v>
      </c>
      <c r="C80" s="10">
        <v>0.36707200000000001</v>
      </c>
      <c r="D80" s="9">
        <f>ROUND(D$3*C80,0)</f>
        <v>369201</v>
      </c>
      <c r="E80" s="11">
        <f>ROUND(D80/2,0)</f>
        <v>184601</v>
      </c>
      <c r="F80" s="9">
        <f>D80-E80</f>
        <v>184600</v>
      </c>
    </row>
    <row r="81" spans="1:6">
      <c r="A81" s="8"/>
      <c r="B81" s="11" t="s">
        <v>28</v>
      </c>
      <c r="C81" s="11"/>
      <c r="D81" s="14">
        <v>0.59304100000000004</v>
      </c>
      <c r="E81" s="11"/>
      <c r="F81" s="11"/>
    </row>
    <row r="82" spans="1:6">
      <c r="A82" s="8"/>
      <c r="B82" s="11" t="s">
        <v>29</v>
      </c>
      <c r="C82" s="11"/>
      <c r="D82" s="15">
        <f>ROUND(D80*D81,0)</f>
        <v>218951</v>
      </c>
      <c r="E82" s="16">
        <f>ROUND(D82/2,0)</f>
        <v>109476</v>
      </c>
      <c r="F82" s="15">
        <f>D82-E82</f>
        <v>109475</v>
      </c>
    </row>
    <row r="83" spans="1:6">
      <c r="A83" s="8"/>
      <c r="B83" s="11" t="s">
        <v>30</v>
      </c>
      <c r="C83" s="11"/>
      <c r="D83" s="12">
        <f>+D80-D82</f>
        <v>150250</v>
      </c>
      <c r="E83" s="13">
        <f>ROUND(D83/2,0)</f>
        <v>75125</v>
      </c>
      <c r="F83" s="12">
        <f>D83-E83</f>
        <v>75125</v>
      </c>
    </row>
    <row r="84" spans="1:6">
      <c r="A84" s="8">
        <v>4</v>
      </c>
      <c r="B84" s="11" t="s">
        <v>1838</v>
      </c>
      <c r="C84" s="10">
        <v>3.1468000000000003E-2</v>
      </c>
      <c r="D84" s="9">
        <f>ROUND(D$3*C84,0)</f>
        <v>31651</v>
      </c>
      <c r="E84" s="11">
        <f>ROUND(D84/2,0)</f>
        <v>15826</v>
      </c>
      <c r="F84" s="9">
        <f>D84-E84</f>
        <v>15825</v>
      </c>
    </row>
    <row r="85" spans="1:6">
      <c r="A85" s="8"/>
      <c r="B85" s="11" t="s">
        <v>28</v>
      </c>
      <c r="C85" s="11"/>
      <c r="D85" s="14">
        <v>0.40614</v>
      </c>
      <c r="E85" s="11"/>
      <c r="F85" s="11"/>
    </row>
    <row r="86" spans="1:6">
      <c r="A86" s="8"/>
      <c r="B86" s="11" t="s">
        <v>29</v>
      </c>
      <c r="C86" s="11"/>
      <c r="D86" s="15">
        <f>ROUND(D84*D85,0)</f>
        <v>12855</v>
      </c>
      <c r="E86" s="16">
        <f t="shared" ref="E86:E95" si="3">ROUND(D86/2,0)</f>
        <v>6428</v>
      </c>
      <c r="F86" s="15">
        <f t="shared" ref="F86:F95" si="4">D86-E86</f>
        <v>6427</v>
      </c>
    </row>
    <row r="87" spans="1:6">
      <c r="A87" s="8"/>
      <c r="B87" s="11" t="s">
        <v>30</v>
      </c>
      <c r="C87" s="11"/>
      <c r="D87" s="12">
        <f>+D84-D86</f>
        <v>18796</v>
      </c>
      <c r="E87" s="13">
        <f t="shared" si="3"/>
        <v>9398</v>
      </c>
      <c r="F87" s="12">
        <f t="shared" si="4"/>
        <v>9398</v>
      </c>
    </row>
    <row r="88" spans="1:6">
      <c r="A88" s="8">
        <v>5</v>
      </c>
      <c r="B88" s="11" t="s">
        <v>1839</v>
      </c>
      <c r="C88" s="10">
        <v>1.523E-3</v>
      </c>
      <c r="D88" s="12">
        <f t="shared" ref="D88:D93" si="5">ROUND(D$3*C88,0)</f>
        <v>1532</v>
      </c>
      <c r="E88" s="13">
        <f t="shared" si="3"/>
        <v>766</v>
      </c>
      <c r="F88" s="12">
        <f t="shared" si="4"/>
        <v>766</v>
      </c>
    </row>
    <row r="89" spans="1:6">
      <c r="A89" s="8">
        <v>5</v>
      </c>
      <c r="B89" s="11" t="s">
        <v>1840</v>
      </c>
      <c r="C89" s="10">
        <v>2.699E-3</v>
      </c>
      <c r="D89" s="12">
        <f t="shared" si="5"/>
        <v>2715</v>
      </c>
      <c r="E89" s="13">
        <f t="shared" si="3"/>
        <v>1358</v>
      </c>
      <c r="F89" s="12">
        <f t="shared" si="4"/>
        <v>1357</v>
      </c>
    </row>
    <row r="90" spans="1:6">
      <c r="A90" s="8">
        <v>5</v>
      </c>
      <c r="B90" s="11" t="s">
        <v>1841</v>
      </c>
      <c r="C90" s="10">
        <v>8.2000000000000001E-5</v>
      </c>
      <c r="D90" s="12">
        <f t="shared" si="5"/>
        <v>82</v>
      </c>
      <c r="E90" s="13">
        <f t="shared" si="3"/>
        <v>41</v>
      </c>
      <c r="F90" s="12">
        <f t="shared" si="4"/>
        <v>41</v>
      </c>
    </row>
    <row r="91" spans="1:6">
      <c r="A91" s="8">
        <v>5</v>
      </c>
      <c r="B91" s="11" t="s">
        <v>1842</v>
      </c>
      <c r="C91" s="10">
        <v>1.276E-3</v>
      </c>
      <c r="D91" s="12">
        <f t="shared" si="5"/>
        <v>1283</v>
      </c>
      <c r="E91" s="13">
        <f t="shared" si="3"/>
        <v>642</v>
      </c>
      <c r="F91" s="12">
        <f t="shared" si="4"/>
        <v>641</v>
      </c>
    </row>
    <row r="92" spans="1:6">
      <c r="A92" s="8">
        <v>5</v>
      </c>
      <c r="B92" s="11" t="s">
        <v>1843</v>
      </c>
      <c r="C92" s="10">
        <v>3.1675000000000002E-2</v>
      </c>
      <c r="D92" s="12">
        <f t="shared" si="5"/>
        <v>31859</v>
      </c>
      <c r="E92" s="13">
        <f t="shared" si="3"/>
        <v>15930</v>
      </c>
      <c r="F92" s="12">
        <f t="shared" si="4"/>
        <v>15929</v>
      </c>
    </row>
    <row r="93" spans="1:6">
      <c r="A93" s="8">
        <v>5</v>
      </c>
      <c r="B93" s="11" t="s">
        <v>1844</v>
      </c>
      <c r="C93" s="10">
        <v>1.4369999999999999E-3</v>
      </c>
      <c r="D93" s="12">
        <f t="shared" si="5"/>
        <v>1445</v>
      </c>
      <c r="E93" s="13">
        <f t="shared" si="3"/>
        <v>723</v>
      </c>
      <c r="F93" s="12">
        <f t="shared" si="4"/>
        <v>722</v>
      </c>
    </row>
    <row r="94" spans="1:6">
      <c r="A94" s="8">
        <v>6</v>
      </c>
      <c r="B94" s="11" t="s">
        <v>1845</v>
      </c>
      <c r="C94" s="10">
        <v>4.6373999999999693E-2</v>
      </c>
      <c r="D94" s="12">
        <f>+D3-SUM(D4:D5)-SUM(D10:D68)-D72-D76-D80-D84-SUM(D88:D93)</f>
        <v>46648</v>
      </c>
      <c r="E94" s="13">
        <f t="shared" si="3"/>
        <v>23324</v>
      </c>
      <c r="F94" s="12">
        <f t="shared" si="4"/>
        <v>23324</v>
      </c>
    </row>
    <row r="95" spans="1:6">
      <c r="A95" s="8">
        <v>6</v>
      </c>
      <c r="B95" s="11" t="s">
        <v>1697</v>
      </c>
      <c r="C95" s="10">
        <v>0</v>
      </c>
      <c r="D95" s="12">
        <f>ROUND(D$3*C95,0)</f>
        <v>0</v>
      </c>
      <c r="E95" s="13">
        <f t="shared" si="3"/>
        <v>0</v>
      </c>
      <c r="F95" s="12">
        <f t="shared" si="4"/>
        <v>0</v>
      </c>
    </row>
    <row r="96" spans="1:6">
      <c r="A96" s="8"/>
      <c r="B96" s="28" t="s">
        <v>288</v>
      </c>
      <c r="C96" s="10">
        <v>1</v>
      </c>
      <c r="D96" s="12">
        <f>+D4+SUM(D7:D67)+SUM(D70:D71)+SUM(D74:D75)+SUM(D78:D79)+SUM(D82:D83)+SUM(D86:D95)</f>
        <v>1005801</v>
      </c>
      <c r="E96" s="12">
        <f>+E4+SUM(E7:E67)+SUM(E70:E71)+SUM(E74:E75)+SUM(E78:E79)+SUM(E82:E83)+SUM(E86:E95)</f>
        <v>502912</v>
      </c>
      <c r="F96" s="12">
        <f>+F4+SUM(F7:F67)+SUM(F70:F71)+SUM(F74:F75)+SUM(F78:F79)+SUM(F82:F83)+SUM(F86:F95)</f>
        <v>502889</v>
      </c>
    </row>
    <row r="97" spans="2:8">
      <c r="B97" s="18" t="s">
        <v>38</v>
      </c>
      <c r="D97" s="19">
        <f>+D4</f>
        <v>944</v>
      </c>
      <c r="E97" s="19">
        <f>+E4</f>
        <v>472</v>
      </c>
      <c r="F97" s="19">
        <f>+F4</f>
        <v>472</v>
      </c>
    </row>
    <row r="98" spans="2:8">
      <c r="B98" s="2" t="s">
        <v>39</v>
      </c>
      <c r="D98" s="19">
        <f>+D7</f>
        <v>22091</v>
      </c>
      <c r="E98" s="19">
        <f>+E7</f>
        <v>11046</v>
      </c>
      <c r="F98" s="19">
        <f>+F7</f>
        <v>11045</v>
      </c>
    </row>
    <row r="99" spans="2:8">
      <c r="B99" s="2" t="s">
        <v>40</v>
      </c>
      <c r="D99" s="19">
        <f>+D70+D74+D78+D82+D86</f>
        <v>268629</v>
      </c>
      <c r="E99" s="19">
        <f>+E70+E74+E78+E82+E86</f>
        <v>134316</v>
      </c>
      <c r="F99" s="19">
        <f>+F70+F74+F78+F82+F86</f>
        <v>134313</v>
      </c>
      <c r="H99" s="3">
        <v>1</v>
      </c>
    </row>
    <row r="100" spans="2:8">
      <c r="B100" s="18" t="s">
        <v>41</v>
      </c>
      <c r="D100" s="19">
        <f>+D96-D97-D98-D99</f>
        <v>714137</v>
      </c>
      <c r="E100" s="19">
        <f>+E96-E97-E98-E99</f>
        <v>357078</v>
      </c>
      <c r="F100" s="19">
        <f>+F96-F97-F98-F99</f>
        <v>357059</v>
      </c>
      <c r="H100" s="3">
        <v>2</v>
      </c>
    </row>
    <row r="102" spans="2:8" hidden="1">
      <c r="B102" s="3" t="s">
        <v>42</v>
      </c>
      <c r="C102" s="4">
        <v>-1.0000000003063114E-6</v>
      </c>
      <c r="D102" s="3">
        <f>+D94-ROUND(D3*C94,0)</f>
        <v>5</v>
      </c>
    </row>
  </sheetData>
  <pageMargins left="0.7" right="0.7" top="0.75" bottom="0.75" header="0.3" footer="0.3"/>
  <pageSetup scale="45"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1">
    <pageSetUpPr fitToPage="1"/>
  </sheetPr>
  <dimension ref="A1:WVB71"/>
  <sheetViews>
    <sheetView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5.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5.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5.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5.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5.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5.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5.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5.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5.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5.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5.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5.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5.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5.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5.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5.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5.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5.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5.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5.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5.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5.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5.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5.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5.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5.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5.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5.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5.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5.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5.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5.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5.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5.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5.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5.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5.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5.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5.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5.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5.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5.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5.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5.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5.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5.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5.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5.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5.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5.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5.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5.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5.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5.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5.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5.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5.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5.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5.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5.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5.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5.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5.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A1" s="2"/>
      <c r="B1" s="2" t="s">
        <v>1846</v>
      </c>
    </row>
    <row r="2" spans="1:6" ht="60">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Worksheet'!$D$92</f>
        <v>496140</v>
      </c>
      <c r="E3" s="11"/>
      <c r="F3" s="11"/>
    </row>
    <row r="4" spans="1:6">
      <c r="A4" s="8">
        <v>0</v>
      </c>
      <c r="B4" s="11" t="s">
        <v>4</v>
      </c>
      <c r="C4" s="10">
        <v>1.121E-3</v>
      </c>
      <c r="D4" s="12">
        <f>ROUND(D$3*C4,0)</f>
        <v>556</v>
      </c>
      <c r="E4" s="13">
        <f>ROUND(D4/2,0)</f>
        <v>278</v>
      </c>
      <c r="F4" s="12">
        <f>D4-E4</f>
        <v>278</v>
      </c>
    </row>
    <row r="5" spans="1:6">
      <c r="A5" s="8">
        <v>1</v>
      </c>
      <c r="B5" s="11" t="s">
        <v>1847</v>
      </c>
      <c r="C5" s="10">
        <v>0.201131</v>
      </c>
      <c r="D5" s="9">
        <f>ROUND(D$3*C5,0)</f>
        <v>99789</v>
      </c>
      <c r="E5" s="11">
        <f>ROUND(D5/2,0)</f>
        <v>49895</v>
      </c>
      <c r="F5" s="9">
        <f>D5-E5</f>
        <v>49894</v>
      </c>
    </row>
    <row r="6" spans="1:6">
      <c r="A6" s="8"/>
      <c r="B6" s="11" t="s">
        <v>6</v>
      </c>
      <c r="C6" s="11"/>
      <c r="D6" s="14">
        <v>0.16194800000000001</v>
      </c>
      <c r="E6" s="11"/>
      <c r="F6" s="11"/>
    </row>
    <row r="7" spans="1:6">
      <c r="A7" s="8"/>
      <c r="B7" s="11" t="s">
        <v>7</v>
      </c>
      <c r="C7" s="11"/>
      <c r="D7" s="15">
        <f>ROUND(D5*D6,0)</f>
        <v>16161</v>
      </c>
      <c r="E7" s="16">
        <f>ROUND(D7/2,0)</f>
        <v>8081</v>
      </c>
      <c r="F7" s="15">
        <f>D7-E7</f>
        <v>8080</v>
      </c>
    </row>
    <row r="8" spans="1:6">
      <c r="A8" s="8"/>
      <c r="B8" s="11" t="s">
        <v>8</v>
      </c>
      <c r="C8" s="11"/>
      <c r="D8" s="12">
        <f>+D5-D7</f>
        <v>83628</v>
      </c>
      <c r="E8" s="13">
        <f>ROUND(D8/2,0)</f>
        <v>41814</v>
      </c>
      <c r="F8" s="12">
        <f>D8-E8</f>
        <v>41814</v>
      </c>
    </row>
    <row r="9" spans="1:6">
      <c r="A9" s="8">
        <v>2</v>
      </c>
      <c r="B9" s="11" t="s">
        <v>1750</v>
      </c>
      <c r="C9" s="11"/>
      <c r="D9" s="9"/>
      <c r="E9" s="11"/>
      <c r="F9" s="11"/>
    </row>
    <row r="10" spans="1:6">
      <c r="A10" s="8"/>
      <c r="B10" s="11" t="s">
        <v>10</v>
      </c>
      <c r="C10" s="10">
        <v>1.3100000000000001E-4</v>
      </c>
      <c r="D10" s="12">
        <f>ROUND(D$3*C10,0)</f>
        <v>65</v>
      </c>
      <c r="E10" s="13">
        <f>ROUND(D10/2,0)</f>
        <v>33</v>
      </c>
      <c r="F10" s="12">
        <f>D10-E10</f>
        <v>32</v>
      </c>
    </row>
    <row r="11" spans="1:6">
      <c r="A11" s="8"/>
      <c r="B11" s="11" t="s">
        <v>11</v>
      </c>
      <c r="C11" s="10">
        <v>2.24E-4</v>
      </c>
      <c r="D11" s="12">
        <f>ROUND(D$3*C11,0)</f>
        <v>111</v>
      </c>
      <c r="E11" s="13">
        <f>ROUND(D11/2,0)</f>
        <v>56</v>
      </c>
      <c r="F11" s="12">
        <f>D11-E11</f>
        <v>55</v>
      </c>
    </row>
    <row r="12" spans="1:6">
      <c r="A12" s="8">
        <v>2</v>
      </c>
      <c r="B12" s="11" t="s">
        <v>86</v>
      </c>
      <c r="C12" s="11"/>
      <c r="D12" s="9"/>
      <c r="E12" s="11"/>
      <c r="F12" s="11"/>
    </row>
    <row r="13" spans="1:6">
      <c r="A13" s="8"/>
      <c r="B13" s="11" t="s">
        <v>10</v>
      </c>
      <c r="C13" s="10">
        <v>2.745E-3</v>
      </c>
      <c r="D13" s="12">
        <f>ROUND(D$3*C13,0)</f>
        <v>1362</v>
      </c>
      <c r="E13" s="13">
        <f>ROUND(D13/2,0)</f>
        <v>681</v>
      </c>
      <c r="F13" s="12">
        <f>D13-E13</f>
        <v>681</v>
      </c>
    </row>
    <row r="14" spans="1:6">
      <c r="A14" s="8"/>
      <c r="B14" s="11" t="s">
        <v>11</v>
      </c>
      <c r="C14" s="10">
        <v>9.7599999999999998E-4</v>
      </c>
      <c r="D14" s="12">
        <f>ROUND(D$3*C14,0)</f>
        <v>484</v>
      </c>
      <c r="E14" s="13">
        <f>ROUND(D14/2,0)</f>
        <v>242</v>
      </c>
      <c r="F14" s="12">
        <f>D14-E14</f>
        <v>242</v>
      </c>
    </row>
    <row r="15" spans="1:6">
      <c r="A15" s="8">
        <v>2</v>
      </c>
      <c r="B15" s="11" t="s">
        <v>49</v>
      </c>
      <c r="C15" s="11"/>
      <c r="D15" s="9"/>
      <c r="E15" s="11"/>
      <c r="F15" s="11"/>
    </row>
    <row r="16" spans="1:6">
      <c r="A16" s="8"/>
      <c r="B16" s="11" t="s">
        <v>10</v>
      </c>
      <c r="C16" s="10">
        <v>1.9900000000000001E-4</v>
      </c>
      <c r="D16" s="12">
        <f>ROUND(D$3*C16,0)</f>
        <v>99</v>
      </c>
      <c r="E16" s="13">
        <f>ROUND(D16/2,0)</f>
        <v>50</v>
      </c>
      <c r="F16" s="12">
        <f>D16-E16</f>
        <v>49</v>
      </c>
    </row>
    <row r="17" spans="1:6">
      <c r="A17" s="8"/>
      <c r="B17" s="11" t="s">
        <v>11</v>
      </c>
      <c r="C17" s="10">
        <v>1.17E-4</v>
      </c>
      <c r="D17" s="12">
        <f>ROUND(D$3*C17,0)</f>
        <v>58</v>
      </c>
      <c r="E17" s="13">
        <f>ROUND(D17/2,0)</f>
        <v>29</v>
      </c>
      <c r="F17" s="12">
        <f>D17-E17</f>
        <v>29</v>
      </c>
    </row>
    <row r="18" spans="1:6">
      <c r="A18" s="8">
        <v>2</v>
      </c>
      <c r="B18" s="11" t="s">
        <v>14</v>
      </c>
      <c r="C18" s="11"/>
      <c r="D18" s="9"/>
      <c r="E18" s="11"/>
      <c r="F18" s="11"/>
    </row>
    <row r="19" spans="1:6">
      <c r="A19" s="8"/>
      <c r="B19" s="11" t="s">
        <v>10</v>
      </c>
      <c r="C19" s="10">
        <v>3.6900000000000002E-4</v>
      </c>
      <c r="D19" s="12">
        <f>ROUND(D$3*C19,0)</f>
        <v>183</v>
      </c>
      <c r="E19" s="13">
        <f>ROUND(D19/2,0)</f>
        <v>92</v>
      </c>
      <c r="F19" s="12">
        <f>D19-E19</f>
        <v>91</v>
      </c>
    </row>
    <row r="20" spans="1:6">
      <c r="A20" s="8"/>
      <c r="B20" s="11" t="s">
        <v>11</v>
      </c>
      <c r="C20" s="10">
        <v>1.1400000000000001E-4</v>
      </c>
      <c r="D20" s="12">
        <f>ROUND(D$3*C20,0)</f>
        <v>57</v>
      </c>
      <c r="E20" s="13">
        <f>ROUND(D20/2,0)</f>
        <v>29</v>
      </c>
      <c r="F20" s="12">
        <f>D20-E20</f>
        <v>28</v>
      </c>
    </row>
    <row r="21" spans="1:6">
      <c r="A21" s="8">
        <v>2</v>
      </c>
      <c r="B21" s="11" t="s">
        <v>794</v>
      </c>
      <c r="C21" s="11"/>
      <c r="D21" s="9"/>
      <c r="E21" s="11"/>
      <c r="F21" s="11"/>
    </row>
    <row r="22" spans="1:6">
      <c r="A22" s="8"/>
      <c r="B22" s="11" t="s">
        <v>10</v>
      </c>
      <c r="C22" s="10">
        <v>1.3010000000000001E-3</v>
      </c>
      <c r="D22" s="12">
        <f>ROUND(D$3*C22,0)</f>
        <v>645</v>
      </c>
      <c r="E22" s="13">
        <f>ROUND(D22/2,0)</f>
        <v>323</v>
      </c>
      <c r="F22" s="12">
        <f>D22-E22</f>
        <v>322</v>
      </c>
    </row>
    <row r="23" spans="1:6">
      <c r="A23" s="8"/>
      <c r="B23" s="11" t="s">
        <v>11</v>
      </c>
      <c r="C23" s="10">
        <v>4.0299999999999998E-4</v>
      </c>
      <c r="D23" s="12">
        <f>ROUND(D$3*C23,0)</f>
        <v>200</v>
      </c>
      <c r="E23" s="13">
        <f>ROUND(D23/2,0)</f>
        <v>100</v>
      </c>
      <c r="F23" s="12">
        <f>D23-E23</f>
        <v>100</v>
      </c>
    </row>
    <row r="24" spans="1:6">
      <c r="A24" s="8">
        <v>2</v>
      </c>
      <c r="B24" s="11" t="s">
        <v>181</v>
      </c>
      <c r="C24" s="11"/>
      <c r="D24" s="9"/>
      <c r="E24" s="11"/>
      <c r="F24" s="11"/>
    </row>
    <row r="25" spans="1:6">
      <c r="A25" s="8"/>
      <c r="B25" s="11" t="s">
        <v>10</v>
      </c>
      <c r="C25" s="10">
        <v>4.8899999999999996E-4</v>
      </c>
      <c r="D25" s="12">
        <f>ROUND(D$3*C25,0)</f>
        <v>243</v>
      </c>
      <c r="E25" s="13">
        <f>ROUND(D25/2,0)</f>
        <v>122</v>
      </c>
      <c r="F25" s="12">
        <f>D25-E25</f>
        <v>121</v>
      </c>
    </row>
    <row r="26" spans="1:6">
      <c r="A26" s="8"/>
      <c r="B26" s="11" t="s">
        <v>11</v>
      </c>
      <c r="C26" s="10">
        <v>3.3199999999999999E-4</v>
      </c>
      <c r="D26" s="12">
        <f>ROUND(D$3*C26,0)</f>
        <v>165</v>
      </c>
      <c r="E26" s="13">
        <f>ROUND(D26/2,0)</f>
        <v>83</v>
      </c>
      <c r="F26" s="12">
        <f>D26-E26</f>
        <v>82</v>
      </c>
    </row>
    <row r="27" spans="1:6">
      <c r="A27" s="8">
        <v>2</v>
      </c>
      <c r="B27" s="11" t="s">
        <v>1848</v>
      </c>
      <c r="C27" s="11"/>
      <c r="D27" s="9"/>
      <c r="E27" s="11"/>
      <c r="F27" s="11"/>
    </row>
    <row r="28" spans="1:6">
      <c r="A28" s="8"/>
      <c r="B28" s="11" t="s">
        <v>10</v>
      </c>
      <c r="C28" s="10">
        <v>6.0999999999999999E-5</v>
      </c>
      <c r="D28" s="12">
        <f>ROUND(D$3*C28,0)</f>
        <v>30</v>
      </c>
      <c r="E28" s="13">
        <f>ROUND(D28/2,0)</f>
        <v>15</v>
      </c>
      <c r="F28" s="12">
        <f>D28-E28</f>
        <v>15</v>
      </c>
    </row>
    <row r="29" spans="1:6">
      <c r="A29" s="8"/>
      <c r="B29" s="11" t="s">
        <v>11</v>
      </c>
      <c r="C29" s="10">
        <v>4.3999999999999999E-5</v>
      </c>
      <c r="D29" s="12">
        <f>ROUND(D$3*C29,0)</f>
        <v>22</v>
      </c>
      <c r="E29" s="13">
        <f>ROUND(D29/2,0)</f>
        <v>11</v>
      </c>
      <c r="F29" s="12">
        <f>D29-E29</f>
        <v>11</v>
      </c>
    </row>
    <row r="30" spans="1:6">
      <c r="A30" s="8">
        <v>2</v>
      </c>
      <c r="B30" s="11" t="s">
        <v>89</v>
      </c>
      <c r="C30" s="11"/>
      <c r="D30" s="9"/>
      <c r="E30" s="11"/>
      <c r="F30" s="11"/>
    </row>
    <row r="31" spans="1:6">
      <c r="A31" s="8"/>
      <c r="B31" s="11" t="s">
        <v>10</v>
      </c>
      <c r="C31" s="10">
        <v>4.64E-4</v>
      </c>
      <c r="D31" s="12">
        <f>ROUND(D$3*C31,0)</f>
        <v>230</v>
      </c>
      <c r="E31" s="13">
        <f>ROUND(D31/2,0)</f>
        <v>115</v>
      </c>
      <c r="F31" s="12">
        <f>D31-E31</f>
        <v>115</v>
      </c>
    </row>
    <row r="32" spans="1:6">
      <c r="A32" s="8"/>
      <c r="B32" s="11" t="s">
        <v>11</v>
      </c>
      <c r="C32" s="10">
        <v>3.4E-5</v>
      </c>
      <c r="D32" s="12">
        <f>ROUND(D$3*C32,0)</f>
        <v>17</v>
      </c>
      <c r="E32" s="13">
        <f>ROUND(D32/2,0)</f>
        <v>9</v>
      </c>
      <c r="F32" s="12">
        <f>D32-E32</f>
        <v>8</v>
      </c>
    </row>
    <row r="33" spans="1:6">
      <c r="A33" s="8">
        <v>2</v>
      </c>
      <c r="B33" s="11" t="s">
        <v>20</v>
      </c>
      <c r="C33" s="11"/>
      <c r="D33" s="9"/>
      <c r="E33" s="11"/>
      <c r="F33" s="11"/>
    </row>
    <row r="34" spans="1:6">
      <c r="A34" s="8"/>
      <c r="B34" s="11" t="s">
        <v>10</v>
      </c>
      <c r="C34" s="10">
        <v>4.3399999999999998E-4</v>
      </c>
      <c r="D34" s="12">
        <f t="shared" ref="D34:D43" si="0">ROUND(D$3*C34,0)</f>
        <v>215</v>
      </c>
      <c r="E34" s="13">
        <f t="shared" ref="E34:E43" si="1">ROUND(D34/2,0)</f>
        <v>108</v>
      </c>
      <c r="F34" s="12">
        <f t="shared" ref="F34:F43" si="2">D34-E34</f>
        <v>107</v>
      </c>
    </row>
    <row r="35" spans="1:6">
      <c r="A35" s="8"/>
      <c r="B35" s="11" t="s">
        <v>11</v>
      </c>
      <c r="C35" s="10">
        <v>2.31E-4</v>
      </c>
      <c r="D35" s="12">
        <f t="shared" si="0"/>
        <v>115</v>
      </c>
      <c r="E35" s="13">
        <f t="shared" si="1"/>
        <v>58</v>
      </c>
      <c r="F35" s="12">
        <f t="shared" si="2"/>
        <v>57</v>
      </c>
    </row>
    <row r="36" spans="1:6">
      <c r="A36" s="8">
        <v>3</v>
      </c>
      <c r="B36" s="11" t="s">
        <v>1849</v>
      </c>
      <c r="C36" s="10">
        <v>0.149226</v>
      </c>
      <c r="D36" s="12">
        <f t="shared" si="0"/>
        <v>74037</v>
      </c>
      <c r="E36" s="13">
        <f t="shared" si="1"/>
        <v>37019</v>
      </c>
      <c r="F36" s="12">
        <f t="shared" si="2"/>
        <v>37018</v>
      </c>
    </row>
    <row r="37" spans="1:6">
      <c r="A37" s="8">
        <v>3</v>
      </c>
      <c r="B37" s="11" t="s">
        <v>799</v>
      </c>
      <c r="C37" s="10">
        <v>1.722E-3</v>
      </c>
      <c r="D37" s="12">
        <f t="shared" si="0"/>
        <v>854</v>
      </c>
      <c r="E37" s="13">
        <f t="shared" si="1"/>
        <v>427</v>
      </c>
      <c r="F37" s="12">
        <f t="shared" si="2"/>
        <v>427</v>
      </c>
    </row>
    <row r="38" spans="1:6">
      <c r="A38" s="8">
        <v>3</v>
      </c>
      <c r="B38" s="11" t="s">
        <v>1850</v>
      </c>
      <c r="C38" s="10">
        <v>1.9189999999999999E-3</v>
      </c>
      <c r="D38" s="12">
        <f t="shared" si="0"/>
        <v>952</v>
      </c>
      <c r="E38" s="13">
        <f t="shared" si="1"/>
        <v>476</v>
      </c>
      <c r="F38" s="12">
        <f t="shared" si="2"/>
        <v>476</v>
      </c>
    </row>
    <row r="39" spans="1:6">
      <c r="A39" s="8">
        <v>3</v>
      </c>
      <c r="B39" s="11" t="s">
        <v>1851</v>
      </c>
      <c r="C39" s="10">
        <v>3.6939999999999998E-3</v>
      </c>
      <c r="D39" s="12">
        <f t="shared" si="0"/>
        <v>1833</v>
      </c>
      <c r="E39" s="13">
        <f t="shared" si="1"/>
        <v>917</v>
      </c>
      <c r="F39" s="12">
        <f t="shared" si="2"/>
        <v>916</v>
      </c>
    </row>
    <row r="40" spans="1:6">
      <c r="A40" s="8">
        <v>3</v>
      </c>
      <c r="B40" s="11" t="s">
        <v>1852</v>
      </c>
      <c r="C40" s="10">
        <v>5.9690000000000003E-3</v>
      </c>
      <c r="D40" s="12">
        <f t="shared" si="0"/>
        <v>2961</v>
      </c>
      <c r="E40" s="13">
        <f t="shared" si="1"/>
        <v>1481</v>
      </c>
      <c r="F40" s="12">
        <f t="shared" si="2"/>
        <v>1480</v>
      </c>
    </row>
    <row r="41" spans="1:6">
      <c r="A41" s="8">
        <v>3</v>
      </c>
      <c r="B41" s="11" t="s">
        <v>1853</v>
      </c>
      <c r="C41" s="10">
        <v>3.9999999999999998E-6</v>
      </c>
      <c r="D41" s="12">
        <f t="shared" si="0"/>
        <v>2</v>
      </c>
      <c r="E41" s="13">
        <f t="shared" si="1"/>
        <v>1</v>
      </c>
      <c r="F41" s="12">
        <f t="shared" si="2"/>
        <v>1</v>
      </c>
    </row>
    <row r="42" spans="1:6">
      <c r="A42" s="8">
        <v>3</v>
      </c>
      <c r="B42" s="11" t="s">
        <v>69</v>
      </c>
      <c r="C42" s="10">
        <v>1.7279999999999999E-3</v>
      </c>
      <c r="D42" s="12">
        <f t="shared" si="0"/>
        <v>857</v>
      </c>
      <c r="E42" s="13">
        <f t="shared" si="1"/>
        <v>429</v>
      </c>
      <c r="F42" s="12">
        <f t="shared" si="2"/>
        <v>428</v>
      </c>
    </row>
    <row r="43" spans="1:6">
      <c r="A43" s="8">
        <v>4</v>
      </c>
      <c r="B43" s="11" t="s">
        <v>1854</v>
      </c>
      <c r="C43" s="10">
        <v>0.34828599999999998</v>
      </c>
      <c r="D43" s="9">
        <f t="shared" si="0"/>
        <v>172799</v>
      </c>
      <c r="E43" s="11">
        <f t="shared" si="1"/>
        <v>86400</v>
      </c>
      <c r="F43" s="9">
        <f t="shared" si="2"/>
        <v>86399</v>
      </c>
    </row>
    <row r="44" spans="1:6">
      <c r="A44" s="8"/>
      <c r="B44" s="11" t="s">
        <v>28</v>
      </c>
      <c r="C44" s="11"/>
      <c r="D44" s="14">
        <v>0.434307</v>
      </c>
      <c r="E44" s="11"/>
      <c r="F44" s="11"/>
    </row>
    <row r="45" spans="1:6">
      <c r="A45" s="8"/>
      <c r="B45" s="11" t="s">
        <v>29</v>
      </c>
      <c r="C45" s="11"/>
      <c r="D45" s="15">
        <f>ROUND(D43*D44,0)</f>
        <v>75048</v>
      </c>
      <c r="E45" s="16">
        <f>ROUND(D45/2,0)</f>
        <v>37524</v>
      </c>
      <c r="F45" s="15">
        <f>D45-E45</f>
        <v>37524</v>
      </c>
    </row>
    <row r="46" spans="1:6">
      <c r="A46" s="8"/>
      <c r="B46" s="11" t="s">
        <v>30</v>
      </c>
      <c r="C46" s="11"/>
      <c r="D46" s="12">
        <f>+D43-D45</f>
        <v>97751</v>
      </c>
      <c r="E46" s="13">
        <f>ROUND(D46/2,0)</f>
        <v>48876</v>
      </c>
      <c r="F46" s="12">
        <f>D46-E46</f>
        <v>48875</v>
      </c>
    </row>
    <row r="47" spans="1:6">
      <c r="A47" s="8">
        <v>4</v>
      </c>
      <c r="B47" s="11" t="s">
        <v>1855</v>
      </c>
      <c r="C47" s="10">
        <v>0.18484900000000001</v>
      </c>
      <c r="D47" s="9">
        <f>ROUND(D$3*C47,0)</f>
        <v>91711</v>
      </c>
      <c r="E47" s="11">
        <f>ROUND(D47/2,0)</f>
        <v>45856</v>
      </c>
      <c r="F47" s="9">
        <f>D47-E47</f>
        <v>45855</v>
      </c>
    </row>
    <row r="48" spans="1:6">
      <c r="A48" s="8"/>
      <c r="B48" s="11" t="s">
        <v>28</v>
      </c>
      <c r="C48" s="11"/>
      <c r="D48" s="14">
        <v>0.48863099999999998</v>
      </c>
      <c r="E48" s="11"/>
      <c r="F48" s="11"/>
    </row>
    <row r="49" spans="1:8">
      <c r="A49" s="8"/>
      <c r="B49" s="11" t="s">
        <v>29</v>
      </c>
      <c r="C49" s="11"/>
      <c r="D49" s="15">
        <f>ROUND(D47*D48,0)</f>
        <v>44813</v>
      </c>
      <c r="E49" s="16">
        <f>ROUND(D49/2,0)</f>
        <v>22407</v>
      </c>
      <c r="F49" s="15">
        <f>D49-E49</f>
        <v>22406</v>
      </c>
    </row>
    <row r="50" spans="1:8">
      <c r="A50" s="8"/>
      <c r="B50" s="11" t="s">
        <v>30</v>
      </c>
      <c r="C50" s="11"/>
      <c r="D50" s="12">
        <f>+D47-D49</f>
        <v>46898</v>
      </c>
      <c r="E50" s="13">
        <f>ROUND(D50/2,0)</f>
        <v>23449</v>
      </c>
      <c r="F50" s="12">
        <f>D50-E50</f>
        <v>23449</v>
      </c>
    </row>
    <row r="51" spans="1:8">
      <c r="A51" s="8">
        <v>4</v>
      </c>
      <c r="B51" s="11" t="s">
        <v>1856</v>
      </c>
      <c r="C51" s="10">
        <v>5.2875999999999999E-2</v>
      </c>
      <c r="D51" s="9">
        <f>ROUND(D$3*C51,0)</f>
        <v>26234</v>
      </c>
      <c r="E51" s="11">
        <f>ROUND(D51/2,0)</f>
        <v>13117</v>
      </c>
      <c r="F51" s="9">
        <f>D51-E51</f>
        <v>13117</v>
      </c>
    </row>
    <row r="52" spans="1:8">
      <c r="A52" s="8"/>
      <c r="B52" s="11" t="s">
        <v>28</v>
      </c>
      <c r="C52" s="11"/>
      <c r="D52" s="14">
        <v>0.52107999999999999</v>
      </c>
      <c r="E52" s="11"/>
      <c r="F52" s="11"/>
    </row>
    <row r="53" spans="1:8">
      <c r="A53" s="8"/>
      <c r="B53" s="11" t="s">
        <v>29</v>
      </c>
      <c r="C53" s="11"/>
      <c r="D53" s="15">
        <f>ROUND(D51*D52,0)</f>
        <v>13670</v>
      </c>
      <c r="E53" s="16">
        <f>ROUND(D53/2,0)</f>
        <v>6835</v>
      </c>
      <c r="F53" s="15">
        <f>D53-E53</f>
        <v>6835</v>
      </c>
    </row>
    <row r="54" spans="1:8">
      <c r="A54" s="8"/>
      <c r="B54" s="11" t="s">
        <v>30</v>
      </c>
      <c r="C54" s="11"/>
      <c r="D54" s="12">
        <f>+D51-D53</f>
        <v>12564</v>
      </c>
      <c r="E54" s="13">
        <f>ROUND(D54/2,0)</f>
        <v>6282</v>
      </c>
      <c r="F54" s="12">
        <f>D54-E54</f>
        <v>6282</v>
      </c>
    </row>
    <row r="55" spans="1:8">
      <c r="A55" s="8">
        <v>5</v>
      </c>
      <c r="B55" s="11" t="s">
        <v>806</v>
      </c>
      <c r="C55" s="10">
        <v>1.8000000000000001E-4</v>
      </c>
      <c r="D55" s="12">
        <f>ROUND(D$3*C55,0)</f>
        <v>89</v>
      </c>
      <c r="E55" s="13">
        <f>ROUND(D55/2,0)</f>
        <v>45</v>
      </c>
      <c r="F55" s="12">
        <f>D55-E55</f>
        <v>44</v>
      </c>
    </row>
    <row r="56" spans="1:8">
      <c r="A56" s="8">
        <v>5</v>
      </c>
      <c r="B56" s="11" t="s">
        <v>1857</v>
      </c>
      <c r="C56" s="10">
        <v>3.8626999999999967E-2</v>
      </c>
      <c r="D56" s="12">
        <f>+D3-SUM(D4:D5)-SUM(D10:D43)-D47-D51-D55</f>
        <v>19165</v>
      </c>
      <c r="E56" s="13">
        <f>ROUND(D56/2,0)</f>
        <v>9583</v>
      </c>
      <c r="F56" s="12">
        <f>D56-E56</f>
        <v>9582</v>
      </c>
    </row>
    <row r="57" spans="1:8">
      <c r="A57" s="8">
        <v>6</v>
      </c>
      <c r="B57" s="11" t="s">
        <v>144</v>
      </c>
      <c r="C57" s="10">
        <v>0</v>
      </c>
      <c r="D57" s="12">
        <f>ROUND(D$3*C57,0)</f>
        <v>0</v>
      </c>
      <c r="E57" s="13">
        <f>ROUND(D57/2,0)</f>
        <v>0</v>
      </c>
      <c r="F57" s="12">
        <f>D57-E57</f>
        <v>0</v>
      </c>
    </row>
    <row r="58" spans="1:8">
      <c r="A58" s="8"/>
      <c r="B58" s="28" t="s">
        <v>288</v>
      </c>
      <c r="C58" s="10">
        <v>1</v>
      </c>
      <c r="D58" s="12">
        <f>+D4+SUM(D7:D42)+SUM(D45:D46)+SUM(D49:D50)+SUM(D53:D57)</f>
        <v>496140</v>
      </c>
      <c r="E58" s="12">
        <f>+E4+SUM(E7:E42)+SUM(E45:E46)+SUM(E49:E50)+SUM(E53:E57)</f>
        <v>248080</v>
      </c>
      <c r="F58" s="12">
        <f>+F4+SUM(F7:F42)+SUM(F45:F46)+SUM(F49:F50)+SUM(F53:F57)</f>
        <v>248060</v>
      </c>
    </row>
    <row r="59" spans="1:8">
      <c r="B59" s="18" t="s">
        <v>38</v>
      </c>
      <c r="D59" s="19">
        <f>+D4</f>
        <v>556</v>
      </c>
      <c r="E59" s="19">
        <f>+E4</f>
        <v>278</v>
      </c>
      <c r="F59" s="19">
        <f>+F4</f>
        <v>278</v>
      </c>
    </row>
    <row r="60" spans="1:8">
      <c r="B60" s="2" t="s">
        <v>39</v>
      </c>
      <c r="D60" s="19">
        <f>+D7</f>
        <v>16161</v>
      </c>
      <c r="E60" s="19">
        <f>+E7</f>
        <v>8081</v>
      </c>
      <c r="F60" s="19">
        <f>+F7</f>
        <v>8080</v>
      </c>
    </row>
    <row r="61" spans="1:8">
      <c r="B61" s="2" t="s">
        <v>40</v>
      </c>
      <c r="D61" s="19">
        <f>+D45+D49+D53</f>
        <v>133531</v>
      </c>
      <c r="E61" s="19">
        <f>+E45+E49+E53</f>
        <v>66766</v>
      </c>
      <c r="F61" s="19">
        <f>+F45+F49+F53</f>
        <v>66765</v>
      </c>
      <c r="H61" s="3">
        <v>1</v>
      </c>
    </row>
    <row r="62" spans="1:8">
      <c r="B62" s="18" t="s">
        <v>41</v>
      </c>
      <c r="D62" s="19">
        <f>+D58-D59-D60-D61</f>
        <v>345892</v>
      </c>
      <c r="E62" s="19">
        <f>+E58-E59-E60-E61</f>
        <v>172955</v>
      </c>
      <c r="F62" s="19">
        <f>+F58-F59-F60-F61</f>
        <v>172937</v>
      </c>
      <c r="H62" s="3">
        <v>2</v>
      </c>
    </row>
    <row r="63" spans="1:8" hidden="1"/>
    <row r="64" spans="1:8" hidden="1">
      <c r="B64" s="3" t="s">
        <v>42</v>
      </c>
      <c r="C64" s="4">
        <v>-2.0000000000297558E-6</v>
      </c>
      <c r="D64" s="3">
        <f>+D56-ROUND(D3*C56,0)</f>
        <v>1</v>
      </c>
    </row>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2">
    <pageSetUpPr fitToPage="1"/>
  </sheetPr>
  <dimension ref="A1:WVB86"/>
  <sheetViews>
    <sheetView topLeftCell="A19" zoomScaleNormal="100" zoomScaleSheetLayoutView="80" workbookViewId="0"/>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7" width="9.140625" style="3" hidden="1"/>
    <col min="188" max="188" width="11" style="3" hidden="1"/>
    <col min="189" max="189" width="54.7109375" style="3" hidden="1"/>
    <col min="190" max="246" width="9.140625" style="3" hidden="1"/>
    <col min="247" max="247" width="16.28515625" style="3" hidden="1"/>
    <col min="248" max="248" width="21" style="3" hidden="1"/>
    <col min="249" max="249" width="16" style="3" hidden="1"/>
    <col min="250" max="250" width="18.140625" style="3" hidden="1"/>
    <col min="251" max="443" width="9.140625" style="3" hidden="1"/>
    <col min="444" max="444" width="11" style="3" hidden="1"/>
    <col min="445" max="445" width="54.7109375" style="3" hidden="1"/>
    <col min="446" max="502" width="9.140625" style="3" hidden="1"/>
    <col min="503" max="503" width="16.28515625" style="3" hidden="1"/>
    <col min="504" max="504" width="21" style="3" hidden="1"/>
    <col min="505" max="505" width="16" style="3" hidden="1"/>
    <col min="506" max="506" width="18.140625" style="3" hidden="1"/>
    <col min="507" max="699" width="9.140625" style="3" hidden="1"/>
    <col min="700" max="700" width="11" style="3" hidden="1"/>
    <col min="701" max="701" width="54.7109375" style="3" hidden="1"/>
    <col min="702" max="758" width="9.140625" style="3" hidden="1"/>
    <col min="759" max="759" width="16.28515625" style="3" hidden="1"/>
    <col min="760" max="760" width="21" style="3" hidden="1"/>
    <col min="761" max="761" width="16" style="3" hidden="1"/>
    <col min="762" max="762" width="18.140625" style="3" hidden="1"/>
    <col min="763" max="955" width="9.140625" style="3" hidden="1"/>
    <col min="956" max="956" width="11" style="3" hidden="1"/>
    <col min="957" max="957" width="54.7109375" style="3" hidden="1"/>
    <col min="958" max="1014" width="9.140625" style="3" hidden="1"/>
    <col min="1015" max="1015" width="16.28515625" style="3" hidden="1"/>
    <col min="1016" max="1016" width="21" style="3" hidden="1"/>
    <col min="1017" max="1017" width="16" style="3" hidden="1"/>
    <col min="1018" max="1018" width="18.140625" style="3" hidden="1"/>
    <col min="1019" max="1211" width="9.140625" style="3" hidden="1"/>
    <col min="1212" max="1212" width="11" style="3" hidden="1"/>
    <col min="1213" max="1213" width="54.7109375" style="3" hidden="1"/>
    <col min="1214" max="1270" width="9.140625" style="3" hidden="1"/>
    <col min="1271" max="1271" width="16.28515625" style="3" hidden="1"/>
    <col min="1272" max="1272" width="21" style="3" hidden="1"/>
    <col min="1273" max="1273" width="16" style="3" hidden="1"/>
    <col min="1274" max="1274" width="18.140625" style="3" hidden="1"/>
    <col min="1275" max="1467" width="9.140625" style="3" hidden="1"/>
    <col min="1468" max="1468" width="11" style="3" hidden="1"/>
    <col min="1469" max="1469" width="54.7109375" style="3" hidden="1"/>
    <col min="1470" max="1526" width="9.140625" style="3" hidden="1"/>
    <col min="1527" max="1527" width="16.28515625" style="3" hidden="1"/>
    <col min="1528" max="1528" width="21" style="3" hidden="1"/>
    <col min="1529" max="1529" width="16" style="3" hidden="1"/>
    <col min="1530" max="1530" width="18.140625" style="3" hidden="1"/>
    <col min="1531" max="1723" width="9.140625" style="3" hidden="1"/>
    <col min="1724" max="1724" width="11" style="3" hidden="1"/>
    <col min="1725" max="1725" width="54.7109375" style="3" hidden="1"/>
    <col min="1726" max="1782" width="9.140625" style="3" hidden="1"/>
    <col min="1783" max="1783" width="16.28515625" style="3" hidden="1"/>
    <col min="1784" max="1784" width="21" style="3" hidden="1"/>
    <col min="1785" max="1785" width="16" style="3" hidden="1"/>
    <col min="1786" max="1786" width="18.140625" style="3" hidden="1"/>
    <col min="1787" max="1979" width="9.140625" style="3" hidden="1"/>
    <col min="1980" max="1980" width="11" style="3" hidden="1"/>
    <col min="1981" max="1981" width="54.7109375" style="3" hidden="1"/>
    <col min="1982" max="2038" width="9.140625" style="3" hidden="1"/>
    <col min="2039" max="2039" width="16.28515625" style="3" hidden="1"/>
    <col min="2040" max="2040" width="21" style="3" hidden="1"/>
    <col min="2041" max="2041" width="16" style="3" hidden="1"/>
    <col min="2042" max="2042" width="18.140625" style="3" hidden="1"/>
    <col min="2043" max="2235" width="9.140625" style="3" hidden="1"/>
    <col min="2236" max="2236" width="11" style="3" hidden="1"/>
    <col min="2237" max="2237" width="54.7109375" style="3" hidden="1"/>
    <col min="2238" max="2294" width="9.140625" style="3" hidden="1"/>
    <col min="2295" max="2295" width="16.28515625" style="3" hidden="1"/>
    <col min="2296" max="2296" width="21" style="3" hidden="1"/>
    <col min="2297" max="2297" width="16" style="3" hidden="1"/>
    <col min="2298" max="2298" width="18.140625" style="3" hidden="1"/>
    <col min="2299" max="2491" width="9.140625" style="3" hidden="1"/>
    <col min="2492" max="2492" width="11" style="3" hidden="1"/>
    <col min="2493" max="2493" width="54.7109375" style="3" hidden="1"/>
    <col min="2494" max="2550" width="9.140625" style="3" hidden="1"/>
    <col min="2551" max="2551" width="16.28515625" style="3" hidden="1"/>
    <col min="2552" max="2552" width="21" style="3" hidden="1"/>
    <col min="2553" max="2553" width="16" style="3" hidden="1"/>
    <col min="2554" max="2554" width="18.140625" style="3" hidden="1"/>
    <col min="2555" max="2747" width="9.140625" style="3" hidden="1"/>
    <col min="2748" max="2748" width="11" style="3" hidden="1"/>
    <col min="2749" max="2749" width="54.7109375" style="3" hidden="1"/>
    <col min="2750" max="2806" width="9.140625" style="3" hidden="1"/>
    <col min="2807" max="2807" width="16.28515625" style="3" hidden="1"/>
    <col min="2808" max="2808" width="21" style="3" hidden="1"/>
    <col min="2809" max="2809" width="16" style="3" hidden="1"/>
    <col min="2810" max="2810" width="18.140625" style="3" hidden="1"/>
    <col min="2811" max="3003" width="9.140625" style="3" hidden="1"/>
    <col min="3004" max="3004" width="11" style="3" hidden="1"/>
    <col min="3005" max="3005" width="54.7109375" style="3" hidden="1"/>
    <col min="3006" max="3062" width="9.140625" style="3" hidden="1"/>
    <col min="3063" max="3063" width="16.28515625" style="3" hidden="1"/>
    <col min="3064" max="3064" width="21" style="3" hidden="1"/>
    <col min="3065" max="3065" width="16" style="3" hidden="1"/>
    <col min="3066" max="3066" width="18.140625" style="3" hidden="1"/>
    <col min="3067" max="3259" width="9.140625" style="3" hidden="1"/>
    <col min="3260" max="3260" width="11" style="3" hidden="1"/>
    <col min="3261" max="3261" width="54.7109375" style="3" hidden="1"/>
    <col min="3262" max="3318" width="9.140625" style="3" hidden="1"/>
    <col min="3319" max="3319" width="16.28515625" style="3" hidden="1"/>
    <col min="3320" max="3320" width="21" style="3" hidden="1"/>
    <col min="3321" max="3321" width="16" style="3" hidden="1"/>
    <col min="3322" max="3322" width="18.140625" style="3" hidden="1"/>
    <col min="3323" max="3515" width="9.140625" style="3" hidden="1"/>
    <col min="3516" max="3516" width="11" style="3" hidden="1"/>
    <col min="3517" max="3517" width="54.7109375" style="3" hidden="1"/>
    <col min="3518" max="3574" width="9.140625" style="3" hidden="1"/>
    <col min="3575" max="3575" width="16.28515625" style="3" hidden="1"/>
    <col min="3576" max="3576" width="21" style="3" hidden="1"/>
    <col min="3577" max="3577" width="16" style="3" hidden="1"/>
    <col min="3578" max="3578" width="18.140625" style="3" hidden="1"/>
    <col min="3579" max="3771" width="9.140625" style="3" hidden="1"/>
    <col min="3772" max="3772" width="11" style="3" hidden="1"/>
    <col min="3773" max="3773" width="54.7109375" style="3" hidden="1"/>
    <col min="3774" max="3830" width="9.140625" style="3" hidden="1"/>
    <col min="3831" max="3831" width="16.28515625" style="3" hidden="1"/>
    <col min="3832" max="3832" width="21" style="3" hidden="1"/>
    <col min="3833" max="3833" width="16" style="3" hidden="1"/>
    <col min="3834" max="3834" width="18.140625" style="3" hidden="1"/>
    <col min="3835" max="4027" width="9.140625" style="3" hidden="1"/>
    <col min="4028" max="4028" width="11" style="3" hidden="1"/>
    <col min="4029" max="4029" width="54.7109375" style="3" hidden="1"/>
    <col min="4030" max="4086" width="9.140625" style="3" hidden="1"/>
    <col min="4087" max="4087" width="16.28515625" style="3" hidden="1"/>
    <col min="4088" max="4088" width="21" style="3" hidden="1"/>
    <col min="4089" max="4089" width="16" style="3" hidden="1"/>
    <col min="4090" max="4090" width="18.140625" style="3" hidden="1"/>
    <col min="4091" max="4283" width="9.140625" style="3" hidden="1"/>
    <col min="4284" max="4284" width="11" style="3" hidden="1"/>
    <col min="4285" max="4285" width="54.7109375" style="3" hidden="1"/>
    <col min="4286" max="4342" width="9.140625" style="3" hidden="1"/>
    <col min="4343" max="4343" width="16.28515625" style="3" hidden="1"/>
    <col min="4344" max="4344" width="21" style="3" hidden="1"/>
    <col min="4345" max="4345" width="16" style="3" hidden="1"/>
    <col min="4346" max="4346" width="18.140625" style="3" hidden="1"/>
    <col min="4347" max="4539" width="9.140625" style="3" hidden="1"/>
    <col min="4540" max="4540" width="11" style="3" hidden="1"/>
    <col min="4541" max="4541" width="54.7109375" style="3" hidden="1"/>
    <col min="4542" max="4598" width="9.140625" style="3" hidden="1"/>
    <col min="4599" max="4599" width="16.28515625" style="3" hidden="1"/>
    <col min="4600" max="4600" width="21" style="3" hidden="1"/>
    <col min="4601" max="4601" width="16" style="3" hidden="1"/>
    <col min="4602" max="4602" width="18.140625" style="3" hidden="1"/>
    <col min="4603" max="4795" width="9.140625" style="3" hidden="1"/>
    <col min="4796" max="4796" width="11" style="3" hidden="1"/>
    <col min="4797" max="4797" width="54.7109375" style="3" hidden="1"/>
    <col min="4798" max="4854" width="9.140625" style="3" hidden="1"/>
    <col min="4855" max="4855" width="16.28515625" style="3" hidden="1"/>
    <col min="4856" max="4856" width="21" style="3" hidden="1"/>
    <col min="4857" max="4857" width="16" style="3" hidden="1"/>
    <col min="4858" max="4858" width="18.140625" style="3" hidden="1"/>
    <col min="4859" max="5051" width="9.140625" style="3" hidden="1"/>
    <col min="5052" max="5052" width="11" style="3" hidden="1"/>
    <col min="5053" max="5053" width="54.7109375" style="3" hidden="1"/>
    <col min="5054" max="5110" width="9.140625" style="3" hidden="1"/>
    <col min="5111" max="5111" width="16.28515625" style="3" hidden="1"/>
    <col min="5112" max="5112" width="21" style="3" hidden="1"/>
    <col min="5113" max="5113" width="16" style="3" hidden="1"/>
    <col min="5114" max="5114" width="18.140625" style="3" hidden="1"/>
    <col min="5115" max="5307" width="9.140625" style="3" hidden="1"/>
    <col min="5308" max="5308" width="11" style="3" hidden="1"/>
    <col min="5309" max="5309" width="54.7109375" style="3" hidden="1"/>
    <col min="5310" max="5366" width="9.140625" style="3" hidden="1"/>
    <col min="5367" max="5367" width="16.28515625" style="3" hidden="1"/>
    <col min="5368" max="5368" width="21" style="3" hidden="1"/>
    <col min="5369" max="5369" width="16" style="3" hidden="1"/>
    <col min="5370" max="5370" width="18.140625" style="3" hidden="1"/>
    <col min="5371" max="5563" width="9.140625" style="3" hidden="1"/>
    <col min="5564" max="5564" width="11" style="3" hidden="1"/>
    <col min="5565" max="5565" width="54.7109375" style="3" hidden="1"/>
    <col min="5566" max="5622" width="9.140625" style="3" hidden="1"/>
    <col min="5623" max="5623" width="16.28515625" style="3" hidden="1"/>
    <col min="5624" max="5624" width="21" style="3" hidden="1"/>
    <col min="5625" max="5625" width="16" style="3" hidden="1"/>
    <col min="5626" max="5626" width="18.140625" style="3" hidden="1"/>
    <col min="5627" max="5819" width="9.140625" style="3" hidden="1"/>
    <col min="5820" max="5820" width="11" style="3" hidden="1"/>
    <col min="5821" max="5821" width="54.7109375" style="3" hidden="1"/>
    <col min="5822" max="5878" width="9.140625" style="3" hidden="1"/>
    <col min="5879" max="5879" width="16.28515625" style="3" hidden="1"/>
    <col min="5880" max="5880" width="21" style="3" hidden="1"/>
    <col min="5881" max="5881" width="16" style="3" hidden="1"/>
    <col min="5882" max="5882" width="18.140625" style="3" hidden="1"/>
    <col min="5883" max="6075" width="9.140625" style="3" hidden="1"/>
    <col min="6076" max="6076" width="11" style="3" hidden="1"/>
    <col min="6077" max="6077" width="54.7109375" style="3" hidden="1"/>
    <col min="6078" max="6134" width="9.140625" style="3" hidden="1"/>
    <col min="6135" max="6135" width="16.28515625" style="3" hidden="1"/>
    <col min="6136" max="6136" width="21" style="3" hidden="1"/>
    <col min="6137" max="6137" width="16" style="3" hidden="1"/>
    <col min="6138" max="6138" width="18.140625" style="3" hidden="1"/>
    <col min="6139" max="6331" width="9.140625" style="3" hidden="1"/>
    <col min="6332" max="6332" width="11" style="3" hidden="1"/>
    <col min="6333" max="6333" width="54.7109375" style="3" hidden="1"/>
    <col min="6334" max="6390" width="9.140625" style="3" hidden="1"/>
    <col min="6391" max="6391" width="16.28515625" style="3" hidden="1"/>
    <col min="6392" max="6392" width="21" style="3" hidden="1"/>
    <col min="6393" max="6393" width="16" style="3" hidden="1"/>
    <col min="6394" max="6394" width="18.140625" style="3" hidden="1"/>
    <col min="6395" max="6587" width="9.140625" style="3" hidden="1"/>
    <col min="6588" max="6588" width="11" style="3" hidden="1"/>
    <col min="6589" max="6589" width="54.7109375" style="3" hidden="1"/>
    <col min="6590" max="6646" width="9.140625" style="3" hidden="1"/>
    <col min="6647" max="6647" width="16.28515625" style="3" hidden="1"/>
    <col min="6648" max="6648" width="21" style="3" hidden="1"/>
    <col min="6649" max="6649" width="16" style="3" hidden="1"/>
    <col min="6650" max="6650" width="18.140625" style="3" hidden="1"/>
    <col min="6651" max="6843" width="9.140625" style="3" hidden="1"/>
    <col min="6844" max="6844" width="11" style="3" hidden="1"/>
    <col min="6845" max="6845" width="54.7109375" style="3" hidden="1"/>
    <col min="6846" max="6902" width="9.140625" style="3" hidden="1"/>
    <col min="6903" max="6903" width="16.28515625" style="3" hidden="1"/>
    <col min="6904" max="6904" width="21" style="3" hidden="1"/>
    <col min="6905" max="6905" width="16" style="3" hidden="1"/>
    <col min="6906" max="6906" width="18.140625" style="3" hidden="1"/>
    <col min="6907" max="7099" width="9.140625" style="3" hidden="1"/>
    <col min="7100" max="7100" width="11" style="3" hidden="1"/>
    <col min="7101" max="7101" width="54.7109375" style="3" hidden="1"/>
    <col min="7102" max="7158" width="9.140625" style="3" hidden="1"/>
    <col min="7159" max="7159" width="16.28515625" style="3" hidden="1"/>
    <col min="7160" max="7160" width="21" style="3" hidden="1"/>
    <col min="7161" max="7161" width="16" style="3" hidden="1"/>
    <col min="7162" max="7162" width="18.140625" style="3" hidden="1"/>
    <col min="7163" max="7355" width="9.140625" style="3" hidden="1"/>
    <col min="7356" max="7356" width="11" style="3" hidden="1"/>
    <col min="7357" max="7357" width="54.7109375" style="3" hidden="1"/>
    <col min="7358" max="7414" width="9.140625" style="3" hidden="1"/>
    <col min="7415" max="7415" width="16.28515625" style="3" hidden="1"/>
    <col min="7416" max="7416" width="21" style="3" hidden="1"/>
    <col min="7417" max="7417" width="16" style="3" hidden="1"/>
    <col min="7418" max="7418" width="18.140625" style="3" hidden="1"/>
    <col min="7419" max="7611" width="9.140625" style="3" hidden="1"/>
    <col min="7612" max="7612" width="11" style="3" hidden="1"/>
    <col min="7613" max="7613" width="54.7109375" style="3" hidden="1"/>
    <col min="7614" max="7670" width="9.140625" style="3" hidden="1"/>
    <col min="7671" max="7671" width="16.28515625" style="3" hidden="1"/>
    <col min="7672" max="7672" width="21" style="3" hidden="1"/>
    <col min="7673" max="7673" width="16" style="3" hidden="1"/>
    <col min="7674" max="7674" width="18.140625" style="3" hidden="1"/>
    <col min="7675" max="7867" width="9.140625" style="3" hidden="1"/>
    <col min="7868" max="7868" width="11" style="3" hidden="1"/>
    <col min="7869" max="7869" width="54.7109375" style="3" hidden="1"/>
    <col min="7870" max="7926" width="9.140625" style="3" hidden="1"/>
    <col min="7927" max="7927" width="16.28515625" style="3" hidden="1"/>
    <col min="7928" max="7928" width="21" style="3" hidden="1"/>
    <col min="7929" max="7929" width="16" style="3" hidden="1"/>
    <col min="7930" max="7930" width="18.140625" style="3" hidden="1"/>
    <col min="7931" max="8123" width="9.140625" style="3" hidden="1"/>
    <col min="8124" max="8124" width="11" style="3" hidden="1"/>
    <col min="8125" max="8125" width="54.7109375" style="3" hidden="1"/>
    <col min="8126" max="8182" width="9.140625" style="3" hidden="1"/>
    <col min="8183" max="8183" width="16.28515625" style="3" hidden="1"/>
    <col min="8184" max="8184" width="21" style="3" hidden="1"/>
    <col min="8185" max="8185" width="16" style="3" hidden="1"/>
    <col min="8186" max="8186" width="18.140625" style="3" hidden="1"/>
    <col min="8187" max="8379" width="9.140625" style="3" hidden="1"/>
    <col min="8380" max="8380" width="11" style="3" hidden="1"/>
    <col min="8381" max="8381" width="54.7109375" style="3" hidden="1"/>
    <col min="8382" max="8438" width="9.140625" style="3" hidden="1"/>
    <col min="8439" max="8439" width="16.28515625" style="3" hidden="1"/>
    <col min="8440" max="8440" width="21" style="3" hidden="1"/>
    <col min="8441" max="8441" width="16" style="3" hidden="1"/>
    <col min="8442" max="8442" width="18.140625" style="3" hidden="1"/>
    <col min="8443" max="8635" width="9.140625" style="3" hidden="1"/>
    <col min="8636" max="8636" width="11" style="3" hidden="1"/>
    <col min="8637" max="8637" width="54.7109375" style="3" hidden="1"/>
    <col min="8638" max="8694" width="9.140625" style="3" hidden="1"/>
    <col min="8695" max="8695" width="16.28515625" style="3" hidden="1"/>
    <col min="8696" max="8696" width="21" style="3" hidden="1"/>
    <col min="8697" max="8697" width="16" style="3" hidden="1"/>
    <col min="8698" max="8698" width="18.140625" style="3" hidden="1"/>
    <col min="8699" max="8891" width="9.140625" style="3" hidden="1"/>
    <col min="8892" max="8892" width="11" style="3" hidden="1"/>
    <col min="8893" max="8893" width="54.7109375" style="3" hidden="1"/>
    <col min="8894" max="8950" width="9.140625" style="3" hidden="1"/>
    <col min="8951" max="8951" width="16.28515625" style="3" hidden="1"/>
    <col min="8952" max="8952" width="21" style="3" hidden="1"/>
    <col min="8953" max="8953" width="16" style="3" hidden="1"/>
    <col min="8954" max="8954" width="18.140625" style="3" hidden="1"/>
    <col min="8955" max="9147" width="9.140625" style="3" hidden="1"/>
    <col min="9148" max="9148" width="11" style="3" hidden="1"/>
    <col min="9149" max="9149" width="54.7109375" style="3" hidden="1"/>
    <col min="9150" max="9206" width="9.140625" style="3" hidden="1"/>
    <col min="9207" max="9207" width="16.28515625" style="3" hidden="1"/>
    <col min="9208" max="9208" width="21" style="3" hidden="1"/>
    <col min="9209" max="9209" width="16" style="3" hidden="1"/>
    <col min="9210" max="9210" width="18.140625" style="3" hidden="1"/>
    <col min="9211" max="9403" width="9.140625" style="3" hidden="1"/>
    <col min="9404" max="9404" width="11" style="3" hidden="1"/>
    <col min="9405" max="9405" width="54.7109375" style="3" hidden="1"/>
    <col min="9406" max="9462" width="9.140625" style="3" hidden="1"/>
    <col min="9463" max="9463" width="16.28515625" style="3" hidden="1"/>
    <col min="9464" max="9464" width="21" style="3" hidden="1"/>
    <col min="9465" max="9465" width="16" style="3" hidden="1"/>
    <col min="9466" max="9466" width="18.140625" style="3" hidden="1"/>
    <col min="9467" max="9659" width="9.140625" style="3" hidden="1"/>
    <col min="9660" max="9660" width="11" style="3" hidden="1"/>
    <col min="9661" max="9661" width="54.7109375" style="3" hidden="1"/>
    <col min="9662" max="9718" width="9.140625" style="3" hidden="1"/>
    <col min="9719" max="9719" width="16.28515625" style="3" hidden="1"/>
    <col min="9720" max="9720" width="21" style="3" hidden="1"/>
    <col min="9721" max="9721" width="16" style="3" hidden="1"/>
    <col min="9722" max="9722" width="18.140625" style="3" hidden="1"/>
    <col min="9723" max="9915" width="9.140625" style="3" hidden="1"/>
    <col min="9916" max="9916" width="11" style="3" hidden="1"/>
    <col min="9917" max="9917" width="54.7109375" style="3" hidden="1"/>
    <col min="9918" max="9974" width="9.140625" style="3" hidden="1"/>
    <col min="9975" max="9975" width="16.28515625" style="3" hidden="1"/>
    <col min="9976" max="9976" width="21" style="3" hidden="1"/>
    <col min="9977" max="9977" width="16" style="3" hidden="1"/>
    <col min="9978" max="9978" width="18.140625" style="3" hidden="1"/>
    <col min="9979" max="10171" width="9.140625" style="3" hidden="1"/>
    <col min="10172" max="10172" width="11" style="3" hidden="1"/>
    <col min="10173" max="10173" width="54.7109375" style="3" hidden="1"/>
    <col min="10174" max="10230" width="9.140625" style="3" hidden="1"/>
    <col min="10231" max="10231" width="16.28515625" style="3" hidden="1"/>
    <col min="10232" max="10232" width="21" style="3" hidden="1"/>
    <col min="10233" max="10233" width="16" style="3" hidden="1"/>
    <col min="10234" max="10234" width="18.140625" style="3" hidden="1"/>
    <col min="10235" max="10427" width="9.140625" style="3" hidden="1"/>
    <col min="10428" max="10428" width="11" style="3" hidden="1"/>
    <col min="10429" max="10429" width="54.7109375" style="3" hidden="1"/>
    <col min="10430" max="10486" width="9.140625" style="3" hidden="1"/>
    <col min="10487" max="10487" width="16.28515625" style="3" hidden="1"/>
    <col min="10488" max="10488" width="21" style="3" hidden="1"/>
    <col min="10489" max="10489" width="16" style="3" hidden="1"/>
    <col min="10490" max="10490" width="18.140625" style="3" hidden="1"/>
    <col min="10491" max="10683" width="9.140625" style="3" hidden="1"/>
    <col min="10684" max="10684" width="11" style="3" hidden="1"/>
    <col min="10685" max="10685" width="54.7109375" style="3" hidden="1"/>
    <col min="10686" max="10742" width="9.140625" style="3" hidden="1"/>
    <col min="10743" max="10743" width="16.28515625" style="3" hidden="1"/>
    <col min="10744" max="10744" width="21" style="3" hidden="1"/>
    <col min="10745" max="10745" width="16" style="3" hidden="1"/>
    <col min="10746" max="10746" width="18.140625" style="3" hidden="1"/>
    <col min="10747" max="10939" width="9.140625" style="3" hidden="1"/>
    <col min="10940" max="10940" width="11" style="3" hidden="1"/>
    <col min="10941" max="10941" width="54.7109375" style="3" hidden="1"/>
    <col min="10942" max="10998" width="9.140625" style="3" hidden="1"/>
    <col min="10999" max="10999" width="16.28515625" style="3" hidden="1"/>
    <col min="11000" max="11000" width="21" style="3" hidden="1"/>
    <col min="11001" max="11001" width="16" style="3" hidden="1"/>
    <col min="11002" max="11002" width="18.140625" style="3" hidden="1"/>
    <col min="11003" max="11195" width="9.140625" style="3" hidden="1"/>
    <col min="11196" max="11196" width="11" style="3" hidden="1"/>
    <col min="11197" max="11197" width="54.7109375" style="3" hidden="1"/>
    <col min="11198" max="11254" width="9.140625" style="3" hidden="1"/>
    <col min="11255" max="11255" width="16.28515625" style="3" hidden="1"/>
    <col min="11256" max="11256" width="21" style="3" hidden="1"/>
    <col min="11257" max="11257" width="16" style="3" hidden="1"/>
    <col min="11258" max="11258" width="18.140625" style="3" hidden="1"/>
    <col min="11259" max="11451" width="9.140625" style="3" hidden="1"/>
    <col min="11452" max="11452" width="11" style="3" hidden="1"/>
    <col min="11453" max="11453" width="54.7109375" style="3" hidden="1"/>
    <col min="11454" max="11510" width="9.140625" style="3" hidden="1"/>
    <col min="11511" max="11511" width="16.28515625" style="3" hidden="1"/>
    <col min="11512" max="11512" width="21" style="3" hidden="1"/>
    <col min="11513" max="11513" width="16" style="3" hidden="1"/>
    <col min="11514" max="11514" width="18.140625" style="3" hidden="1"/>
    <col min="11515" max="11707" width="9.140625" style="3" hidden="1"/>
    <col min="11708" max="11708" width="11" style="3" hidden="1"/>
    <col min="11709" max="11709" width="54.7109375" style="3" hidden="1"/>
    <col min="11710" max="11766" width="9.140625" style="3" hidden="1"/>
    <col min="11767" max="11767" width="16.28515625" style="3" hidden="1"/>
    <col min="11768" max="11768" width="21" style="3" hidden="1"/>
    <col min="11769" max="11769" width="16" style="3" hidden="1"/>
    <col min="11770" max="11770" width="18.140625" style="3" hidden="1"/>
    <col min="11771" max="11963" width="9.140625" style="3" hidden="1"/>
    <col min="11964" max="11964" width="11" style="3" hidden="1"/>
    <col min="11965" max="11965" width="54.7109375" style="3" hidden="1"/>
    <col min="11966" max="12022" width="9.140625" style="3" hidden="1"/>
    <col min="12023" max="12023" width="16.28515625" style="3" hidden="1"/>
    <col min="12024" max="12024" width="21" style="3" hidden="1"/>
    <col min="12025" max="12025" width="16" style="3" hidden="1"/>
    <col min="12026" max="12026" width="18.140625" style="3" hidden="1"/>
    <col min="12027" max="12219" width="9.140625" style="3" hidden="1"/>
    <col min="12220" max="12220" width="11" style="3" hidden="1"/>
    <col min="12221" max="12221" width="54.7109375" style="3" hidden="1"/>
    <col min="12222" max="12278" width="9.140625" style="3" hidden="1"/>
    <col min="12279" max="12279" width="16.28515625" style="3" hidden="1"/>
    <col min="12280" max="12280" width="21" style="3" hidden="1"/>
    <col min="12281" max="12281" width="16" style="3" hidden="1"/>
    <col min="12282" max="12282" width="18.140625" style="3" hidden="1"/>
    <col min="12283" max="12475" width="9.140625" style="3" hidden="1"/>
    <col min="12476" max="12476" width="11" style="3" hidden="1"/>
    <col min="12477" max="12477" width="54.7109375" style="3" hidden="1"/>
    <col min="12478" max="12534" width="9.140625" style="3" hidden="1"/>
    <col min="12535" max="12535" width="16.28515625" style="3" hidden="1"/>
    <col min="12536" max="12536" width="21" style="3" hidden="1"/>
    <col min="12537" max="12537" width="16" style="3" hidden="1"/>
    <col min="12538" max="12538" width="18.140625" style="3" hidden="1"/>
    <col min="12539" max="12731" width="9.140625" style="3" hidden="1"/>
    <col min="12732" max="12732" width="11" style="3" hidden="1"/>
    <col min="12733" max="12733" width="54.7109375" style="3" hidden="1"/>
    <col min="12734" max="12790" width="9.140625" style="3" hidden="1"/>
    <col min="12791" max="12791" width="16.28515625" style="3" hidden="1"/>
    <col min="12792" max="12792" width="21" style="3" hidden="1"/>
    <col min="12793" max="12793" width="16" style="3" hidden="1"/>
    <col min="12794" max="12794" width="18.140625" style="3" hidden="1"/>
    <col min="12795" max="12987" width="9.140625" style="3" hidden="1"/>
    <col min="12988" max="12988" width="11" style="3" hidden="1"/>
    <col min="12989" max="12989" width="54.7109375" style="3" hidden="1"/>
    <col min="12990" max="13046" width="9.140625" style="3" hidden="1"/>
    <col min="13047" max="13047" width="16.28515625" style="3" hidden="1"/>
    <col min="13048" max="13048" width="21" style="3" hidden="1"/>
    <col min="13049" max="13049" width="16" style="3" hidden="1"/>
    <col min="13050" max="13050" width="18.140625" style="3" hidden="1"/>
    <col min="13051" max="13243" width="9.140625" style="3" hidden="1"/>
    <col min="13244" max="13244" width="11" style="3" hidden="1"/>
    <col min="13245" max="13245" width="54.7109375" style="3" hidden="1"/>
    <col min="13246" max="13302" width="9.140625" style="3" hidden="1"/>
    <col min="13303" max="13303" width="16.28515625" style="3" hidden="1"/>
    <col min="13304" max="13304" width="21" style="3" hidden="1"/>
    <col min="13305" max="13305" width="16" style="3" hidden="1"/>
    <col min="13306" max="13306" width="18.140625" style="3" hidden="1"/>
    <col min="13307" max="13499" width="9.140625" style="3" hidden="1"/>
    <col min="13500" max="13500" width="11" style="3" hidden="1"/>
    <col min="13501" max="13501" width="54.7109375" style="3" hidden="1"/>
    <col min="13502" max="13558" width="9.140625" style="3" hidden="1"/>
    <col min="13559" max="13559" width="16.28515625" style="3" hidden="1"/>
    <col min="13560" max="13560" width="21" style="3" hidden="1"/>
    <col min="13561" max="13561" width="16" style="3" hidden="1"/>
    <col min="13562" max="13562" width="18.140625" style="3" hidden="1"/>
    <col min="13563" max="13755" width="9.140625" style="3" hidden="1"/>
    <col min="13756" max="13756" width="11" style="3" hidden="1"/>
    <col min="13757" max="13757" width="54.7109375" style="3" hidden="1"/>
    <col min="13758" max="13814" width="9.140625" style="3" hidden="1"/>
    <col min="13815" max="13815" width="16.28515625" style="3" hidden="1"/>
    <col min="13816" max="13816" width="21" style="3" hidden="1"/>
    <col min="13817" max="13817" width="16" style="3" hidden="1"/>
    <col min="13818" max="13818" width="18.140625" style="3" hidden="1"/>
    <col min="13819" max="14011" width="9.140625" style="3" hidden="1"/>
    <col min="14012" max="14012" width="11" style="3" hidden="1"/>
    <col min="14013" max="14013" width="54.7109375" style="3" hidden="1"/>
    <col min="14014" max="14070" width="9.140625" style="3" hidden="1"/>
    <col min="14071" max="14071" width="16.28515625" style="3" hidden="1"/>
    <col min="14072" max="14072" width="21" style="3" hidden="1"/>
    <col min="14073" max="14073" width="16" style="3" hidden="1"/>
    <col min="14074" max="14074" width="18.140625" style="3" hidden="1"/>
    <col min="14075" max="14267" width="9.140625" style="3" hidden="1"/>
    <col min="14268" max="14268" width="11" style="3" hidden="1"/>
    <col min="14269" max="14269" width="54.7109375" style="3" hidden="1"/>
    <col min="14270" max="14326" width="9.140625" style="3" hidden="1"/>
    <col min="14327" max="14327" width="16.28515625" style="3" hidden="1"/>
    <col min="14328" max="14328" width="21" style="3" hidden="1"/>
    <col min="14329" max="14329" width="16" style="3" hidden="1"/>
    <col min="14330" max="14330" width="18.140625" style="3" hidden="1"/>
    <col min="14331" max="14523" width="9.140625" style="3" hidden="1"/>
    <col min="14524" max="14524" width="11" style="3" hidden="1"/>
    <col min="14525" max="14525" width="54.7109375" style="3" hidden="1"/>
    <col min="14526" max="14582" width="9.140625" style="3" hidden="1"/>
    <col min="14583" max="14583" width="16.28515625" style="3" hidden="1"/>
    <col min="14584" max="14584" width="21" style="3" hidden="1"/>
    <col min="14585" max="14585" width="16" style="3" hidden="1"/>
    <col min="14586" max="14586" width="18.140625" style="3" hidden="1"/>
    <col min="14587" max="14779" width="9.140625" style="3" hidden="1"/>
    <col min="14780" max="14780" width="11" style="3" hidden="1"/>
    <col min="14781" max="14781" width="54.7109375" style="3" hidden="1"/>
    <col min="14782" max="14838" width="9.140625" style="3" hidden="1"/>
    <col min="14839" max="14839" width="16.28515625" style="3" hidden="1"/>
    <col min="14840" max="14840" width="21" style="3" hidden="1"/>
    <col min="14841" max="14841" width="16" style="3" hidden="1"/>
    <col min="14842" max="14842" width="18.140625" style="3" hidden="1"/>
    <col min="14843" max="15035" width="9.140625" style="3" hidden="1"/>
    <col min="15036" max="15036" width="11" style="3" hidden="1"/>
    <col min="15037" max="15037" width="54.7109375" style="3" hidden="1"/>
    <col min="15038" max="15094" width="9.140625" style="3" hidden="1"/>
    <col min="15095" max="15095" width="16.28515625" style="3" hidden="1"/>
    <col min="15096" max="15096" width="21" style="3" hidden="1"/>
    <col min="15097" max="15097" width="16" style="3" hidden="1"/>
    <col min="15098" max="15098" width="18.140625" style="3" hidden="1"/>
    <col min="15099" max="15291" width="9.140625" style="3" hidden="1"/>
    <col min="15292" max="15292" width="11" style="3" hidden="1"/>
    <col min="15293" max="15293" width="54.7109375" style="3" hidden="1"/>
    <col min="15294" max="15350" width="9.140625" style="3" hidden="1"/>
    <col min="15351" max="15351" width="16.28515625" style="3" hidden="1"/>
    <col min="15352" max="15352" width="21" style="3" hidden="1"/>
    <col min="15353" max="15353" width="16" style="3" hidden="1"/>
    <col min="15354" max="15354" width="18.140625" style="3" hidden="1"/>
    <col min="15355" max="15547" width="9.140625" style="3" hidden="1"/>
    <col min="15548" max="15548" width="11" style="3" hidden="1"/>
    <col min="15549" max="15549" width="54.7109375" style="3" hidden="1"/>
    <col min="15550" max="15606" width="9.140625" style="3" hidden="1"/>
    <col min="15607" max="15607" width="16.28515625" style="3" hidden="1"/>
    <col min="15608" max="15608" width="21" style="3" hidden="1"/>
    <col min="15609" max="15609" width="16" style="3" hidden="1"/>
    <col min="15610" max="15610" width="18.140625" style="3" hidden="1"/>
    <col min="15611" max="15803" width="9.140625" style="3" hidden="1"/>
    <col min="15804" max="15804" width="11" style="3" hidden="1"/>
    <col min="15805" max="15805" width="54.7109375" style="3" hidden="1"/>
    <col min="15806" max="15862" width="9.140625" style="3" hidden="1"/>
    <col min="15863" max="15863" width="16.28515625" style="3" hidden="1"/>
    <col min="15864" max="15864" width="21" style="3" hidden="1"/>
    <col min="15865" max="15865" width="16" style="3" hidden="1"/>
    <col min="15866" max="15866" width="18.140625" style="3" hidden="1"/>
    <col min="15867" max="16059" width="9.140625" style="3" hidden="1"/>
    <col min="16060" max="16060" width="11" style="3" hidden="1"/>
    <col min="16061" max="16061" width="54.7109375" style="3" hidden="1"/>
    <col min="16062" max="16118" width="9.140625" style="3" hidden="1"/>
    <col min="16119" max="16119" width="16.28515625" style="3" hidden="1"/>
    <col min="16120" max="16120" width="21" style="3" hidden="1"/>
    <col min="16121" max="16121" width="16" style="3" hidden="1"/>
    <col min="16122" max="16122" width="18.140625" style="3" hidden="1"/>
    <col min="16123" max="16384" width="9.140625" style="3" hidden="1"/>
  </cols>
  <sheetData>
    <row r="1" spans="1:6">
      <c r="B1" s="2" t="s">
        <v>1858</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Worksheet'!$D$93</f>
        <v>455983</v>
      </c>
      <c r="E3" s="11"/>
      <c r="F3" s="11"/>
    </row>
    <row r="4" spans="1:6">
      <c r="A4" s="8">
        <v>0</v>
      </c>
      <c r="B4" s="11" t="s">
        <v>4</v>
      </c>
      <c r="C4" s="10">
        <v>1.261E-3</v>
      </c>
      <c r="D4" s="12">
        <f>ROUND(D$3*C4,0)</f>
        <v>575</v>
      </c>
      <c r="E4" s="13">
        <f>ROUND(D4/2,0)</f>
        <v>288</v>
      </c>
      <c r="F4" s="12">
        <f>D4-E4</f>
        <v>287</v>
      </c>
    </row>
    <row r="5" spans="1:6">
      <c r="A5" s="8">
        <v>1</v>
      </c>
      <c r="B5" s="11" t="s">
        <v>1859</v>
      </c>
      <c r="C5" s="10">
        <v>0.17491399999999999</v>
      </c>
      <c r="D5" s="9">
        <f>ROUND(D$3*C5,0)</f>
        <v>79758</v>
      </c>
      <c r="E5" s="11">
        <f>ROUND(D5/2,0)</f>
        <v>39879</v>
      </c>
      <c r="F5" s="9">
        <f>D5-E5</f>
        <v>39879</v>
      </c>
    </row>
    <row r="6" spans="1:6">
      <c r="A6" s="8"/>
      <c r="B6" s="11" t="s">
        <v>6</v>
      </c>
      <c r="C6" s="11"/>
      <c r="D6" s="14">
        <v>7.7237E-2</v>
      </c>
      <c r="E6" s="11"/>
      <c r="F6" s="11"/>
    </row>
    <row r="7" spans="1:6">
      <c r="A7" s="8"/>
      <c r="B7" s="11" t="s">
        <v>7</v>
      </c>
      <c r="C7" s="11"/>
      <c r="D7" s="15">
        <f>ROUND(D5*D6,0)</f>
        <v>6160</v>
      </c>
      <c r="E7" s="16">
        <f>ROUND(D7/2,0)</f>
        <v>3080</v>
      </c>
      <c r="F7" s="15">
        <f>D7-E7</f>
        <v>3080</v>
      </c>
    </row>
    <row r="8" spans="1:6">
      <c r="A8" s="8"/>
      <c r="B8" s="11" t="s">
        <v>8</v>
      </c>
      <c r="C8" s="11"/>
      <c r="D8" s="12">
        <f>+D5-D7</f>
        <v>73598</v>
      </c>
      <c r="E8" s="13">
        <f>ROUND(D8/2,0)</f>
        <v>36799</v>
      </c>
      <c r="F8" s="12">
        <f>D8-E8</f>
        <v>36799</v>
      </c>
    </row>
    <row r="9" spans="1:6">
      <c r="A9" s="8">
        <v>2</v>
      </c>
      <c r="B9" s="11" t="s">
        <v>1860</v>
      </c>
      <c r="C9" s="11"/>
      <c r="D9" s="9"/>
      <c r="E9" s="11"/>
      <c r="F9" s="11"/>
    </row>
    <row r="10" spans="1:6">
      <c r="A10" s="8"/>
      <c r="B10" s="11" t="s">
        <v>10</v>
      </c>
      <c r="C10" s="10">
        <v>2.1599999999999999E-4</v>
      </c>
      <c r="D10" s="12">
        <f>ROUND(D$3*C10,0)</f>
        <v>98</v>
      </c>
      <c r="E10" s="13">
        <f>ROUND(D10/2,0)</f>
        <v>49</v>
      </c>
      <c r="F10" s="12">
        <f>D10-E10</f>
        <v>49</v>
      </c>
    </row>
    <row r="11" spans="1:6">
      <c r="A11" s="8"/>
      <c r="B11" s="11" t="s">
        <v>11</v>
      </c>
      <c r="C11" s="10">
        <v>3.4600000000000001E-4</v>
      </c>
      <c r="D11" s="12">
        <f>ROUND(D$3*C11,0)</f>
        <v>158</v>
      </c>
      <c r="E11" s="13">
        <f>ROUND(D11/2,0)</f>
        <v>79</v>
      </c>
      <c r="F11" s="12">
        <f>D11-E11</f>
        <v>79</v>
      </c>
    </row>
    <row r="12" spans="1:6">
      <c r="A12" s="8">
        <v>2</v>
      </c>
      <c r="B12" s="11" t="s">
        <v>249</v>
      </c>
      <c r="C12" s="11"/>
      <c r="D12" s="9"/>
      <c r="E12" s="11"/>
      <c r="F12" s="11"/>
    </row>
    <row r="13" spans="1:6">
      <c r="A13" s="8"/>
      <c r="B13" s="11" t="s">
        <v>10</v>
      </c>
      <c r="C13" s="10">
        <v>2.5399999999999999E-4</v>
      </c>
      <c r="D13" s="12">
        <f>ROUND(D$3*C13,0)</f>
        <v>116</v>
      </c>
      <c r="E13" s="13">
        <f>ROUND(D13/2,0)</f>
        <v>58</v>
      </c>
      <c r="F13" s="12">
        <f>D13-E13</f>
        <v>58</v>
      </c>
    </row>
    <row r="14" spans="1:6">
      <c r="A14" s="8"/>
      <c r="B14" s="11" t="s">
        <v>11</v>
      </c>
      <c r="C14" s="10">
        <v>1.05E-4</v>
      </c>
      <c r="D14" s="12">
        <f>ROUND(D$3*C14,0)</f>
        <v>48</v>
      </c>
      <c r="E14" s="13">
        <f>ROUND(D14/2,0)</f>
        <v>24</v>
      </c>
      <c r="F14" s="12">
        <f>D14-E14</f>
        <v>24</v>
      </c>
    </row>
    <row r="15" spans="1:6">
      <c r="A15" s="8">
        <v>2</v>
      </c>
      <c r="B15" s="11" t="s">
        <v>776</v>
      </c>
      <c r="C15" s="11"/>
      <c r="D15" s="9"/>
      <c r="E15" s="11"/>
      <c r="F15" s="11"/>
    </row>
    <row r="16" spans="1:6">
      <c r="A16" s="8"/>
      <c r="B16" s="11" t="s">
        <v>10</v>
      </c>
      <c r="C16" s="10">
        <v>1.3749999999999999E-3</v>
      </c>
      <c r="D16" s="12">
        <f>ROUND(D$3*C16,0)</f>
        <v>627</v>
      </c>
      <c r="E16" s="13">
        <f>ROUND(D16/2,0)</f>
        <v>314</v>
      </c>
      <c r="F16" s="12">
        <f>D16-E16</f>
        <v>313</v>
      </c>
    </row>
    <row r="17" spans="1:6">
      <c r="A17" s="8"/>
      <c r="B17" s="11" t="s">
        <v>11</v>
      </c>
      <c r="C17" s="10">
        <v>1.0549999999999999E-3</v>
      </c>
      <c r="D17" s="12">
        <f>ROUND(D$3*C17,0)</f>
        <v>481</v>
      </c>
      <c r="E17" s="13">
        <f>ROUND(D17/2,0)</f>
        <v>241</v>
      </c>
      <c r="F17" s="12">
        <f>D17-E17</f>
        <v>240</v>
      </c>
    </row>
    <row r="18" spans="1:6">
      <c r="A18" s="8">
        <v>2</v>
      </c>
      <c r="B18" s="11" t="s">
        <v>49</v>
      </c>
      <c r="C18" s="11"/>
      <c r="D18" s="9"/>
      <c r="E18" s="11"/>
      <c r="F18" s="11"/>
    </row>
    <row r="19" spans="1:6">
      <c r="A19" s="8"/>
      <c r="B19" s="11" t="s">
        <v>10</v>
      </c>
      <c r="C19" s="10">
        <v>3.6999999999999998E-5</v>
      </c>
      <c r="D19" s="12">
        <f>ROUND(D$3*C19,0)</f>
        <v>17</v>
      </c>
      <c r="E19" s="13">
        <f>ROUND(D19/2,0)</f>
        <v>9</v>
      </c>
      <c r="F19" s="12">
        <f>D19-E19</f>
        <v>8</v>
      </c>
    </row>
    <row r="20" spans="1:6">
      <c r="A20" s="8"/>
      <c r="B20" s="11" t="s">
        <v>11</v>
      </c>
      <c r="C20" s="10">
        <v>7.9999999999999996E-6</v>
      </c>
      <c r="D20" s="12">
        <f>ROUND(D$3*C20,0)</f>
        <v>4</v>
      </c>
      <c r="E20" s="13">
        <f>ROUND(D20/2,0)</f>
        <v>2</v>
      </c>
      <c r="F20" s="12">
        <f>D20-E20</f>
        <v>2</v>
      </c>
    </row>
    <row r="21" spans="1:6">
      <c r="A21" s="8">
        <v>2</v>
      </c>
      <c r="B21" s="11" t="s">
        <v>181</v>
      </c>
      <c r="C21" s="11"/>
      <c r="D21" s="9"/>
      <c r="E21" s="11"/>
      <c r="F21" s="11"/>
    </row>
    <row r="22" spans="1:6">
      <c r="A22" s="8"/>
      <c r="B22" s="11" t="s">
        <v>10</v>
      </c>
      <c r="C22" s="10">
        <v>0</v>
      </c>
      <c r="D22" s="12">
        <f>ROUND(D$3*C22,0)</f>
        <v>0</v>
      </c>
      <c r="E22" s="13">
        <f>ROUND(D22/2,0)</f>
        <v>0</v>
      </c>
      <c r="F22" s="12">
        <f>D22-E22</f>
        <v>0</v>
      </c>
    </row>
    <row r="23" spans="1:6">
      <c r="A23" s="8"/>
      <c r="B23" s="11" t="s">
        <v>11</v>
      </c>
      <c r="C23" s="10">
        <v>0</v>
      </c>
      <c r="D23" s="12">
        <f>ROUND(D$3*C23,0)</f>
        <v>0</v>
      </c>
      <c r="E23" s="13">
        <f>ROUND(D23/2,0)</f>
        <v>0</v>
      </c>
      <c r="F23" s="12">
        <f>D23-E23</f>
        <v>0</v>
      </c>
    </row>
    <row r="24" spans="1:6">
      <c r="A24" s="8">
        <v>2</v>
      </c>
      <c r="B24" s="11" t="s">
        <v>714</v>
      </c>
      <c r="C24" s="11"/>
      <c r="D24" s="9"/>
      <c r="E24" s="11"/>
      <c r="F24" s="11"/>
    </row>
    <row r="25" spans="1:6">
      <c r="A25" s="8"/>
      <c r="B25" s="11" t="s">
        <v>10</v>
      </c>
      <c r="C25" s="10">
        <v>3.1100000000000002E-4</v>
      </c>
      <c r="D25" s="12">
        <f>ROUND(D$3*C25,0)</f>
        <v>142</v>
      </c>
      <c r="E25" s="13">
        <f>ROUND(D25/2,0)</f>
        <v>71</v>
      </c>
      <c r="F25" s="12">
        <f>D25-E25</f>
        <v>71</v>
      </c>
    </row>
    <row r="26" spans="1:6">
      <c r="A26" s="8"/>
      <c r="B26" s="11" t="s">
        <v>11</v>
      </c>
      <c r="C26" s="10">
        <v>8.2000000000000001E-5</v>
      </c>
      <c r="D26" s="12">
        <f>ROUND(D$3*C26,0)</f>
        <v>37</v>
      </c>
      <c r="E26" s="13">
        <f>ROUND(D26/2,0)</f>
        <v>19</v>
      </c>
      <c r="F26" s="12">
        <f>D26-E26</f>
        <v>18</v>
      </c>
    </row>
    <row r="27" spans="1:6">
      <c r="A27" s="8">
        <v>2</v>
      </c>
      <c r="B27" s="11" t="s">
        <v>1861</v>
      </c>
      <c r="C27" s="11"/>
      <c r="D27" s="12"/>
      <c r="E27" s="13"/>
      <c r="F27" s="12"/>
    </row>
    <row r="28" spans="1:6">
      <c r="A28" s="8"/>
      <c r="B28" s="11" t="s">
        <v>10</v>
      </c>
      <c r="C28" s="10">
        <v>6.8199999999999999E-4</v>
      </c>
      <c r="D28" s="12">
        <f>ROUND(D$3*C28,0)</f>
        <v>311</v>
      </c>
      <c r="E28" s="13">
        <f>ROUND(D28/2,0)</f>
        <v>156</v>
      </c>
      <c r="F28" s="12">
        <f>D28-E28</f>
        <v>155</v>
      </c>
    </row>
    <row r="29" spans="1:6">
      <c r="A29" s="8"/>
      <c r="B29" s="11" t="s">
        <v>11</v>
      </c>
      <c r="C29" s="10">
        <v>3.3799999999999998E-4</v>
      </c>
      <c r="D29" s="12">
        <f>ROUND(D$3*C29,0)</f>
        <v>154</v>
      </c>
      <c r="E29" s="13">
        <f>ROUND(D29/2,0)</f>
        <v>77</v>
      </c>
      <c r="F29" s="12">
        <f>D29-E29</f>
        <v>77</v>
      </c>
    </row>
    <row r="30" spans="1:6">
      <c r="A30" s="8">
        <v>2</v>
      </c>
      <c r="B30" s="11" t="s">
        <v>744</v>
      </c>
      <c r="C30" s="11"/>
      <c r="D30" s="9"/>
      <c r="E30" s="11"/>
      <c r="F30" s="11"/>
    </row>
    <row r="31" spans="1:6">
      <c r="A31" s="8"/>
      <c r="B31" s="11" t="s">
        <v>10</v>
      </c>
      <c r="C31" s="10">
        <v>3.4400000000000001E-4</v>
      </c>
      <c r="D31" s="12">
        <f>ROUND(D$3*C31,0)</f>
        <v>157</v>
      </c>
      <c r="E31" s="13">
        <f>ROUND(D31/2,0)</f>
        <v>79</v>
      </c>
      <c r="F31" s="12">
        <f>D31-E31</f>
        <v>78</v>
      </c>
    </row>
    <row r="32" spans="1:6">
      <c r="A32" s="8"/>
      <c r="B32" s="11" t="s">
        <v>11</v>
      </c>
      <c r="C32" s="10">
        <v>5.5900000000000004E-4</v>
      </c>
      <c r="D32" s="12">
        <f>ROUND(D$3*C32,0)</f>
        <v>255</v>
      </c>
      <c r="E32" s="13">
        <f>ROUND(D32/2,0)</f>
        <v>128</v>
      </c>
      <c r="F32" s="12">
        <f>D32-E32</f>
        <v>127</v>
      </c>
    </row>
    <row r="33" spans="1:6">
      <c r="A33" s="8">
        <v>2</v>
      </c>
      <c r="B33" s="11" t="s">
        <v>1862</v>
      </c>
      <c r="C33" s="11"/>
      <c r="D33" s="9"/>
      <c r="E33" s="11"/>
      <c r="F33" s="11"/>
    </row>
    <row r="34" spans="1:6">
      <c r="A34" s="8"/>
      <c r="B34" s="11" t="s">
        <v>10</v>
      </c>
      <c r="C34" s="10">
        <v>3.852E-3</v>
      </c>
      <c r="D34" s="12">
        <f>ROUND(D$3*C34,0)</f>
        <v>1756</v>
      </c>
      <c r="E34" s="13">
        <f>ROUND(D34/2,0)</f>
        <v>878</v>
      </c>
      <c r="F34" s="12">
        <f>D34-E34</f>
        <v>878</v>
      </c>
    </row>
    <row r="35" spans="1:6">
      <c r="A35" s="8"/>
      <c r="B35" s="11" t="s">
        <v>11</v>
      </c>
      <c r="C35" s="10">
        <v>2.0010000000000002E-3</v>
      </c>
      <c r="D35" s="12">
        <f>ROUND(D$3*C35,0)</f>
        <v>912</v>
      </c>
      <c r="E35" s="13">
        <f>ROUND(D35/2,0)</f>
        <v>456</v>
      </c>
      <c r="F35" s="12">
        <f>D35-E35</f>
        <v>456</v>
      </c>
    </row>
    <row r="36" spans="1:6">
      <c r="A36" s="8">
        <v>2</v>
      </c>
      <c r="B36" s="11" t="s">
        <v>1863</v>
      </c>
      <c r="C36" s="11"/>
      <c r="D36" s="9"/>
      <c r="E36" s="11"/>
      <c r="F36" s="11"/>
    </row>
    <row r="37" spans="1:6">
      <c r="A37" s="8"/>
      <c r="B37" s="11" t="s">
        <v>10</v>
      </c>
      <c r="C37" s="10">
        <v>2.2900000000000001E-4</v>
      </c>
      <c r="D37" s="12">
        <f>ROUND(D$3*C37,0)</f>
        <v>104</v>
      </c>
      <c r="E37" s="13">
        <f>ROUND(D37/2,0)</f>
        <v>52</v>
      </c>
      <c r="F37" s="12">
        <f>D37-E37</f>
        <v>52</v>
      </c>
    </row>
    <row r="38" spans="1:6">
      <c r="A38" s="8"/>
      <c r="B38" s="11" t="s">
        <v>11</v>
      </c>
      <c r="C38" s="10">
        <v>1.9599999999999999E-4</v>
      </c>
      <c r="D38" s="12">
        <f>ROUND(D$3*C38,0)</f>
        <v>89</v>
      </c>
      <c r="E38" s="13">
        <f>ROUND(D38/2,0)</f>
        <v>45</v>
      </c>
      <c r="F38" s="12">
        <f>D38-E38</f>
        <v>44</v>
      </c>
    </row>
    <row r="39" spans="1:6">
      <c r="A39" s="8">
        <v>2</v>
      </c>
      <c r="B39" s="11" t="s">
        <v>20</v>
      </c>
      <c r="C39" s="11"/>
      <c r="D39" s="9"/>
      <c r="E39" s="11"/>
      <c r="F39" s="11"/>
    </row>
    <row r="40" spans="1:6">
      <c r="A40" s="8"/>
      <c r="B40" s="11" t="s">
        <v>10</v>
      </c>
      <c r="C40" s="10">
        <v>1.49E-3</v>
      </c>
      <c r="D40" s="12">
        <f>ROUND(D$3*C40,0)</f>
        <v>679</v>
      </c>
      <c r="E40" s="13">
        <f>ROUND(D40/2,0)</f>
        <v>340</v>
      </c>
      <c r="F40" s="12">
        <f>D40-E40</f>
        <v>339</v>
      </c>
    </row>
    <row r="41" spans="1:6">
      <c r="A41" s="8"/>
      <c r="B41" s="11" t="s">
        <v>11</v>
      </c>
      <c r="C41" s="10">
        <v>7.0500000000000001E-4</v>
      </c>
      <c r="D41" s="12">
        <f>ROUND(D$3*C41,0)</f>
        <v>321</v>
      </c>
      <c r="E41" s="13">
        <f>ROUND(D41/2,0)</f>
        <v>161</v>
      </c>
      <c r="F41" s="12">
        <f>D41-E41</f>
        <v>160</v>
      </c>
    </row>
    <row r="42" spans="1:6">
      <c r="A42" s="8">
        <v>2</v>
      </c>
      <c r="B42" s="11" t="s">
        <v>1864</v>
      </c>
      <c r="C42" s="11"/>
      <c r="D42" s="9"/>
      <c r="E42" s="11"/>
      <c r="F42" s="11"/>
    </row>
    <row r="43" spans="1:6">
      <c r="A43" s="8"/>
      <c r="B43" s="11" t="s">
        <v>10</v>
      </c>
      <c r="C43" s="10">
        <v>3.5500000000000001E-4</v>
      </c>
      <c r="D43" s="12">
        <f t="shared" ref="D43:D52" si="0">ROUND(D$3*C43,0)</f>
        <v>162</v>
      </c>
      <c r="E43" s="13">
        <f t="shared" ref="E43:E52" si="1">ROUND(D43/2,0)</f>
        <v>81</v>
      </c>
      <c r="F43" s="12">
        <f t="shared" ref="F43:F52" si="2">D43-E43</f>
        <v>81</v>
      </c>
    </row>
    <row r="44" spans="1:6">
      <c r="A44" s="8"/>
      <c r="B44" s="11" t="s">
        <v>11</v>
      </c>
      <c r="C44" s="10">
        <v>2.2900000000000001E-4</v>
      </c>
      <c r="D44" s="12">
        <f t="shared" si="0"/>
        <v>104</v>
      </c>
      <c r="E44" s="13">
        <f t="shared" si="1"/>
        <v>52</v>
      </c>
      <c r="F44" s="12">
        <f t="shared" si="2"/>
        <v>52</v>
      </c>
    </row>
    <row r="45" spans="1:6">
      <c r="A45" s="8">
        <v>3</v>
      </c>
      <c r="B45" s="11" t="s">
        <v>1865</v>
      </c>
      <c r="C45" s="10">
        <v>2.111E-3</v>
      </c>
      <c r="D45" s="12">
        <f t="shared" si="0"/>
        <v>963</v>
      </c>
      <c r="E45" s="13">
        <f t="shared" si="1"/>
        <v>482</v>
      </c>
      <c r="F45" s="12">
        <f t="shared" si="2"/>
        <v>481</v>
      </c>
    </row>
    <row r="46" spans="1:6">
      <c r="A46" s="8">
        <v>3</v>
      </c>
      <c r="B46" s="11" t="s">
        <v>1866</v>
      </c>
      <c r="C46" s="10">
        <v>3.4999999999999997E-5</v>
      </c>
      <c r="D46" s="12">
        <f t="shared" si="0"/>
        <v>16</v>
      </c>
      <c r="E46" s="13">
        <f t="shared" si="1"/>
        <v>8</v>
      </c>
      <c r="F46" s="12">
        <f t="shared" si="2"/>
        <v>8</v>
      </c>
    </row>
    <row r="47" spans="1:6">
      <c r="A47" s="8">
        <v>3</v>
      </c>
      <c r="B47" s="11" t="s">
        <v>1867</v>
      </c>
      <c r="C47" s="10">
        <v>2.5349999999999999E-3</v>
      </c>
      <c r="D47" s="12">
        <f t="shared" si="0"/>
        <v>1156</v>
      </c>
      <c r="E47" s="13">
        <f t="shared" si="1"/>
        <v>578</v>
      </c>
      <c r="F47" s="12">
        <f t="shared" si="2"/>
        <v>578</v>
      </c>
    </row>
    <row r="48" spans="1:6">
      <c r="A48" s="8">
        <v>3</v>
      </c>
      <c r="B48" s="11" t="s">
        <v>1868</v>
      </c>
      <c r="C48" s="10">
        <v>3.0980000000000001E-3</v>
      </c>
      <c r="D48" s="12">
        <f t="shared" si="0"/>
        <v>1413</v>
      </c>
      <c r="E48" s="13">
        <f t="shared" si="1"/>
        <v>707</v>
      </c>
      <c r="F48" s="12">
        <f t="shared" si="2"/>
        <v>706</v>
      </c>
    </row>
    <row r="49" spans="1:6">
      <c r="A49" s="8">
        <v>3</v>
      </c>
      <c r="B49" s="11" t="s">
        <v>1869</v>
      </c>
      <c r="C49" s="10">
        <v>7.5796000000000002E-2</v>
      </c>
      <c r="D49" s="12">
        <f t="shared" si="0"/>
        <v>34562</v>
      </c>
      <c r="E49" s="13">
        <f t="shared" si="1"/>
        <v>17281</v>
      </c>
      <c r="F49" s="12">
        <f t="shared" si="2"/>
        <v>17281</v>
      </c>
    </row>
    <row r="50" spans="1:6">
      <c r="A50" s="8">
        <v>3</v>
      </c>
      <c r="B50" s="11" t="s">
        <v>1870</v>
      </c>
      <c r="C50" s="10">
        <v>1.5250000000000001E-3</v>
      </c>
      <c r="D50" s="12">
        <f t="shared" si="0"/>
        <v>695</v>
      </c>
      <c r="E50" s="13">
        <f t="shared" si="1"/>
        <v>348</v>
      </c>
      <c r="F50" s="12">
        <f t="shared" si="2"/>
        <v>347</v>
      </c>
    </row>
    <row r="51" spans="1:6">
      <c r="A51" s="8">
        <v>3</v>
      </c>
      <c r="B51" s="11" t="s">
        <v>1871</v>
      </c>
      <c r="C51" s="10">
        <v>7.8040000000000002E-3</v>
      </c>
      <c r="D51" s="12">
        <f t="shared" si="0"/>
        <v>3558</v>
      </c>
      <c r="E51" s="13">
        <f t="shared" si="1"/>
        <v>1779</v>
      </c>
      <c r="F51" s="12">
        <f t="shared" si="2"/>
        <v>1779</v>
      </c>
    </row>
    <row r="52" spans="1:6">
      <c r="A52" s="8">
        <v>4</v>
      </c>
      <c r="B52" s="11" t="s">
        <v>1872</v>
      </c>
      <c r="C52" s="10">
        <v>7.0579000000000003E-2</v>
      </c>
      <c r="D52" s="9">
        <f t="shared" si="0"/>
        <v>32183</v>
      </c>
      <c r="E52" s="11">
        <f t="shared" si="1"/>
        <v>16092</v>
      </c>
      <c r="F52" s="9">
        <f t="shared" si="2"/>
        <v>16091</v>
      </c>
    </row>
    <row r="53" spans="1:6">
      <c r="A53" s="8"/>
      <c r="B53" s="11" t="s">
        <v>28</v>
      </c>
      <c r="C53" s="11"/>
      <c r="D53" s="14">
        <v>0.44338</v>
      </c>
      <c r="E53" s="11"/>
      <c r="F53" s="11"/>
    </row>
    <row r="54" spans="1:6">
      <c r="A54" s="8"/>
      <c r="B54" s="11" t="s">
        <v>29</v>
      </c>
      <c r="C54" s="11"/>
      <c r="D54" s="15">
        <f>ROUND(D52*D53,0)</f>
        <v>14269</v>
      </c>
      <c r="E54" s="16">
        <f>ROUND(D54/2,0)</f>
        <v>7135</v>
      </c>
      <c r="F54" s="15">
        <f>D54-E54</f>
        <v>7134</v>
      </c>
    </row>
    <row r="55" spans="1:6">
      <c r="A55" s="8"/>
      <c r="B55" s="11" t="s">
        <v>30</v>
      </c>
      <c r="C55" s="11"/>
      <c r="D55" s="12">
        <f>+D52-D54</f>
        <v>17914</v>
      </c>
      <c r="E55" s="13">
        <f>ROUND(D55/2,0)</f>
        <v>8957</v>
      </c>
      <c r="F55" s="12">
        <f>D55-E55</f>
        <v>8957</v>
      </c>
    </row>
    <row r="56" spans="1:6">
      <c r="A56" s="8">
        <v>4</v>
      </c>
      <c r="B56" s="11" t="s">
        <v>1873</v>
      </c>
      <c r="C56" s="10">
        <v>8.4162000000000001E-2</v>
      </c>
      <c r="D56" s="9">
        <f>ROUND(D$3*C56,0)</f>
        <v>38376</v>
      </c>
      <c r="E56" s="11">
        <f>ROUND(D56/2,0)</f>
        <v>19188</v>
      </c>
      <c r="F56" s="9">
        <f>D56-E56</f>
        <v>19188</v>
      </c>
    </row>
    <row r="57" spans="1:6">
      <c r="A57" s="8"/>
      <c r="B57" s="11" t="s">
        <v>28</v>
      </c>
      <c r="C57" s="11"/>
      <c r="D57" s="14">
        <v>0.44906800000000002</v>
      </c>
      <c r="E57" s="11"/>
      <c r="F57" s="11"/>
    </row>
    <row r="58" spans="1:6">
      <c r="A58" s="8"/>
      <c r="B58" s="11" t="s">
        <v>29</v>
      </c>
      <c r="C58" s="11"/>
      <c r="D58" s="15">
        <f>ROUND(D56*D57,0)</f>
        <v>17233</v>
      </c>
      <c r="E58" s="16">
        <f>ROUND(D58/2,0)</f>
        <v>8617</v>
      </c>
      <c r="F58" s="15">
        <f>D58-E58</f>
        <v>8616</v>
      </c>
    </row>
    <row r="59" spans="1:6">
      <c r="A59" s="8"/>
      <c r="B59" s="11" t="s">
        <v>30</v>
      </c>
      <c r="C59" s="11"/>
      <c r="D59" s="12">
        <f>+D56-D58</f>
        <v>21143</v>
      </c>
      <c r="E59" s="13">
        <f>ROUND(D59/2,0)</f>
        <v>10572</v>
      </c>
      <c r="F59" s="12">
        <f>D59-E59</f>
        <v>10571</v>
      </c>
    </row>
    <row r="60" spans="1:6">
      <c r="A60" s="8">
        <v>4</v>
      </c>
      <c r="B60" s="11" t="s">
        <v>212</v>
      </c>
      <c r="C60" s="10">
        <v>7.0429999999999998E-3</v>
      </c>
      <c r="D60" s="9">
        <f>ROUND(D$3*C60,0)</f>
        <v>3211</v>
      </c>
      <c r="E60" s="11">
        <f>ROUND(D60/2,0)</f>
        <v>1606</v>
      </c>
      <c r="F60" s="9">
        <f>D60-E60</f>
        <v>1605</v>
      </c>
    </row>
    <row r="61" spans="1:6">
      <c r="A61" s="8"/>
      <c r="B61" s="11" t="s">
        <v>28</v>
      </c>
      <c r="C61" s="11"/>
      <c r="D61" s="14">
        <v>0.42050199999999999</v>
      </c>
      <c r="E61" s="11"/>
      <c r="F61" s="11"/>
    </row>
    <row r="62" spans="1:6">
      <c r="A62" s="8"/>
      <c r="B62" s="11" t="s">
        <v>29</v>
      </c>
      <c r="C62" s="11"/>
      <c r="D62" s="15">
        <f>ROUND(D60*D61,0)</f>
        <v>1350</v>
      </c>
      <c r="E62" s="16">
        <f>ROUND(D62/2,0)</f>
        <v>675</v>
      </c>
      <c r="F62" s="15">
        <f>D62-E62</f>
        <v>675</v>
      </c>
    </row>
    <row r="63" spans="1:6">
      <c r="A63" s="8"/>
      <c r="B63" s="11" t="s">
        <v>30</v>
      </c>
      <c r="C63" s="11"/>
      <c r="D63" s="12">
        <f>+D60-D62</f>
        <v>1861</v>
      </c>
      <c r="E63" s="13">
        <f>ROUND(D63/2,0)</f>
        <v>931</v>
      </c>
      <c r="F63" s="12">
        <f>D63-E63</f>
        <v>930</v>
      </c>
    </row>
    <row r="64" spans="1:6">
      <c r="A64" s="8">
        <v>4</v>
      </c>
      <c r="B64" s="11" t="s">
        <v>848</v>
      </c>
      <c r="C64" s="10">
        <v>0.31158200000000003</v>
      </c>
      <c r="D64" s="9">
        <f>ROUND(D$3*C64,0)</f>
        <v>142076</v>
      </c>
      <c r="E64" s="11">
        <f>ROUND(D64/2,0)</f>
        <v>71038</v>
      </c>
      <c r="F64" s="9">
        <f>D64-E64</f>
        <v>71038</v>
      </c>
    </row>
    <row r="65" spans="1:8">
      <c r="A65" s="8"/>
      <c r="B65" s="11" t="s">
        <v>28</v>
      </c>
      <c r="C65" s="11"/>
      <c r="D65" s="14">
        <v>0.55134700000000003</v>
      </c>
      <c r="E65" s="11"/>
      <c r="F65" s="11"/>
    </row>
    <row r="66" spans="1:8">
      <c r="A66" s="8"/>
      <c r="B66" s="11" t="s">
        <v>29</v>
      </c>
      <c r="C66" s="11"/>
      <c r="D66" s="15">
        <f>ROUND(D64*D65,0)</f>
        <v>78333</v>
      </c>
      <c r="E66" s="16">
        <f>ROUND(D66/2,0)</f>
        <v>39167</v>
      </c>
      <c r="F66" s="15">
        <f>D66-E66</f>
        <v>39166</v>
      </c>
    </row>
    <row r="67" spans="1:8">
      <c r="A67" s="8"/>
      <c r="B67" s="11" t="s">
        <v>30</v>
      </c>
      <c r="C67" s="11"/>
      <c r="D67" s="12">
        <f>+D64-D66</f>
        <v>63743</v>
      </c>
      <c r="E67" s="13">
        <f>ROUND(D67/2,0)</f>
        <v>31872</v>
      </c>
      <c r="F67" s="12">
        <f>D67-E67</f>
        <v>31871</v>
      </c>
    </row>
    <row r="68" spans="1:8">
      <c r="A68" s="8">
        <v>4</v>
      </c>
      <c r="B68" s="11" t="s">
        <v>1874</v>
      </c>
      <c r="C68" s="10">
        <v>0.214952</v>
      </c>
      <c r="D68" s="9">
        <f>ROUND(D$3*C68,0)</f>
        <v>98014</v>
      </c>
      <c r="E68" s="11">
        <f>ROUND(D68/2,0)</f>
        <v>49007</v>
      </c>
      <c r="F68" s="9">
        <f>D68-E68</f>
        <v>49007</v>
      </c>
    </row>
    <row r="69" spans="1:8">
      <c r="A69" s="8"/>
      <c r="B69" s="11" t="s">
        <v>28</v>
      </c>
      <c r="C69" s="11"/>
      <c r="D69" s="14">
        <v>0.49474200000000002</v>
      </c>
      <c r="E69" s="11"/>
      <c r="F69" s="11"/>
    </row>
    <row r="70" spans="1:8">
      <c r="A70" s="8"/>
      <c r="B70" s="11" t="s">
        <v>29</v>
      </c>
      <c r="C70" s="11"/>
      <c r="D70" s="15">
        <f>ROUND(D68*D69,0)</f>
        <v>48492</v>
      </c>
      <c r="E70" s="16">
        <f t="shared" ref="E70:E76" si="3">ROUND(D70/2,0)</f>
        <v>24246</v>
      </c>
      <c r="F70" s="15">
        <f t="shared" ref="F70:F76" si="4">D70-E70</f>
        <v>24246</v>
      </c>
    </row>
    <row r="71" spans="1:8">
      <c r="A71" s="8" t="s">
        <v>590</v>
      </c>
      <c r="B71" s="11" t="s">
        <v>30</v>
      </c>
      <c r="C71" s="11"/>
      <c r="D71" s="12">
        <f>+D68-D70</f>
        <v>49522</v>
      </c>
      <c r="E71" s="13">
        <f t="shared" si="3"/>
        <v>24761</v>
      </c>
      <c r="F71" s="12">
        <f t="shared" si="4"/>
        <v>24761</v>
      </c>
    </row>
    <row r="72" spans="1:8">
      <c r="A72" s="8">
        <v>5</v>
      </c>
      <c r="B72" s="11" t="s">
        <v>1875</v>
      </c>
      <c r="C72" s="10">
        <v>3.4689999999999999E-3</v>
      </c>
      <c r="D72" s="12">
        <f>ROUND(D$3*C72,0)</f>
        <v>1582</v>
      </c>
      <c r="E72" s="13">
        <f t="shared" si="3"/>
        <v>791</v>
      </c>
      <c r="F72" s="12">
        <f t="shared" si="4"/>
        <v>791</v>
      </c>
    </row>
    <row r="73" spans="1:8">
      <c r="A73" s="8">
        <v>5</v>
      </c>
      <c r="B73" s="11" t="s">
        <v>1876</v>
      </c>
      <c r="C73" s="10">
        <v>3.0279999999999999E-3</v>
      </c>
      <c r="D73" s="12">
        <f>ROUND(D$3*C73,0)</f>
        <v>1381</v>
      </c>
      <c r="E73" s="13">
        <f t="shared" si="3"/>
        <v>691</v>
      </c>
      <c r="F73" s="12">
        <f t="shared" si="4"/>
        <v>690</v>
      </c>
    </row>
    <row r="74" spans="1:8">
      <c r="A74" s="8">
        <v>5</v>
      </c>
      <c r="B74" s="11" t="s">
        <v>1877</v>
      </c>
      <c r="C74" s="10">
        <v>1.1906999999999999E-2</v>
      </c>
      <c r="D74" s="12">
        <f>ROUND(D$3*C74,0)</f>
        <v>5429</v>
      </c>
      <c r="E74" s="13">
        <f t="shared" si="3"/>
        <v>2715</v>
      </c>
      <c r="F74" s="12">
        <f t="shared" si="4"/>
        <v>2714</v>
      </c>
    </row>
    <row r="75" spans="1:8">
      <c r="A75" s="8">
        <v>5</v>
      </c>
      <c r="B75" s="11" t="s">
        <v>1878</v>
      </c>
      <c r="C75" s="10">
        <v>9.4299999999999384E-3</v>
      </c>
      <c r="D75" s="12">
        <f>+D3-SUM(D4:D5)-SUM(D10:D52)-D56-D60-D64-D68-SUM(D72:D74)</f>
        <v>4303</v>
      </c>
      <c r="E75" s="13">
        <f t="shared" si="3"/>
        <v>2152</v>
      </c>
      <c r="F75" s="12">
        <f t="shared" si="4"/>
        <v>2151</v>
      </c>
    </row>
    <row r="76" spans="1:8">
      <c r="A76" s="8">
        <v>6</v>
      </c>
      <c r="B76" s="11" t="s">
        <v>131</v>
      </c>
      <c r="C76" s="10">
        <v>0</v>
      </c>
      <c r="D76" s="12">
        <f>ROUND(D$3*C76,0)</f>
        <v>0</v>
      </c>
      <c r="E76" s="13">
        <f t="shared" si="3"/>
        <v>0</v>
      </c>
      <c r="F76" s="12">
        <f t="shared" si="4"/>
        <v>0</v>
      </c>
    </row>
    <row r="77" spans="1:8">
      <c r="A77" s="8"/>
      <c r="B77" s="28" t="s">
        <v>288</v>
      </c>
      <c r="C77" s="10">
        <v>1</v>
      </c>
      <c r="D77" s="12">
        <f>+D4+SUM(D7:D51)+SUM(D54:D55)+SUM(D58:D59)+SUM(D62:D63)+SUM(D66:D67)+SUM(D70:D76)</f>
        <v>455983</v>
      </c>
      <c r="E77" s="12">
        <f>+E4+SUM(E7:E51)+SUM(E54:E55)+SUM(E58:E59)+SUM(E62:E63)+SUM(E66:E67)+SUM(E70:E76)</f>
        <v>228003</v>
      </c>
      <c r="F77" s="12">
        <f>+F4+SUM(F7:F51)+SUM(F54:F55)+SUM(F58:F59)+SUM(F62:F63)+SUM(F66:F67)+SUM(F70:F76)</f>
        <v>227980</v>
      </c>
    </row>
    <row r="78" spans="1:8">
      <c r="B78" s="18" t="s">
        <v>38</v>
      </c>
      <c r="D78" s="19">
        <f>+D4</f>
        <v>575</v>
      </c>
      <c r="E78" s="19">
        <f>+E4</f>
        <v>288</v>
      </c>
      <c r="F78" s="19">
        <f>+F4</f>
        <v>287</v>
      </c>
    </row>
    <row r="79" spans="1:8">
      <c r="B79" s="2" t="s">
        <v>39</v>
      </c>
      <c r="D79" s="19">
        <f>+D7</f>
        <v>6160</v>
      </c>
      <c r="E79" s="19">
        <f>+E7</f>
        <v>3080</v>
      </c>
      <c r="F79" s="19">
        <f>+F7</f>
        <v>3080</v>
      </c>
    </row>
    <row r="80" spans="1:8">
      <c r="B80" s="2" t="s">
        <v>40</v>
      </c>
      <c r="D80" s="19">
        <f>+D54+D58+D62+D66+D70</f>
        <v>159677</v>
      </c>
      <c r="E80" s="19">
        <f>+E54+E58+E62+E66+E70</f>
        <v>79840</v>
      </c>
      <c r="F80" s="19">
        <f>+F54+F58+F62+F66+F70</f>
        <v>79837</v>
      </c>
      <c r="H80" s="3">
        <v>1</v>
      </c>
    </row>
    <row r="81" spans="2:8">
      <c r="B81" s="18" t="s">
        <v>41</v>
      </c>
      <c r="D81" s="19">
        <f>+D77-D78-D79-D80</f>
        <v>289571</v>
      </c>
      <c r="E81" s="19">
        <f>+E77-E78-E79-E80</f>
        <v>144795</v>
      </c>
      <c r="F81" s="19">
        <f>+F77-F78-F79-F80</f>
        <v>144776</v>
      </c>
      <c r="H81" s="3">
        <v>2</v>
      </c>
    </row>
    <row r="82" spans="2:8" hidden="1">
      <c r="B82" s="18"/>
      <c r="D82" s="19"/>
      <c r="E82" s="19"/>
      <c r="F82" s="19"/>
    </row>
    <row r="83" spans="2:8" hidden="1">
      <c r="B83" s="18"/>
      <c r="D83" s="19"/>
      <c r="E83" s="19"/>
      <c r="F83" s="19"/>
    </row>
    <row r="84" spans="2:8" hidden="1">
      <c r="B84" s="18"/>
      <c r="D84" s="19"/>
      <c r="E84" s="19"/>
      <c r="F84" s="19"/>
    </row>
    <row r="85" spans="2:8" hidden="1"/>
    <row r="86" spans="2:8" hidden="1">
      <c r="B86" s="3" t="s">
        <v>42</v>
      </c>
      <c r="C86" s="4">
        <v>1.9999999999378154E-6</v>
      </c>
      <c r="D86" s="3">
        <f>+D75-ROUND(D3*C75,0)</f>
        <v>3</v>
      </c>
    </row>
  </sheetData>
  <pageMargins left="0.7" right="0.7" top="0.75" bottom="0.75" header="0.3" footer="0.3"/>
  <pageSetup scale="55"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3">
    <pageSetUpPr fitToPage="1"/>
  </sheetPr>
  <dimension ref="A1:WUZ71"/>
  <sheetViews>
    <sheetView zoomScaleNormal="100" zoomScaleSheetLayoutView="86" workbookViewId="0">
      <selection activeCell="D17" sqref="D17"/>
    </sheetView>
  </sheetViews>
  <sheetFormatPr defaultColWidth="0" defaultRowHeight="15"/>
  <cols>
    <col min="1" max="1" width="13.140625" style="1" customWidth="1"/>
    <col min="2" max="2" width="57.140625" style="3" customWidth="1"/>
    <col min="3" max="3" width="16.28515625" style="3" customWidth="1"/>
    <col min="4" max="4" width="17.28515625" style="3" bestFit="1" customWidth="1"/>
    <col min="5" max="5" width="16" style="3" customWidth="1"/>
    <col min="6" max="6" width="17.5703125" style="3" customWidth="1"/>
    <col min="7" max="7" width="9.140625" style="3" customWidth="1"/>
    <col min="8" max="185" width="9.140625" style="3" hidden="1"/>
    <col min="186" max="186" width="11" style="3" hidden="1"/>
    <col min="187" max="187" width="54.5703125" style="3" hidden="1"/>
    <col min="188" max="244" width="9.140625" style="3" hidden="1"/>
    <col min="245" max="245" width="16.28515625" style="3" hidden="1"/>
    <col min="246" max="246" width="21" style="3" hidden="1"/>
    <col min="247" max="247" width="16" style="3" hidden="1"/>
    <col min="248" max="248" width="18.140625" style="3" hidden="1"/>
    <col min="249" max="441" width="9.140625" style="3" hidden="1"/>
    <col min="442" max="442" width="11" style="3" hidden="1"/>
    <col min="443" max="443" width="54.5703125" style="3" hidden="1"/>
    <col min="444" max="500" width="9.140625" style="3" hidden="1"/>
    <col min="501" max="501" width="16.28515625" style="3" hidden="1"/>
    <col min="502" max="502" width="21" style="3" hidden="1"/>
    <col min="503" max="503" width="16" style="3" hidden="1"/>
    <col min="504" max="504" width="18.140625" style="3" hidden="1"/>
    <col min="505" max="697" width="9.140625" style="3" hidden="1"/>
    <col min="698" max="698" width="11" style="3" hidden="1"/>
    <col min="699" max="699" width="54.5703125" style="3" hidden="1"/>
    <col min="700" max="756" width="9.140625" style="3" hidden="1"/>
    <col min="757" max="757" width="16.28515625" style="3" hidden="1"/>
    <col min="758" max="758" width="21" style="3" hidden="1"/>
    <col min="759" max="759" width="16" style="3" hidden="1"/>
    <col min="760" max="760" width="18.140625" style="3" hidden="1"/>
    <col min="761" max="953" width="9.140625" style="3" hidden="1"/>
    <col min="954" max="954" width="11" style="3" hidden="1"/>
    <col min="955" max="955" width="54.5703125" style="3" hidden="1"/>
    <col min="956" max="1012" width="9.140625" style="3" hidden="1"/>
    <col min="1013" max="1013" width="16.28515625" style="3" hidden="1"/>
    <col min="1014" max="1014" width="21" style="3" hidden="1"/>
    <col min="1015" max="1015" width="16" style="3" hidden="1"/>
    <col min="1016" max="1016" width="18.140625" style="3" hidden="1"/>
    <col min="1017" max="1209" width="9.140625" style="3" hidden="1"/>
    <col min="1210" max="1210" width="11" style="3" hidden="1"/>
    <col min="1211" max="1211" width="54.5703125" style="3" hidden="1"/>
    <col min="1212" max="1268" width="9.140625" style="3" hidden="1"/>
    <col min="1269" max="1269" width="16.28515625" style="3" hidden="1"/>
    <col min="1270" max="1270" width="21" style="3" hidden="1"/>
    <col min="1271" max="1271" width="16" style="3" hidden="1"/>
    <col min="1272" max="1272" width="18.140625" style="3" hidden="1"/>
    <col min="1273" max="1465" width="9.140625" style="3" hidden="1"/>
    <col min="1466" max="1466" width="11" style="3" hidden="1"/>
    <col min="1467" max="1467" width="54.5703125" style="3" hidden="1"/>
    <col min="1468" max="1524" width="9.140625" style="3" hidden="1"/>
    <col min="1525" max="1525" width="16.28515625" style="3" hidden="1"/>
    <col min="1526" max="1526" width="21" style="3" hidden="1"/>
    <col min="1527" max="1527" width="16" style="3" hidden="1"/>
    <col min="1528" max="1528" width="18.140625" style="3" hidden="1"/>
    <col min="1529" max="1721" width="9.140625" style="3" hidden="1"/>
    <col min="1722" max="1722" width="11" style="3" hidden="1"/>
    <col min="1723" max="1723" width="54.5703125" style="3" hidden="1"/>
    <col min="1724" max="1780" width="9.140625" style="3" hidden="1"/>
    <col min="1781" max="1781" width="16.28515625" style="3" hidden="1"/>
    <col min="1782" max="1782" width="21" style="3" hidden="1"/>
    <col min="1783" max="1783" width="16" style="3" hidden="1"/>
    <col min="1784" max="1784" width="18.140625" style="3" hidden="1"/>
    <col min="1785" max="1977" width="9.140625" style="3" hidden="1"/>
    <col min="1978" max="1978" width="11" style="3" hidden="1"/>
    <col min="1979" max="1979" width="54.5703125" style="3" hidden="1"/>
    <col min="1980" max="2036" width="9.140625" style="3" hidden="1"/>
    <col min="2037" max="2037" width="16.28515625" style="3" hidden="1"/>
    <col min="2038" max="2038" width="21" style="3" hidden="1"/>
    <col min="2039" max="2039" width="16" style="3" hidden="1"/>
    <col min="2040" max="2040" width="18.140625" style="3" hidden="1"/>
    <col min="2041" max="2233" width="9.140625" style="3" hidden="1"/>
    <col min="2234" max="2234" width="11" style="3" hidden="1"/>
    <col min="2235" max="2235" width="54.5703125" style="3" hidden="1"/>
    <col min="2236" max="2292" width="9.140625" style="3" hidden="1"/>
    <col min="2293" max="2293" width="16.28515625" style="3" hidden="1"/>
    <col min="2294" max="2294" width="21" style="3" hidden="1"/>
    <col min="2295" max="2295" width="16" style="3" hidden="1"/>
    <col min="2296" max="2296" width="18.140625" style="3" hidden="1"/>
    <col min="2297" max="2489" width="9.140625" style="3" hidden="1"/>
    <col min="2490" max="2490" width="11" style="3" hidden="1"/>
    <col min="2491" max="2491" width="54.5703125" style="3" hidden="1"/>
    <col min="2492" max="2548" width="9.140625" style="3" hidden="1"/>
    <col min="2549" max="2549" width="16.28515625" style="3" hidden="1"/>
    <col min="2550" max="2550" width="21" style="3" hidden="1"/>
    <col min="2551" max="2551" width="16" style="3" hidden="1"/>
    <col min="2552" max="2552" width="18.140625" style="3" hidden="1"/>
    <col min="2553" max="2745" width="9.140625" style="3" hidden="1"/>
    <col min="2746" max="2746" width="11" style="3" hidden="1"/>
    <col min="2747" max="2747" width="54.5703125" style="3" hidden="1"/>
    <col min="2748" max="2804" width="9.140625" style="3" hidden="1"/>
    <col min="2805" max="2805" width="16.28515625" style="3" hidden="1"/>
    <col min="2806" max="2806" width="21" style="3" hidden="1"/>
    <col min="2807" max="2807" width="16" style="3" hidden="1"/>
    <col min="2808" max="2808" width="18.140625" style="3" hidden="1"/>
    <col min="2809" max="3001" width="9.140625" style="3" hidden="1"/>
    <col min="3002" max="3002" width="11" style="3" hidden="1"/>
    <col min="3003" max="3003" width="54.5703125" style="3" hidden="1"/>
    <col min="3004" max="3060" width="9.140625" style="3" hidden="1"/>
    <col min="3061" max="3061" width="16.28515625" style="3" hidden="1"/>
    <col min="3062" max="3062" width="21" style="3" hidden="1"/>
    <col min="3063" max="3063" width="16" style="3" hidden="1"/>
    <col min="3064" max="3064" width="18.140625" style="3" hidden="1"/>
    <col min="3065" max="3257" width="9.140625" style="3" hidden="1"/>
    <col min="3258" max="3258" width="11" style="3" hidden="1"/>
    <col min="3259" max="3259" width="54.5703125" style="3" hidden="1"/>
    <col min="3260" max="3316" width="9.140625" style="3" hidden="1"/>
    <col min="3317" max="3317" width="16.28515625" style="3" hidden="1"/>
    <col min="3318" max="3318" width="21" style="3" hidden="1"/>
    <col min="3319" max="3319" width="16" style="3" hidden="1"/>
    <col min="3320" max="3320" width="18.140625" style="3" hidden="1"/>
    <col min="3321" max="3513" width="9.140625" style="3" hidden="1"/>
    <col min="3514" max="3514" width="11" style="3" hidden="1"/>
    <col min="3515" max="3515" width="54.5703125" style="3" hidden="1"/>
    <col min="3516" max="3572" width="9.140625" style="3" hidden="1"/>
    <col min="3573" max="3573" width="16.28515625" style="3" hidden="1"/>
    <col min="3574" max="3574" width="21" style="3" hidden="1"/>
    <col min="3575" max="3575" width="16" style="3" hidden="1"/>
    <col min="3576" max="3576" width="18.140625" style="3" hidden="1"/>
    <col min="3577" max="3769" width="9.140625" style="3" hidden="1"/>
    <col min="3770" max="3770" width="11" style="3" hidden="1"/>
    <col min="3771" max="3771" width="54.5703125" style="3" hidden="1"/>
    <col min="3772" max="3828" width="9.140625" style="3" hidden="1"/>
    <col min="3829" max="3829" width="16.28515625" style="3" hidden="1"/>
    <col min="3830" max="3830" width="21" style="3" hidden="1"/>
    <col min="3831" max="3831" width="16" style="3" hidden="1"/>
    <col min="3832" max="3832" width="18.140625" style="3" hidden="1"/>
    <col min="3833" max="4025" width="9.140625" style="3" hidden="1"/>
    <col min="4026" max="4026" width="11" style="3" hidden="1"/>
    <col min="4027" max="4027" width="54.5703125" style="3" hidden="1"/>
    <col min="4028" max="4084" width="9.140625" style="3" hidden="1"/>
    <col min="4085" max="4085" width="16.28515625" style="3" hidden="1"/>
    <col min="4086" max="4086" width="21" style="3" hidden="1"/>
    <col min="4087" max="4087" width="16" style="3" hidden="1"/>
    <col min="4088" max="4088" width="18.140625" style="3" hidden="1"/>
    <col min="4089" max="4281" width="9.140625" style="3" hidden="1"/>
    <col min="4282" max="4282" width="11" style="3" hidden="1"/>
    <col min="4283" max="4283" width="54.5703125" style="3" hidden="1"/>
    <col min="4284" max="4340" width="9.140625" style="3" hidden="1"/>
    <col min="4341" max="4341" width="16.28515625" style="3" hidden="1"/>
    <col min="4342" max="4342" width="21" style="3" hidden="1"/>
    <col min="4343" max="4343" width="16" style="3" hidden="1"/>
    <col min="4344" max="4344" width="18.140625" style="3" hidden="1"/>
    <col min="4345" max="4537" width="9.140625" style="3" hidden="1"/>
    <col min="4538" max="4538" width="11" style="3" hidden="1"/>
    <col min="4539" max="4539" width="54.5703125" style="3" hidden="1"/>
    <col min="4540" max="4596" width="9.140625" style="3" hidden="1"/>
    <col min="4597" max="4597" width="16.28515625" style="3" hidden="1"/>
    <col min="4598" max="4598" width="21" style="3" hidden="1"/>
    <col min="4599" max="4599" width="16" style="3" hidden="1"/>
    <col min="4600" max="4600" width="18.140625" style="3" hidden="1"/>
    <col min="4601" max="4793" width="9.140625" style="3" hidden="1"/>
    <col min="4794" max="4794" width="11" style="3" hidden="1"/>
    <col min="4795" max="4795" width="54.5703125" style="3" hidden="1"/>
    <col min="4796" max="4852" width="9.140625" style="3" hidden="1"/>
    <col min="4853" max="4853" width="16.28515625" style="3" hidden="1"/>
    <col min="4854" max="4854" width="21" style="3" hidden="1"/>
    <col min="4855" max="4855" width="16" style="3" hidden="1"/>
    <col min="4856" max="4856" width="18.140625" style="3" hidden="1"/>
    <col min="4857" max="5049" width="9.140625" style="3" hidden="1"/>
    <col min="5050" max="5050" width="11" style="3" hidden="1"/>
    <col min="5051" max="5051" width="54.5703125" style="3" hidden="1"/>
    <col min="5052" max="5108" width="9.140625" style="3" hidden="1"/>
    <col min="5109" max="5109" width="16.28515625" style="3" hidden="1"/>
    <col min="5110" max="5110" width="21" style="3" hidden="1"/>
    <col min="5111" max="5111" width="16" style="3" hidden="1"/>
    <col min="5112" max="5112" width="18.140625" style="3" hidden="1"/>
    <col min="5113" max="5305" width="9.140625" style="3" hidden="1"/>
    <col min="5306" max="5306" width="11" style="3" hidden="1"/>
    <col min="5307" max="5307" width="54.5703125" style="3" hidden="1"/>
    <col min="5308" max="5364" width="9.140625" style="3" hidden="1"/>
    <col min="5365" max="5365" width="16.28515625" style="3" hidden="1"/>
    <col min="5366" max="5366" width="21" style="3" hidden="1"/>
    <col min="5367" max="5367" width="16" style="3" hidden="1"/>
    <col min="5368" max="5368" width="18.140625" style="3" hidden="1"/>
    <col min="5369" max="5561" width="9.140625" style="3" hidden="1"/>
    <col min="5562" max="5562" width="11" style="3" hidden="1"/>
    <col min="5563" max="5563" width="54.5703125" style="3" hidden="1"/>
    <col min="5564" max="5620" width="9.140625" style="3" hidden="1"/>
    <col min="5621" max="5621" width="16.28515625" style="3" hidden="1"/>
    <col min="5622" max="5622" width="21" style="3" hidden="1"/>
    <col min="5623" max="5623" width="16" style="3" hidden="1"/>
    <col min="5624" max="5624" width="18.140625" style="3" hidden="1"/>
    <col min="5625" max="5817" width="9.140625" style="3" hidden="1"/>
    <col min="5818" max="5818" width="11" style="3" hidden="1"/>
    <col min="5819" max="5819" width="54.5703125" style="3" hidden="1"/>
    <col min="5820" max="5876" width="9.140625" style="3" hidden="1"/>
    <col min="5877" max="5877" width="16.28515625" style="3" hidden="1"/>
    <col min="5878" max="5878" width="21" style="3" hidden="1"/>
    <col min="5879" max="5879" width="16" style="3" hidden="1"/>
    <col min="5880" max="5880" width="18.140625" style="3" hidden="1"/>
    <col min="5881" max="6073" width="9.140625" style="3" hidden="1"/>
    <col min="6074" max="6074" width="11" style="3" hidden="1"/>
    <col min="6075" max="6075" width="54.5703125" style="3" hidden="1"/>
    <col min="6076" max="6132" width="9.140625" style="3" hidden="1"/>
    <col min="6133" max="6133" width="16.28515625" style="3" hidden="1"/>
    <col min="6134" max="6134" width="21" style="3" hidden="1"/>
    <col min="6135" max="6135" width="16" style="3" hidden="1"/>
    <col min="6136" max="6136" width="18.140625" style="3" hidden="1"/>
    <col min="6137" max="6329" width="9.140625" style="3" hidden="1"/>
    <col min="6330" max="6330" width="11" style="3" hidden="1"/>
    <col min="6331" max="6331" width="54.5703125" style="3" hidden="1"/>
    <col min="6332" max="6388" width="9.140625" style="3" hidden="1"/>
    <col min="6389" max="6389" width="16.28515625" style="3" hidden="1"/>
    <col min="6390" max="6390" width="21" style="3" hidden="1"/>
    <col min="6391" max="6391" width="16" style="3" hidden="1"/>
    <col min="6392" max="6392" width="18.140625" style="3" hidden="1"/>
    <col min="6393" max="6585" width="9.140625" style="3" hidden="1"/>
    <col min="6586" max="6586" width="11" style="3" hidden="1"/>
    <col min="6587" max="6587" width="54.5703125" style="3" hidden="1"/>
    <col min="6588" max="6644" width="9.140625" style="3" hidden="1"/>
    <col min="6645" max="6645" width="16.28515625" style="3" hidden="1"/>
    <col min="6646" max="6646" width="21" style="3" hidden="1"/>
    <col min="6647" max="6647" width="16" style="3" hidden="1"/>
    <col min="6648" max="6648" width="18.140625" style="3" hidden="1"/>
    <col min="6649" max="6841" width="9.140625" style="3" hidden="1"/>
    <col min="6842" max="6842" width="11" style="3" hidden="1"/>
    <col min="6843" max="6843" width="54.5703125" style="3" hidden="1"/>
    <col min="6844" max="6900" width="9.140625" style="3" hidden="1"/>
    <col min="6901" max="6901" width="16.28515625" style="3" hidden="1"/>
    <col min="6902" max="6902" width="21" style="3" hidden="1"/>
    <col min="6903" max="6903" width="16" style="3" hidden="1"/>
    <col min="6904" max="6904" width="18.140625" style="3" hidden="1"/>
    <col min="6905" max="7097" width="9.140625" style="3" hidden="1"/>
    <col min="7098" max="7098" width="11" style="3" hidden="1"/>
    <col min="7099" max="7099" width="54.5703125" style="3" hidden="1"/>
    <col min="7100" max="7156" width="9.140625" style="3" hidden="1"/>
    <col min="7157" max="7157" width="16.28515625" style="3" hidden="1"/>
    <col min="7158" max="7158" width="21" style="3" hidden="1"/>
    <col min="7159" max="7159" width="16" style="3" hidden="1"/>
    <col min="7160" max="7160" width="18.140625" style="3" hidden="1"/>
    <col min="7161" max="7353" width="9.140625" style="3" hidden="1"/>
    <col min="7354" max="7354" width="11" style="3" hidden="1"/>
    <col min="7355" max="7355" width="54.5703125" style="3" hidden="1"/>
    <col min="7356" max="7412" width="9.140625" style="3" hidden="1"/>
    <col min="7413" max="7413" width="16.28515625" style="3" hidden="1"/>
    <col min="7414" max="7414" width="21" style="3" hidden="1"/>
    <col min="7415" max="7415" width="16" style="3" hidden="1"/>
    <col min="7416" max="7416" width="18.140625" style="3" hidden="1"/>
    <col min="7417" max="7609" width="9.140625" style="3" hidden="1"/>
    <col min="7610" max="7610" width="11" style="3" hidden="1"/>
    <col min="7611" max="7611" width="54.5703125" style="3" hidden="1"/>
    <col min="7612" max="7668" width="9.140625" style="3" hidden="1"/>
    <col min="7669" max="7669" width="16.28515625" style="3" hidden="1"/>
    <col min="7670" max="7670" width="21" style="3" hidden="1"/>
    <col min="7671" max="7671" width="16" style="3" hidden="1"/>
    <col min="7672" max="7672" width="18.140625" style="3" hidden="1"/>
    <col min="7673" max="7865" width="9.140625" style="3" hidden="1"/>
    <col min="7866" max="7866" width="11" style="3" hidden="1"/>
    <col min="7867" max="7867" width="54.5703125" style="3" hidden="1"/>
    <col min="7868" max="7924" width="9.140625" style="3" hidden="1"/>
    <col min="7925" max="7925" width="16.28515625" style="3" hidden="1"/>
    <col min="7926" max="7926" width="21" style="3" hidden="1"/>
    <col min="7927" max="7927" width="16" style="3" hidden="1"/>
    <col min="7928" max="7928" width="18.140625" style="3" hidden="1"/>
    <col min="7929" max="8121" width="9.140625" style="3" hidden="1"/>
    <col min="8122" max="8122" width="11" style="3" hidden="1"/>
    <col min="8123" max="8123" width="54.5703125" style="3" hidden="1"/>
    <col min="8124" max="8180" width="9.140625" style="3" hidden="1"/>
    <col min="8181" max="8181" width="16.28515625" style="3" hidden="1"/>
    <col min="8182" max="8182" width="21" style="3" hidden="1"/>
    <col min="8183" max="8183" width="16" style="3" hidden="1"/>
    <col min="8184" max="8184" width="18.140625" style="3" hidden="1"/>
    <col min="8185" max="8377" width="9.140625" style="3" hidden="1"/>
    <col min="8378" max="8378" width="11" style="3" hidden="1"/>
    <col min="8379" max="8379" width="54.5703125" style="3" hidden="1"/>
    <col min="8380" max="8436" width="9.140625" style="3" hidden="1"/>
    <col min="8437" max="8437" width="16.28515625" style="3" hidden="1"/>
    <col min="8438" max="8438" width="21" style="3" hidden="1"/>
    <col min="8439" max="8439" width="16" style="3" hidden="1"/>
    <col min="8440" max="8440" width="18.140625" style="3" hidden="1"/>
    <col min="8441" max="8633" width="9.140625" style="3" hidden="1"/>
    <col min="8634" max="8634" width="11" style="3" hidden="1"/>
    <col min="8635" max="8635" width="54.5703125" style="3" hidden="1"/>
    <col min="8636" max="8692" width="9.140625" style="3" hidden="1"/>
    <col min="8693" max="8693" width="16.28515625" style="3" hidden="1"/>
    <col min="8694" max="8694" width="21" style="3" hidden="1"/>
    <col min="8695" max="8695" width="16" style="3" hidden="1"/>
    <col min="8696" max="8696" width="18.140625" style="3" hidden="1"/>
    <col min="8697" max="8889" width="9.140625" style="3" hidden="1"/>
    <col min="8890" max="8890" width="11" style="3" hidden="1"/>
    <col min="8891" max="8891" width="54.5703125" style="3" hidden="1"/>
    <col min="8892" max="8948" width="9.140625" style="3" hidden="1"/>
    <col min="8949" max="8949" width="16.28515625" style="3" hidden="1"/>
    <col min="8950" max="8950" width="21" style="3" hidden="1"/>
    <col min="8951" max="8951" width="16" style="3" hidden="1"/>
    <col min="8952" max="8952" width="18.140625" style="3" hidden="1"/>
    <col min="8953" max="9145" width="9.140625" style="3" hidden="1"/>
    <col min="9146" max="9146" width="11" style="3" hidden="1"/>
    <col min="9147" max="9147" width="54.5703125" style="3" hidden="1"/>
    <col min="9148" max="9204" width="9.140625" style="3" hidden="1"/>
    <col min="9205" max="9205" width="16.28515625" style="3" hidden="1"/>
    <col min="9206" max="9206" width="21" style="3" hidden="1"/>
    <col min="9207" max="9207" width="16" style="3" hidden="1"/>
    <col min="9208" max="9208" width="18.140625" style="3" hidden="1"/>
    <col min="9209" max="9401" width="9.140625" style="3" hidden="1"/>
    <col min="9402" max="9402" width="11" style="3" hidden="1"/>
    <col min="9403" max="9403" width="54.5703125" style="3" hidden="1"/>
    <col min="9404" max="9460" width="9.140625" style="3" hidden="1"/>
    <col min="9461" max="9461" width="16.28515625" style="3" hidden="1"/>
    <col min="9462" max="9462" width="21" style="3" hidden="1"/>
    <col min="9463" max="9463" width="16" style="3" hidden="1"/>
    <col min="9464" max="9464" width="18.140625" style="3" hidden="1"/>
    <col min="9465" max="9657" width="9.140625" style="3" hidden="1"/>
    <col min="9658" max="9658" width="11" style="3" hidden="1"/>
    <col min="9659" max="9659" width="54.5703125" style="3" hidden="1"/>
    <col min="9660" max="9716" width="9.140625" style="3" hidden="1"/>
    <col min="9717" max="9717" width="16.28515625" style="3" hidden="1"/>
    <col min="9718" max="9718" width="21" style="3" hidden="1"/>
    <col min="9719" max="9719" width="16" style="3" hidden="1"/>
    <col min="9720" max="9720" width="18.140625" style="3" hidden="1"/>
    <col min="9721" max="9913" width="9.140625" style="3" hidden="1"/>
    <col min="9914" max="9914" width="11" style="3" hidden="1"/>
    <col min="9915" max="9915" width="54.5703125" style="3" hidden="1"/>
    <col min="9916" max="9972" width="9.140625" style="3" hidden="1"/>
    <col min="9973" max="9973" width="16.28515625" style="3" hidden="1"/>
    <col min="9974" max="9974" width="21" style="3" hidden="1"/>
    <col min="9975" max="9975" width="16" style="3" hidden="1"/>
    <col min="9976" max="9976" width="18.140625" style="3" hidden="1"/>
    <col min="9977" max="10169" width="9.140625" style="3" hidden="1"/>
    <col min="10170" max="10170" width="11" style="3" hidden="1"/>
    <col min="10171" max="10171" width="54.5703125" style="3" hidden="1"/>
    <col min="10172" max="10228" width="9.140625" style="3" hidden="1"/>
    <col min="10229" max="10229" width="16.28515625" style="3" hidden="1"/>
    <col min="10230" max="10230" width="21" style="3" hidden="1"/>
    <col min="10231" max="10231" width="16" style="3" hidden="1"/>
    <col min="10232" max="10232" width="18.140625" style="3" hidden="1"/>
    <col min="10233" max="10425" width="9.140625" style="3" hidden="1"/>
    <col min="10426" max="10426" width="11" style="3" hidden="1"/>
    <col min="10427" max="10427" width="54.5703125" style="3" hidden="1"/>
    <col min="10428" max="10484" width="9.140625" style="3" hidden="1"/>
    <col min="10485" max="10485" width="16.28515625" style="3" hidden="1"/>
    <col min="10486" max="10486" width="21" style="3" hidden="1"/>
    <col min="10487" max="10487" width="16" style="3" hidden="1"/>
    <col min="10488" max="10488" width="18.140625" style="3" hidden="1"/>
    <col min="10489" max="10681" width="9.140625" style="3" hidden="1"/>
    <col min="10682" max="10682" width="11" style="3" hidden="1"/>
    <col min="10683" max="10683" width="54.5703125" style="3" hidden="1"/>
    <col min="10684" max="10740" width="9.140625" style="3" hidden="1"/>
    <col min="10741" max="10741" width="16.28515625" style="3" hidden="1"/>
    <col min="10742" max="10742" width="21" style="3" hidden="1"/>
    <col min="10743" max="10743" width="16" style="3" hidden="1"/>
    <col min="10744" max="10744" width="18.140625" style="3" hidden="1"/>
    <col min="10745" max="10937" width="9.140625" style="3" hidden="1"/>
    <col min="10938" max="10938" width="11" style="3" hidden="1"/>
    <col min="10939" max="10939" width="54.5703125" style="3" hidden="1"/>
    <col min="10940" max="10996" width="9.140625" style="3" hidden="1"/>
    <col min="10997" max="10997" width="16.28515625" style="3" hidden="1"/>
    <col min="10998" max="10998" width="21" style="3" hidden="1"/>
    <col min="10999" max="10999" width="16" style="3" hidden="1"/>
    <col min="11000" max="11000" width="18.140625" style="3" hidden="1"/>
    <col min="11001" max="11193" width="9.140625" style="3" hidden="1"/>
    <col min="11194" max="11194" width="11" style="3" hidden="1"/>
    <col min="11195" max="11195" width="54.5703125" style="3" hidden="1"/>
    <col min="11196" max="11252" width="9.140625" style="3" hidden="1"/>
    <col min="11253" max="11253" width="16.28515625" style="3" hidden="1"/>
    <col min="11254" max="11254" width="21" style="3" hidden="1"/>
    <col min="11255" max="11255" width="16" style="3" hidden="1"/>
    <col min="11256" max="11256" width="18.140625" style="3" hidden="1"/>
    <col min="11257" max="11449" width="9.140625" style="3" hidden="1"/>
    <col min="11450" max="11450" width="11" style="3" hidden="1"/>
    <col min="11451" max="11451" width="54.5703125" style="3" hidden="1"/>
    <col min="11452" max="11508" width="9.140625" style="3" hidden="1"/>
    <col min="11509" max="11509" width="16.28515625" style="3" hidden="1"/>
    <col min="11510" max="11510" width="21" style="3" hidden="1"/>
    <col min="11511" max="11511" width="16" style="3" hidden="1"/>
    <col min="11512" max="11512" width="18.140625" style="3" hidden="1"/>
    <col min="11513" max="11705" width="9.140625" style="3" hidden="1"/>
    <col min="11706" max="11706" width="11" style="3" hidden="1"/>
    <col min="11707" max="11707" width="54.5703125" style="3" hidden="1"/>
    <col min="11708" max="11764" width="9.140625" style="3" hidden="1"/>
    <col min="11765" max="11765" width="16.28515625" style="3" hidden="1"/>
    <col min="11766" max="11766" width="21" style="3" hidden="1"/>
    <col min="11767" max="11767" width="16" style="3" hidden="1"/>
    <col min="11768" max="11768" width="18.140625" style="3" hidden="1"/>
    <col min="11769" max="11961" width="9.140625" style="3" hidden="1"/>
    <col min="11962" max="11962" width="11" style="3" hidden="1"/>
    <col min="11963" max="11963" width="54.5703125" style="3" hidden="1"/>
    <col min="11964" max="12020" width="9.140625" style="3" hidden="1"/>
    <col min="12021" max="12021" width="16.28515625" style="3" hidden="1"/>
    <col min="12022" max="12022" width="21" style="3" hidden="1"/>
    <col min="12023" max="12023" width="16" style="3" hidden="1"/>
    <col min="12024" max="12024" width="18.140625" style="3" hidden="1"/>
    <col min="12025" max="12217" width="9.140625" style="3" hidden="1"/>
    <col min="12218" max="12218" width="11" style="3" hidden="1"/>
    <col min="12219" max="12219" width="54.5703125" style="3" hidden="1"/>
    <col min="12220" max="12276" width="9.140625" style="3" hidden="1"/>
    <col min="12277" max="12277" width="16.28515625" style="3" hidden="1"/>
    <col min="12278" max="12278" width="21" style="3" hidden="1"/>
    <col min="12279" max="12279" width="16" style="3" hidden="1"/>
    <col min="12280" max="12280" width="18.140625" style="3" hidden="1"/>
    <col min="12281" max="12473" width="9.140625" style="3" hidden="1"/>
    <col min="12474" max="12474" width="11" style="3" hidden="1"/>
    <col min="12475" max="12475" width="54.5703125" style="3" hidden="1"/>
    <col min="12476" max="12532" width="9.140625" style="3" hidden="1"/>
    <col min="12533" max="12533" width="16.28515625" style="3" hidden="1"/>
    <col min="12534" max="12534" width="21" style="3" hidden="1"/>
    <col min="12535" max="12535" width="16" style="3" hidden="1"/>
    <col min="12536" max="12536" width="18.140625" style="3" hidden="1"/>
    <col min="12537" max="12729" width="9.140625" style="3" hidden="1"/>
    <col min="12730" max="12730" width="11" style="3" hidden="1"/>
    <col min="12731" max="12731" width="54.5703125" style="3" hidden="1"/>
    <col min="12732" max="12788" width="9.140625" style="3" hidden="1"/>
    <col min="12789" max="12789" width="16.28515625" style="3" hidden="1"/>
    <col min="12790" max="12790" width="21" style="3" hidden="1"/>
    <col min="12791" max="12791" width="16" style="3" hidden="1"/>
    <col min="12792" max="12792" width="18.140625" style="3" hidden="1"/>
    <col min="12793" max="12985" width="9.140625" style="3" hidden="1"/>
    <col min="12986" max="12986" width="11" style="3" hidden="1"/>
    <col min="12987" max="12987" width="54.5703125" style="3" hidden="1"/>
    <col min="12988" max="13044" width="9.140625" style="3" hidden="1"/>
    <col min="13045" max="13045" width="16.28515625" style="3" hidden="1"/>
    <col min="13046" max="13046" width="21" style="3" hidden="1"/>
    <col min="13047" max="13047" width="16" style="3" hidden="1"/>
    <col min="13048" max="13048" width="18.140625" style="3" hidden="1"/>
    <col min="13049" max="13241" width="9.140625" style="3" hidden="1"/>
    <col min="13242" max="13242" width="11" style="3" hidden="1"/>
    <col min="13243" max="13243" width="54.5703125" style="3" hidden="1"/>
    <col min="13244" max="13300" width="9.140625" style="3" hidden="1"/>
    <col min="13301" max="13301" width="16.28515625" style="3" hidden="1"/>
    <col min="13302" max="13302" width="21" style="3" hidden="1"/>
    <col min="13303" max="13303" width="16" style="3" hidden="1"/>
    <col min="13304" max="13304" width="18.140625" style="3" hidden="1"/>
    <col min="13305" max="13497" width="9.140625" style="3" hidden="1"/>
    <col min="13498" max="13498" width="11" style="3" hidden="1"/>
    <col min="13499" max="13499" width="54.5703125" style="3" hidden="1"/>
    <col min="13500" max="13556" width="9.140625" style="3" hidden="1"/>
    <col min="13557" max="13557" width="16.28515625" style="3" hidden="1"/>
    <col min="13558" max="13558" width="21" style="3" hidden="1"/>
    <col min="13559" max="13559" width="16" style="3" hidden="1"/>
    <col min="13560" max="13560" width="18.140625" style="3" hidden="1"/>
    <col min="13561" max="13753" width="9.140625" style="3" hidden="1"/>
    <col min="13754" max="13754" width="11" style="3" hidden="1"/>
    <col min="13755" max="13755" width="54.5703125" style="3" hidden="1"/>
    <col min="13756" max="13812" width="9.140625" style="3" hidden="1"/>
    <col min="13813" max="13813" width="16.28515625" style="3" hidden="1"/>
    <col min="13814" max="13814" width="21" style="3" hidden="1"/>
    <col min="13815" max="13815" width="16" style="3" hidden="1"/>
    <col min="13816" max="13816" width="18.140625" style="3" hidden="1"/>
    <col min="13817" max="14009" width="9.140625" style="3" hidden="1"/>
    <col min="14010" max="14010" width="11" style="3" hidden="1"/>
    <col min="14011" max="14011" width="54.5703125" style="3" hidden="1"/>
    <col min="14012" max="14068" width="9.140625" style="3" hidden="1"/>
    <col min="14069" max="14069" width="16.28515625" style="3" hidden="1"/>
    <col min="14070" max="14070" width="21" style="3" hidden="1"/>
    <col min="14071" max="14071" width="16" style="3" hidden="1"/>
    <col min="14072" max="14072" width="18.140625" style="3" hidden="1"/>
    <col min="14073" max="14265" width="9.140625" style="3" hidden="1"/>
    <col min="14266" max="14266" width="11" style="3" hidden="1"/>
    <col min="14267" max="14267" width="54.5703125" style="3" hidden="1"/>
    <col min="14268" max="14324" width="9.140625" style="3" hidden="1"/>
    <col min="14325" max="14325" width="16.28515625" style="3" hidden="1"/>
    <col min="14326" max="14326" width="21" style="3" hidden="1"/>
    <col min="14327" max="14327" width="16" style="3" hidden="1"/>
    <col min="14328" max="14328" width="18.140625" style="3" hidden="1"/>
    <col min="14329" max="14521" width="9.140625" style="3" hidden="1"/>
    <col min="14522" max="14522" width="11" style="3" hidden="1"/>
    <col min="14523" max="14523" width="54.5703125" style="3" hidden="1"/>
    <col min="14524" max="14580" width="9.140625" style="3" hidden="1"/>
    <col min="14581" max="14581" width="16.28515625" style="3" hidden="1"/>
    <col min="14582" max="14582" width="21" style="3" hidden="1"/>
    <col min="14583" max="14583" width="16" style="3" hidden="1"/>
    <col min="14584" max="14584" width="18.140625" style="3" hidden="1"/>
    <col min="14585" max="14777" width="9.140625" style="3" hidden="1"/>
    <col min="14778" max="14778" width="11" style="3" hidden="1"/>
    <col min="14779" max="14779" width="54.5703125" style="3" hidden="1"/>
    <col min="14780" max="14836" width="9.140625" style="3" hidden="1"/>
    <col min="14837" max="14837" width="16.28515625" style="3" hidden="1"/>
    <col min="14838" max="14838" width="21" style="3" hidden="1"/>
    <col min="14839" max="14839" width="16" style="3" hidden="1"/>
    <col min="14840" max="14840" width="18.140625" style="3" hidden="1"/>
    <col min="14841" max="15033" width="9.140625" style="3" hidden="1"/>
    <col min="15034" max="15034" width="11" style="3" hidden="1"/>
    <col min="15035" max="15035" width="54.5703125" style="3" hidden="1"/>
    <col min="15036" max="15092" width="9.140625" style="3" hidden="1"/>
    <col min="15093" max="15093" width="16.28515625" style="3" hidden="1"/>
    <col min="15094" max="15094" width="21" style="3" hidden="1"/>
    <col min="15095" max="15095" width="16" style="3" hidden="1"/>
    <col min="15096" max="15096" width="18.140625" style="3" hidden="1"/>
    <col min="15097" max="15289" width="9.140625" style="3" hidden="1"/>
    <col min="15290" max="15290" width="11" style="3" hidden="1"/>
    <col min="15291" max="15291" width="54.5703125" style="3" hidden="1"/>
    <col min="15292" max="15348" width="9.140625" style="3" hidden="1"/>
    <col min="15349" max="15349" width="16.28515625" style="3" hidden="1"/>
    <col min="15350" max="15350" width="21" style="3" hidden="1"/>
    <col min="15351" max="15351" width="16" style="3" hidden="1"/>
    <col min="15352" max="15352" width="18.140625" style="3" hidden="1"/>
    <col min="15353" max="15545" width="9.140625" style="3" hidden="1"/>
    <col min="15546" max="15546" width="11" style="3" hidden="1"/>
    <col min="15547" max="15547" width="54.5703125" style="3" hidden="1"/>
    <col min="15548" max="15604" width="9.140625" style="3" hidden="1"/>
    <col min="15605" max="15605" width="16.28515625" style="3" hidden="1"/>
    <col min="15606" max="15606" width="21" style="3" hidden="1"/>
    <col min="15607" max="15607" width="16" style="3" hidden="1"/>
    <col min="15608" max="15608" width="18.140625" style="3" hidden="1"/>
    <col min="15609" max="15801" width="9.140625" style="3" hidden="1"/>
    <col min="15802" max="15802" width="11" style="3" hidden="1"/>
    <col min="15803" max="15803" width="54.5703125" style="3" hidden="1"/>
    <col min="15804" max="15860" width="9.140625" style="3" hidden="1"/>
    <col min="15861" max="15861" width="16.28515625" style="3" hidden="1"/>
    <col min="15862" max="15862" width="21" style="3" hidden="1"/>
    <col min="15863" max="15863" width="16" style="3" hidden="1"/>
    <col min="15864" max="15864" width="18.140625" style="3" hidden="1"/>
    <col min="15865" max="16057" width="9.140625" style="3" hidden="1"/>
    <col min="16058" max="16058" width="11" style="3" hidden="1"/>
    <col min="16059" max="16059" width="54.5703125" style="3" hidden="1"/>
    <col min="16060" max="16116" width="9.140625" style="3" hidden="1"/>
    <col min="16117" max="16117" width="16.28515625" style="3" hidden="1"/>
    <col min="16118" max="16118" width="21" style="3" hidden="1"/>
    <col min="16119" max="16119" width="16" style="3" hidden="1"/>
    <col min="16120" max="16120" width="18.140625" style="3" hidden="1"/>
    <col min="16121" max="16384" width="9.140625" style="3" hidden="1"/>
  </cols>
  <sheetData>
    <row r="1" spans="1:6">
      <c r="B1" s="2" t="s">
        <v>1879</v>
      </c>
    </row>
    <row r="2" spans="1:6" ht="60">
      <c r="B2" s="1"/>
      <c r="C2" s="6" t="s">
        <v>1</v>
      </c>
      <c r="D2" s="66" t="str">
        <f>'Allocation Worksheet'!H2</f>
        <v>2025 TOTAL BASED ON CY2024 CVET REVENUE</v>
      </c>
      <c r="E2" s="66" t="str">
        <f>'Allocation Worksheet'!H3</f>
        <v>MAY 2025 DISTRIBUTION</v>
      </c>
      <c r="F2" s="66" t="str">
        <f>'Allocation Worksheet'!H4</f>
        <v>NOVEMBER 2025 DISTRIBUTION</v>
      </c>
    </row>
    <row r="3" spans="1:6">
      <c r="A3" s="7" t="s">
        <v>2</v>
      </c>
      <c r="B3" s="7" t="s">
        <v>3</v>
      </c>
      <c r="C3" s="10"/>
      <c r="D3" s="9">
        <f>'Allocation Worksheet'!$D$94</f>
        <v>555280</v>
      </c>
      <c r="E3" s="11"/>
      <c r="F3" s="11"/>
    </row>
    <row r="4" spans="1:6">
      <c r="A4" s="8">
        <v>0</v>
      </c>
      <c r="B4" s="11" t="s">
        <v>4</v>
      </c>
      <c r="C4" s="10">
        <v>1.2999999999999999E-3</v>
      </c>
      <c r="D4" s="12">
        <f>ROUND(D$3*C4,0)</f>
        <v>722</v>
      </c>
      <c r="E4" s="13">
        <f>ROUND(D4/2,0)</f>
        <v>361</v>
      </c>
      <c r="F4" s="12">
        <f>D4-E4</f>
        <v>361</v>
      </c>
    </row>
    <row r="5" spans="1:6">
      <c r="A5" s="8">
        <v>1</v>
      </c>
      <c r="B5" s="11" t="s">
        <v>1880</v>
      </c>
      <c r="C5" s="10">
        <v>0.196682</v>
      </c>
      <c r="D5" s="9">
        <f>ROUND(D$3*C5,0)</f>
        <v>109214</v>
      </c>
      <c r="E5" s="11">
        <f>ROUND(D5/2,0)</f>
        <v>54607</v>
      </c>
      <c r="F5" s="9">
        <f>D5-E5</f>
        <v>54607</v>
      </c>
    </row>
    <row r="6" spans="1:6">
      <c r="A6" s="8"/>
      <c r="B6" s="11" t="s">
        <v>6</v>
      </c>
      <c r="C6" s="11"/>
      <c r="D6" s="14">
        <v>0.10637099999999999</v>
      </c>
      <c r="E6" s="11"/>
      <c r="F6" s="11"/>
    </row>
    <row r="7" spans="1:6">
      <c r="A7" s="8"/>
      <c r="B7" s="11" t="s">
        <v>7</v>
      </c>
      <c r="C7" s="11"/>
      <c r="D7" s="15">
        <f>ROUND(D5*D6,0)</f>
        <v>11617</v>
      </c>
      <c r="E7" s="16">
        <f>ROUND(D7/2,0)</f>
        <v>5809</v>
      </c>
      <c r="F7" s="15">
        <f>D7-E7</f>
        <v>5808</v>
      </c>
    </row>
    <row r="8" spans="1:6">
      <c r="A8" s="8"/>
      <c r="B8" s="11" t="s">
        <v>8</v>
      </c>
      <c r="C8" s="11"/>
      <c r="D8" s="12">
        <f>+D5-D7</f>
        <v>97597</v>
      </c>
      <c r="E8" s="13">
        <f>ROUND(D8/2,0)</f>
        <v>48799</v>
      </c>
      <c r="F8" s="12">
        <f>D8-E8</f>
        <v>48798</v>
      </c>
    </row>
    <row r="9" spans="1:6">
      <c r="A9" s="8">
        <v>2</v>
      </c>
      <c r="B9" s="11" t="s">
        <v>451</v>
      </c>
      <c r="C9" s="11"/>
      <c r="D9" s="9"/>
      <c r="E9" s="11"/>
      <c r="F9" s="11"/>
    </row>
    <row r="10" spans="1:6">
      <c r="A10" s="8"/>
      <c r="B10" s="11" t="s">
        <v>10</v>
      </c>
      <c r="C10" s="10">
        <v>2.2759999999999998E-3</v>
      </c>
      <c r="D10" s="12">
        <f>ROUND(D$3*C10,0)</f>
        <v>1264</v>
      </c>
      <c r="E10" s="13">
        <f>ROUND(D10/2,0)</f>
        <v>632</v>
      </c>
      <c r="F10" s="12">
        <f>D10-E10</f>
        <v>632</v>
      </c>
    </row>
    <row r="11" spans="1:6">
      <c r="A11" s="8"/>
      <c r="B11" s="11" t="s">
        <v>11</v>
      </c>
      <c r="C11" s="10">
        <v>1.9100000000000001E-4</v>
      </c>
      <c r="D11" s="12">
        <f>ROUND(D$3*C11,0)</f>
        <v>106</v>
      </c>
      <c r="E11" s="13">
        <f>ROUND(D11/2,0)</f>
        <v>53</v>
      </c>
      <c r="F11" s="12">
        <f>D11-E11</f>
        <v>53</v>
      </c>
    </row>
    <row r="12" spans="1:6">
      <c r="A12" s="8">
        <v>2</v>
      </c>
      <c r="B12" s="11" t="s">
        <v>429</v>
      </c>
      <c r="C12" s="11"/>
      <c r="D12" s="9"/>
      <c r="E12" s="11"/>
      <c r="F12" s="11"/>
    </row>
    <row r="13" spans="1:6">
      <c r="A13" s="8"/>
      <c r="B13" s="11" t="s">
        <v>10</v>
      </c>
      <c r="C13" s="10">
        <v>2.9619999999999998E-3</v>
      </c>
      <c r="D13" s="12">
        <f>ROUND(D$3*C13,0)</f>
        <v>1645</v>
      </c>
      <c r="E13" s="13">
        <f>ROUND(D13/2,0)</f>
        <v>823</v>
      </c>
      <c r="F13" s="12">
        <f>D13-E13</f>
        <v>822</v>
      </c>
    </row>
    <row r="14" spans="1:6">
      <c r="A14" s="8"/>
      <c r="B14" s="11" t="s">
        <v>11</v>
      </c>
      <c r="C14" s="10">
        <v>5.4199999999999995E-4</v>
      </c>
      <c r="D14" s="12">
        <f>ROUND(D$3*C14,0)</f>
        <v>301</v>
      </c>
      <c r="E14" s="13">
        <f>ROUND(D14/2,0)</f>
        <v>151</v>
      </c>
      <c r="F14" s="12">
        <f>D14-E14</f>
        <v>150</v>
      </c>
    </row>
    <row r="15" spans="1:6">
      <c r="A15" s="8">
        <v>2</v>
      </c>
      <c r="B15" s="11" t="s">
        <v>1881</v>
      </c>
      <c r="C15" s="11"/>
      <c r="D15" s="9"/>
      <c r="E15" s="11"/>
      <c r="F15" s="11"/>
    </row>
    <row r="16" spans="1:6">
      <c r="A16" s="8"/>
      <c r="B16" s="11" t="s">
        <v>10</v>
      </c>
      <c r="C16" s="10">
        <v>1.0319999999999999E-3</v>
      </c>
      <c r="D16" s="12">
        <f>ROUND(D$3*C16,0)</f>
        <v>573</v>
      </c>
      <c r="E16" s="13">
        <f>ROUND(D16/2,0)</f>
        <v>287</v>
      </c>
      <c r="F16" s="12">
        <f>D16-E16</f>
        <v>286</v>
      </c>
    </row>
    <row r="17" spans="1:6">
      <c r="A17" s="8"/>
      <c r="B17" s="11" t="s">
        <v>11</v>
      </c>
      <c r="C17" s="10">
        <v>3.7399999999999998E-4</v>
      </c>
      <c r="D17" s="12">
        <f>ROUND(D$3*C17,0)</f>
        <v>208</v>
      </c>
      <c r="E17" s="13">
        <f>ROUND(D17/2,0)</f>
        <v>104</v>
      </c>
      <c r="F17" s="12">
        <f>D17-E17</f>
        <v>104</v>
      </c>
    </row>
    <row r="18" spans="1:6">
      <c r="A18" s="8">
        <v>2</v>
      </c>
      <c r="B18" s="11" t="s">
        <v>14</v>
      </c>
      <c r="C18" s="11"/>
      <c r="D18" s="9"/>
      <c r="E18" s="11"/>
      <c r="F18" s="11"/>
    </row>
    <row r="19" spans="1:6">
      <c r="A19" s="8"/>
      <c r="B19" s="11" t="s">
        <v>10</v>
      </c>
      <c r="C19" s="10">
        <v>2.2390000000000001E-3</v>
      </c>
      <c r="D19" s="12">
        <f>ROUND(D$3*C19,0)</f>
        <v>1243</v>
      </c>
      <c r="E19" s="13">
        <f>ROUND(D19/2,0)</f>
        <v>622</v>
      </c>
      <c r="F19" s="12">
        <f>D19-E19</f>
        <v>621</v>
      </c>
    </row>
    <row r="20" spans="1:6">
      <c r="A20" s="8"/>
      <c r="B20" s="11" t="s">
        <v>11</v>
      </c>
      <c r="C20" s="10">
        <v>1.3029999999999999E-3</v>
      </c>
      <c r="D20" s="12">
        <f>ROUND(D$3*C20,0)</f>
        <v>724</v>
      </c>
      <c r="E20" s="13">
        <f>ROUND(D20/2,0)</f>
        <v>362</v>
      </c>
      <c r="F20" s="12">
        <f>D20-E20</f>
        <v>362</v>
      </c>
    </row>
    <row r="21" spans="1:6">
      <c r="A21" s="8">
        <v>2</v>
      </c>
      <c r="B21" s="11" t="s">
        <v>114</v>
      </c>
      <c r="C21" s="11"/>
      <c r="D21" s="9"/>
      <c r="E21" s="11"/>
      <c r="F21" s="11"/>
    </row>
    <row r="22" spans="1:6">
      <c r="A22" s="8"/>
      <c r="B22" s="11" t="s">
        <v>10</v>
      </c>
      <c r="C22" s="10">
        <v>1.444E-3</v>
      </c>
      <c r="D22" s="12">
        <f>ROUND(D$3*C22,0)</f>
        <v>802</v>
      </c>
      <c r="E22" s="13">
        <f>ROUND(D22/2,0)</f>
        <v>401</v>
      </c>
      <c r="F22" s="12">
        <f>D22-E22</f>
        <v>401</v>
      </c>
    </row>
    <row r="23" spans="1:6">
      <c r="A23" s="8"/>
      <c r="B23" s="11" t="s">
        <v>11</v>
      </c>
      <c r="C23" s="10">
        <v>2.23E-4</v>
      </c>
      <c r="D23" s="12">
        <f>ROUND(D$3*C23,0)</f>
        <v>124</v>
      </c>
      <c r="E23" s="13">
        <f>ROUND(D23/2,0)</f>
        <v>62</v>
      </c>
      <c r="F23" s="12">
        <f>D23-E23</f>
        <v>62</v>
      </c>
    </row>
    <row r="24" spans="1:6">
      <c r="A24" s="8">
        <v>2</v>
      </c>
      <c r="B24" s="11" t="s">
        <v>625</v>
      </c>
      <c r="C24" s="11"/>
      <c r="D24" s="9"/>
      <c r="E24" s="11"/>
      <c r="F24" s="11"/>
    </row>
    <row r="25" spans="1:6">
      <c r="A25" s="8"/>
      <c r="B25" s="11" t="s">
        <v>10</v>
      </c>
      <c r="C25" s="10">
        <v>1.5939999999999999E-3</v>
      </c>
      <c r="D25" s="12">
        <f>ROUND(D$3*C25,0)</f>
        <v>885</v>
      </c>
      <c r="E25" s="13">
        <f>ROUND(D25/2,0)</f>
        <v>443</v>
      </c>
      <c r="F25" s="12">
        <f>D25-E25</f>
        <v>442</v>
      </c>
    </row>
    <row r="26" spans="1:6">
      <c r="A26" s="8"/>
      <c r="B26" s="11" t="s">
        <v>11</v>
      </c>
      <c r="C26" s="10">
        <v>8.3799999999999999E-4</v>
      </c>
      <c r="D26" s="12">
        <f>ROUND(D$3*C26,0)</f>
        <v>465</v>
      </c>
      <c r="E26" s="13">
        <f>ROUND(D26/2,0)</f>
        <v>233</v>
      </c>
      <c r="F26" s="12">
        <f>D26-E26</f>
        <v>232</v>
      </c>
    </row>
    <row r="27" spans="1:6">
      <c r="A27" s="8">
        <v>2</v>
      </c>
      <c r="B27" s="11" t="s">
        <v>1882</v>
      </c>
      <c r="C27" s="11"/>
      <c r="D27" s="9"/>
      <c r="E27" s="11"/>
      <c r="F27" s="11"/>
    </row>
    <row r="28" spans="1:6">
      <c r="A28" s="8"/>
      <c r="B28" s="11" t="s">
        <v>10</v>
      </c>
      <c r="C28" s="10">
        <v>1.4339999999999999E-3</v>
      </c>
      <c r="D28" s="12">
        <f>ROUND(D$3*C28,0)</f>
        <v>796</v>
      </c>
      <c r="E28" s="13">
        <f>ROUND(D28/2,0)</f>
        <v>398</v>
      </c>
      <c r="F28" s="12">
        <f>D28-E28</f>
        <v>398</v>
      </c>
    </row>
    <row r="29" spans="1:6">
      <c r="A29" s="8"/>
      <c r="B29" s="11" t="s">
        <v>11</v>
      </c>
      <c r="C29" s="10">
        <v>2.4000000000000001E-4</v>
      </c>
      <c r="D29" s="12">
        <f>ROUND(D$3*C29,0)</f>
        <v>133</v>
      </c>
      <c r="E29" s="13">
        <f>ROUND(D29/2,0)</f>
        <v>67</v>
      </c>
      <c r="F29" s="12">
        <f>D29-E29</f>
        <v>66</v>
      </c>
    </row>
    <row r="30" spans="1:6">
      <c r="A30" s="8">
        <v>2</v>
      </c>
      <c r="B30" s="11" t="s">
        <v>20</v>
      </c>
      <c r="C30" s="11"/>
      <c r="D30" s="9"/>
      <c r="E30" s="11"/>
      <c r="F30" s="11"/>
    </row>
    <row r="31" spans="1:6">
      <c r="A31" s="8"/>
      <c r="B31" s="11" t="s">
        <v>10</v>
      </c>
      <c r="C31" s="10">
        <v>7.8300000000000002E-3</v>
      </c>
      <c r="D31" s="12">
        <f>ROUND(D$3*C31,0)</f>
        <v>4348</v>
      </c>
      <c r="E31" s="13">
        <f>ROUND(D31/2,0)</f>
        <v>2174</v>
      </c>
      <c r="F31" s="12">
        <f>D31-E31</f>
        <v>2174</v>
      </c>
    </row>
    <row r="32" spans="1:6">
      <c r="A32" s="8"/>
      <c r="B32" s="11" t="s">
        <v>11</v>
      </c>
      <c r="C32" s="10">
        <v>1.114E-3</v>
      </c>
      <c r="D32" s="12">
        <f>ROUND(D$3*C32,0)</f>
        <v>619</v>
      </c>
      <c r="E32" s="13">
        <f>ROUND(D32/2,0)</f>
        <v>310</v>
      </c>
      <c r="F32" s="12">
        <f>D32-E32</f>
        <v>309</v>
      </c>
    </row>
    <row r="33" spans="1:6">
      <c r="A33" s="8">
        <v>2</v>
      </c>
      <c r="B33" s="11" t="s">
        <v>22</v>
      </c>
      <c r="C33" s="11"/>
      <c r="D33" s="9"/>
      <c r="E33" s="11"/>
      <c r="F33" s="11"/>
    </row>
    <row r="34" spans="1:6">
      <c r="A34" s="8"/>
      <c r="B34" s="11" t="s">
        <v>10</v>
      </c>
      <c r="C34" s="10">
        <v>9.9700000000000006E-4</v>
      </c>
      <c r="D34" s="12">
        <f t="shared" ref="D34:D40" si="0">ROUND(D$3*C34,0)</f>
        <v>554</v>
      </c>
      <c r="E34" s="13">
        <f t="shared" ref="E34:E40" si="1">ROUND(D34/2,0)</f>
        <v>277</v>
      </c>
      <c r="F34" s="12">
        <f t="shared" ref="F34:F40" si="2">D34-E34</f>
        <v>277</v>
      </c>
    </row>
    <row r="35" spans="1:6">
      <c r="A35" s="8"/>
      <c r="B35" s="11" t="s">
        <v>11</v>
      </c>
      <c r="C35" s="10">
        <v>4.1800000000000002E-4</v>
      </c>
      <c r="D35" s="12">
        <f t="shared" si="0"/>
        <v>232</v>
      </c>
      <c r="E35" s="13">
        <f t="shared" si="1"/>
        <v>116</v>
      </c>
      <c r="F35" s="12">
        <f t="shared" si="2"/>
        <v>116</v>
      </c>
    </row>
    <row r="36" spans="1:6">
      <c r="A36" s="8">
        <v>3</v>
      </c>
      <c r="B36" s="11" t="s">
        <v>1883</v>
      </c>
      <c r="C36" s="10">
        <v>2.2360000000000001E-3</v>
      </c>
      <c r="D36" s="12">
        <f t="shared" si="0"/>
        <v>1242</v>
      </c>
      <c r="E36" s="13">
        <f t="shared" si="1"/>
        <v>621</v>
      </c>
      <c r="F36" s="12">
        <f t="shared" si="2"/>
        <v>621</v>
      </c>
    </row>
    <row r="37" spans="1:6">
      <c r="A37" s="8">
        <v>3</v>
      </c>
      <c r="B37" s="11" t="s">
        <v>1884</v>
      </c>
      <c r="C37" s="10">
        <v>2.9215000000000001E-2</v>
      </c>
      <c r="D37" s="12">
        <f t="shared" si="0"/>
        <v>16223</v>
      </c>
      <c r="E37" s="13">
        <f t="shared" si="1"/>
        <v>8112</v>
      </c>
      <c r="F37" s="12">
        <f t="shared" si="2"/>
        <v>8111</v>
      </c>
    </row>
    <row r="38" spans="1:6">
      <c r="A38" s="8">
        <v>3</v>
      </c>
      <c r="B38" s="11" t="s">
        <v>1885</v>
      </c>
      <c r="C38" s="10">
        <v>0</v>
      </c>
      <c r="D38" s="12">
        <f t="shared" si="0"/>
        <v>0</v>
      </c>
      <c r="E38" s="13">
        <f t="shared" si="1"/>
        <v>0</v>
      </c>
      <c r="F38" s="12">
        <f t="shared" si="2"/>
        <v>0</v>
      </c>
    </row>
    <row r="39" spans="1:6">
      <c r="A39" s="8">
        <v>3</v>
      </c>
      <c r="B39" s="11" t="s">
        <v>1886</v>
      </c>
      <c r="C39" s="10">
        <v>7.7029999999999998E-3</v>
      </c>
      <c r="D39" s="12">
        <f t="shared" si="0"/>
        <v>4277</v>
      </c>
      <c r="E39" s="13">
        <f t="shared" si="1"/>
        <v>2139</v>
      </c>
      <c r="F39" s="12">
        <f t="shared" si="2"/>
        <v>2138</v>
      </c>
    </row>
    <row r="40" spans="1:6">
      <c r="A40" s="8">
        <v>4</v>
      </c>
      <c r="B40" s="11" t="s">
        <v>1325</v>
      </c>
      <c r="C40" s="10">
        <v>4.3331000000000001E-2</v>
      </c>
      <c r="D40" s="9">
        <f t="shared" si="0"/>
        <v>24061</v>
      </c>
      <c r="E40" s="11">
        <f t="shared" si="1"/>
        <v>12031</v>
      </c>
      <c r="F40" s="9">
        <f t="shared" si="2"/>
        <v>12030</v>
      </c>
    </row>
    <row r="41" spans="1:6">
      <c r="A41" s="8"/>
      <c r="B41" s="11" t="s">
        <v>28</v>
      </c>
      <c r="C41" s="11"/>
      <c r="D41" s="14">
        <v>0.47218100000000002</v>
      </c>
      <c r="E41" s="11"/>
      <c r="F41" s="11"/>
    </row>
    <row r="42" spans="1:6" ht="12.75" customHeight="1">
      <c r="A42" s="8"/>
      <c r="B42" s="11" t="s">
        <v>29</v>
      </c>
      <c r="C42" s="11"/>
      <c r="D42" s="15">
        <f>ROUND(D40*D41,0)</f>
        <v>11361</v>
      </c>
      <c r="E42" s="16">
        <f>ROUND(D42/2,0)</f>
        <v>5681</v>
      </c>
      <c r="F42" s="15">
        <f>D42-E42</f>
        <v>5680</v>
      </c>
    </row>
    <row r="43" spans="1:6">
      <c r="A43" s="8"/>
      <c r="B43" s="11" t="s">
        <v>30</v>
      </c>
      <c r="C43" s="11"/>
      <c r="D43" s="12">
        <f>+D40-D42</f>
        <v>12700</v>
      </c>
      <c r="E43" s="13">
        <f>ROUND(D43/2,0)</f>
        <v>6350</v>
      </c>
      <c r="F43" s="12">
        <f>D43-E43</f>
        <v>6350</v>
      </c>
    </row>
    <row r="44" spans="1:6">
      <c r="A44" s="8">
        <v>4</v>
      </c>
      <c r="B44" s="11" t="s">
        <v>972</v>
      </c>
      <c r="C44" s="10">
        <v>6.8290000000000003E-2</v>
      </c>
      <c r="D44" s="9">
        <f>ROUND(D$3*C44,0)</f>
        <v>37920</v>
      </c>
      <c r="E44" s="11">
        <f>ROUND(D44/2,0)</f>
        <v>18960</v>
      </c>
      <c r="F44" s="9">
        <f>D44-E44</f>
        <v>18960</v>
      </c>
    </row>
    <row r="45" spans="1:6">
      <c r="A45" s="8"/>
      <c r="B45" s="11" t="s">
        <v>28</v>
      </c>
      <c r="C45" s="11"/>
      <c r="D45" s="14">
        <v>0.39480199999999999</v>
      </c>
      <c r="E45" s="11"/>
      <c r="F45" s="11"/>
    </row>
    <row r="46" spans="1:6">
      <c r="A46" s="8"/>
      <c r="B46" s="11" t="s">
        <v>29</v>
      </c>
      <c r="C46" s="11"/>
      <c r="D46" s="15">
        <f>ROUND(D44*D45,0)</f>
        <v>14971</v>
      </c>
      <c r="E46" s="16">
        <f>ROUND(D46/2,0)</f>
        <v>7486</v>
      </c>
      <c r="F46" s="15">
        <f>D46-E46</f>
        <v>7485</v>
      </c>
    </row>
    <row r="47" spans="1:6">
      <c r="A47" s="8"/>
      <c r="B47" s="11" t="s">
        <v>30</v>
      </c>
      <c r="C47" s="11"/>
      <c r="D47" s="12">
        <f>+D44-D46</f>
        <v>22949</v>
      </c>
      <c r="E47" s="13">
        <f>ROUND(D47/2,0)</f>
        <v>11475</v>
      </c>
      <c r="F47" s="12">
        <f>D47-E47</f>
        <v>11474</v>
      </c>
    </row>
    <row r="48" spans="1:6">
      <c r="A48" s="8">
        <v>4</v>
      </c>
      <c r="B48" s="11" t="s">
        <v>1887</v>
      </c>
      <c r="C48" s="10">
        <v>0.60919400000000001</v>
      </c>
      <c r="D48" s="9">
        <f>ROUND(D$3*C48,0)</f>
        <v>338273</v>
      </c>
      <c r="E48" s="11">
        <f>ROUND(D48/2,0)</f>
        <v>169137</v>
      </c>
      <c r="F48" s="9">
        <f>D48-E48</f>
        <v>169136</v>
      </c>
    </row>
    <row r="49" spans="1:8">
      <c r="A49" s="8"/>
      <c r="B49" s="11" t="s">
        <v>28</v>
      </c>
      <c r="C49" s="11"/>
      <c r="D49" s="14">
        <v>0.48405900000000002</v>
      </c>
      <c r="E49" s="11"/>
      <c r="F49" s="11"/>
    </row>
    <row r="50" spans="1:8">
      <c r="A50" s="8"/>
      <c r="B50" s="11" t="s">
        <v>29</v>
      </c>
      <c r="C50" s="11"/>
      <c r="D50" s="15">
        <f>ROUND(D48*D49,0)</f>
        <v>163744</v>
      </c>
      <c r="E50" s="16">
        <f t="shared" ref="E50:E55" si="3">ROUND(D50/2,0)</f>
        <v>81872</v>
      </c>
      <c r="F50" s="15">
        <f t="shared" ref="F50:F55" si="4">D50-E50</f>
        <v>81872</v>
      </c>
    </row>
    <row r="51" spans="1:8">
      <c r="A51" s="8"/>
      <c r="B51" s="11" t="s">
        <v>30</v>
      </c>
      <c r="C51" s="11"/>
      <c r="D51" s="12">
        <f>+D48-D50</f>
        <v>174529</v>
      </c>
      <c r="E51" s="13">
        <f t="shared" si="3"/>
        <v>87265</v>
      </c>
      <c r="F51" s="12">
        <f t="shared" si="4"/>
        <v>87264</v>
      </c>
    </row>
    <row r="52" spans="1:8">
      <c r="A52" s="8">
        <v>5</v>
      </c>
      <c r="B52" s="11" t="s">
        <v>1888</v>
      </c>
      <c r="C52" s="10">
        <v>1.1919999999999999E-3</v>
      </c>
      <c r="D52" s="12">
        <f>ROUND(D$3*C52,0)</f>
        <v>662</v>
      </c>
      <c r="E52" s="13">
        <f t="shared" si="3"/>
        <v>331</v>
      </c>
      <c r="F52" s="12">
        <f t="shared" si="4"/>
        <v>331</v>
      </c>
    </row>
    <row r="53" spans="1:8">
      <c r="A53" s="8">
        <v>5</v>
      </c>
      <c r="B53" s="11" t="s">
        <v>1889</v>
      </c>
      <c r="C53" s="10">
        <v>1.167E-2</v>
      </c>
      <c r="D53" s="12">
        <f>ROUND(D$3*C53,0)</f>
        <v>6480</v>
      </c>
      <c r="E53" s="13">
        <f t="shared" si="3"/>
        <v>3240</v>
      </c>
      <c r="F53" s="12">
        <f t="shared" si="4"/>
        <v>3240</v>
      </c>
    </row>
    <row r="54" spans="1:8">
      <c r="A54" s="8">
        <v>5</v>
      </c>
      <c r="B54" s="11" t="s">
        <v>1890</v>
      </c>
      <c r="C54" s="10">
        <v>2.1359999999999999E-3</v>
      </c>
      <c r="D54" s="12">
        <f>+D3-SUM(D4:D5)-SUM(D10:D40)-D44-D48-SUM(D52:D53)</f>
        <v>1184</v>
      </c>
      <c r="E54" s="13">
        <f t="shared" si="3"/>
        <v>592</v>
      </c>
      <c r="F54" s="12">
        <f t="shared" si="4"/>
        <v>592</v>
      </c>
    </row>
    <row r="55" spans="1:8">
      <c r="A55" s="8">
        <v>6</v>
      </c>
      <c r="B55" s="11" t="s">
        <v>1891</v>
      </c>
      <c r="C55" s="10">
        <v>0</v>
      </c>
      <c r="D55" s="12">
        <f>ROUND(D$3*C55,0)</f>
        <v>0</v>
      </c>
      <c r="E55" s="13">
        <f t="shared" si="3"/>
        <v>0</v>
      </c>
      <c r="F55" s="12">
        <f t="shared" si="4"/>
        <v>0</v>
      </c>
    </row>
    <row r="56" spans="1:8">
      <c r="A56" s="8"/>
      <c r="B56" s="28" t="s">
        <v>288</v>
      </c>
      <c r="C56" s="10">
        <v>1</v>
      </c>
      <c r="D56" s="12">
        <f>+D4+SUM(D7:D39)+SUM(D42:D43)+SUM(D46:D47)+SUM(D50:D55)</f>
        <v>555280</v>
      </c>
      <c r="E56" s="12">
        <f>+E4+SUM(E7:E39)+SUM(E42:E43)+SUM(E46:E47)+SUM(E50:E55)</f>
        <v>277648</v>
      </c>
      <c r="F56" s="12">
        <f>+F4+SUM(F7:F39)+SUM(F42:F43)+SUM(F46:F47)+SUM(F50:F55)</f>
        <v>277632</v>
      </c>
    </row>
    <row r="57" spans="1:8">
      <c r="B57" s="18" t="s">
        <v>38</v>
      </c>
      <c r="D57" s="19">
        <f>+D4</f>
        <v>722</v>
      </c>
      <c r="E57" s="19">
        <f>+E4</f>
        <v>361</v>
      </c>
      <c r="F57" s="19">
        <f>+F4</f>
        <v>361</v>
      </c>
    </row>
    <row r="58" spans="1:8">
      <c r="B58" s="2" t="s">
        <v>39</v>
      </c>
      <c r="D58" s="19">
        <f>+D7</f>
        <v>11617</v>
      </c>
      <c r="E58" s="19">
        <f>+E7</f>
        <v>5809</v>
      </c>
      <c r="F58" s="19">
        <f>+F7</f>
        <v>5808</v>
      </c>
    </row>
    <row r="59" spans="1:8">
      <c r="B59" s="2" t="s">
        <v>40</v>
      </c>
      <c r="D59" s="19">
        <f>+D42+D46+D50</f>
        <v>190076</v>
      </c>
      <c r="E59" s="19">
        <f>+E42+E46+E50</f>
        <v>95039</v>
      </c>
      <c r="F59" s="19">
        <f>+F42+F46+F50</f>
        <v>95037</v>
      </c>
      <c r="H59" s="3">
        <v>1</v>
      </c>
    </row>
    <row r="60" spans="1:8">
      <c r="B60" s="18" t="s">
        <v>41</v>
      </c>
      <c r="D60" s="19">
        <f>+D56-D57-D58-D59</f>
        <v>352865</v>
      </c>
      <c r="E60" s="19">
        <f>+E56-E57-E58-E59</f>
        <v>176439</v>
      </c>
      <c r="F60" s="19">
        <f>+F56-F57-F58-F59</f>
        <v>176426</v>
      </c>
      <c r="H60" s="3">
        <v>2</v>
      </c>
    </row>
    <row r="61" spans="1:8" hidden="1"/>
    <row r="62" spans="1:8" hidden="1">
      <c r="B62" s="3" t="s">
        <v>42</v>
      </c>
      <c r="C62" s="4">
        <v>0</v>
      </c>
      <c r="D62" s="3">
        <f>+D54-ROUND(D3*C54,0)</f>
        <v>-2</v>
      </c>
    </row>
    <row r="63" spans="1:8" hidden="1"/>
    <row r="64" spans="1:8" hidden="1"/>
    <row r="65" spans="1:1" hidden="1"/>
    <row r="66" spans="1:1" hidden="1"/>
    <row r="67" spans="1:1" hidden="1"/>
    <row r="68" spans="1:1" hidden="1"/>
    <row r="69" spans="1:1" hidden="1"/>
    <row r="70" spans="1:1" hidden="1"/>
    <row r="71" spans="1:1" hidden="1">
      <c r="A71" s="1" t="s">
        <v>590</v>
      </c>
    </row>
  </sheetData>
  <pageMargins left="0.7" right="0.7" top="0.75" bottom="0.75" header="0.3" footer="0.3"/>
  <pageSetup scale="65" orientation="portrait" r:id="rId1"/>
</worksheet>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100</vt:i4>
      </vt:variant>
      <vt:variant>
        <vt:lpstr>Named Ranges</vt:lpstr>
      </vt:variant>
      <vt:variant>
        <vt:i4>97</vt:i4>
      </vt:variant>
    </vt:vector>
  </HeadingPairs>
  <TitlesOfParts>
    <vt:vector size="197" baseType="lpstr">
      <vt:lpstr>Workplan</vt:lpstr>
      <vt:lpstr>Query Layout</vt:lpstr>
      <vt:lpstr>Query Paste</vt:lpstr>
      <vt:lpstr>Query Paste PY</vt:lpstr>
      <vt:lpstr>Allocation Worksheet</vt:lpstr>
      <vt:lpstr>Analytical Procedures</vt:lpstr>
      <vt:lpstr>Distributions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Sheet2</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'70'!Print_Area</vt:lpstr>
      <vt:lpstr>'71'!Print_Area</vt:lpstr>
      <vt:lpstr>'72'!Print_Area</vt:lpstr>
      <vt:lpstr>'73'!Print_Area</vt:lpstr>
      <vt:lpstr>'74'!Print_Area</vt:lpstr>
      <vt:lpstr>'75'!Print_Area</vt:lpstr>
      <vt:lpstr>'76'!Print_Area</vt:lpstr>
      <vt:lpstr>'78'!Print_Area</vt:lpstr>
      <vt:lpstr>'79'!Print_Area</vt:lpstr>
      <vt:lpstr>'8'!Print_Area</vt:lpstr>
      <vt:lpstr>'80'!Print_Area</vt:lpstr>
      <vt:lpstr>'81'!Print_Area</vt:lpstr>
      <vt:lpstr>'82'!Print_Area</vt:lpstr>
      <vt:lpstr>'83'!Print_Area</vt:lpstr>
      <vt:lpstr>'84'!Print_Area</vt:lpstr>
      <vt:lpstr>'85'!Print_Area</vt:lpstr>
      <vt:lpstr>'86'!Print_Area</vt:lpstr>
      <vt:lpstr>'87'!Print_Area</vt:lpstr>
      <vt:lpstr>'88'!Print_Area</vt:lpstr>
      <vt:lpstr>'89'!Print_Area</vt:lpstr>
      <vt:lpstr>'9'!Print_Area</vt:lpstr>
      <vt:lpstr>'90'!Print_Area</vt:lpstr>
      <vt:lpstr>'91'!Print_Area</vt:lpstr>
      <vt:lpstr>'92'!Print_Area</vt:lpstr>
      <vt:lpstr>Distributions!Print_Area</vt:lpstr>
      <vt:lpstr>'2'!Print_Titles</vt:lpstr>
      <vt:lpstr>'3'!Print_Titles</vt:lpstr>
      <vt:lpstr>'45'!Print_Titles</vt:lpstr>
      <vt:lpstr>'46'!Print_Titles</vt:lpstr>
      <vt:lpstr>'49'!Print_Titles</vt:lpstr>
      <vt:lpstr>Distributions!Print_Titles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Petter</dc:creator>
  <cp:lastModifiedBy>Faulkner, Doug</cp:lastModifiedBy>
  <cp:lastPrinted>2024-03-14T18:52:52Z</cp:lastPrinted>
  <dcterms:created xsi:type="dcterms:W3CDTF">2015-04-09T18:56:05Z</dcterms:created>
  <dcterms:modified xsi:type="dcterms:W3CDTF">2025-04-21T11:35:19Z</dcterms:modified>
</cp:coreProperties>
</file>